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15" i="1" l="1"/>
  <c r="AS115" i="1"/>
  <c r="AR115" i="1"/>
  <c r="AQ115" i="1"/>
  <c r="AT114" i="1"/>
  <c r="AS114" i="1"/>
  <c r="AR114" i="1"/>
  <c r="AU115" i="1"/>
  <c r="AL115" i="1"/>
  <c r="AK115" i="1"/>
  <c r="AJ115" i="1"/>
  <c r="AI115" i="1"/>
  <c r="AH115" i="1"/>
  <c r="AG115" i="1"/>
  <c r="AF115" i="1"/>
  <c r="AE115" i="1"/>
  <c r="Z115" i="1"/>
  <c r="Y115" i="1"/>
  <c r="W115" i="1"/>
  <c r="V115" i="1"/>
  <c r="U115" i="1"/>
  <c r="T115" i="1"/>
  <c r="S115" i="1"/>
  <c r="I115" i="1"/>
  <c r="G115" i="1"/>
  <c r="A115" i="1"/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U113" i="1" l="1"/>
  <c r="AT113" i="1"/>
  <c r="AS113" i="1"/>
  <c r="AR113" i="1"/>
  <c r="AQ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S112" i="1" l="1"/>
  <c r="AR112" i="1"/>
  <c r="AF112" i="1"/>
  <c r="AE112" i="1"/>
  <c r="Z112" i="1"/>
  <c r="Y112" i="1"/>
  <c r="W112" i="1"/>
  <c r="V112" i="1"/>
  <c r="U112" i="1"/>
  <c r="T112" i="1"/>
  <c r="AU111" i="1"/>
  <c r="AT111" i="1"/>
  <c r="AS111" i="1"/>
  <c r="AR111" i="1"/>
  <c r="AQ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U110" i="1"/>
  <c r="AT110" i="1"/>
  <c r="AS110" i="1"/>
  <c r="AQ110" i="1"/>
  <c r="AR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U108" i="1" l="1"/>
  <c r="AT108" i="1"/>
  <c r="AS108" i="1"/>
  <c r="AR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T106" i="1"/>
  <c r="AS106" i="1"/>
  <c r="AR106" i="1"/>
  <c r="AQ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U105" i="1"/>
  <c r="AT105" i="1"/>
  <c r="AS105" i="1"/>
  <c r="AR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U104" i="1" l="1"/>
  <c r="AT104" i="1"/>
  <c r="AS104" i="1"/>
  <c r="AR104" i="1"/>
  <c r="AQ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T103" i="1" l="1"/>
  <c r="AS103" i="1"/>
  <c r="AR103" i="1"/>
  <c r="AQ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U101" i="1"/>
  <c r="AT101" i="1"/>
  <c r="AS101" i="1"/>
  <c r="AR101" i="1"/>
  <c r="AQ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U100" i="1" l="1"/>
  <c r="AT100" i="1"/>
  <c r="AS100" i="1"/>
  <c r="AR100" i="1"/>
  <c r="AQ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U98" i="1" l="1"/>
  <c r="AT98" i="1"/>
  <c r="AS98" i="1"/>
  <c r="AR98" i="1"/>
  <c r="AQ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U97" i="1" l="1"/>
  <c r="AT97" i="1"/>
  <c r="AS97" i="1"/>
  <c r="AR97" i="1"/>
  <c r="AQ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U95" i="1" l="1"/>
  <c r="AT95" i="1"/>
  <c r="AS95" i="1"/>
  <c r="AR95" i="1"/>
  <c r="AQ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U89" i="1"/>
  <c r="AT89" i="1"/>
  <c r="AS89" i="1"/>
  <c r="AR89" i="1"/>
  <c r="AQ89" i="1"/>
  <c r="AU90" i="1"/>
  <c r="AT90" i="1"/>
  <c r="AR90" i="1"/>
  <c r="AQ90" i="1"/>
  <c r="AU91" i="1"/>
  <c r="AT91" i="1"/>
  <c r="AS91" i="1"/>
  <c r="AR91" i="1"/>
  <c r="AQ91" i="1"/>
  <c r="AU92" i="1"/>
  <c r="AT92" i="1"/>
  <c r="AS92" i="1"/>
  <c r="AR92" i="1"/>
  <c r="AQ92" i="1"/>
  <c r="AT93" i="1"/>
  <c r="AS93" i="1"/>
  <c r="AR93" i="1"/>
  <c r="AQ93" i="1"/>
  <c r="AU94" i="1"/>
  <c r="AT94" i="1"/>
  <c r="AS94" i="1"/>
  <c r="AR94" i="1"/>
  <c r="AQ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<sst xmlns="http://schemas.openxmlformats.org/spreadsheetml/2006/main" count="594" uniqueCount="96">
  <si>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</si>
  <si>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</si>
  <si>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</si>
  <si>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</si>
  <si>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</si>
  <si>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</si>
  <si>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</si>
  <si>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</si>
  <si>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</si>
  <si>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</si>
  <si>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</si>
  <si>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</si>
  <si>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</si>
  <si>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</si>
  <si>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</si>
  <si>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</si>
  <si>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</si>
  <si>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</si>
  <si>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</si>
  <si>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</si>
  <si>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</si>
  <si>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</si>
  <si>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</si>
  <si>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</si>
  <si>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</si>
  <si>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</si>
  <si>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</si>
  <si>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</si>
  <si>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</si>
  <si>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Parks Mall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</si>
  <si>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</si>
  <si>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</si>
  <si>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</si>
  <si>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</si>
  <si>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</si>
  <si>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</si>
  <si>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</si>
  <si>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</si>
  <si>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</si>
  <si>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</si>
  <si>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</si>
  <si>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</si>
  <si>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</si>
  <si>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</si>
  <si>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</si>
  <si>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</si>
  <si>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</si>
  <si>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</si>
  <si>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</si>
  <si>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</si>
  <si>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</si>
  <si>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</si>
  <si>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</si>
  <si>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</si>
  <si>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</si>
  <si>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</si>
  <si>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</si>
  <si>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</si>
  <si>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</si>
  <si>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</si>
  <si>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</si>
  <si>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</si>
  <si>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</si>
  <si>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</si>
  <si>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</si>
  <si>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</si>
  <si>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</si>
  <si>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</si>
  <si>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</si>
  <si>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</si>
  <si>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</si>
  <si>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</si>
  <si>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</si>
  <si>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</si>
  <si>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</si>
  <si>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</si>
  <si>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</si>
  <si>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</si>
  <si>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</si>
  <si>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</si>
  <si>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</si>
  <si>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</si>
  <si>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</si>
  <si>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</si>
  <si>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</si>
  <si>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Parks Mall - All inside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</si>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</sst>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5"/>
  <sheetViews>
    <sheetView tabSelected="1" topLeftCell="AH1" zoomScale="115" zoomScaleNormal="115" workbookViewId="0">
      <pane ySplit="1" topLeftCell="A99" activePane="bottomLeft" state="frozen"/>
      <selection activeCell="B1" sqref="B1"/>
      <selection pane="bottomLeft" activeCell="AO109" sqref="AN109:AO109"/>
    </sheetView>
  </sheetViews>
  <sheetFormatPr defaultRowHeight="15" x14ac:dyDescent="0.25"/>
  <cols>
    <col min="2" max="2" width="17.42578125" style="18" customWidth="1"/>
    <col min="4" max="4" width="14.42578125" customWidth="1"/>
    <col min="5" max="5" width="14.42578125" style="16" customWidth="1"/>
    <col min="6" max="6" width="16.42578125" customWidth="1"/>
    <col min="7" max="7" width="6.28515625" style="17" customWidth="1"/>
    <col min="8" max="8" width="5" style="17" customWidth="1"/>
    <col min="9" max="9" width="4.1406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9.8554687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6.7109375" style="1" customWidth="1"/>
    <col min="44" max="44" width="6.85546875" style="1" customWidth="1"/>
    <col min="45" max="45" width="6.5703125" style="1" customWidth="1"/>
    <col min="46" max="47" width="6.7109375" style="1" customWidth="1"/>
    <col min="48" max="48" width="20.28515625" customWidth="1"/>
    <col min="50" max="50" width="11.140625" customWidth="1"/>
    <col min="51" max="51" width="14.42578125" customWidth="1"/>
  </cols>
  <sheetData>
    <row r="1" spans="1:51" x14ac:dyDescent="0.25">
      <c r="A1" t="s">
        <v>86</v>
      </c>
      <c r="B1" s="18" t="s">
        <v>55</v>
      </c>
      <c r="C1" t="s">
        <v>0</v>
      </c>
      <c r="D1" t="s">
        <v>1</v>
      </c>
      <c r="E1" s="16" t="s">
        <v>81</v>
      </c>
      <c r="F1" t="s">
        <v>88</v>
      </c>
      <c r="G1" s="17" t="s">
        <v>2</v>
      </c>
      <c r="H1" s="17" t="s">
        <v>89</v>
      </c>
      <c r="I1" s="17" t="s">
        <v>3</v>
      </c>
      <c r="J1" s="17" t="s">
        <v>93</v>
      </c>
      <c r="K1" s="17" t="s">
        <v>90</v>
      </c>
      <c r="L1" s="17" t="s">
        <v>91</v>
      </c>
      <c r="M1" s="16" t="s">
        <v>87</v>
      </c>
      <c r="N1" t="s">
        <v>28</v>
      </c>
      <c r="O1" t="s">
        <v>4</v>
      </c>
      <c r="P1" s="1" t="s">
        <v>5</v>
      </c>
      <c r="Q1" s="17" t="s">
        <v>57</v>
      </c>
      <c r="R1" s="17" t="s">
        <v>58</v>
      </c>
      <c r="S1" s="17" t="s">
        <v>6</v>
      </c>
      <c r="T1" s="1" t="s">
        <v>7</v>
      </c>
      <c r="U1" s="1" t="s">
        <v>69</v>
      </c>
      <c r="V1" s="1" t="s">
        <v>70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59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65</v>
      </c>
      <c r="AN1" s="1" t="s">
        <v>74</v>
      </c>
      <c r="AO1" t="s">
        <v>23</v>
      </c>
      <c r="AP1" t="s">
        <v>24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t="s">
        <v>25</v>
      </c>
      <c r="AW1" t="s">
        <v>26</v>
      </c>
      <c r="AX1" t="s">
        <v>27</v>
      </c>
      <c r="AY1" t="s">
        <v>35</v>
      </c>
    </row>
    <row r="2" spans="1:51" s="16" customFormat="1" x14ac:dyDescent="0.25">
      <c r="A2" s="16">
        <v>518</v>
      </c>
      <c r="B2" s="18">
        <v>43882</v>
      </c>
      <c r="C2" s="16">
        <v>1</v>
      </c>
      <c r="F2" s="16" t="s">
        <v>46</v>
      </c>
      <c r="G2" s="17">
        <v>54</v>
      </c>
      <c r="H2" s="17"/>
      <c r="I2" s="17">
        <v>98</v>
      </c>
      <c r="N2" s="16" t="s">
        <v>34</v>
      </c>
      <c r="O2" s="16" t="s">
        <v>29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Q2" s="1"/>
      <c r="AR2" s="1"/>
      <c r="AS2" s="1"/>
      <c r="AT2" s="1"/>
      <c r="AU2" s="1"/>
      <c r="AV2" s="16" t="s">
        <v>30</v>
      </c>
      <c r="AW2" s="16" t="s">
        <v>31</v>
      </c>
      <c r="AX2" s="16">
        <v>0</v>
      </c>
    </row>
    <row r="3" spans="1:51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32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34</v>
      </c>
      <c r="O3" s="14" t="s">
        <v>45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"/>
      <c r="AR3" s="1"/>
      <c r="AS3" s="1"/>
      <c r="AT3" s="1"/>
      <c r="AU3" s="1"/>
      <c r="AV3" s="16" t="s">
        <v>30</v>
      </c>
      <c r="AW3" s="16" t="s">
        <v>31</v>
      </c>
      <c r="AX3" s="16">
        <v>0</v>
      </c>
      <c r="AY3" s="16"/>
    </row>
    <row r="4" spans="1:51" x14ac:dyDescent="0.25">
      <c r="A4" s="9">
        <f>A5-1</f>
        <v>538</v>
      </c>
      <c r="B4" s="18">
        <f>B5-1</f>
        <v>43884</v>
      </c>
      <c r="C4">
        <v>1</v>
      </c>
      <c r="F4" s="16" t="s">
        <v>32</v>
      </c>
      <c r="G4" s="17">
        <v>74</v>
      </c>
      <c r="I4" s="17">
        <v>64</v>
      </c>
      <c r="N4" s="13" t="s">
        <v>34</v>
      </c>
      <c r="O4" s="4" t="s">
        <v>63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V4" s="16" t="s">
        <v>30</v>
      </c>
      <c r="AW4" s="9" t="s">
        <v>31</v>
      </c>
      <c r="AX4" s="9">
        <v>0</v>
      </c>
      <c r="AY4" s="9"/>
    </row>
    <row r="5" spans="1:51" x14ac:dyDescent="0.25">
      <c r="A5">
        <v>539</v>
      </c>
      <c r="B5" s="18">
        <f>B6-1</f>
        <v>43885</v>
      </c>
      <c r="C5">
        <v>1</v>
      </c>
      <c r="F5" t="s">
        <v>41</v>
      </c>
      <c r="G5" s="17">
        <v>50</v>
      </c>
      <c r="I5" s="17">
        <v>60</v>
      </c>
      <c r="N5" t="s">
        <v>34</v>
      </c>
      <c r="O5" t="s">
        <v>29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V5" s="16" t="s">
        <v>30</v>
      </c>
      <c r="AW5" s="16" t="s">
        <v>31</v>
      </c>
      <c r="AX5">
        <v>0</v>
      </c>
      <c r="AY5" t="s">
        <v>35</v>
      </c>
    </row>
    <row r="6" spans="1:51" x14ac:dyDescent="0.25">
      <c r="A6">
        <f>A5+1</f>
        <v>540</v>
      </c>
      <c r="B6" s="18">
        <v>43886</v>
      </c>
      <c r="C6">
        <v>1</v>
      </c>
      <c r="F6" t="s">
        <v>32</v>
      </c>
      <c r="G6" s="17">
        <v>62</v>
      </c>
      <c r="I6" s="17">
        <v>80</v>
      </c>
      <c r="N6" t="s">
        <v>34</v>
      </c>
      <c r="O6" t="s">
        <v>33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V6" t="s">
        <v>30</v>
      </c>
      <c r="AW6" t="s">
        <v>31</v>
      </c>
      <c r="AX6">
        <v>0</v>
      </c>
    </row>
    <row r="7" spans="1:51" x14ac:dyDescent="0.25">
      <c r="A7">
        <f>A6+1</f>
        <v>541</v>
      </c>
      <c r="B7" s="18">
        <v>43887</v>
      </c>
      <c r="C7">
        <v>1</v>
      </c>
      <c r="F7" t="s">
        <v>32</v>
      </c>
      <c r="G7" s="17">
        <v>44</v>
      </c>
      <c r="I7" s="17">
        <v>45</v>
      </c>
      <c r="N7" t="s">
        <v>34</v>
      </c>
      <c r="O7" s="16" t="s">
        <v>29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V7" t="s">
        <v>30</v>
      </c>
      <c r="AW7" t="s">
        <v>31</v>
      </c>
      <c r="AX7">
        <v>0</v>
      </c>
    </row>
    <row r="8" spans="1:51" x14ac:dyDescent="0.25">
      <c r="A8">
        <f>A7+1</f>
        <v>542</v>
      </c>
      <c r="B8" s="18">
        <v>43888</v>
      </c>
      <c r="C8">
        <v>1</v>
      </c>
      <c r="F8" t="s">
        <v>32</v>
      </c>
      <c r="G8" s="17">
        <v>54</v>
      </c>
      <c r="I8" s="17">
        <v>29</v>
      </c>
      <c r="N8" t="s">
        <v>37</v>
      </c>
      <c r="O8" t="s">
        <v>36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V8" t="s">
        <v>30</v>
      </c>
      <c r="AW8" t="s">
        <v>31</v>
      </c>
      <c r="AX8">
        <v>0</v>
      </c>
    </row>
    <row r="9" spans="1:51" x14ac:dyDescent="0.25">
      <c r="A9">
        <f>A8+1</f>
        <v>543</v>
      </c>
      <c r="B9" s="18">
        <f>B8+1</f>
        <v>43889</v>
      </c>
      <c r="C9">
        <v>1</v>
      </c>
      <c r="F9" t="s">
        <v>32</v>
      </c>
      <c r="G9" s="17">
        <v>52</v>
      </c>
      <c r="I9" s="17">
        <v>45</v>
      </c>
      <c r="N9" t="s">
        <v>37</v>
      </c>
      <c r="O9" t="s">
        <v>38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V9" t="s">
        <v>30</v>
      </c>
      <c r="AW9" t="s">
        <v>31</v>
      </c>
      <c r="AX9">
        <v>0</v>
      </c>
    </row>
    <row r="10" spans="1:51" x14ac:dyDescent="0.25">
      <c r="A10">
        <v>543</v>
      </c>
      <c r="B10" s="18">
        <f>B9+1</f>
        <v>43890</v>
      </c>
      <c r="C10">
        <v>0</v>
      </c>
      <c r="F10" t="s">
        <v>32</v>
      </c>
      <c r="G10" s="17">
        <v>74</v>
      </c>
      <c r="I10" s="17">
        <v>25</v>
      </c>
      <c r="N10" s="5" t="s">
        <v>34</v>
      </c>
      <c r="AO10">
        <v>2</v>
      </c>
      <c r="AP10">
        <v>1</v>
      </c>
      <c r="AV10" t="s">
        <v>30</v>
      </c>
      <c r="AW10" t="s">
        <v>31</v>
      </c>
      <c r="AX10">
        <v>1</v>
      </c>
      <c r="AY10" t="s">
        <v>44</v>
      </c>
    </row>
    <row r="11" spans="1:51" x14ac:dyDescent="0.25">
      <c r="A11">
        <f>A10+1</f>
        <v>544</v>
      </c>
      <c r="B11" s="18">
        <f>B10+1</f>
        <v>43891</v>
      </c>
      <c r="C11">
        <v>0</v>
      </c>
      <c r="D11" t="s">
        <v>39</v>
      </c>
    </row>
    <row r="12" spans="1:51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1" x14ac:dyDescent="0.25">
      <c r="A13">
        <f t="shared" si="0"/>
        <v>546</v>
      </c>
      <c r="B13" s="18">
        <f t="shared" si="1"/>
        <v>43893</v>
      </c>
      <c r="C13">
        <v>0</v>
      </c>
      <c r="D13" t="s">
        <v>72</v>
      </c>
    </row>
    <row r="14" spans="1:51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84</v>
      </c>
      <c r="G14" s="17">
        <v>49</v>
      </c>
      <c r="I14" s="17">
        <v>72</v>
      </c>
      <c r="N14" t="s">
        <v>34</v>
      </c>
      <c r="O14" s="16" t="s">
        <v>29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V14" t="s">
        <v>30</v>
      </c>
      <c r="AW14" t="s">
        <v>31</v>
      </c>
      <c r="AX14">
        <v>0</v>
      </c>
    </row>
    <row r="15" spans="1:51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32</v>
      </c>
      <c r="G15" s="17">
        <v>62</v>
      </c>
      <c r="I15" s="17">
        <v>46</v>
      </c>
      <c r="N15" t="s">
        <v>37</v>
      </c>
      <c r="O15" t="s">
        <v>40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V15" t="s">
        <v>30</v>
      </c>
      <c r="AW15" t="s">
        <v>31</v>
      </c>
      <c r="AX15">
        <v>0</v>
      </c>
    </row>
    <row r="16" spans="1:51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32</v>
      </c>
      <c r="G16" s="17">
        <v>64</v>
      </c>
      <c r="I16" s="17">
        <v>19</v>
      </c>
      <c r="N16" t="s">
        <v>37</v>
      </c>
      <c r="O16" t="s">
        <v>45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V16" t="s">
        <v>30</v>
      </c>
      <c r="AW16" t="s">
        <v>31</v>
      </c>
      <c r="AX16">
        <v>0</v>
      </c>
    </row>
    <row r="17" spans="1:51" x14ac:dyDescent="0.25">
      <c r="A17">
        <f t="shared" si="0"/>
        <v>550</v>
      </c>
      <c r="B17" s="18">
        <f t="shared" si="2"/>
        <v>43897</v>
      </c>
      <c r="C17">
        <v>1</v>
      </c>
      <c r="F17" t="s">
        <v>32</v>
      </c>
      <c r="G17" s="17">
        <v>61</v>
      </c>
      <c r="I17" s="17">
        <v>34</v>
      </c>
      <c r="N17" t="s">
        <v>37</v>
      </c>
      <c r="O17" t="s">
        <v>42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V17" t="s">
        <v>30</v>
      </c>
      <c r="AW17" t="s">
        <v>31</v>
      </c>
      <c r="AX17">
        <v>0</v>
      </c>
    </row>
    <row r="18" spans="1:51" x14ac:dyDescent="0.25">
      <c r="A18">
        <f>A17+1</f>
        <v>551</v>
      </c>
      <c r="B18" s="18">
        <f t="shared" si="2"/>
        <v>43898</v>
      </c>
      <c r="C18">
        <v>0</v>
      </c>
      <c r="D18" t="s">
        <v>39</v>
      </c>
    </row>
    <row r="19" spans="1:51" x14ac:dyDescent="0.25">
      <c r="A19" s="9">
        <f>A18+1</f>
        <v>552</v>
      </c>
      <c r="B19" s="18">
        <f t="shared" si="2"/>
        <v>43899</v>
      </c>
      <c r="C19">
        <v>1</v>
      </c>
      <c r="F19" t="s">
        <v>46</v>
      </c>
      <c r="G19" s="17">
        <v>59</v>
      </c>
      <c r="I19" s="17">
        <v>87</v>
      </c>
      <c r="N19" s="16" t="s">
        <v>34</v>
      </c>
      <c r="O19" s="16" t="s">
        <v>29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V19" s="9" t="s">
        <v>30</v>
      </c>
      <c r="AW19" s="9" t="s">
        <v>31</v>
      </c>
      <c r="AX19" s="9">
        <v>0</v>
      </c>
      <c r="AY19" s="9"/>
    </row>
    <row r="20" spans="1:51" x14ac:dyDescent="0.25">
      <c r="A20">
        <f>A19+1</f>
        <v>553</v>
      </c>
      <c r="B20" s="18">
        <f t="shared" si="2"/>
        <v>43900</v>
      </c>
      <c r="C20">
        <v>1</v>
      </c>
      <c r="F20" s="16" t="s">
        <v>32</v>
      </c>
      <c r="G20" s="17">
        <v>54</v>
      </c>
      <c r="I20" s="17">
        <v>61</v>
      </c>
      <c r="N20" s="16" t="s">
        <v>37</v>
      </c>
      <c r="O20" t="s">
        <v>47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V20" s="16" t="s">
        <v>30</v>
      </c>
      <c r="AW20" s="16" t="s">
        <v>31</v>
      </c>
      <c r="AX20">
        <v>0</v>
      </c>
    </row>
    <row r="21" spans="1:51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32</v>
      </c>
      <c r="G21" s="17">
        <v>81</v>
      </c>
      <c r="I21" s="17">
        <v>64</v>
      </c>
      <c r="N21" s="16" t="s">
        <v>37</v>
      </c>
      <c r="O21" s="16" t="s">
        <v>43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1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32</v>
      </c>
      <c r="G22" s="17">
        <v>64</v>
      </c>
      <c r="I22" s="17">
        <v>53</v>
      </c>
      <c r="N22" s="16" t="s">
        <v>37</v>
      </c>
      <c r="O22" t="s">
        <v>48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V22" s="16" t="s">
        <v>30</v>
      </c>
      <c r="AW22" s="16" t="s">
        <v>31</v>
      </c>
      <c r="AX22" s="16">
        <v>0</v>
      </c>
    </row>
    <row r="23" spans="1:51" x14ac:dyDescent="0.25">
      <c r="A23">
        <f t="shared" si="3"/>
        <v>556</v>
      </c>
      <c r="B23" s="18">
        <f t="shared" si="2"/>
        <v>43903</v>
      </c>
      <c r="C23">
        <v>0</v>
      </c>
      <c r="D23" t="s">
        <v>39</v>
      </c>
      <c r="N23" s="16"/>
    </row>
    <row r="24" spans="1:51" x14ac:dyDescent="0.25">
      <c r="A24">
        <f t="shared" si="3"/>
        <v>557</v>
      </c>
      <c r="B24" s="18">
        <v>43904.533333333333</v>
      </c>
      <c r="C24">
        <v>1</v>
      </c>
      <c r="F24" t="s">
        <v>84</v>
      </c>
      <c r="G24" s="17">
        <v>60</v>
      </c>
      <c r="I24" s="17">
        <v>86</v>
      </c>
      <c r="N24" s="16" t="s">
        <v>34</v>
      </c>
      <c r="O24" s="16" t="s">
        <v>29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1" x14ac:dyDescent="0.25">
      <c r="A25" s="16">
        <f t="shared" si="3"/>
        <v>558</v>
      </c>
      <c r="B25" s="18">
        <v>43904.536805555559</v>
      </c>
      <c r="C25">
        <v>0</v>
      </c>
      <c r="D25" t="s">
        <v>39</v>
      </c>
      <c r="F25" t="s">
        <v>46</v>
      </c>
      <c r="G25" s="17">
        <v>57</v>
      </c>
      <c r="I25" s="17">
        <v>81</v>
      </c>
    </row>
    <row r="26" spans="1:51" x14ac:dyDescent="0.25">
      <c r="A26" s="16">
        <f t="shared" si="3"/>
        <v>559</v>
      </c>
      <c r="B26" s="18">
        <v>43905.609722222223</v>
      </c>
      <c r="C26" s="16">
        <v>1</v>
      </c>
      <c r="F26" t="s">
        <v>46</v>
      </c>
      <c r="G26" s="17">
        <v>70</v>
      </c>
      <c r="I26" s="17">
        <v>70</v>
      </c>
      <c r="N26" t="s">
        <v>37</v>
      </c>
      <c r="O26" t="s">
        <v>49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V26" s="16" t="s">
        <v>30</v>
      </c>
      <c r="AW26" s="16" t="s">
        <v>31</v>
      </c>
      <c r="AX26" s="16">
        <v>0</v>
      </c>
    </row>
    <row r="27" spans="1:51" x14ac:dyDescent="0.25">
      <c r="A27">
        <f t="shared" si="3"/>
        <v>560</v>
      </c>
      <c r="B27" s="18">
        <v>43906.501388888886</v>
      </c>
      <c r="C27">
        <v>1</v>
      </c>
      <c r="F27" s="3" t="s">
        <v>46</v>
      </c>
      <c r="G27" s="17">
        <v>67</v>
      </c>
      <c r="I27" s="17">
        <v>84</v>
      </c>
      <c r="N27" s="16" t="s">
        <v>37</v>
      </c>
      <c r="O27" s="16" t="s">
        <v>45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V27" s="16" t="s">
        <v>30</v>
      </c>
      <c r="AW27" s="16" t="s">
        <v>31</v>
      </c>
      <c r="AX27" s="16">
        <v>0</v>
      </c>
    </row>
    <row r="28" spans="1:51" x14ac:dyDescent="0.25">
      <c r="A28">
        <f t="shared" si="3"/>
        <v>561</v>
      </c>
      <c r="B28" s="18">
        <v>43907.529861111114</v>
      </c>
      <c r="C28">
        <v>1</v>
      </c>
      <c r="F28" s="3" t="s">
        <v>50</v>
      </c>
      <c r="G28" s="17">
        <v>79</v>
      </c>
      <c r="I28" s="17">
        <v>66</v>
      </c>
      <c r="N28" s="16" t="s">
        <v>37</v>
      </c>
      <c r="O28" t="s">
        <v>63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V28" s="16" t="s">
        <v>30</v>
      </c>
      <c r="AW28" s="16" t="s">
        <v>31</v>
      </c>
      <c r="AX28" s="16">
        <v>0</v>
      </c>
    </row>
    <row r="29" spans="1:51" x14ac:dyDescent="0.25">
      <c r="A29">
        <f t="shared" si="3"/>
        <v>562</v>
      </c>
      <c r="B29" s="18">
        <v>43908.541666666664</v>
      </c>
      <c r="C29">
        <v>0</v>
      </c>
      <c r="F29" s="3" t="s">
        <v>61</v>
      </c>
      <c r="G29" s="17">
        <v>66</v>
      </c>
      <c r="I29" s="17">
        <v>64</v>
      </c>
      <c r="AX29">
        <v>1</v>
      </c>
      <c r="AY29" t="s">
        <v>51</v>
      </c>
    </row>
    <row r="30" spans="1:51" x14ac:dyDescent="0.25">
      <c r="A30" s="16">
        <f t="shared" si="3"/>
        <v>563</v>
      </c>
      <c r="B30" s="18">
        <v>43909.538194444445</v>
      </c>
      <c r="C30">
        <v>0</v>
      </c>
      <c r="F30" s="3" t="s">
        <v>50</v>
      </c>
      <c r="G30" s="17">
        <v>51</v>
      </c>
      <c r="I30" s="17">
        <v>68</v>
      </c>
      <c r="N30" s="16" t="s">
        <v>34</v>
      </c>
      <c r="O30" s="16" t="s">
        <v>40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V30" s="16" t="s">
        <v>30</v>
      </c>
      <c r="AW30" s="16" t="s">
        <v>31</v>
      </c>
      <c r="AX30" s="16">
        <v>0</v>
      </c>
    </row>
    <row r="31" spans="1:51" x14ac:dyDescent="0.25">
      <c r="A31">
        <f t="shared" si="3"/>
        <v>564</v>
      </c>
      <c r="B31" s="18">
        <v>43910.618750000001</v>
      </c>
      <c r="C31">
        <v>1</v>
      </c>
      <c r="F31" s="16" t="s">
        <v>32</v>
      </c>
      <c r="G31" s="17">
        <v>58</v>
      </c>
      <c r="I31" s="17">
        <v>60</v>
      </c>
      <c r="N31" s="16" t="s">
        <v>34</v>
      </c>
      <c r="O31" s="16" t="s">
        <v>42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V31" s="16" t="s">
        <v>30</v>
      </c>
      <c r="AW31" s="16" t="s">
        <v>31</v>
      </c>
      <c r="AX31" s="16">
        <v>0</v>
      </c>
    </row>
    <row r="32" spans="1:51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46</v>
      </c>
      <c r="G32" s="17">
        <v>62</v>
      </c>
      <c r="I32" s="17">
        <v>80</v>
      </c>
      <c r="N32" s="16" t="s">
        <v>34</v>
      </c>
      <c r="O32" s="16" t="s">
        <v>47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V32" s="16" t="s">
        <v>30</v>
      </c>
      <c r="AW32" s="16" t="s">
        <v>31</v>
      </c>
      <c r="AX32" s="16">
        <v>0</v>
      </c>
    </row>
    <row r="33" spans="1:51" x14ac:dyDescent="0.25">
      <c r="A33">
        <f t="shared" si="3"/>
        <v>566</v>
      </c>
      <c r="B33" s="18">
        <v>43912.62777777778</v>
      </c>
      <c r="C33">
        <v>1</v>
      </c>
      <c r="F33" s="3" t="s">
        <v>46</v>
      </c>
      <c r="G33" s="17">
        <v>68</v>
      </c>
      <c r="I33" s="17">
        <v>81</v>
      </c>
      <c r="N33" s="16" t="s">
        <v>34</v>
      </c>
      <c r="O33" s="16" t="s">
        <v>49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V33" s="16" t="s">
        <v>30</v>
      </c>
      <c r="AW33" s="16" t="s">
        <v>31</v>
      </c>
      <c r="AX33" s="16">
        <v>0</v>
      </c>
      <c r="AY33" s="16"/>
    </row>
    <row r="34" spans="1:51" x14ac:dyDescent="0.25">
      <c r="A34">
        <f t="shared" si="3"/>
        <v>567</v>
      </c>
      <c r="B34" s="18">
        <v>43944.589583333334</v>
      </c>
      <c r="C34">
        <v>1</v>
      </c>
      <c r="F34" t="s">
        <v>32</v>
      </c>
      <c r="G34" s="17">
        <v>86</v>
      </c>
      <c r="I34" s="17">
        <v>20</v>
      </c>
      <c r="N34" s="16" t="s">
        <v>37</v>
      </c>
      <c r="O34" s="16" t="s">
        <v>45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V34" s="16" t="s">
        <v>30</v>
      </c>
      <c r="AW34" s="16" t="s">
        <v>31</v>
      </c>
      <c r="AX34" s="16">
        <v>0</v>
      </c>
      <c r="AY34" s="16"/>
    </row>
    <row r="35" spans="1:51" x14ac:dyDescent="0.25">
      <c r="A35" s="16">
        <f t="shared" si="3"/>
        <v>568</v>
      </c>
      <c r="B35" s="18">
        <v>43914.607638888891</v>
      </c>
      <c r="C35" s="16">
        <v>1</v>
      </c>
      <c r="F35" t="s">
        <v>32</v>
      </c>
      <c r="G35" s="17">
        <v>87</v>
      </c>
      <c r="I35" s="17">
        <v>40</v>
      </c>
      <c r="N35" s="16" t="s">
        <v>37</v>
      </c>
      <c r="O35" s="16" t="s">
        <v>63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V35" s="16" t="s">
        <v>30</v>
      </c>
      <c r="AW35" s="16" t="s">
        <v>31</v>
      </c>
      <c r="AX35" s="16">
        <v>0</v>
      </c>
    </row>
    <row r="36" spans="1:51" x14ac:dyDescent="0.25">
      <c r="A36">
        <f t="shared" si="3"/>
        <v>569</v>
      </c>
      <c r="B36" s="18">
        <v>43915.484027777777</v>
      </c>
      <c r="C36">
        <v>1</v>
      </c>
      <c r="F36" t="s">
        <v>32</v>
      </c>
      <c r="G36" s="17">
        <v>82</v>
      </c>
      <c r="I36" s="17">
        <v>50</v>
      </c>
      <c r="N36" t="s">
        <v>37</v>
      </c>
      <c r="O36" t="s">
        <v>33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V36" s="16" t="s">
        <v>30</v>
      </c>
      <c r="AW36" s="16" t="s">
        <v>31</v>
      </c>
      <c r="AX36" s="16">
        <v>0</v>
      </c>
    </row>
    <row r="37" spans="1:51" x14ac:dyDescent="0.25">
      <c r="A37">
        <f t="shared" si="3"/>
        <v>570</v>
      </c>
      <c r="B37" s="18">
        <v>43916.626388888886</v>
      </c>
      <c r="C37">
        <v>1</v>
      </c>
      <c r="F37" t="s">
        <v>50</v>
      </c>
      <c r="G37" s="17">
        <v>83</v>
      </c>
      <c r="I37" s="17">
        <v>56</v>
      </c>
      <c r="N37" s="16" t="s">
        <v>34</v>
      </c>
      <c r="O37" s="16" t="s">
        <v>40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V37" t="s">
        <v>30</v>
      </c>
      <c r="AW37" t="s">
        <v>31</v>
      </c>
      <c r="AX37">
        <v>0</v>
      </c>
    </row>
    <row r="38" spans="1:51" x14ac:dyDescent="0.25">
      <c r="A38">
        <f t="shared" si="3"/>
        <v>571</v>
      </c>
      <c r="B38" s="18">
        <v>43917.573611111111</v>
      </c>
      <c r="C38">
        <v>1</v>
      </c>
      <c r="F38" s="16" t="s">
        <v>32</v>
      </c>
      <c r="G38" s="17">
        <v>74</v>
      </c>
      <c r="I38" s="17">
        <v>19</v>
      </c>
      <c r="N38" t="s">
        <v>37</v>
      </c>
      <c r="O38" s="16" t="s">
        <v>56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V38" s="16" t="s">
        <v>30</v>
      </c>
      <c r="AW38" s="16" t="s">
        <v>31</v>
      </c>
      <c r="AX38" s="16">
        <v>0</v>
      </c>
    </row>
    <row r="39" spans="1:51" x14ac:dyDescent="0.25">
      <c r="A39" s="16">
        <f t="shared" si="3"/>
        <v>572</v>
      </c>
      <c r="B39" s="18">
        <v>43918.495138888888</v>
      </c>
      <c r="C39" s="16">
        <v>0</v>
      </c>
      <c r="D39" s="16" t="s">
        <v>39</v>
      </c>
      <c r="F39" s="3" t="s">
        <v>32</v>
      </c>
      <c r="G39" s="17">
        <v>64</v>
      </c>
      <c r="I39" s="17">
        <v>45</v>
      </c>
    </row>
    <row r="40" spans="1:51" x14ac:dyDescent="0.25">
      <c r="A40" s="16">
        <f t="shared" si="3"/>
        <v>573</v>
      </c>
      <c r="B40" s="18">
        <v>43919.5</v>
      </c>
      <c r="C40" s="16">
        <v>0</v>
      </c>
      <c r="D40" s="16" t="s">
        <v>73</v>
      </c>
      <c r="F40" s="3" t="s">
        <v>52</v>
      </c>
      <c r="G40" s="17">
        <v>52</v>
      </c>
      <c r="I40" s="17">
        <v>78</v>
      </c>
    </row>
    <row r="41" spans="1:51" x14ac:dyDescent="0.25">
      <c r="A41">
        <f t="shared" si="3"/>
        <v>574</v>
      </c>
      <c r="B41" s="18">
        <v>43920.65</v>
      </c>
      <c r="C41">
        <v>1</v>
      </c>
      <c r="F41" t="s">
        <v>46</v>
      </c>
      <c r="G41" s="17">
        <v>48</v>
      </c>
      <c r="I41" s="17">
        <v>55</v>
      </c>
      <c r="N41" s="16" t="s">
        <v>34</v>
      </c>
      <c r="O41" s="16" t="s">
        <v>45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V41" s="16" t="s">
        <v>30</v>
      </c>
      <c r="AW41" s="16" t="s">
        <v>31</v>
      </c>
      <c r="AX41" s="16">
        <v>0</v>
      </c>
    </row>
    <row r="42" spans="1:51" x14ac:dyDescent="0.25">
      <c r="A42">
        <f t="shared" si="3"/>
        <v>575</v>
      </c>
      <c r="B42" s="18">
        <v>43921.598611111112</v>
      </c>
      <c r="C42">
        <v>1</v>
      </c>
      <c r="F42" t="s">
        <v>32</v>
      </c>
      <c r="G42" s="17">
        <v>72</v>
      </c>
      <c r="I42" s="17">
        <v>50</v>
      </c>
      <c r="N42" t="s">
        <v>37</v>
      </c>
      <c r="O42" s="16" t="s">
        <v>48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V42" s="16" t="s">
        <v>30</v>
      </c>
      <c r="AW42" s="16" t="s">
        <v>31</v>
      </c>
      <c r="AX42" s="16">
        <v>0</v>
      </c>
    </row>
    <row r="43" spans="1:51" x14ac:dyDescent="0.25">
      <c r="A43" s="16">
        <f t="shared" si="3"/>
        <v>576</v>
      </c>
      <c r="B43" s="18">
        <v>43922.594444444447</v>
      </c>
      <c r="C43" s="16">
        <v>1</v>
      </c>
      <c r="F43" t="s">
        <v>46</v>
      </c>
      <c r="G43" s="17">
        <v>69</v>
      </c>
      <c r="I43" s="17">
        <v>73</v>
      </c>
      <c r="N43" s="16" t="s">
        <v>37</v>
      </c>
      <c r="O43" s="16" t="s">
        <v>40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V43" s="16" t="s">
        <v>30</v>
      </c>
      <c r="AW43" s="16" t="s">
        <v>31</v>
      </c>
      <c r="AX43" s="16">
        <v>0</v>
      </c>
    </row>
    <row r="44" spans="1:51" x14ac:dyDescent="0.25">
      <c r="A44" s="16">
        <f t="shared" si="3"/>
        <v>577</v>
      </c>
      <c r="B44" s="18">
        <v>43923.685416666667</v>
      </c>
      <c r="C44">
        <v>0</v>
      </c>
      <c r="D44" t="s">
        <v>73</v>
      </c>
      <c r="F44" t="s">
        <v>46</v>
      </c>
      <c r="G44" s="17">
        <v>47</v>
      </c>
      <c r="I44" s="17">
        <v>40</v>
      </c>
    </row>
    <row r="45" spans="1:51" x14ac:dyDescent="0.25">
      <c r="A45" s="16">
        <f t="shared" si="3"/>
        <v>578</v>
      </c>
      <c r="B45" s="18">
        <v>43924.495138888888</v>
      </c>
      <c r="C45" s="16">
        <v>0</v>
      </c>
      <c r="D45" s="16" t="s">
        <v>73</v>
      </c>
      <c r="F45" t="s">
        <v>46</v>
      </c>
      <c r="G45" s="17">
        <v>39</v>
      </c>
      <c r="I45" s="17">
        <v>76</v>
      </c>
    </row>
    <row r="46" spans="1:51" x14ac:dyDescent="0.25">
      <c r="A46">
        <f t="shared" si="3"/>
        <v>579</v>
      </c>
      <c r="B46" s="18">
        <v>43925.495138888888</v>
      </c>
      <c r="C46">
        <v>0</v>
      </c>
      <c r="D46" s="16" t="s">
        <v>73</v>
      </c>
      <c r="F46" t="s">
        <v>46</v>
      </c>
      <c r="G46" s="17">
        <v>53</v>
      </c>
      <c r="I46" s="17">
        <v>80</v>
      </c>
    </row>
    <row r="47" spans="1:51" x14ac:dyDescent="0.25">
      <c r="A47">
        <f t="shared" si="3"/>
        <v>580</v>
      </c>
      <c r="B47" s="18">
        <v>43926.523611111108</v>
      </c>
      <c r="C47">
        <v>1</v>
      </c>
      <c r="F47" t="s">
        <v>32</v>
      </c>
      <c r="G47" s="17">
        <v>71</v>
      </c>
      <c r="I47" s="17">
        <v>70</v>
      </c>
      <c r="N47" s="16" t="s">
        <v>37</v>
      </c>
      <c r="O47" s="16" t="s">
        <v>42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V47" s="16" t="s">
        <v>30</v>
      </c>
      <c r="AW47" s="16" t="s">
        <v>31</v>
      </c>
      <c r="AX47" s="16">
        <v>0</v>
      </c>
    </row>
    <row r="48" spans="1:51" x14ac:dyDescent="0.25">
      <c r="A48">
        <f t="shared" si="3"/>
        <v>581</v>
      </c>
      <c r="B48" s="18">
        <v>43927.62222222222</v>
      </c>
      <c r="C48">
        <v>1</v>
      </c>
      <c r="F48" s="2" t="s">
        <v>32</v>
      </c>
      <c r="G48" s="17">
        <v>86</v>
      </c>
      <c r="I48" s="17">
        <v>43</v>
      </c>
      <c r="N48" s="16" t="s">
        <v>34</v>
      </c>
      <c r="O48" s="16" t="s">
        <v>47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V48" s="16" t="s">
        <v>30</v>
      </c>
      <c r="AW48" s="16" t="s">
        <v>31</v>
      </c>
      <c r="AX48" s="16">
        <v>0</v>
      </c>
    </row>
    <row r="49" spans="1:51" x14ac:dyDescent="0.25">
      <c r="A49">
        <f t="shared" si="3"/>
        <v>582</v>
      </c>
      <c r="B49" s="18">
        <v>43928.486805555556</v>
      </c>
      <c r="C49">
        <v>1</v>
      </c>
      <c r="F49" t="s">
        <v>32</v>
      </c>
      <c r="G49" s="17">
        <v>85</v>
      </c>
      <c r="I49" s="17">
        <v>55</v>
      </c>
      <c r="N49" t="s">
        <v>37</v>
      </c>
      <c r="O49" t="s">
        <v>54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V49" t="s">
        <v>30</v>
      </c>
      <c r="AW49" t="s">
        <v>31</v>
      </c>
      <c r="AX49">
        <v>0</v>
      </c>
    </row>
    <row r="50" spans="1:51" x14ac:dyDescent="0.25">
      <c r="A50" s="16">
        <f t="shared" si="3"/>
        <v>583</v>
      </c>
      <c r="B50" s="18">
        <v>43929.551388888889</v>
      </c>
      <c r="C50" s="16">
        <v>1</v>
      </c>
      <c r="F50" t="s">
        <v>32</v>
      </c>
      <c r="G50" s="17">
        <v>88</v>
      </c>
      <c r="I50" s="17">
        <v>49</v>
      </c>
      <c r="N50" s="16" t="s">
        <v>34</v>
      </c>
      <c r="O50" t="s">
        <v>53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V50" t="s">
        <v>30</v>
      </c>
      <c r="AW50" t="s">
        <v>31</v>
      </c>
      <c r="AX50">
        <v>0</v>
      </c>
    </row>
    <row r="51" spans="1:51" x14ac:dyDescent="0.25">
      <c r="A51" s="16">
        <f t="shared" si="3"/>
        <v>584</v>
      </c>
      <c r="B51" s="18">
        <v>43930.571527777778</v>
      </c>
      <c r="C51">
        <v>1</v>
      </c>
      <c r="F51" t="s">
        <v>32</v>
      </c>
      <c r="G51" s="17">
        <v>77</v>
      </c>
      <c r="I51" s="17">
        <v>71</v>
      </c>
      <c r="N51" s="16" t="s">
        <v>37</v>
      </c>
      <c r="O51" s="16" t="s">
        <v>40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V51" t="s">
        <v>30</v>
      </c>
      <c r="AW51" t="s">
        <v>31</v>
      </c>
      <c r="AX51">
        <v>0</v>
      </c>
    </row>
    <row r="52" spans="1:51" x14ac:dyDescent="0.25">
      <c r="A52">
        <f t="shared" si="3"/>
        <v>585</v>
      </c>
      <c r="B52" s="18">
        <v>43931.495138888888</v>
      </c>
      <c r="C52">
        <v>0</v>
      </c>
      <c r="D52" t="s">
        <v>39</v>
      </c>
      <c r="F52" t="s">
        <v>46</v>
      </c>
      <c r="G52" s="17">
        <v>66</v>
      </c>
      <c r="I52" s="17">
        <v>75</v>
      </c>
    </row>
    <row r="53" spans="1:51" x14ac:dyDescent="0.25">
      <c r="A53">
        <f t="shared" si="3"/>
        <v>586</v>
      </c>
      <c r="B53" s="18">
        <v>43932.495138888888</v>
      </c>
      <c r="C53">
        <v>0</v>
      </c>
      <c r="D53" t="s">
        <v>71</v>
      </c>
      <c r="F53" t="s">
        <v>50</v>
      </c>
      <c r="G53" s="17">
        <v>78</v>
      </c>
      <c r="I53" s="17">
        <v>45</v>
      </c>
    </row>
    <row r="54" spans="1:51" x14ac:dyDescent="0.25">
      <c r="A54" s="16">
        <f t="shared" si="3"/>
        <v>587</v>
      </c>
      <c r="B54" s="18">
        <v>43933.573611111111</v>
      </c>
      <c r="C54">
        <v>1</v>
      </c>
      <c r="F54" t="s">
        <v>32</v>
      </c>
      <c r="G54" s="17">
        <v>54</v>
      </c>
      <c r="I54" s="17">
        <v>45</v>
      </c>
      <c r="N54" t="s">
        <v>34</v>
      </c>
      <c r="O54" s="16" t="s">
        <v>62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V54" t="s">
        <v>30</v>
      </c>
      <c r="AW54" t="s">
        <v>31</v>
      </c>
      <c r="AX54">
        <v>0</v>
      </c>
    </row>
    <row r="55" spans="1:51" x14ac:dyDescent="0.25">
      <c r="A55">
        <f t="shared" si="3"/>
        <v>588</v>
      </c>
      <c r="B55" s="18">
        <v>43934.551388888889</v>
      </c>
      <c r="C55">
        <v>1</v>
      </c>
      <c r="F55" t="s">
        <v>50</v>
      </c>
      <c r="G55" s="17">
        <v>55</v>
      </c>
      <c r="I55" s="17">
        <v>51</v>
      </c>
      <c r="N55" t="s">
        <v>37</v>
      </c>
      <c r="O55" s="16" t="s">
        <v>45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V55" s="16" t="s">
        <v>30</v>
      </c>
      <c r="AW55" s="16" t="s">
        <v>31</v>
      </c>
      <c r="AX55" s="16">
        <v>0</v>
      </c>
    </row>
    <row r="56" spans="1:51" x14ac:dyDescent="0.25">
      <c r="A56">
        <f t="shared" si="3"/>
        <v>589</v>
      </c>
      <c r="B56" s="18">
        <v>43935.560416666667</v>
      </c>
      <c r="C56">
        <v>1</v>
      </c>
      <c r="F56" t="s">
        <v>32</v>
      </c>
      <c r="G56" s="17">
        <v>63</v>
      </c>
      <c r="I56" s="17">
        <v>71</v>
      </c>
      <c r="N56" s="16" t="s">
        <v>37</v>
      </c>
      <c r="O56" s="16" t="s">
        <v>33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V56" t="s">
        <v>30</v>
      </c>
      <c r="AW56" t="s">
        <v>31</v>
      </c>
      <c r="AX56">
        <v>0</v>
      </c>
    </row>
    <row r="57" spans="1:51" x14ac:dyDescent="0.25">
      <c r="A57">
        <f t="shared" si="3"/>
        <v>590</v>
      </c>
      <c r="B57" s="18">
        <v>43936.634722222225</v>
      </c>
      <c r="C57">
        <v>1</v>
      </c>
      <c r="F57" t="s">
        <v>32</v>
      </c>
      <c r="G57" s="17">
        <v>70</v>
      </c>
      <c r="I57" s="17">
        <v>40</v>
      </c>
      <c r="N57" s="16" t="s">
        <v>37</v>
      </c>
      <c r="O57" s="16" t="s">
        <v>36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V57" t="s">
        <v>30</v>
      </c>
      <c r="AW57" t="s">
        <v>31</v>
      </c>
      <c r="AX57">
        <v>0</v>
      </c>
    </row>
    <row r="58" spans="1:51" x14ac:dyDescent="0.25">
      <c r="A58">
        <f t="shared" si="3"/>
        <v>591</v>
      </c>
      <c r="B58" s="18">
        <v>43937.55972222222</v>
      </c>
      <c r="C58">
        <v>1</v>
      </c>
      <c r="F58" t="s">
        <v>46</v>
      </c>
      <c r="G58" s="17">
        <v>53</v>
      </c>
      <c r="I58" s="17">
        <v>35</v>
      </c>
      <c r="N58" t="s">
        <v>34</v>
      </c>
      <c r="O58" s="16" t="s">
        <v>54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V58" s="16" t="s">
        <v>30</v>
      </c>
      <c r="AW58" s="16" t="s">
        <v>31</v>
      </c>
      <c r="AX58" s="16">
        <v>0</v>
      </c>
    </row>
    <row r="59" spans="1:51" x14ac:dyDescent="0.25">
      <c r="A59">
        <f t="shared" si="3"/>
        <v>592</v>
      </c>
      <c r="B59" s="18">
        <v>43938.547222222223</v>
      </c>
      <c r="C59">
        <v>1</v>
      </c>
      <c r="F59" t="s">
        <v>32</v>
      </c>
      <c r="G59" s="17">
        <v>63</v>
      </c>
      <c r="I59" s="17">
        <v>48</v>
      </c>
      <c r="N59" t="s">
        <v>37</v>
      </c>
      <c r="O59" t="s">
        <v>56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V59" t="s">
        <v>30</v>
      </c>
      <c r="AW59" t="s">
        <v>31</v>
      </c>
      <c r="AX59">
        <v>0</v>
      </c>
    </row>
    <row r="60" spans="1:51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50</v>
      </c>
      <c r="G60" s="17">
        <v>78</v>
      </c>
      <c r="I60" s="17">
        <v>61</v>
      </c>
      <c r="N60" s="16" t="s">
        <v>34</v>
      </c>
      <c r="O60" s="16" t="s">
        <v>49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V60" t="s">
        <v>30</v>
      </c>
      <c r="AW60" t="s">
        <v>31</v>
      </c>
      <c r="AX60">
        <v>0</v>
      </c>
    </row>
    <row r="61" spans="1:51" x14ac:dyDescent="0.25">
      <c r="A61">
        <f t="shared" si="3"/>
        <v>594</v>
      </c>
      <c r="B61" s="18">
        <v>43940.5625</v>
      </c>
      <c r="C61">
        <v>1</v>
      </c>
      <c r="F61" s="16" t="s">
        <v>50</v>
      </c>
      <c r="G61" s="17">
        <v>79</v>
      </c>
      <c r="I61" s="17">
        <v>61</v>
      </c>
      <c r="N61" s="16" t="s">
        <v>37</v>
      </c>
      <c r="O61" t="s">
        <v>45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V61" s="16" t="s">
        <v>30</v>
      </c>
      <c r="AW61" s="16" t="s">
        <v>31</v>
      </c>
      <c r="AX61" s="16">
        <v>0</v>
      </c>
    </row>
    <row r="62" spans="1:51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32</v>
      </c>
      <c r="G62" s="17">
        <v>83</v>
      </c>
      <c r="I62" s="17">
        <v>64</v>
      </c>
      <c r="N62" s="16" t="s">
        <v>37</v>
      </c>
      <c r="AD62" s="17"/>
      <c r="AV62" s="16"/>
      <c r="AW62" s="16"/>
      <c r="AX62" s="16">
        <v>1</v>
      </c>
      <c r="AY62" s="16" t="s">
        <v>60</v>
      </c>
    </row>
    <row r="63" spans="1:51" x14ac:dyDescent="0.25">
      <c r="A63">
        <v>595</v>
      </c>
      <c r="B63" s="18">
        <v>43942.506944444445</v>
      </c>
      <c r="C63">
        <v>1</v>
      </c>
      <c r="F63" t="s">
        <v>32</v>
      </c>
      <c r="G63" s="17">
        <v>64</v>
      </c>
      <c r="I63" s="17">
        <v>62</v>
      </c>
      <c r="M63" s="16" t="s">
        <v>66</v>
      </c>
      <c r="N63" t="s">
        <v>34</v>
      </c>
      <c r="O63" s="16" t="s">
        <v>63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V63" s="16" t="s">
        <v>30</v>
      </c>
      <c r="AW63" s="16" t="s">
        <v>31</v>
      </c>
      <c r="AX63" s="16">
        <v>0</v>
      </c>
    </row>
    <row r="64" spans="1:51" x14ac:dyDescent="0.25">
      <c r="A64">
        <v>596</v>
      </c>
      <c r="B64" s="18">
        <v>43943.4375</v>
      </c>
      <c r="C64">
        <v>0</v>
      </c>
      <c r="D64" t="s">
        <v>73</v>
      </c>
      <c r="F64" t="s">
        <v>46</v>
      </c>
      <c r="G64" s="17">
        <v>69</v>
      </c>
      <c r="I64" s="17">
        <v>65</v>
      </c>
    </row>
    <row r="65" spans="1:50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32</v>
      </c>
      <c r="G65" s="17">
        <v>76</v>
      </c>
      <c r="I65" s="17">
        <v>43</v>
      </c>
      <c r="M65" s="16" t="s">
        <v>67</v>
      </c>
      <c r="N65" t="s">
        <v>34</v>
      </c>
      <c r="O65" s="16" t="s">
        <v>56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V65" t="s">
        <v>30</v>
      </c>
      <c r="AW65" t="s">
        <v>31</v>
      </c>
      <c r="AX65">
        <v>0</v>
      </c>
    </row>
    <row r="66" spans="1:50" x14ac:dyDescent="0.25">
      <c r="A66">
        <f t="shared" si="28"/>
        <v>598</v>
      </c>
      <c r="B66" s="18">
        <v>43945.474305555559</v>
      </c>
      <c r="C66">
        <v>1</v>
      </c>
      <c r="F66" t="s">
        <v>32</v>
      </c>
      <c r="G66" s="17">
        <v>81</v>
      </c>
      <c r="I66" s="17">
        <v>37</v>
      </c>
      <c r="M66" s="16" t="s">
        <v>67</v>
      </c>
      <c r="N66" s="16" t="s">
        <v>37</v>
      </c>
      <c r="O66" t="s">
        <v>62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V66" s="16" t="s">
        <v>30</v>
      </c>
      <c r="AW66" s="16" t="s">
        <v>31</v>
      </c>
      <c r="AX66">
        <v>0</v>
      </c>
    </row>
    <row r="67" spans="1:50" x14ac:dyDescent="0.25">
      <c r="A67">
        <f t="shared" si="28"/>
        <v>599</v>
      </c>
      <c r="B67" s="18">
        <v>43946.51666666667</v>
      </c>
      <c r="C67">
        <v>1</v>
      </c>
      <c r="F67" t="s">
        <v>32</v>
      </c>
      <c r="G67" s="17">
        <v>76</v>
      </c>
      <c r="I67" s="17">
        <v>37</v>
      </c>
      <c r="M67" s="16" t="s">
        <v>67</v>
      </c>
      <c r="N67" t="s">
        <v>34</v>
      </c>
      <c r="O67" t="s">
        <v>48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V67" s="16" t="s">
        <v>30</v>
      </c>
      <c r="AW67" s="16" t="s">
        <v>31</v>
      </c>
      <c r="AX67" s="16">
        <v>0</v>
      </c>
    </row>
    <row r="68" spans="1:50" x14ac:dyDescent="0.25">
      <c r="A68">
        <f t="shared" si="28"/>
        <v>600</v>
      </c>
      <c r="B68" s="18">
        <v>43947.518055555556</v>
      </c>
      <c r="C68">
        <v>1</v>
      </c>
      <c r="F68" t="s">
        <v>32</v>
      </c>
      <c r="G68" s="17">
        <v>81</v>
      </c>
      <c r="I68" s="17">
        <v>23</v>
      </c>
      <c r="M68" s="16" t="s">
        <v>67</v>
      </c>
      <c r="N68" t="s">
        <v>37</v>
      </c>
      <c r="O68" t="s">
        <v>33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V68" t="s">
        <v>30</v>
      </c>
      <c r="AW68" t="s">
        <v>31</v>
      </c>
      <c r="AX68">
        <v>0</v>
      </c>
    </row>
    <row r="69" spans="1:50" x14ac:dyDescent="0.25">
      <c r="A69">
        <f t="shared" si="28"/>
        <v>601</v>
      </c>
      <c r="B69" s="18">
        <v>43948.544444444444</v>
      </c>
      <c r="C69">
        <v>1</v>
      </c>
      <c r="F69" t="s">
        <v>32</v>
      </c>
      <c r="G69" s="17">
        <v>83</v>
      </c>
      <c r="I69" s="17">
        <v>37</v>
      </c>
      <c r="M69" s="16" t="s">
        <v>67</v>
      </c>
      <c r="O69" s="16" t="s">
        <v>47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V69" s="16" t="s">
        <v>30</v>
      </c>
      <c r="AW69" s="16" t="s">
        <v>31</v>
      </c>
      <c r="AX69" s="16">
        <v>0</v>
      </c>
    </row>
    <row r="70" spans="1:50" x14ac:dyDescent="0.25">
      <c r="A70">
        <f t="shared" si="28"/>
        <v>602</v>
      </c>
      <c r="B70" s="18">
        <v>43949.481944444444</v>
      </c>
      <c r="C70">
        <v>1</v>
      </c>
      <c r="F70" t="s">
        <v>61</v>
      </c>
      <c r="G70" s="17">
        <v>84</v>
      </c>
      <c r="I70" s="17">
        <v>61</v>
      </c>
      <c r="M70" s="16" t="s">
        <v>67</v>
      </c>
      <c r="N70" t="s">
        <v>37</v>
      </c>
      <c r="O70" t="s">
        <v>42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V70" t="s">
        <v>30</v>
      </c>
      <c r="AW70" t="s">
        <v>31</v>
      </c>
      <c r="AX70">
        <v>0</v>
      </c>
    </row>
    <row r="71" spans="1:50" x14ac:dyDescent="0.25">
      <c r="A71">
        <f t="shared" si="28"/>
        <v>603</v>
      </c>
      <c r="B71" s="18">
        <v>43950.460416666669</v>
      </c>
      <c r="C71">
        <v>1</v>
      </c>
      <c r="F71" s="16" t="s">
        <v>32</v>
      </c>
      <c r="G71" s="17">
        <v>75</v>
      </c>
      <c r="I71" s="17">
        <v>77</v>
      </c>
      <c r="M71" s="16" t="s">
        <v>67</v>
      </c>
      <c r="N71" t="s">
        <v>34</v>
      </c>
      <c r="O71" t="s">
        <v>40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V71" s="16" t="s">
        <v>30</v>
      </c>
      <c r="AW71" s="16" t="s">
        <v>31</v>
      </c>
      <c r="AX71" s="16">
        <v>0</v>
      </c>
    </row>
    <row r="72" spans="1:50" x14ac:dyDescent="0.25">
      <c r="A72">
        <f t="shared" si="28"/>
        <v>604</v>
      </c>
      <c r="B72" s="18">
        <v>43951.493750000001</v>
      </c>
      <c r="C72">
        <v>1</v>
      </c>
      <c r="F72" t="s">
        <v>32</v>
      </c>
      <c r="G72" s="17">
        <v>77</v>
      </c>
      <c r="I72" s="17">
        <v>32</v>
      </c>
      <c r="M72" s="16" t="s">
        <v>67</v>
      </c>
      <c r="N72" t="s">
        <v>37</v>
      </c>
      <c r="O72" t="s">
        <v>63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V72" s="16" t="s">
        <v>30</v>
      </c>
      <c r="AW72" s="16" t="s">
        <v>31</v>
      </c>
      <c r="AX72">
        <v>0</v>
      </c>
    </row>
    <row r="73" spans="1:50" x14ac:dyDescent="0.25">
      <c r="A73">
        <f t="shared" si="28"/>
        <v>605</v>
      </c>
      <c r="B73" s="18">
        <v>43952.365277777775</v>
      </c>
      <c r="C73">
        <v>1</v>
      </c>
      <c r="F73" t="s">
        <v>32</v>
      </c>
      <c r="G73" s="17">
        <v>71</v>
      </c>
      <c r="I73" s="17">
        <v>53</v>
      </c>
      <c r="M73" s="16" t="s">
        <v>67</v>
      </c>
      <c r="N73" t="s">
        <v>37</v>
      </c>
      <c r="O73" t="s">
        <v>56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V73" s="16" t="s">
        <v>30</v>
      </c>
      <c r="AW73" s="16" t="s">
        <v>31</v>
      </c>
      <c r="AX73" s="16">
        <v>0</v>
      </c>
    </row>
    <row r="74" spans="1:50" x14ac:dyDescent="0.25">
      <c r="A74">
        <f t="shared" si="28"/>
        <v>606</v>
      </c>
      <c r="B74" s="18">
        <v>43953.371527777781</v>
      </c>
      <c r="C74">
        <v>1</v>
      </c>
      <c r="F74" t="s">
        <v>61</v>
      </c>
      <c r="G74" s="17">
        <v>72</v>
      </c>
      <c r="I74" s="17">
        <v>71</v>
      </c>
      <c r="M74" s="16" t="s">
        <v>67</v>
      </c>
      <c r="N74" t="s">
        <v>34</v>
      </c>
      <c r="O74" t="s">
        <v>33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V74" t="s">
        <v>30</v>
      </c>
      <c r="AW74" t="s">
        <v>31</v>
      </c>
      <c r="AX74">
        <v>0</v>
      </c>
    </row>
    <row r="75" spans="1:50" x14ac:dyDescent="0.25">
      <c r="A75">
        <f t="shared" si="28"/>
        <v>607</v>
      </c>
      <c r="B75" s="18">
        <v>43954.496527777781</v>
      </c>
      <c r="C75">
        <v>1</v>
      </c>
      <c r="F75" s="16" t="s">
        <v>32</v>
      </c>
      <c r="G75" s="17">
        <v>84</v>
      </c>
      <c r="I75" s="17">
        <v>55</v>
      </c>
      <c r="M75" s="16" t="s">
        <v>67</v>
      </c>
      <c r="N75" s="16" t="s">
        <v>34</v>
      </c>
      <c r="O75" t="s">
        <v>45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V75" s="16" t="s">
        <v>30</v>
      </c>
      <c r="AW75" s="16" t="s">
        <v>31</v>
      </c>
      <c r="AX75">
        <v>0</v>
      </c>
    </row>
    <row r="76" spans="1:50" x14ac:dyDescent="0.25">
      <c r="A76">
        <f t="shared" si="28"/>
        <v>608</v>
      </c>
      <c r="B76" s="18">
        <v>43955.393055555556</v>
      </c>
      <c r="C76">
        <v>1</v>
      </c>
      <c r="F76" t="s">
        <v>32</v>
      </c>
      <c r="G76" s="17">
        <v>55</v>
      </c>
      <c r="I76" s="17">
        <v>60</v>
      </c>
      <c r="M76" s="16" t="s">
        <v>67</v>
      </c>
      <c r="N76" t="s">
        <v>37</v>
      </c>
      <c r="O76" t="s">
        <v>48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V76" t="s">
        <v>30</v>
      </c>
      <c r="AW76" t="s">
        <v>31</v>
      </c>
      <c r="AX76">
        <v>0</v>
      </c>
    </row>
    <row r="77" spans="1:50" x14ac:dyDescent="0.25">
      <c r="A77">
        <f t="shared" si="28"/>
        <v>609</v>
      </c>
      <c r="B77" s="18">
        <v>43956.505555555559</v>
      </c>
      <c r="C77">
        <v>1</v>
      </c>
      <c r="F77" t="s">
        <v>50</v>
      </c>
      <c r="G77" s="17">
        <v>76</v>
      </c>
      <c r="I77" s="17">
        <v>53</v>
      </c>
      <c r="M77" s="16" t="s">
        <v>67</v>
      </c>
      <c r="N77" s="16" t="s">
        <v>34</v>
      </c>
      <c r="O77" s="16" t="s">
        <v>45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V77" t="s">
        <v>30</v>
      </c>
      <c r="AW77" t="s">
        <v>31</v>
      </c>
      <c r="AX77">
        <v>0</v>
      </c>
    </row>
    <row r="78" spans="1:50" x14ac:dyDescent="0.25">
      <c r="A78">
        <f t="shared" si="28"/>
        <v>610</v>
      </c>
      <c r="B78" s="18">
        <v>43957.414583333331</v>
      </c>
      <c r="C78">
        <v>1</v>
      </c>
      <c r="F78" t="s">
        <v>32</v>
      </c>
      <c r="G78" s="17">
        <v>77</v>
      </c>
      <c r="I78" s="17">
        <v>31</v>
      </c>
      <c r="M78" s="16" t="s">
        <v>67</v>
      </c>
      <c r="N78" s="16" t="s">
        <v>37</v>
      </c>
      <c r="O78" t="s">
        <v>53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V78" t="s">
        <v>30</v>
      </c>
      <c r="AW78" t="s">
        <v>31</v>
      </c>
      <c r="AX78">
        <v>0</v>
      </c>
    </row>
    <row r="79" spans="1:50" x14ac:dyDescent="0.25">
      <c r="A79">
        <f t="shared" si="28"/>
        <v>611</v>
      </c>
      <c r="B79" s="18">
        <v>43958.468055555553</v>
      </c>
      <c r="C79">
        <v>1</v>
      </c>
      <c r="F79" t="s">
        <v>50</v>
      </c>
      <c r="G79" s="17">
        <v>81</v>
      </c>
      <c r="I79" s="17">
        <v>38</v>
      </c>
      <c r="M79" s="16" t="s">
        <v>67</v>
      </c>
      <c r="N79" t="s">
        <v>34</v>
      </c>
      <c r="O79" t="s">
        <v>63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V79" t="s">
        <v>30</v>
      </c>
      <c r="AW79" t="s">
        <v>31</v>
      </c>
      <c r="AX79">
        <v>0</v>
      </c>
    </row>
    <row r="80" spans="1:50" x14ac:dyDescent="0.25">
      <c r="A80">
        <f t="shared" si="28"/>
        <v>612</v>
      </c>
      <c r="B80" s="18">
        <v>43959.568055555559</v>
      </c>
      <c r="C80">
        <v>1</v>
      </c>
      <c r="F80" t="s">
        <v>46</v>
      </c>
      <c r="G80" s="17">
        <v>68</v>
      </c>
      <c r="I80" s="17">
        <v>56</v>
      </c>
      <c r="M80" s="16" t="s">
        <v>67</v>
      </c>
      <c r="N80" t="s">
        <v>34</v>
      </c>
      <c r="O80" t="s">
        <v>40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V80" t="s">
        <v>30</v>
      </c>
      <c r="AW80" t="s">
        <v>31</v>
      </c>
      <c r="AX80">
        <v>0</v>
      </c>
    </row>
    <row r="81" spans="1:51" x14ac:dyDescent="0.25">
      <c r="A81">
        <f t="shared" si="28"/>
        <v>613</v>
      </c>
      <c r="B81" s="18">
        <v>43960.664583333331</v>
      </c>
      <c r="C81">
        <v>1</v>
      </c>
      <c r="F81" t="s">
        <v>32</v>
      </c>
      <c r="G81" s="17">
        <v>70</v>
      </c>
      <c r="M81" s="16" t="s">
        <v>67</v>
      </c>
      <c r="N81" s="16" t="s">
        <v>37</v>
      </c>
      <c r="O81" t="s">
        <v>64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1" x14ac:dyDescent="0.25">
      <c r="A82" s="16">
        <f t="shared" si="28"/>
        <v>614</v>
      </c>
      <c r="B82" s="18">
        <v>43961.599999999999</v>
      </c>
      <c r="C82">
        <v>1</v>
      </c>
      <c r="F82" t="s">
        <v>32</v>
      </c>
      <c r="G82" s="17">
        <v>75</v>
      </c>
      <c r="I82" s="17">
        <v>36</v>
      </c>
      <c r="M82" s="16" t="s">
        <v>67</v>
      </c>
      <c r="N82" s="16" t="s">
        <v>37</v>
      </c>
      <c r="O82" s="16" t="s">
        <v>48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V82" s="16" t="s">
        <v>30</v>
      </c>
      <c r="AW82" s="16" t="s">
        <v>31</v>
      </c>
      <c r="AX82" s="16">
        <v>0</v>
      </c>
      <c r="AY82" s="16"/>
    </row>
    <row r="83" spans="1:51" x14ac:dyDescent="0.25">
      <c r="A83">
        <f t="shared" si="28"/>
        <v>615</v>
      </c>
      <c r="B83" s="18">
        <v>43962.381944444445</v>
      </c>
      <c r="C83">
        <v>1</v>
      </c>
      <c r="F83" s="16" t="s">
        <v>32</v>
      </c>
      <c r="G83" s="17">
        <v>64</v>
      </c>
      <c r="I83" s="17">
        <v>56</v>
      </c>
      <c r="M83" s="16" t="s">
        <v>67</v>
      </c>
      <c r="N83" t="s">
        <v>34</v>
      </c>
      <c r="O83" t="s">
        <v>45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V83" s="16" t="s">
        <v>30</v>
      </c>
      <c r="AW83" s="16" t="s">
        <v>31</v>
      </c>
      <c r="AX83" s="16">
        <v>0</v>
      </c>
      <c r="AY83" s="16"/>
    </row>
    <row r="84" spans="1:51" x14ac:dyDescent="0.25">
      <c r="A84" s="16">
        <f t="shared" si="28"/>
        <v>616</v>
      </c>
      <c r="B84" s="18">
        <v>43963.995138888888</v>
      </c>
      <c r="C84">
        <v>0</v>
      </c>
      <c r="D84" t="s">
        <v>73</v>
      </c>
      <c r="F84" t="s">
        <v>84</v>
      </c>
      <c r="G84" s="17">
        <v>70</v>
      </c>
      <c r="I84" s="17">
        <v>100</v>
      </c>
      <c r="M84" s="16" t="s">
        <v>66</v>
      </c>
      <c r="X84">
        <v>1</v>
      </c>
    </row>
    <row r="85" spans="1:51" x14ac:dyDescent="0.25">
      <c r="A85">
        <f t="shared" si="28"/>
        <v>617</v>
      </c>
      <c r="B85" s="18">
        <v>43964.495138888888</v>
      </c>
      <c r="C85">
        <v>1</v>
      </c>
      <c r="F85" t="s">
        <v>46</v>
      </c>
      <c r="G85" s="17">
        <v>73</v>
      </c>
      <c r="I85" s="17">
        <v>76</v>
      </c>
      <c r="M85" s="16" t="s">
        <v>66</v>
      </c>
      <c r="N85" t="s">
        <v>34</v>
      </c>
      <c r="O85" s="16" t="s">
        <v>63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V85" t="s">
        <v>30</v>
      </c>
      <c r="AW85" t="s">
        <v>31</v>
      </c>
      <c r="AX85">
        <v>0</v>
      </c>
    </row>
    <row r="86" spans="1:51" x14ac:dyDescent="0.25">
      <c r="A86">
        <f t="shared" si="28"/>
        <v>618</v>
      </c>
      <c r="B86" s="18">
        <v>43965.501388888886</v>
      </c>
      <c r="C86">
        <v>1</v>
      </c>
      <c r="F86" t="s">
        <v>68</v>
      </c>
      <c r="G86" s="17">
        <v>85</v>
      </c>
      <c r="I86" s="17">
        <v>55</v>
      </c>
      <c r="M86" s="16" t="s">
        <v>67</v>
      </c>
      <c r="N86" t="s">
        <v>37</v>
      </c>
      <c r="O86" t="s">
        <v>56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1" x14ac:dyDescent="0.25">
      <c r="A87">
        <f t="shared" si="28"/>
        <v>619</v>
      </c>
      <c r="B87" s="18">
        <v>43966.484722222223</v>
      </c>
      <c r="C87">
        <v>1</v>
      </c>
      <c r="F87" t="s">
        <v>46</v>
      </c>
      <c r="G87" s="17">
        <v>81</v>
      </c>
      <c r="I87" s="17">
        <v>62</v>
      </c>
      <c r="M87" s="16" t="s">
        <v>66</v>
      </c>
      <c r="N87" s="16" t="s">
        <v>34</v>
      </c>
      <c r="O87" t="s">
        <v>48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V87" s="16" t="s">
        <v>30</v>
      </c>
      <c r="AW87" s="16" t="s">
        <v>31</v>
      </c>
      <c r="AX87" s="16">
        <v>0</v>
      </c>
    </row>
    <row r="88" spans="1:51" x14ac:dyDescent="0.25">
      <c r="A88">
        <f t="shared" si="28"/>
        <v>620</v>
      </c>
      <c r="B88" s="18">
        <v>43967.495138888888</v>
      </c>
      <c r="C88">
        <v>0</v>
      </c>
      <c r="D88" t="s">
        <v>73</v>
      </c>
      <c r="F88" t="s">
        <v>46</v>
      </c>
      <c r="G88" s="17">
        <v>68</v>
      </c>
      <c r="I88" s="17">
        <v>87</v>
      </c>
      <c r="M88" s="16" t="s">
        <v>66</v>
      </c>
    </row>
    <row r="89" spans="1:51" x14ac:dyDescent="0.25">
      <c r="A89">
        <f t="shared" si="28"/>
        <v>621</v>
      </c>
      <c r="B89" s="18">
        <v>43968.504861111112</v>
      </c>
      <c r="C89">
        <v>1</v>
      </c>
      <c r="F89" t="s">
        <v>32</v>
      </c>
      <c r="G89" s="17">
        <v>80</v>
      </c>
      <c r="I89" s="17">
        <v>54</v>
      </c>
      <c r="M89" s="16" t="s">
        <v>67</v>
      </c>
      <c r="N89" s="16" t="s">
        <v>37</v>
      </c>
      <c r="O89" t="s">
        <v>45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Q89" s="1">
        <f>4+50/60</f>
        <v>4.833333333333333</v>
      </c>
      <c r="AR89" s="1">
        <f>13+36/60</f>
        <v>13.6</v>
      </c>
      <c r="AS89" s="1">
        <f>20+25/60</f>
        <v>20.416666666666668</v>
      </c>
      <c r="AT89" s="1">
        <f>30+52/60</f>
        <v>30.866666666666667</v>
      </c>
      <c r="AU89" s="1">
        <f>13+18/60</f>
        <v>13.3</v>
      </c>
      <c r="AV89" s="16" t="s">
        <v>30</v>
      </c>
      <c r="AW89" s="16" t="s">
        <v>31</v>
      </c>
      <c r="AX89" s="16">
        <v>0</v>
      </c>
    </row>
    <row r="90" spans="1:51" x14ac:dyDescent="0.25">
      <c r="A90">
        <f t="shared" si="28"/>
        <v>622</v>
      </c>
      <c r="B90" s="18">
        <v>43969.629166666666</v>
      </c>
      <c r="C90">
        <v>1</v>
      </c>
      <c r="F90" s="16" t="s">
        <v>32</v>
      </c>
      <c r="G90" s="17">
        <v>89</v>
      </c>
      <c r="I90" s="17">
        <v>43</v>
      </c>
      <c r="M90" s="16" t="s">
        <v>67</v>
      </c>
      <c r="N90" s="16" t="s">
        <v>34</v>
      </c>
      <c r="O90" t="s">
        <v>64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Q90" s="1">
        <f>7+18/60</f>
        <v>7.3</v>
      </c>
      <c r="AR90" s="1">
        <f>8+18/60</f>
        <v>8.3000000000000007</v>
      </c>
      <c r="AS90" s="1">
        <v>1</v>
      </c>
      <c r="AT90" s="1">
        <f>54+50/60</f>
        <v>54.833333333333336</v>
      </c>
      <c r="AU90" s="1">
        <f>19+6/60</f>
        <v>19.100000000000001</v>
      </c>
      <c r="AV90" t="s">
        <v>30</v>
      </c>
      <c r="AW90" t="s">
        <v>31</v>
      </c>
      <c r="AX90">
        <v>0</v>
      </c>
    </row>
    <row r="91" spans="1:51" x14ac:dyDescent="0.25">
      <c r="A91">
        <f t="shared" si="28"/>
        <v>623</v>
      </c>
      <c r="B91" s="18">
        <v>43970.363888888889</v>
      </c>
      <c r="C91">
        <v>1</v>
      </c>
      <c r="F91" t="s">
        <v>32</v>
      </c>
      <c r="G91" s="17">
        <f>AVERAGE(77,81,85)</f>
        <v>81</v>
      </c>
      <c r="I91" s="17">
        <f>AVERAGE(69,72,57)</f>
        <v>66</v>
      </c>
      <c r="M91" s="16" t="s">
        <v>67</v>
      </c>
      <c r="N91" t="s">
        <v>37</v>
      </c>
      <c r="O91" t="s">
        <v>56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Q91" s="1">
        <f>1+16/60</f>
        <v>1.2666666666666666</v>
      </c>
      <c r="AR91" s="1">
        <f>14+28/60</f>
        <v>14.466666666666667</v>
      </c>
      <c r="AS91" s="1">
        <f>16+20/60</f>
        <v>16.333333333333332</v>
      </c>
      <c r="AT91" s="1">
        <f>58+46/60</f>
        <v>58.766666666666666</v>
      </c>
      <c r="AU91" s="1">
        <f>8+40/60</f>
        <v>8.6666666666666661</v>
      </c>
      <c r="AV91" s="16" t="s">
        <v>30</v>
      </c>
      <c r="AW91" s="16" t="s">
        <v>31</v>
      </c>
      <c r="AX91" s="16">
        <v>0</v>
      </c>
    </row>
    <row r="92" spans="1:51" x14ac:dyDescent="0.25">
      <c r="A92">
        <f t="shared" si="28"/>
        <v>624</v>
      </c>
      <c r="B92" s="18">
        <v>43971.353472222225</v>
      </c>
      <c r="C92">
        <v>1</v>
      </c>
      <c r="F92" t="s">
        <v>46</v>
      </c>
      <c r="G92" s="17">
        <v>74</v>
      </c>
      <c r="I92" s="17">
        <v>71</v>
      </c>
      <c r="M92" s="16" t="s">
        <v>67</v>
      </c>
      <c r="N92" t="s">
        <v>37</v>
      </c>
      <c r="O92" t="s">
        <v>33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Q92" s="1">
        <f>27+50/60</f>
        <v>27.833333333333332</v>
      </c>
      <c r="AR92" s="1">
        <f>36+21/60</f>
        <v>36.35</v>
      </c>
      <c r="AS92" s="1">
        <f>20+56/60</f>
        <v>20.933333333333334</v>
      </c>
      <c r="AT92" s="1">
        <f>17+21/60</f>
        <v>17.350000000000001</v>
      </c>
      <c r="AU92" s="1">
        <f>8+12/60</f>
        <v>8.1999999999999993</v>
      </c>
      <c r="AV92" s="16" t="s">
        <v>30</v>
      </c>
      <c r="AW92" s="16" t="s">
        <v>31</v>
      </c>
      <c r="AX92" s="16">
        <v>0</v>
      </c>
      <c r="AY92" s="16"/>
    </row>
    <row r="93" spans="1:51" x14ac:dyDescent="0.25">
      <c r="A93">
        <f t="shared" si="28"/>
        <v>625</v>
      </c>
      <c r="B93" s="18">
        <v>43972.351388888892</v>
      </c>
      <c r="C93">
        <v>1</v>
      </c>
      <c r="F93" s="16" t="s">
        <v>46</v>
      </c>
      <c r="G93" s="17">
        <v>76</v>
      </c>
      <c r="I93" s="17">
        <v>74</v>
      </c>
      <c r="M93" s="16" t="s">
        <v>67</v>
      </c>
      <c r="N93" t="s">
        <v>34</v>
      </c>
      <c r="O93" t="s">
        <v>63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Q93" s="1">
        <f>41+4/60</f>
        <v>41.06666666666667</v>
      </c>
      <c r="AR93" s="1">
        <f>54+30/60</f>
        <v>54.5</v>
      </c>
      <c r="AS93" s="1">
        <f>3+58/60</f>
        <v>3.9666666666666668</v>
      </c>
      <c r="AT93" s="1">
        <f>30/60</f>
        <v>0.5</v>
      </c>
      <c r="AU93" s="1">
        <v>0</v>
      </c>
      <c r="AV93" t="s">
        <v>30</v>
      </c>
      <c r="AW93" t="s">
        <v>31</v>
      </c>
      <c r="AX93">
        <v>0</v>
      </c>
    </row>
    <row r="94" spans="1:51" x14ac:dyDescent="0.25">
      <c r="A94">
        <f t="shared" si="28"/>
        <v>626</v>
      </c>
      <c r="B94" s="18">
        <v>43973.323611111111</v>
      </c>
      <c r="C94">
        <v>1</v>
      </c>
      <c r="F94" t="s">
        <v>32</v>
      </c>
      <c r="G94" s="17">
        <f>AVERAGE(54,66,57)</f>
        <v>59</v>
      </c>
      <c r="I94" s="17">
        <f>AVERAGE(80,78,68)</f>
        <v>75.333333333333329</v>
      </c>
      <c r="M94" s="16" t="s">
        <v>67</v>
      </c>
      <c r="N94" s="16" t="s">
        <v>37</v>
      </c>
      <c r="O94" t="s">
        <v>48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Q94" s="1">
        <f>17+9/60</f>
        <v>17.149999999999999</v>
      </c>
      <c r="AR94" s="1">
        <f>25</f>
        <v>25</v>
      </c>
      <c r="AS94" s="1">
        <f>14+8/60</f>
        <v>14.133333333333333</v>
      </c>
      <c r="AT94" s="1">
        <f>27+43/60</f>
        <v>27.716666666666665</v>
      </c>
      <c r="AU94" s="1">
        <f>48+56/60</f>
        <v>48.93333333333333</v>
      </c>
      <c r="AV94" s="16" t="s">
        <v>30</v>
      </c>
      <c r="AW94" s="16" t="s">
        <v>31</v>
      </c>
      <c r="AX94" s="16">
        <v>0</v>
      </c>
    </row>
    <row r="95" spans="1:51" x14ac:dyDescent="0.25">
      <c r="A95">
        <f t="shared" si="28"/>
        <v>627</v>
      </c>
      <c r="B95" s="18">
        <v>43974.518750000003</v>
      </c>
      <c r="C95">
        <v>1</v>
      </c>
      <c r="F95" t="s">
        <v>32</v>
      </c>
      <c r="G95" s="17">
        <v>87</v>
      </c>
      <c r="I95" s="17">
        <v>0.56000000000000005</v>
      </c>
      <c r="M95" s="16" t="s">
        <v>67</v>
      </c>
      <c r="N95" t="s">
        <v>34</v>
      </c>
      <c r="O95" t="s">
        <v>80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Q95" s="1">
        <f>6+4/60</f>
        <v>6.0666666666666664</v>
      </c>
      <c r="AR95" s="1">
        <f>26+21/60</f>
        <v>26.35</v>
      </c>
      <c r="AS95" s="1">
        <f>13+33/60</f>
        <v>13.55</v>
      </c>
      <c r="AT95" s="1">
        <f>32+14/60</f>
        <v>32.233333333333334</v>
      </c>
      <c r="AU95" s="1">
        <f>35+52/60</f>
        <v>35.866666666666667</v>
      </c>
      <c r="AV95" t="s">
        <v>30</v>
      </c>
      <c r="AW95" t="s">
        <v>31</v>
      </c>
      <c r="AX95">
        <v>0</v>
      </c>
    </row>
    <row r="96" spans="1:51" x14ac:dyDescent="0.25">
      <c r="A96">
        <f t="shared" si="28"/>
        <v>628</v>
      </c>
      <c r="B96" s="18">
        <v>43976.328472222223</v>
      </c>
      <c r="C96">
        <v>0</v>
      </c>
      <c r="D96" t="s">
        <v>39</v>
      </c>
      <c r="F96" t="s">
        <v>46</v>
      </c>
      <c r="G96" s="17">
        <v>77</v>
      </c>
      <c r="I96" s="17">
        <v>79</v>
      </c>
    </row>
    <row r="97" spans="1:50" x14ac:dyDescent="0.25">
      <c r="A97">
        <f t="shared" si="28"/>
        <v>629</v>
      </c>
      <c r="B97" s="18">
        <v>43977.470833333333</v>
      </c>
      <c r="C97">
        <v>1</v>
      </c>
      <c r="F97" t="s">
        <v>46</v>
      </c>
      <c r="G97" s="17">
        <v>71</v>
      </c>
      <c r="I97" s="17">
        <v>59</v>
      </c>
      <c r="M97" s="16" t="s">
        <v>67</v>
      </c>
      <c r="N97" t="s">
        <v>34</v>
      </c>
      <c r="O97" t="s">
        <v>33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Q97" s="1">
        <f>27+11/60</f>
        <v>27.183333333333334</v>
      </c>
      <c r="AR97" s="1">
        <f>44+1/6</f>
        <v>44.166666666666664</v>
      </c>
      <c r="AS97" s="1">
        <f>25+24/60</f>
        <v>25.4</v>
      </c>
      <c r="AT97" s="1">
        <f>11+32/60</f>
        <v>11.533333333333333</v>
      </c>
      <c r="AU97" s="1">
        <f>28+9/60</f>
        <v>28.15</v>
      </c>
      <c r="AV97" t="s">
        <v>30</v>
      </c>
      <c r="AW97" t="s">
        <v>31</v>
      </c>
      <c r="AX97">
        <v>0</v>
      </c>
    </row>
    <row r="98" spans="1:50" x14ac:dyDescent="0.25">
      <c r="A98">
        <f t="shared" si="28"/>
        <v>630</v>
      </c>
      <c r="B98" s="18">
        <v>43978.51666666667</v>
      </c>
      <c r="C98">
        <v>1</v>
      </c>
      <c r="F98" t="s">
        <v>32</v>
      </c>
      <c r="G98" s="17">
        <f>AVERAGE(79,82)</f>
        <v>80.5</v>
      </c>
      <c r="I98" s="17">
        <f>AVERAGE(47+37)</f>
        <v>84</v>
      </c>
      <c r="M98" s="16" t="s">
        <v>67</v>
      </c>
      <c r="N98" t="s">
        <v>34</v>
      </c>
      <c r="O98" t="s">
        <v>45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Q98" s="1">
        <f>22/60</f>
        <v>0.36666666666666664</v>
      </c>
      <c r="AR98" s="1">
        <f>5+2/60</f>
        <v>5.0333333333333332</v>
      </c>
      <c r="AS98" s="1">
        <f>36+57/60</f>
        <v>36.950000000000003</v>
      </c>
      <c r="AT98" s="1">
        <f>60+6/60</f>
        <v>60.1</v>
      </c>
      <c r="AU98" s="1">
        <f>3.08/60</f>
        <v>5.1333333333333335E-2</v>
      </c>
      <c r="AV98" t="s">
        <v>30</v>
      </c>
      <c r="AW98" t="s">
        <v>31</v>
      </c>
      <c r="AX98">
        <v>0</v>
      </c>
    </row>
    <row r="99" spans="1:50" x14ac:dyDescent="0.25">
      <c r="A99">
        <f t="shared" si="28"/>
        <v>631</v>
      </c>
      <c r="B99" s="18">
        <v>43979.5</v>
      </c>
      <c r="C99">
        <v>0</v>
      </c>
      <c r="D99" s="16" t="s">
        <v>39</v>
      </c>
      <c r="F99" t="s">
        <v>32</v>
      </c>
      <c r="G99" s="17">
        <v>95</v>
      </c>
      <c r="I99" s="17">
        <v>44</v>
      </c>
    </row>
    <row r="100" spans="1:50" x14ac:dyDescent="0.25">
      <c r="A100">
        <f t="shared" si="28"/>
        <v>632</v>
      </c>
      <c r="B100" s="18">
        <v>43980.501388888886</v>
      </c>
      <c r="C100">
        <v>1</v>
      </c>
      <c r="E100" s="16" t="s">
        <v>82</v>
      </c>
      <c r="F100" t="s">
        <v>32</v>
      </c>
      <c r="G100" s="17">
        <f>AVERAGE(84,87)</f>
        <v>85.5</v>
      </c>
      <c r="I100" s="17">
        <f>AVERAGE(40,32)</f>
        <v>36</v>
      </c>
      <c r="M100" s="16" t="s">
        <v>67</v>
      </c>
      <c r="N100" t="s">
        <v>37</v>
      </c>
      <c r="O100" t="s">
        <v>64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Q100" s="1">
        <f>13/60</f>
        <v>0.21666666666666667</v>
      </c>
      <c r="AR100" s="1">
        <f>28*37/60</f>
        <v>17.266666666666666</v>
      </c>
      <c r="AS100" s="1">
        <f>47+14/60</f>
        <v>47.233333333333334</v>
      </c>
      <c r="AT100" s="1">
        <f>34+46/60</f>
        <v>34.766666666666666</v>
      </c>
      <c r="AU100" s="1">
        <f>0.53/60</f>
        <v>8.8333333333333337E-3</v>
      </c>
      <c r="AV100" s="16" t="s">
        <v>30</v>
      </c>
      <c r="AW100" s="16" t="s">
        <v>31</v>
      </c>
      <c r="AX100" s="16">
        <v>0</v>
      </c>
    </row>
    <row r="101" spans="1:50" x14ac:dyDescent="0.25">
      <c r="A101">
        <f>A100+1</f>
        <v>633</v>
      </c>
      <c r="B101" s="18">
        <v>43981.527777777781</v>
      </c>
      <c r="C101">
        <v>1</v>
      </c>
      <c r="E101" s="16" t="s">
        <v>82</v>
      </c>
      <c r="F101" t="s">
        <v>32</v>
      </c>
      <c r="G101" s="17">
        <f>AVERAGE(86,87)</f>
        <v>86.5</v>
      </c>
      <c r="I101" s="17">
        <f>AVERAGE(36,35)</f>
        <v>35.5</v>
      </c>
      <c r="M101" s="16" t="s">
        <v>67</v>
      </c>
      <c r="N101" t="s">
        <v>37</v>
      </c>
      <c r="O101" t="s">
        <v>63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Q101" s="1">
        <f>1+26/60</f>
        <v>1.4333333333333333</v>
      </c>
      <c r="AR101" s="1">
        <f>65+39/60</f>
        <v>65.650000000000006</v>
      </c>
      <c r="AS101" s="1">
        <f>20+35/60</f>
        <v>20.583333333333332</v>
      </c>
      <c r="AT101" s="1">
        <f>25+54/60</f>
        <v>25.9</v>
      </c>
      <c r="AU101" s="1">
        <f>1+48/60</f>
        <v>1.8</v>
      </c>
      <c r="AV101" t="s">
        <v>30</v>
      </c>
      <c r="AW101" t="s">
        <v>31</v>
      </c>
      <c r="AX101">
        <v>0</v>
      </c>
    </row>
    <row r="102" spans="1:50" x14ac:dyDescent="0.25">
      <c r="A102">
        <f>A101+1</f>
        <v>634</v>
      </c>
      <c r="B102" s="18">
        <v>41060.570138888892</v>
      </c>
      <c r="C102">
        <v>1</v>
      </c>
      <c r="F102" t="s">
        <v>61</v>
      </c>
      <c r="G102" s="17">
        <f>AVERAGE(86,88)</f>
        <v>87</v>
      </c>
      <c r="I102" s="17">
        <f>AVERAGE(38,35)</f>
        <v>36.5</v>
      </c>
      <c r="M102" s="16" t="s">
        <v>67</v>
      </c>
      <c r="N102" t="s">
        <v>37</v>
      </c>
      <c r="O102" t="s">
        <v>48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0" x14ac:dyDescent="0.25">
      <c r="A103">
        <f>A102+1</f>
        <v>635</v>
      </c>
      <c r="B103" s="18">
        <v>43983.269444444442</v>
      </c>
      <c r="C103">
        <v>1</v>
      </c>
      <c r="F103" t="s">
        <v>50</v>
      </c>
      <c r="G103" s="17">
        <v>73</v>
      </c>
      <c r="I103" s="17">
        <f>AVERAGE(90,79)</f>
        <v>84.5</v>
      </c>
      <c r="M103" s="16" t="s">
        <v>66</v>
      </c>
      <c r="N103" t="s">
        <v>37</v>
      </c>
      <c r="O103" t="s">
        <v>80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Q103" s="1">
        <f>27.25</f>
        <v>27.25</v>
      </c>
      <c r="AR103" s="1">
        <f>13+43/60</f>
        <v>13.716666666666667</v>
      </c>
      <c r="AS103" s="1">
        <f>14+50/60</f>
        <v>14.833333333333334</v>
      </c>
      <c r="AT103" s="1">
        <f>6+13/60</f>
        <v>6.2166666666666668</v>
      </c>
      <c r="AU103" s="1">
        <v>0</v>
      </c>
      <c r="AV103" t="s">
        <v>30</v>
      </c>
      <c r="AW103" t="s">
        <v>31</v>
      </c>
      <c r="AX103">
        <v>0</v>
      </c>
    </row>
    <row r="104" spans="1:50" x14ac:dyDescent="0.25">
      <c r="A104">
        <f>A103+1</f>
        <v>636</v>
      </c>
      <c r="B104" s="18">
        <v>43984.457638888889</v>
      </c>
      <c r="C104">
        <v>1</v>
      </c>
      <c r="F104" t="s">
        <v>50</v>
      </c>
      <c r="G104" s="17">
        <v>86</v>
      </c>
      <c r="I104" s="17">
        <v>53</v>
      </c>
      <c r="M104" s="16" t="s">
        <v>67</v>
      </c>
      <c r="N104" t="s">
        <v>37</v>
      </c>
      <c r="O104" t="s">
        <v>64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Q104" s="1">
        <f>3+28/60</f>
        <v>3.4666666666666668</v>
      </c>
      <c r="AR104" s="1">
        <f>36+3/60</f>
        <v>36.049999999999997</v>
      </c>
      <c r="AS104" s="1">
        <f>25+52/60</f>
        <v>25.866666666666667</v>
      </c>
      <c r="AT104" s="1">
        <f>15+28/60</f>
        <v>15.466666666666667</v>
      </c>
      <c r="AU104" s="1">
        <f>37+54/60</f>
        <v>37.9</v>
      </c>
      <c r="AV104" t="s">
        <v>30</v>
      </c>
      <c r="AW104" t="s">
        <v>31</v>
      </c>
      <c r="AX104">
        <v>0</v>
      </c>
    </row>
    <row r="105" spans="1:50" x14ac:dyDescent="0.25">
      <c r="A105">
        <f t="shared" ref="A105:A115" si="78">A104+1</f>
        <v>637</v>
      </c>
      <c r="B105" s="18">
        <v>43985.615972222222</v>
      </c>
      <c r="C105">
        <v>1</v>
      </c>
      <c r="F105" t="s">
        <v>32</v>
      </c>
      <c r="G105" s="17">
        <v>93</v>
      </c>
      <c r="I105" s="17">
        <v>47</v>
      </c>
      <c r="M105" s="16" t="s">
        <v>66</v>
      </c>
      <c r="N105" s="16" t="s">
        <v>34</v>
      </c>
      <c r="O105" t="s">
        <v>29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Q105" s="1">
        <v>3.25</v>
      </c>
      <c r="AR105" s="1">
        <f>19+33/60</f>
        <v>19.55</v>
      </c>
      <c r="AS105" s="1">
        <f>6+2/60</f>
        <v>6.0333333333333332</v>
      </c>
      <c r="AT105" s="1">
        <f>70+13/60</f>
        <v>70.216666666666669</v>
      </c>
      <c r="AU105" s="1">
        <f>2.5</f>
        <v>2.5</v>
      </c>
      <c r="AV105" t="s">
        <v>30</v>
      </c>
      <c r="AW105" t="s">
        <v>31</v>
      </c>
      <c r="AX105">
        <v>0</v>
      </c>
    </row>
    <row r="106" spans="1:50" x14ac:dyDescent="0.25">
      <c r="A106">
        <f t="shared" si="78"/>
        <v>638</v>
      </c>
      <c r="B106" s="18">
        <v>43986.412499999999</v>
      </c>
      <c r="C106">
        <v>1</v>
      </c>
      <c r="F106" t="s">
        <v>32</v>
      </c>
      <c r="G106" s="17">
        <f>AVERAGE(83,86)</f>
        <v>84.5</v>
      </c>
      <c r="I106" s="17">
        <f>AVERAGE(72,67)</f>
        <v>69.5</v>
      </c>
      <c r="M106" s="16" t="s">
        <v>66</v>
      </c>
      <c r="N106" t="s">
        <v>37</v>
      </c>
      <c r="O106" t="s">
        <v>29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Q106" s="1">
        <f>5+38/60</f>
        <v>5.6333333333333329</v>
      </c>
      <c r="AR106" s="1">
        <f>10+45/60</f>
        <v>10.75</v>
      </c>
      <c r="AS106" s="1">
        <f>53+46/60</f>
        <v>53.766666666666666</v>
      </c>
      <c r="AT106" s="1">
        <f>20</f>
        <v>20</v>
      </c>
      <c r="AU106" s="1">
        <v>0</v>
      </c>
      <c r="AV106" s="16" t="s">
        <v>30</v>
      </c>
      <c r="AW106" s="16" t="s">
        <v>31</v>
      </c>
      <c r="AX106" s="16">
        <v>0</v>
      </c>
    </row>
    <row r="107" spans="1:50" x14ac:dyDescent="0.25">
      <c r="A107">
        <f t="shared" si="78"/>
        <v>639</v>
      </c>
      <c r="B107" s="18">
        <v>43987.5</v>
      </c>
      <c r="C107">
        <v>0</v>
      </c>
      <c r="D107" t="s">
        <v>83</v>
      </c>
      <c r="F107" t="s">
        <v>32</v>
      </c>
      <c r="G107" s="17">
        <v>90</v>
      </c>
      <c r="I107" s="17">
        <v>74</v>
      </c>
    </row>
    <row r="108" spans="1:50" x14ac:dyDescent="0.25">
      <c r="A108">
        <f t="shared" si="78"/>
        <v>640</v>
      </c>
      <c r="B108" s="18">
        <v>43988.472916666666</v>
      </c>
      <c r="C108">
        <v>1</v>
      </c>
      <c r="F108" t="s">
        <v>32</v>
      </c>
      <c r="G108" s="17">
        <f>AVERAGE(90,91)</f>
        <v>90.5</v>
      </c>
      <c r="I108" s="17">
        <f>AVERAGE(50,48)</f>
        <v>49</v>
      </c>
      <c r="M108" s="16" t="s">
        <v>66</v>
      </c>
      <c r="N108" t="s">
        <v>37</v>
      </c>
      <c r="O108" t="s">
        <v>29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Q108" s="1">
        <v>0</v>
      </c>
      <c r="AR108" s="1">
        <f>25/60</f>
        <v>0.41666666666666669</v>
      </c>
      <c r="AS108" s="1">
        <f>5+33/60</f>
        <v>5.55</v>
      </c>
      <c r="AT108" s="1">
        <f>81+3/60</f>
        <v>81.05</v>
      </c>
      <c r="AU108" s="1">
        <f>35+41/60</f>
        <v>35.68333333333333</v>
      </c>
      <c r="AV108" t="s">
        <v>30</v>
      </c>
      <c r="AW108" t="s">
        <v>31</v>
      </c>
      <c r="AX108">
        <v>0</v>
      </c>
    </row>
    <row r="109" spans="1:50" x14ac:dyDescent="0.25">
      <c r="A109">
        <f t="shared" si="78"/>
        <v>641</v>
      </c>
      <c r="B109" s="18">
        <v>43989.51458333333</v>
      </c>
      <c r="C109">
        <v>0</v>
      </c>
      <c r="D109" t="s">
        <v>39</v>
      </c>
      <c r="F109" t="s">
        <v>32</v>
      </c>
      <c r="G109" s="17">
        <v>91</v>
      </c>
      <c r="I109" s="17">
        <v>50</v>
      </c>
      <c r="M109" s="16" t="s">
        <v>66</v>
      </c>
    </row>
    <row r="110" spans="1:50" x14ac:dyDescent="0.25">
      <c r="A110">
        <f t="shared" si="78"/>
        <v>642</v>
      </c>
      <c r="B110" s="18">
        <v>43990.568749999999</v>
      </c>
      <c r="C110">
        <v>1</v>
      </c>
      <c r="F110" t="s">
        <v>32</v>
      </c>
      <c r="G110" s="17">
        <v>95</v>
      </c>
      <c r="I110" s="17">
        <v>41</v>
      </c>
      <c r="M110" s="16" t="s">
        <v>66</v>
      </c>
      <c r="N110" t="s">
        <v>37</v>
      </c>
      <c r="O110" t="s">
        <v>29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 t="shared" ref="V110:V115" si="85">U110-T110</f>
        <v>3.3333333333333215E-2</v>
      </c>
      <c r="W110" s="1">
        <f t="shared" ref="W110:W111" si="86">P110/T110</f>
        <v>2.7523809523809524</v>
      </c>
      <c r="X110">
        <v>2</v>
      </c>
      <c r="Y110" s="1">
        <f t="shared" ref="Y110:Y111" si="87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Q110" s="1">
        <f>4+27/60</f>
        <v>4.45</v>
      </c>
      <c r="AR110" s="1">
        <f>20+54/60</f>
        <v>20.9</v>
      </c>
      <c r="AS110" s="1">
        <f>9+35/60</f>
        <v>9.5833333333333339</v>
      </c>
      <c r="AT110" s="1">
        <f>67+24/60</f>
        <v>67.400000000000006</v>
      </c>
      <c r="AU110" s="1">
        <f>23+55/60</f>
        <v>23.916666666666668</v>
      </c>
      <c r="AV110" t="s">
        <v>30</v>
      </c>
      <c r="AW110" t="s">
        <v>31</v>
      </c>
      <c r="AX110">
        <v>0</v>
      </c>
    </row>
    <row r="111" spans="1:50" x14ac:dyDescent="0.25">
      <c r="A111">
        <f t="shared" si="78"/>
        <v>643</v>
      </c>
      <c r="B111" s="18">
        <v>44052.42291666667</v>
      </c>
      <c r="C111">
        <v>1</v>
      </c>
      <c r="F111" t="s">
        <v>32</v>
      </c>
      <c r="G111" s="17">
        <v>90</v>
      </c>
      <c r="I111" s="17">
        <v>57</v>
      </c>
      <c r="M111" s="16" t="s">
        <v>66</v>
      </c>
      <c r="N111" t="s">
        <v>37</v>
      </c>
      <c r="O111" t="s">
        <v>29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 t="shared" si="85"/>
        <v>0</v>
      </c>
      <c r="W111" s="1">
        <f t="shared" si="86"/>
        <v>2.7843750000000003</v>
      </c>
      <c r="X111">
        <v>1</v>
      </c>
      <c r="Y111" s="1">
        <f t="shared" si="87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Q111" s="1">
        <f>19/60</f>
        <v>0.31666666666666665</v>
      </c>
      <c r="AR111" s="1">
        <f>9+11/60</f>
        <v>9.1833333333333336</v>
      </c>
      <c r="AS111" s="1">
        <f>14+1/60</f>
        <v>14.016666666666667</v>
      </c>
      <c r="AT111" s="1">
        <f>39+45/60</f>
        <v>39.75</v>
      </c>
      <c r="AU111" s="1">
        <f>41/60</f>
        <v>0.68333333333333335</v>
      </c>
      <c r="AV111" t="s">
        <v>30</v>
      </c>
      <c r="AW111" t="s">
        <v>31</v>
      </c>
      <c r="AX111">
        <v>0</v>
      </c>
    </row>
    <row r="112" spans="1:50" x14ac:dyDescent="0.25">
      <c r="A112">
        <f t="shared" si="78"/>
        <v>644</v>
      </c>
      <c r="B112" s="18">
        <v>44052.474999999999</v>
      </c>
      <c r="C112">
        <v>1</v>
      </c>
      <c r="F112" t="s">
        <v>32</v>
      </c>
      <c r="G112" s="17">
        <v>97</v>
      </c>
      <c r="I112" s="17">
        <v>26</v>
      </c>
      <c r="M112" s="16" t="s">
        <v>66</v>
      </c>
      <c r="N112" t="s">
        <v>37</v>
      </c>
      <c r="O112" s="16" t="s">
        <v>85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 t="shared" si="85"/>
        <v>1.6666666666666607E-2</v>
      </c>
      <c r="W112" s="1">
        <f t="shared" ref="W112:W113" si="88">P112/T112</f>
        <v>2.419354838709677</v>
      </c>
      <c r="X112">
        <v>1</v>
      </c>
      <c r="Y112" s="1">
        <f t="shared" ref="Y112:Y113" si="89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Q112" s="1">
        <v>0</v>
      </c>
      <c r="AR112" s="1">
        <f>9+20/60</f>
        <v>9.3333333333333339</v>
      </c>
      <c r="AS112" s="1">
        <f>21+26/60</f>
        <v>21.433333333333334</v>
      </c>
      <c r="AT112" s="1">
        <v>0.33333333333333331</v>
      </c>
      <c r="AU112" s="1">
        <v>0</v>
      </c>
      <c r="AV112" t="s">
        <v>30</v>
      </c>
      <c r="AW112" t="s">
        <v>31</v>
      </c>
      <c r="AX112">
        <v>0</v>
      </c>
    </row>
    <row r="113" spans="1:50" x14ac:dyDescent="0.25">
      <c r="A113">
        <f t="shared" si="78"/>
        <v>645</v>
      </c>
      <c r="B113" s="18">
        <v>44053.533333333333</v>
      </c>
      <c r="C113">
        <v>1</v>
      </c>
      <c r="F113" t="s">
        <v>32</v>
      </c>
      <c r="G113" s="17">
        <v>76</v>
      </c>
      <c r="H113" s="17">
        <v>43</v>
      </c>
      <c r="I113" s="17">
        <v>23</v>
      </c>
      <c r="J113" s="17" t="s">
        <v>92</v>
      </c>
      <c r="K113" s="17">
        <v>12</v>
      </c>
      <c r="L113" s="17">
        <v>25</v>
      </c>
      <c r="M113" s="16" t="s">
        <v>67</v>
      </c>
      <c r="N113" t="s">
        <v>34</v>
      </c>
      <c r="O113" t="s">
        <v>33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 t="shared" si="85"/>
        <v>0.29999999999999982</v>
      </c>
      <c r="W113" s="1">
        <f t="shared" si="88"/>
        <v>3.7966386554621847</v>
      </c>
      <c r="X113">
        <v>1</v>
      </c>
      <c r="Y113" s="1">
        <f t="shared" si="89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Q113" s="1">
        <f>51/60</f>
        <v>0.85</v>
      </c>
      <c r="AR113" s="1">
        <f>(33+3/60)</f>
        <v>33.049999999999997</v>
      </c>
      <c r="AS113" s="1">
        <f>17/60</f>
        <v>0.28333333333333333</v>
      </c>
      <c r="AT113" s="1">
        <f>(14+54/60)/60</f>
        <v>0.24833333333333335</v>
      </c>
      <c r="AU113" s="1">
        <f>(53+18/60)/60</f>
        <v>0.88833333333333331</v>
      </c>
      <c r="AV113" t="s">
        <v>30</v>
      </c>
      <c r="AW113" t="s">
        <v>31</v>
      </c>
      <c r="AX113">
        <v>0</v>
      </c>
    </row>
    <row r="114" spans="1:50" x14ac:dyDescent="0.25">
      <c r="A114">
        <f t="shared" si="78"/>
        <v>646</v>
      </c>
      <c r="B114" s="18">
        <v>43993.415972222225</v>
      </c>
      <c r="C114">
        <v>1</v>
      </c>
      <c r="F114" t="s">
        <v>32</v>
      </c>
      <c r="G114" s="17">
        <v>87</v>
      </c>
      <c r="H114" s="17">
        <f>AVERAGE(47,48)</f>
        <v>47.5</v>
      </c>
      <c r="I114" s="17">
        <v>26</v>
      </c>
      <c r="J114" s="17" t="s">
        <v>94</v>
      </c>
      <c r="K114" s="17">
        <v>7</v>
      </c>
      <c r="L114" s="17">
        <v>0</v>
      </c>
      <c r="M114" s="16" t="s">
        <v>67</v>
      </c>
      <c r="N114" t="s">
        <v>34</v>
      </c>
      <c r="O114" t="s">
        <v>64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 t="shared" si="85"/>
        <v>0.1333333333333333</v>
      </c>
      <c r="W114" s="1">
        <f t="shared" ref="W114" si="90">P114/T114</f>
        <v>3.6068965517241383</v>
      </c>
      <c r="X114">
        <v>1</v>
      </c>
      <c r="Y114" s="1">
        <f t="shared" ref="Y114" si="91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  <c r="AO114">
        <v>0</v>
      </c>
      <c r="AP114">
        <v>0</v>
      </c>
      <c r="AQ114" s="1">
        <v>0</v>
      </c>
      <c r="AR114" s="1">
        <f>7+16/60</f>
        <v>7.2666666666666666</v>
      </c>
      <c r="AS114" s="1">
        <f>25+43/60</f>
        <v>25.716666666666665</v>
      </c>
      <c r="AT114" s="1">
        <f>53+38/60</f>
        <v>53.633333333333333</v>
      </c>
      <c r="AU114" s="1">
        <v>0</v>
      </c>
      <c r="AV114" t="s">
        <v>30</v>
      </c>
      <c r="AW114" t="s">
        <v>31</v>
      </c>
      <c r="AX114">
        <v>0</v>
      </c>
    </row>
    <row r="115" spans="1:50" x14ac:dyDescent="0.25">
      <c r="A115">
        <f t="shared" si="78"/>
        <v>647</v>
      </c>
      <c r="B115" s="18">
        <v>43994.463194444441</v>
      </c>
      <c r="C115">
        <v>1</v>
      </c>
      <c r="F115" t="s">
        <v>32</v>
      </c>
      <c r="G115" s="17">
        <f>AVERAGE(74,77)</f>
        <v>75.5</v>
      </c>
      <c r="H115" s="17">
        <v>60</v>
      </c>
      <c r="I115" s="17">
        <f>AVERAGE(59,56)</f>
        <v>57.5</v>
      </c>
      <c r="J115" s="17" t="s">
        <v>95</v>
      </c>
      <c r="K115" s="17">
        <v>15</v>
      </c>
      <c r="L115" s="17">
        <v>29</v>
      </c>
      <c r="M115" s="16" t="s">
        <v>67</v>
      </c>
      <c r="N115" t="s">
        <v>37</v>
      </c>
      <c r="O115" t="s">
        <v>48</v>
      </c>
      <c r="P115" s="1">
        <v>7.84</v>
      </c>
      <c r="Q115" s="17">
        <v>591</v>
      </c>
      <c r="R115" s="17">
        <v>18113</v>
      </c>
      <c r="S115" s="17">
        <f>R115-Q115</f>
        <v>17522</v>
      </c>
      <c r="T115" s="1">
        <f>(120+12)/60</f>
        <v>2.2000000000000002</v>
      </c>
      <c r="U115" s="1">
        <f>(120+44)/60</f>
        <v>2.7333333333333334</v>
      </c>
      <c r="V115" s="1">
        <f t="shared" si="85"/>
        <v>0.53333333333333321</v>
      </c>
      <c r="W115" s="1">
        <f t="shared" ref="W115" si="92">P115/T115</f>
        <v>3.5636363636363635</v>
      </c>
      <c r="X115">
        <v>1</v>
      </c>
      <c r="Y115" s="1">
        <f t="shared" ref="Y115" si="93">P115/X115</f>
        <v>7.84</v>
      </c>
      <c r="Z115" s="1">
        <f>16+51/60</f>
        <v>16.850000000000001</v>
      </c>
      <c r="AA115" s="17">
        <v>515</v>
      </c>
      <c r="AB115" s="17">
        <v>1333</v>
      </c>
      <c r="AC115" s="17">
        <v>123</v>
      </c>
      <c r="AD115" s="17">
        <v>151</v>
      </c>
      <c r="AE115" s="1">
        <f>15+3/60</f>
        <v>15.05</v>
      </c>
      <c r="AF115" s="1">
        <f>14+57/60</f>
        <v>14.95</v>
      </c>
      <c r="AG115" s="1">
        <f>15+38/60</f>
        <v>15.633333333333333</v>
      </c>
      <c r="AH115" s="1">
        <f>16+28/60</f>
        <v>16.466666666666665</v>
      </c>
      <c r="AI115" s="1">
        <f>18+22/60</f>
        <v>18.366666666666667</v>
      </c>
      <c r="AJ115" s="1">
        <f>18+54/60</f>
        <v>18.899999999999999</v>
      </c>
      <c r="AK115" s="1">
        <f>18+13/60</f>
        <v>18.216666666666665</v>
      </c>
      <c r="AL115" s="1">
        <f>60/3.6</f>
        <v>16.666666666666668</v>
      </c>
      <c r="AO115">
        <v>6</v>
      </c>
      <c r="AP115">
        <v>0</v>
      </c>
      <c r="AQ115" s="1">
        <f>1+20/60</f>
        <v>1.3333333333333333</v>
      </c>
      <c r="AR115" s="1">
        <f>23+7/60</f>
        <v>23.116666666666667</v>
      </c>
      <c r="AS115" s="1">
        <f>16+33/60</f>
        <v>16.55</v>
      </c>
      <c r="AT115" s="1">
        <f>49+58/60</f>
        <v>49.966666666666669</v>
      </c>
      <c r="AU115" s="1">
        <f>(41+16/60)/60</f>
        <v>0.68777777777777771</v>
      </c>
      <c r="AV115" s="16" t="s">
        <v>30</v>
      </c>
      <c r="AW115" s="16" t="s">
        <v>31</v>
      </c>
      <c r="AX115" s="16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2020-06-13T01:26:00Z</dcterms:modified>
</cp:coreProperties>
</file>