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<sst xmlns="http://schemas.openxmlformats.org/spreadsheetml/2006/main" count="2742" uniqueCount="174">
  <si>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</si>
  <si>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</si>
  <si>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</si>
  <si>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</si>
  <si>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</si>
  <si>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</si>
  <si>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</si>
  <si>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</si>
  <si>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</si>
  <si>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</si>
  <si>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</si>
  <si>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</si>
  <si>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</si>
  <si>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</si>
  <si>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</si>
  <si>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</si>
  <si>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</si>
  <si>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</si>
  <si>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</si>
  <si>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</si>
  <si>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</si>
  <si>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</si>
  <si>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</si>
  <si>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</si>
  <si>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</si>
  <si>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</si>
  <si>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</si>
  <si>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</si>
  <si>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</si>
  <si>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</si>
  <si>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</si>
  <si>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</si>
  <si>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</si>
  <si>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</si>
  <si>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</si>
  <si>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</si>
  <si>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</si>
  <si>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</si>
  <si>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</si>
  <si>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</si>
  <si>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</si>
  <si>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</si>
  <si>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</si>
  <si>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</si>
  <si>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</si>
  <si>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</si>
  <si>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</si>
  <si>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</si>
  <si>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</si>
  <si>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</si>
  <si>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</si>
  <si>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</si>
  <si>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</si>
  <si>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</si>
  <si>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</si>
  <si>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</si>
  <si>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</si>
  <si>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</si>
  <si>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</si>
  <si>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</si>
  <si>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</si>
  <si>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</si>
  <si>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</si>
  <si>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</si>
  <si>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</si>
  <si>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</si>
  <si>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</si>
  <si>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</si>
  <si>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</si>
  <si>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</si>
  <si>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</si>
  <si>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</si>
  <si>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</si>
  <si>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</si>
  <si>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</si>
  <si>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</si>
  <si>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</si>
  <si>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</si>
  <si>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</si>
  <si>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</si>
  <si>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</si>
  <si>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</si>
  <si>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</si>
  <si>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</si>
  <si>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</si>
  <si>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</si>
  <si>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</si>
  <si>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</si>
  <si>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</si>
  <si>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</si>
  <si>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</si>
  <si>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</si>
  <si>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</si>
  <si>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</si>
  <si>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</si>
  <si>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</si>
  <si>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</si>
  <si>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</si>
  <si>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</si>
  <si>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</si>
  <si>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</si>
  <si>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</si>
  <si>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</si>
  <si>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</si>
  <si>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</si>
  <si>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</si>
  <si>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</si>
  <si>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</si>
  <si>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</si>
  <si>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</si>
  <si>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</si>
  <si>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</si>
  <si>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</si>
  <si>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</si>
  <si>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</si>
  <si>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</si>
  <si>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</si>
  <si>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</si>
  <si>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</si>
  <si>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</si>
  <si>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</si>
  <si>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</si>
  <si>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</si>
  <si>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</si>
  <si>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</si>
  <si>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</si>
  <si>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</si>
  <si>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</si>
  <si>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</si>
  <si>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</si>
  <si>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</si>
  <si>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</si>
  <si>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</si>
  <si>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</si>
  <si>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</si>
  <si>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</si>
  <si>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</si>
  <si>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</si>
  <si>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</si>
  <si>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</si>
  <si>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</si>
  <si>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</si>
  <si>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</si>
  <si>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</si>
  <si>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</si>
  <si>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</si>
  <si>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</si>
  <si>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</si>
  <si>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</si>
  <si>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</si>
  <si>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</si>
  <si>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</si>
  <si>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</si>
  <si>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</si>
  <si>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</si>
  <si>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</si>
  <si>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</si>
  <si>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</si>
  <si>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</si>
  <si>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</si>
  <si>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</si>
  <si>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</si>
  <si>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</si>
  <si>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</si>
  <si>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</si>
  <si>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</si>
  <si>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</si>
  <si>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River Legacy West
</t>
  </si>
  <si>
    <t xml:space="preserve">Lost data</t>
  </si>
  <si>
    <t xml:space="preserve">Power Failure</t>
  </si>
  <si>
    <t xml:space="preserve">Rosie – Stovall to Kane Parks</t>
  </si>
  <si>
    <t xml:space="preserve">Low Power</t>
  </si>
  <si>
    <t xml:space="preserve">Medical</t>
  </si>
  <si>
    <t xml:space="preserve">Drizzle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</si>
</sst>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94" activePane="bottomLeft" state="frozen"/>
      <selection pane="topLeft" activeCell="A1" activeCellId="0" sqref="A1"/>
      <selection pane="bottomLeft" activeCell="A402" activeCellId="0" sqref="A402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0.73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f aca="false">A333+1</f>
        <v>868</v>
      </c>
      <c r="B334" s="2" t="n">
        <f aca="false">B333+1</f>
        <v>44214</v>
      </c>
      <c r="C334" s="3" t="n">
        <v>1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164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3" t="s">
        <v>133</v>
      </c>
      <c r="O393" s="3" t="s">
        <v>156</v>
      </c>
      <c r="P393" s="19" t="s">
        <v>164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  <c r="C394" s="3" t="n">
        <v>1</v>
      </c>
      <c r="F394" s="4" t="s">
        <v>69</v>
      </c>
      <c r="G394" s="5" t="n">
        <v>55</v>
      </c>
      <c r="H394" s="5" t="n">
        <v>37</v>
      </c>
      <c r="I394" s="5" t="n">
        <v>51</v>
      </c>
      <c r="J394" s="6" t="s">
        <v>95</v>
      </c>
      <c r="K394" s="5" t="n">
        <v>15</v>
      </c>
      <c r="L394" s="5" t="n">
        <v>0</v>
      </c>
      <c r="M394" s="4" t="s">
        <v>61</v>
      </c>
      <c r="N394" s="3" t="s">
        <v>133</v>
      </c>
      <c r="O394" s="3" t="s">
        <v>156</v>
      </c>
      <c r="P394" s="3" t="s">
        <v>148</v>
      </c>
      <c r="Q394" s="7" t="n">
        <v>5.5</v>
      </c>
      <c r="R394" s="5" t="n">
        <v>12929</v>
      </c>
      <c r="S394" s="7" t="n">
        <f aca="false">92/60</f>
        <v>1.53333333333333</v>
      </c>
      <c r="T394" s="7" t="n">
        <f aca="false">119/60</f>
        <v>1.98333333333333</v>
      </c>
      <c r="U394" s="7" t="n">
        <f aca="false">T394-S394</f>
        <v>0.45</v>
      </c>
      <c r="V394" s="7" t="n">
        <f aca="false">Q394/S394</f>
        <v>3.58695652173913</v>
      </c>
      <c r="W394" s="3" t="n">
        <v>1</v>
      </c>
      <c r="X394" s="7" t="n">
        <f aca="false">Q394/1</f>
        <v>5.5</v>
      </c>
      <c r="Y394" s="7" t="n">
        <f aca="false">16+47/60</f>
        <v>16.7833333333333</v>
      </c>
      <c r="Z394" s="5" t="n">
        <v>72</v>
      </c>
      <c r="AA394" s="5" t="n">
        <v>583</v>
      </c>
      <c r="AB394" s="5" t="n">
        <v>96</v>
      </c>
      <c r="AC394" s="3" t="n">
        <v>128</v>
      </c>
      <c r="AD394" s="7" t="n">
        <f aca="false">16+12/60</f>
        <v>16.2</v>
      </c>
      <c r="AE394" s="7" t="n">
        <f aca="false">16+23/60</f>
        <v>16.3833333333333</v>
      </c>
      <c r="AF394" s="8" t="n">
        <f aca="false">16+50/60</f>
        <v>16.8333333333333</v>
      </c>
      <c r="AG394" s="7" t="n">
        <f aca="false">17+12/60</f>
        <v>17.2</v>
      </c>
      <c r="AH394" s="7" t="n">
        <v>17</v>
      </c>
      <c r="AI394" s="7" t="n">
        <f aca="false">60/3.6</f>
        <v>16.6666666666667</v>
      </c>
      <c r="AQ394" s="9" t="n">
        <f aca="false">60*S394-AR394-AS394-AT394-AU394-AV394</f>
        <v>25.6833333333333</v>
      </c>
      <c r="AR394" s="7" t="n">
        <f aca="false">57+11/60</f>
        <v>57.1833333333333</v>
      </c>
      <c r="AS394" s="7" t="n">
        <f aca="false">8+56/60</f>
        <v>8.93333333333333</v>
      </c>
      <c r="AT394" s="7" t="n">
        <f aca="false">12/60</f>
        <v>0.2</v>
      </c>
      <c r="AU394" s="7" t="n">
        <v>0</v>
      </c>
      <c r="AV394" s="7" t="n">
        <v>0</v>
      </c>
      <c r="AW394" s="9" t="s">
        <v>57</v>
      </c>
      <c r="AX394" s="3" t="s">
        <v>58</v>
      </c>
      <c r="AY394" s="3" t="n">
        <v>0</v>
      </c>
    </row>
    <row r="395" customFormat="false" ht="15.65" hidden="false" customHeight="false" outlineLevel="0" collapsed="false">
      <c r="A395" s="1" t="n">
        <f aca="false">A394+1</f>
        <v>929</v>
      </c>
      <c r="B395" s="2" t="n">
        <f aca="false">B394+1</f>
        <v>44275</v>
      </c>
      <c r="C395" s="3" t="n">
        <v>1</v>
      </c>
      <c r="F395" s="4" t="s">
        <v>69</v>
      </c>
      <c r="G395" s="5" t="n">
        <v>59</v>
      </c>
      <c r="H395" s="5" t="n">
        <v>42</v>
      </c>
      <c r="I395" s="5" t="n">
        <v>53</v>
      </c>
      <c r="J395" s="6" t="s">
        <v>127</v>
      </c>
      <c r="K395" s="5" t="n">
        <v>10</v>
      </c>
      <c r="L395" s="5" t="n">
        <v>16</v>
      </c>
      <c r="M395" s="4" t="s">
        <v>61</v>
      </c>
      <c r="N395" s="3" t="s">
        <v>133</v>
      </c>
      <c r="O395" s="3" t="s">
        <v>156</v>
      </c>
      <c r="Q395" s="7" t="n">
        <v>6.18</v>
      </c>
      <c r="R395" s="5" t="n">
        <v>16211</v>
      </c>
      <c r="S395" s="7" t="n">
        <f aca="false">106/60</f>
        <v>1.76666666666667</v>
      </c>
      <c r="T395" s="7" t="n">
        <f aca="false">124/60</f>
        <v>2.06666666666667</v>
      </c>
      <c r="U395" s="7" t="n">
        <f aca="false">T395-S395</f>
        <v>0.3</v>
      </c>
      <c r="V395" s="7" t="n">
        <f aca="false">Q395/S395</f>
        <v>3.49811320754717</v>
      </c>
      <c r="W395" s="3" t="n">
        <v>1</v>
      </c>
      <c r="X395" s="7" t="n">
        <f aca="false">Q395/1</f>
        <v>6.18</v>
      </c>
      <c r="Y395" s="7" t="n">
        <f aca="false">17+13/60</f>
        <v>17.2166666666667</v>
      </c>
      <c r="Z395" s="5" t="n">
        <v>102</v>
      </c>
      <c r="AA395" s="5" t="n">
        <v>653</v>
      </c>
      <c r="AB395" s="5" t="n">
        <v>91</v>
      </c>
      <c r="AC395" s="3" t="n">
        <v>125</v>
      </c>
      <c r="AD395" s="7" t="n">
        <f aca="false">16+9/60</f>
        <v>16.15</v>
      </c>
      <c r="AE395" s="7" t="n">
        <f aca="false">16+12/60</f>
        <v>16.2</v>
      </c>
      <c r="AF395" s="8" t="n">
        <f aca="false">17+39/60</f>
        <v>17.65</v>
      </c>
      <c r="AG395" s="7" t="n">
        <f aca="false">18+41/60</f>
        <v>18.6833333333333</v>
      </c>
      <c r="AH395" s="7" t="n">
        <f aca="false">17+24/60</f>
        <v>17.4</v>
      </c>
      <c r="AI395" s="7" t="n">
        <f aca="false">17+13/60</f>
        <v>17.2166666666667</v>
      </c>
      <c r="AJ395" s="7" t="n">
        <f aca="false">60/3.5</f>
        <v>17.1428571428571</v>
      </c>
    </row>
    <row r="396" customFormat="false" ht="15.65" hidden="false" customHeight="false" outlineLevel="0" collapsed="false">
      <c r="A396" s="1" t="n">
        <f aca="false">A395+1</f>
        <v>930</v>
      </c>
      <c r="B396" s="2" t="n">
        <f aca="false">B395+1</f>
        <v>44276</v>
      </c>
      <c r="C396" s="3" t="n">
        <v>0</v>
      </c>
      <c r="D396" s="3" t="s">
        <v>102</v>
      </c>
      <c r="F396" s="4" t="s">
        <v>69</v>
      </c>
      <c r="G396" s="5" t="n">
        <v>61</v>
      </c>
      <c r="H396" s="5" t="n">
        <v>43</v>
      </c>
      <c r="I396" s="5" t="n">
        <v>52</v>
      </c>
      <c r="J396" s="6" t="s">
        <v>60</v>
      </c>
      <c r="K396" s="5" t="n">
        <v>16</v>
      </c>
      <c r="L396" s="5" t="n">
        <v>23</v>
      </c>
      <c r="M396" s="4" t="s">
        <v>61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  <c r="C397" s="3" t="n">
        <v>0</v>
      </c>
      <c r="D397" s="3" t="s">
        <v>102</v>
      </c>
      <c r="F397" s="4" t="s">
        <v>69</v>
      </c>
      <c r="G397" s="5" t="n">
        <v>62</v>
      </c>
      <c r="H397" s="5" t="n">
        <v>53</v>
      </c>
      <c r="I397" s="5" t="n">
        <v>72</v>
      </c>
      <c r="J397" s="6" t="s">
        <v>106</v>
      </c>
      <c r="K397" s="5" t="n">
        <v>17</v>
      </c>
      <c r="L397" s="5" t="n">
        <v>30</v>
      </c>
      <c r="M397" s="4" t="s">
        <v>61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  <c r="C398" s="3" t="n">
        <v>0</v>
      </c>
      <c r="D398" s="3" t="s">
        <v>102</v>
      </c>
      <c r="F398" s="4" t="s">
        <v>69</v>
      </c>
      <c r="G398" s="5" t="n">
        <v>66</v>
      </c>
      <c r="H398" s="5" t="n">
        <v>40</v>
      </c>
      <c r="I398" s="5" t="n">
        <v>46</v>
      </c>
      <c r="J398" s="6" t="s">
        <v>65</v>
      </c>
      <c r="K398" s="5" t="n">
        <v>14</v>
      </c>
      <c r="L398" s="5" t="n">
        <v>0</v>
      </c>
      <c r="M398" s="4" t="s">
        <v>61</v>
      </c>
      <c r="AW398" s="9" t="s">
        <v>57</v>
      </c>
      <c r="AX398" s="3" t="s">
        <v>58</v>
      </c>
      <c r="AY398" s="3" t="n">
        <v>1</v>
      </c>
      <c r="AZ398" s="3" t="s">
        <v>102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  <c r="C399" s="3" t="n">
        <v>1</v>
      </c>
      <c r="F399" s="4" t="s">
        <v>69</v>
      </c>
      <c r="G399" s="5" t="n">
        <v>67</v>
      </c>
      <c r="H399" s="5" t="n">
        <v>43</v>
      </c>
      <c r="I399" s="5" t="n">
        <v>42</v>
      </c>
      <c r="J399" s="6" t="s">
        <v>118</v>
      </c>
      <c r="K399" s="5" t="n">
        <v>13</v>
      </c>
      <c r="L399" s="5" t="n">
        <v>0</v>
      </c>
      <c r="M399" s="4" t="s">
        <v>61</v>
      </c>
      <c r="N399" s="3" t="s">
        <v>133</v>
      </c>
      <c r="O399" s="3" t="s">
        <v>156</v>
      </c>
      <c r="P399" s="3" t="s">
        <v>123</v>
      </c>
      <c r="Q399" s="7" t="n">
        <v>6.29</v>
      </c>
      <c r="R399" s="5" t="n">
        <v>14801</v>
      </c>
      <c r="S399" s="7" t="n">
        <f aca="false">108/60</f>
        <v>1.8</v>
      </c>
      <c r="T399" s="7" t="n">
        <f aca="false">123/60</f>
        <v>2.05</v>
      </c>
      <c r="U399" s="7" t="n">
        <f aca="false">T399-S399</f>
        <v>0.25</v>
      </c>
      <c r="V399" s="7" t="n">
        <f aca="false">Q399/S399</f>
        <v>3.49444444444444</v>
      </c>
      <c r="W399" s="3" t="n">
        <v>1</v>
      </c>
      <c r="X399" s="7" t="n">
        <f aca="false">Q399/1</f>
        <v>6.29</v>
      </c>
      <c r="Y399" s="7" t="n">
        <f aca="false">17+5/60</f>
        <v>17.0833333333333</v>
      </c>
      <c r="Z399" s="5" t="n">
        <v>151</v>
      </c>
      <c r="AA399" s="5" t="n">
        <v>760</v>
      </c>
      <c r="AB399" s="5" t="n">
        <v>131</v>
      </c>
      <c r="AC399" s="3" t="n">
        <v>159</v>
      </c>
      <c r="AD399" s="7" t="n">
        <f aca="false">16+16/60</f>
        <v>16.2666666666667</v>
      </c>
      <c r="AE399" s="7" t="n">
        <f aca="false">16+25/60</f>
        <v>16.4166666666667</v>
      </c>
      <c r="AF399" s="8" t="n">
        <f aca="false">17+55/60</f>
        <v>17.9166666666667</v>
      </c>
      <c r="AG399" s="7" t="n">
        <f aca="false">17+5/60</f>
        <v>17.0833333333333</v>
      </c>
      <c r="AH399" s="7" t="n">
        <f aca="false">17+46/60</f>
        <v>17.7666666666667</v>
      </c>
      <c r="AI399" s="7" t="n">
        <f aca="false">60/3.5</f>
        <v>17.1428571428571</v>
      </c>
      <c r="AQ399" s="9" t="n">
        <f aca="false">60*S399-AR399-AS399-AT399-AU399-AV399</f>
        <v>-0.0033333333333303</v>
      </c>
      <c r="AR399" s="7" t="n">
        <f aca="false">19+45/60</f>
        <v>19.75</v>
      </c>
      <c r="AS399" s="7" t="n">
        <v>9</v>
      </c>
      <c r="AT399" s="7" t="n">
        <f aca="false">54+2/60</f>
        <v>54.0333333333333</v>
      </c>
      <c r="AU399" s="7" t="n">
        <v>25.22</v>
      </c>
      <c r="AV399" s="7" t="n">
        <v>0</v>
      </c>
      <c r="AW399" s="9" t="s">
        <v>57</v>
      </c>
      <c r="AX399" s="3" t="s">
        <v>58</v>
      </c>
      <c r="AY399" s="3" t="n">
        <v>0</v>
      </c>
    </row>
    <row r="400" customFormat="false" ht="15.65" hidden="false" customHeight="false" outlineLevel="0" collapsed="false">
      <c r="A400" s="1" t="n">
        <f aca="false">A399+1</f>
        <v>934</v>
      </c>
      <c r="B400" s="2" t="n">
        <f aca="false">B399+1</f>
        <v>44280</v>
      </c>
      <c r="C400" s="3" t="n">
        <v>0</v>
      </c>
      <c r="D400" s="3" t="s">
        <v>102</v>
      </c>
      <c r="F400" s="4" t="s">
        <v>104</v>
      </c>
      <c r="G400" s="5" t="n">
        <v>59</v>
      </c>
      <c r="H400" s="5" t="n">
        <v>49</v>
      </c>
      <c r="I400" s="5" t="n">
        <v>69</v>
      </c>
      <c r="J400" s="6" t="s">
        <v>66</v>
      </c>
      <c r="K400" s="5" t="n">
        <v>16</v>
      </c>
      <c r="L400" s="5" t="n">
        <v>0</v>
      </c>
      <c r="M400" s="4" t="s">
        <v>61</v>
      </c>
    </row>
    <row r="401" customFormat="false" ht="15.65" hidden="false" customHeight="false" outlineLevel="0" collapsed="false">
      <c r="A401" s="1" t="n">
        <f aca="false">A400+1</f>
        <v>935</v>
      </c>
      <c r="B401" s="2" t="n">
        <f aca="false">B400+1</f>
        <v>44281</v>
      </c>
      <c r="C401" s="3" t="n">
        <v>1</v>
      </c>
      <c r="D401" s="3" t="s">
        <v>168</v>
      </c>
      <c r="F401" s="4" t="s">
        <v>69</v>
      </c>
      <c r="G401" s="5" t="n">
        <v>73</v>
      </c>
      <c r="H401" s="5" t="n">
        <v>47</v>
      </c>
      <c r="I401" s="5" t="n">
        <v>29</v>
      </c>
      <c r="J401" s="6" t="s">
        <v>127</v>
      </c>
      <c r="K401" s="5" t="n">
        <v>16</v>
      </c>
      <c r="L401" s="5" t="n">
        <v>0</v>
      </c>
      <c r="M401" s="4" t="s">
        <v>61</v>
      </c>
      <c r="N401" s="3" t="s">
        <v>133</v>
      </c>
      <c r="O401" s="3" t="s">
        <v>156</v>
      </c>
      <c r="AW401" s="9" t="s">
        <v>57</v>
      </c>
      <c r="AX401" s="3" t="s">
        <v>58</v>
      </c>
      <c r="AY401" s="3" t="n">
        <v>1</v>
      </c>
      <c r="AZ401" s="3" t="s">
        <v>169</v>
      </c>
    </row>
    <row r="402" customFormat="false" ht="15.65" hidden="false" customHeight="false" outlineLevel="0" collapsed="false">
      <c r="A402" s="1" t="n">
        <f aca="false">A401+1</f>
        <v>936</v>
      </c>
      <c r="B402" s="2" t="n">
        <f aca="false">B401+1</f>
        <v>44282</v>
      </c>
      <c r="C402" s="3" t="n">
        <v>1</v>
      </c>
      <c r="F402" s="4" t="s">
        <v>104</v>
      </c>
      <c r="G402" s="5" t="n">
        <v>75</v>
      </c>
      <c r="H402" s="5" t="n">
        <v>59</v>
      </c>
      <c r="I402" s="5" t="n">
        <v>57</v>
      </c>
      <c r="J402" s="6" t="s">
        <v>60</v>
      </c>
      <c r="K402" s="5" t="n">
        <v>14</v>
      </c>
      <c r="L402" s="5" t="n">
        <v>22</v>
      </c>
      <c r="M402" s="4" t="s">
        <v>61</v>
      </c>
      <c r="N402" s="3" t="s">
        <v>133</v>
      </c>
      <c r="O402" s="3" t="s">
        <v>156</v>
      </c>
      <c r="P402" s="3" t="s">
        <v>92</v>
      </c>
      <c r="Q402" s="7" t="n">
        <v>7.11</v>
      </c>
      <c r="R402" s="5" t="n">
        <v>17221</v>
      </c>
      <c r="S402" s="7" t="n">
        <f aca="false">125/60</f>
        <v>2.08333333333333</v>
      </c>
      <c r="T402" s="7" t="n">
        <f aca="false">(120+19)/60</f>
        <v>2.31666666666667</v>
      </c>
      <c r="U402" s="7" t="n">
        <f aca="false">T402-S402</f>
        <v>0.233333333333333</v>
      </c>
      <c r="V402" s="7" t="n">
        <f aca="false">Q402/S402</f>
        <v>3.4128</v>
      </c>
      <c r="W402" s="3" t="n">
        <v>1</v>
      </c>
      <c r="X402" s="7" t="n">
        <f aca="false">Q402/1</f>
        <v>7.11</v>
      </c>
      <c r="Y402" s="7" t="n">
        <f aca="false">17+37/60</f>
        <v>17.6166666666667</v>
      </c>
      <c r="Z402" s="5" t="n">
        <v>866</v>
      </c>
      <c r="AA402" s="5" t="n">
        <v>831</v>
      </c>
      <c r="AB402" s="5" t="n">
        <v>136</v>
      </c>
      <c r="AC402" s="3" t="n">
        <v>157</v>
      </c>
      <c r="AD402" s="7" t="n">
        <f aca="false">16+40/60</f>
        <v>16.6666666666667</v>
      </c>
      <c r="AE402" s="7" t="n">
        <f aca="false">16+16/60</f>
        <v>16.2666666666667</v>
      </c>
      <c r="AF402" s="8" t="n">
        <f aca="false">17+9/60</f>
        <v>17.15</v>
      </c>
      <c r="AG402" s="7" t="n">
        <f aca="false">18+7/60</f>
        <v>18.1166666666667</v>
      </c>
      <c r="AH402" s="7" t="n">
        <f aca="false">18+22/60</f>
        <v>18.3666666666667</v>
      </c>
      <c r="AI402" s="7" t="n">
        <f aca="false">18+22/60</f>
        <v>18.3666666666667</v>
      </c>
      <c r="AJ402" s="7" t="n">
        <f aca="false">17+26/60</f>
        <v>17.4333333333333</v>
      </c>
      <c r="AK402" s="7" t="n">
        <f aca="false">60/2.3</f>
        <v>26.0869565217391</v>
      </c>
      <c r="AN402" s="3" t="n">
        <v>3</v>
      </c>
      <c r="AO402" s="3" t="n">
        <v>0</v>
      </c>
      <c r="AP402" s="3" t="n">
        <v>0</v>
      </c>
      <c r="AQ402" s="9" t="n">
        <f aca="false">60*S402-AR402-AS402-AT402-AU402-AV402</f>
        <v>-0.00333333333332675</v>
      </c>
      <c r="AR402" s="7" t="n">
        <f aca="false">2+27/60</f>
        <v>2.45</v>
      </c>
      <c r="AS402" s="7" t="n">
        <f aca="false">9+11/60</f>
        <v>9.18333333333333</v>
      </c>
      <c r="AT402" s="7" t="n">
        <f aca="false">86+45/60</f>
        <v>86.75</v>
      </c>
      <c r="AU402" s="7" t="n">
        <v>26.62</v>
      </c>
      <c r="AV402" s="7" t="n">
        <v>0</v>
      </c>
      <c r="AW402" s="9" t="s">
        <v>57</v>
      </c>
      <c r="AX402" s="3" t="s">
        <v>58</v>
      </c>
      <c r="AY402" s="3" t="n">
        <v>0</v>
      </c>
    </row>
    <row r="403" customFormat="false" ht="15.65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5.65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  <c r="C436" s="3" t="n">
        <v>0</v>
      </c>
      <c r="D436" s="4" t="s">
        <v>93</v>
      </c>
      <c r="F436" s="4" t="s">
        <v>82</v>
      </c>
      <c r="G436" s="5" t="n">
        <v>65</v>
      </c>
      <c r="H436" s="5" t="n">
        <v>60</v>
      </c>
      <c r="I436" s="5" t="n">
        <v>84</v>
      </c>
      <c r="J436" s="6" t="s">
        <v>118</v>
      </c>
      <c r="K436" s="5" t="n">
        <v>12</v>
      </c>
      <c r="L436" s="5" t="n">
        <v>0</v>
      </c>
      <c r="M436" s="4" t="s">
        <v>82</v>
      </c>
    </row>
    <row r="437" customFormat="false" ht="15.65" hidden="false" customHeight="false" outlineLevel="0" collapsed="false">
      <c r="A437" s="1" t="n">
        <f aca="false">A436+1</f>
        <v>971</v>
      </c>
      <c r="B437" s="2" t="n">
        <f aca="false">B436+1</f>
        <v>44317</v>
      </c>
      <c r="C437" s="3" t="n">
        <v>0</v>
      </c>
      <c r="D437" s="3" t="s">
        <v>77</v>
      </c>
      <c r="F437" s="4" t="s">
        <v>88</v>
      </c>
      <c r="G437" s="5" t="n">
        <v>68</v>
      </c>
      <c r="H437" s="5" t="n">
        <v>64</v>
      </c>
      <c r="I437" s="5" t="n">
        <v>87</v>
      </c>
      <c r="J437" s="6" t="s">
        <v>125</v>
      </c>
      <c r="K437" s="5" t="n">
        <v>0</v>
      </c>
      <c r="L437" s="5" t="n">
        <v>0</v>
      </c>
      <c r="M437" s="3" t="s">
        <v>61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  <c r="C438" s="3" t="n">
        <v>1</v>
      </c>
      <c r="F438" s="4" t="s">
        <v>104</v>
      </c>
      <c r="G438" s="5" t="n">
        <v>70</v>
      </c>
      <c r="H438" s="5" t="n">
        <v>60</v>
      </c>
      <c r="I438" s="5" t="n">
        <v>71</v>
      </c>
      <c r="J438" s="6" t="s">
        <v>53</v>
      </c>
      <c r="K438" s="5" t="n">
        <v>6</v>
      </c>
      <c r="L438" s="5" t="n">
        <v>0</v>
      </c>
      <c r="M438" s="3" t="s">
        <v>61</v>
      </c>
      <c r="N438" s="3" t="s">
        <v>133</v>
      </c>
      <c r="O438" s="3" t="s">
        <v>146</v>
      </c>
      <c r="P438" s="19" t="s">
        <v>170</v>
      </c>
      <c r="Q438" s="7" t="n">
        <v>5.17</v>
      </c>
      <c r="R438" s="5" t="n">
        <v>14768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  <c r="C439" s="3" t="n">
        <v>1</v>
      </c>
      <c r="F439" s="4" t="s">
        <v>104</v>
      </c>
      <c r="G439" s="5" t="n">
        <v>83</v>
      </c>
      <c r="H439" s="5" t="n">
        <v>70</v>
      </c>
      <c r="I439" s="5" t="n">
        <v>65</v>
      </c>
      <c r="J439" s="6" t="s">
        <v>60</v>
      </c>
      <c r="K439" s="5" t="n">
        <v>18</v>
      </c>
      <c r="L439" s="5" t="n">
        <v>0</v>
      </c>
      <c r="M439" s="3" t="s">
        <v>61</v>
      </c>
      <c r="N439" s="3" t="s">
        <v>133</v>
      </c>
      <c r="O439" s="3" t="s">
        <v>146</v>
      </c>
      <c r="AW439" s="9" t="s">
        <v>57</v>
      </c>
      <c r="AX439" s="3" t="s">
        <v>58</v>
      </c>
      <c r="AY439" s="3" t="n">
        <v>1</v>
      </c>
      <c r="AZ439" s="3" t="s">
        <v>171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1</v>
      </c>
      <c r="F440" s="4" t="s">
        <v>104</v>
      </c>
      <c r="G440" s="5" t="n">
        <v>69</v>
      </c>
      <c r="H440" s="5" t="n">
        <v>56</v>
      </c>
      <c r="I440" s="5" t="n">
        <v>65</v>
      </c>
      <c r="J440" s="6" t="s">
        <v>84</v>
      </c>
      <c r="K440" s="5" t="n">
        <v>16</v>
      </c>
      <c r="L440" s="5" t="n">
        <v>0</v>
      </c>
      <c r="M440" s="3" t="s">
        <v>61</v>
      </c>
      <c r="N440" s="3" t="s">
        <v>133</v>
      </c>
      <c r="O440" s="3" t="s">
        <v>146</v>
      </c>
      <c r="P440" s="19" t="s">
        <v>170</v>
      </c>
      <c r="Q440" s="7" t="n">
        <v>5.17</v>
      </c>
      <c r="R440" s="5" t="n">
        <v>14318</v>
      </c>
      <c r="S440" s="7" t="n">
        <f aca="false">106/60</f>
        <v>1.76666666666667</v>
      </c>
      <c r="T440" s="7" t="n">
        <f aca="false">128/60</f>
        <v>2.13333333333333</v>
      </c>
      <c r="U440" s="7" t="n">
        <f aca="false">T440-S440</f>
        <v>0.366666666666667</v>
      </c>
      <c r="V440" s="7" t="n">
        <f aca="false">Q440/S440</f>
        <v>2.92641509433962</v>
      </c>
      <c r="W440" s="3" t="n">
        <v>1</v>
      </c>
      <c r="X440" s="7" t="n">
        <f aca="false">Q440/1</f>
        <v>5.17</v>
      </c>
      <c r="Y440" s="7" t="n">
        <f aca="false">20+32/60</f>
        <v>20.5333333333333</v>
      </c>
      <c r="Z440" s="5" t="n">
        <f aca="false">596-493</f>
        <v>103</v>
      </c>
      <c r="AA440" s="5" t="n">
        <v>579</v>
      </c>
      <c r="AB440" s="5" t="n">
        <v>106</v>
      </c>
      <c r="AC440" s="3" t="n">
        <v>132</v>
      </c>
      <c r="AD440" s="7" t="n">
        <f aca="false">18+32/60</f>
        <v>18.5333333333333</v>
      </c>
      <c r="AE440" s="7" t="n">
        <f aca="false">20+47/60</f>
        <v>20.7833333333333</v>
      </c>
      <c r="AF440" s="8" t="n">
        <f aca="false">22+4/60</f>
        <v>22.0666666666667</v>
      </c>
      <c r="AG440" s="7" t="n">
        <f aca="false">20+49/60</f>
        <v>20.8166666666667</v>
      </c>
      <c r="AH440" s="7" t="n">
        <f aca="false">20+5/60</f>
        <v>20.0833333333333</v>
      </c>
      <c r="AI440" s="7" t="n">
        <f aca="false">60/2.9</f>
        <v>20.6896551724138</v>
      </c>
      <c r="AN440" s="3" t="n">
        <v>3</v>
      </c>
      <c r="AO440" s="3" t="n">
        <v>0</v>
      </c>
      <c r="AP440" s="3" t="n">
        <v>0</v>
      </c>
      <c r="AQ440" s="9" t="n">
        <f aca="false">60*S440-SUM(AR440:AV440)</f>
        <v>6.23333333333335</v>
      </c>
      <c r="AR440" s="7" t="n">
        <f aca="false">43+41/60</f>
        <v>43.6833333333333</v>
      </c>
      <c r="AS440" s="7" t="n">
        <f aca="false">54+25/60</f>
        <v>54.4166666666667</v>
      </c>
      <c r="AT440" s="7" t="n">
        <f aca="false">1+40/60</f>
        <v>1.66666666666667</v>
      </c>
      <c r="AU440" s="7" t="n">
        <v>0</v>
      </c>
      <c r="AV440" s="7" t="n">
        <v>0</v>
      </c>
      <c r="AW440" s="9" t="s">
        <v>57</v>
      </c>
      <c r="AX440" s="3" t="s">
        <v>58</v>
      </c>
      <c r="AY440" s="3" t="n">
        <v>1</v>
      </c>
      <c r="AZ440" s="3" t="s">
        <v>171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AW441" s="9"/>
      <c r="AY441" s="3" t="n">
        <v>0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19" t="s">
        <v>170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0.983333333333306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172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5.65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O444" s="3" t="s">
        <v>146</v>
      </c>
      <c r="P444" s="19" t="s">
        <v>170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4.29999999999993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V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5.65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173</v>
      </c>
    </row>
    <row r="447" customFormat="false" ht="15.65" hidden="false" customHeight="false" outlineLevel="0" collapsed="false">
      <c r="A447" s="1" t="n">
        <f aca="false">A446+1</f>
        <v>981</v>
      </c>
      <c r="B447" s="2" t="n">
        <f aca="false">B446+1</f>
        <v>44327</v>
      </c>
      <c r="C447" s="3" t="n">
        <v>0</v>
      </c>
      <c r="D447" s="3" t="s">
        <v>93</v>
      </c>
      <c r="F447" s="4" t="s">
        <v>82</v>
      </c>
      <c r="G447" s="5" t="n">
        <v>59</v>
      </c>
      <c r="H447" s="5" t="n">
        <v>58</v>
      </c>
      <c r="I447" s="5" t="n">
        <v>96</v>
      </c>
      <c r="J447" s="6" t="s">
        <v>81</v>
      </c>
      <c r="K447" s="5" t="n">
        <v>17</v>
      </c>
      <c r="L447" s="5" t="n">
        <v>17</v>
      </c>
      <c r="M447" s="4" t="s">
        <v>82</v>
      </c>
    </row>
    <row r="448" customFormat="false" ht="15.65" hidden="false" customHeight="false" outlineLevel="0" collapsed="false">
      <c r="A448" s="1" t="n">
        <f aca="false">A447+1</f>
        <v>982</v>
      </c>
      <c r="B448" s="2" t="n">
        <f aca="false">B447+1</f>
        <v>44328</v>
      </c>
      <c r="C448" s="3" t="n">
        <v>0</v>
      </c>
      <c r="D448" s="3" t="s">
        <v>77</v>
      </c>
      <c r="F448" s="4" t="s">
        <v>88</v>
      </c>
      <c r="G448" s="5" t="n">
        <v>61</v>
      </c>
      <c r="H448" s="5" t="n">
        <v>54</v>
      </c>
      <c r="I448" s="5" t="n">
        <v>78</v>
      </c>
      <c r="J448" s="6" t="s">
        <v>81</v>
      </c>
      <c r="K448" s="5" t="n">
        <v>10</v>
      </c>
      <c r="L448" s="5" t="n">
        <v>0</v>
      </c>
      <c r="M448" s="3" t="s">
        <v>160</v>
      </c>
    </row>
    <row r="449" customFormat="false" ht="15.65" hidden="false" customHeight="false" outlineLevel="0" collapsed="false">
      <c r="A449" s="1" t="n">
        <f aca="false">A448+1</f>
        <v>983</v>
      </c>
      <c r="B449" s="2" t="n">
        <f aca="false">B448+1</f>
        <v>44329</v>
      </c>
      <c r="C449" s="3" t="n">
        <v>1</v>
      </c>
      <c r="F449" s="4" t="s">
        <v>91</v>
      </c>
      <c r="G449" s="5" t="n">
        <v>69</v>
      </c>
      <c r="H449" s="5" t="n">
        <v>51</v>
      </c>
      <c r="I449" s="5" t="n">
        <v>53</v>
      </c>
      <c r="J449" s="6" t="s">
        <v>108</v>
      </c>
      <c r="K449" s="5" t="n">
        <v>7</v>
      </c>
      <c r="L449" s="5" t="n">
        <v>0</v>
      </c>
      <c r="M449" s="3" t="s">
        <v>61</v>
      </c>
      <c r="N449" s="3" t="s">
        <v>133</v>
      </c>
      <c r="O449" s="3" t="s">
        <v>146</v>
      </c>
      <c r="P449" s="3" t="s">
        <v>123</v>
      </c>
      <c r="Q449" s="7" t="n">
        <v>6.5</v>
      </c>
      <c r="R449" s="5" t="n">
        <v>15861</v>
      </c>
      <c r="S449" s="7" t="n">
        <f aca="false">(60+55)/60</f>
        <v>1.91666666666667</v>
      </c>
      <c r="T449" s="7" t="n">
        <f aca="false">(120+24)/60</f>
        <v>2.4</v>
      </c>
      <c r="U449" s="7" t="n">
        <f aca="false">T449-S449</f>
        <v>0.483333333333333</v>
      </c>
      <c r="V449" s="7" t="n">
        <f aca="false">Q449/S449</f>
        <v>3.39130434782609</v>
      </c>
      <c r="W449" s="3" t="n">
        <v>1</v>
      </c>
      <c r="X449" s="7" t="n">
        <f aca="false">Q449/1</f>
        <v>6.5</v>
      </c>
      <c r="Y449" s="7" t="n">
        <f aca="false">17+38/60</f>
        <v>17.6333333333333</v>
      </c>
      <c r="Z449" s="5" t="n">
        <v>187</v>
      </c>
      <c r="AA449" s="5" t="n">
        <v>688</v>
      </c>
      <c r="AB449" s="5" t="n">
        <v>76</v>
      </c>
      <c r="AC449" s="3" t="n">
        <v>109</v>
      </c>
      <c r="AD449" s="7" t="n">
        <f aca="false">17+32/60</f>
        <v>17.5333333333333</v>
      </c>
      <c r="AE449" s="7" t="n">
        <f aca="false">17+9/60</f>
        <v>17.15</v>
      </c>
      <c r="AF449" s="8" t="n">
        <f aca="false">17+53/60</f>
        <v>17.8833333333333</v>
      </c>
      <c r="AG449" s="7" t="n">
        <f aca="false">17+32/60</f>
        <v>17.5333333333333</v>
      </c>
      <c r="AH449" s="7" t="n">
        <f aca="false">18+2/60</f>
        <v>18.0333333333333</v>
      </c>
      <c r="AI449" s="7" t="n">
        <f aca="false">17+54/60</f>
        <v>17.9</v>
      </c>
      <c r="AJ449" s="7" t="n">
        <f aca="false">60/3.4</f>
        <v>17.6470588235294</v>
      </c>
    </row>
    <row r="450" customFormat="false" ht="16.9" hidden="false" customHeight="false" outlineLevel="0" collapsed="false">
      <c r="AN450" s="3" t="n">
        <v>2</v>
      </c>
      <c r="AO450" s="3" t="n">
        <v>0</v>
      </c>
      <c r="AP450" s="3" t="n">
        <v>0</v>
      </c>
      <c r="AQ450" s="9" t="n">
        <f aca="false">60*S449-SUM(AR450:AV450)</f>
        <v>114.766666666667</v>
      </c>
      <c r="AR450" s="7" t="n">
        <f aca="false">14/60</f>
        <v>0.233333333333333</v>
      </c>
      <c r="AS450" s="7" t="n">
        <v>0</v>
      </c>
      <c r="AT450" s="7" t="n">
        <v>0</v>
      </c>
      <c r="AU450" s="7" t="n">
        <v>0</v>
      </c>
      <c r="AV450" s="7" t="n">
        <v>0</v>
      </c>
      <c r="AW450" s="9" t="s">
        <v>57</v>
      </c>
      <c r="AX450" s="3" t="s">
        <v>58</v>
      </c>
      <c r="AY450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2021-05-13T22:52:32Z</dcterms:modified>
  <cp:revision>349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