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3" i="1" l="1"/>
  <c r="Z83" i="1"/>
  <c r="Y83" i="1"/>
  <c r="X83" i="1"/>
  <c r="S83" i="1"/>
  <c r="R83" i="1"/>
  <c r="O83" i="1"/>
  <c r="P83" i="1"/>
  <c r="N83" i="1"/>
  <c r="A83" i="1"/>
  <c r="AF82" i="1"/>
  <c r="AE82" i="1"/>
  <c r="AD82" i="1"/>
  <c r="AC82" i="1"/>
  <c r="AB82" i="1"/>
  <c r="AA82" i="1"/>
  <c r="Z82" i="1"/>
  <c r="Y82" i="1"/>
  <c r="X82" i="1"/>
  <c r="S82" i="1"/>
  <c r="R82" i="1"/>
  <c r="P82" i="1"/>
  <c r="O82" i="1"/>
  <c r="N82" i="1"/>
  <c r="A82" i="1"/>
  <c r="AA81" i="1"/>
  <c r="Z81" i="1"/>
  <c r="Y81" i="1"/>
  <c r="X81" i="1"/>
  <c r="S81" i="1"/>
  <c r="R81" i="1"/>
  <c r="P81" i="1"/>
  <c r="O81" i="1"/>
  <c r="A81" i="1"/>
  <c r="AC79" i="1" l="1"/>
  <c r="AB79" i="1"/>
  <c r="AA79" i="1"/>
  <c r="Z79" i="1"/>
  <c r="Y79" i="1"/>
  <c r="X79" i="1"/>
  <c r="AB80" i="1"/>
  <c r="AA80" i="1"/>
  <c r="Z80" i="1"/>
  <c r="Y80" i="1"/>
  <c r="X80" i="1"/>
  <c r="S80" i="1"/>
  <c r="R80" i="1"/>
  <c r="P80" i="1"/>
  <c r="O80" i="1"/>
  <c r="A80" i="1"/>
  <c r="S79" i="1" l="1"/>
  <c r="R79" i="1"/>
  <c r="P79" i="1"/>
  <c r="O79" i="1"/>
  <c r="N79" i="1"/>
  <c r="A79" i="1"/>
  <c r="AD78" i="1"/>
  <c r="AC78" i="1"/>
  <c r="AB78" i="1"/>
  <c r="AA78" i="1"/>
  <c r="Z78" i="1"/>
  <c r="Y78" i="1"/>
  <c r="X78" i="1"/>
  <c r="S78" i="1"/>
  <c r="R78" i="1"/>
  <c r="P78" i="1"/>
  <c r="P77" i="1"/>
  <c r="O78" i="1"/>
  <c r="N78" i="1"/>
  <c r="A78" i="1"/>
  <c r="AB77" i="1"/>
  <c r="AA77" i="1"/>
  <c r="Z77" i="1"/>
  <c r="Y77" i="1"/>
  <c r="X77" i="1"/>
  <c r="S77" i="1"/>
  <c r="R77" i="1"/>
  <c r="O77" i="1"/>
  <c r="N77" i="1"/>
  <c r="A77" i="1"/>
  <c r="AE76" i="1" l="1"/>
  <c r="AD76" i="1"/>
  <c r="AC76" i="1"/>
  <c r="AB76" i="1"/>
  <c r="AA76" i="1"/>
  <c r="Z76" i="1"/>
  <c r="Y76" i="1"/>
  <c r="X76" i="1"/>
  <c r="S76" i="1"/>
  <c r="R76" i="1"/>
  <c r="P76" i="1"/>
  <c r="O76" i="1"/>
  <c r="A76" i="1"/>
  <c r="AB75" i="1" l="1"/>
  <c r="AA75" i="1"/>
  <c r="Z75" i="1"/>
  <c r="Y75" i="1"/>
  <c r="X75" i="1"/>
  <c r="S75" i="1"/>
  <c r="R75" i="1"/>
  <c r="O75" i="1"/>
  <c r="P75" i="1" s="1"/>
  <c r="N75" i="1"/>
  <c r="A75" i="1"/>
  <c r="AD74" i="1"/>
  <c r="AC74" i="1"/>
  <c r="AB74" i="1"/>
  <c r="AA74" i="1"/>
  <c r="Z74" i="1"/>
  <c r="Y74" i="1"/>
  <c r="X74" i="1"/>
  <c r="S74" i="1"/>
  <c r="R74" i="1"/>
  <c r="P74" i="1"/>
  <c r="O74" i="1"/>
  <c r="N74" i="1"/>
  <c r="L74" i="1"/>
  <c r="A74" i="1"/>
  <c r="AC73" i="1" l="1"/>
  <c r="AB73" i="1"/>
  <c r="AA73" i="1"/>
  <c r="Z73" i="1"/>
  <c r="Y73" i="1"/>
  <c r="X73" i="1"/>
  <c r="S73" i="1"/>
  <c r="R73" i="1"/>
  <c r="P73" i="1"/>
  <c r="O73" i="1"/>
  <c r="N73" i="1"/>
  <c r="A73" i="1"/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<sst xmlns="http://schemas.openxmlformats.org/spreadsheetml/2006/main" count="413" uniqueCount="79">
  <si>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</si>
  <si>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</si>
  <si>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</si>
  <si>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</si>
  <si>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</si>
  <si>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</si>
  <si>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</si>
  <si>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</si>
  <si>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</si>
  <si>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</si>
  <si>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</si>
  <si>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</si>
  <si>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</si>
  <si>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</si>
  <si>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</si>
  <si>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</si>
  <si>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</si>
  <si>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</si>
  <si>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</si>
  <si>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</si>
  <si>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</si>
  <si>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</si>
  <si>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</si>
  <si>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</si>
  <si>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</si>
  <si>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</si>
  <si>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</si>
  <si>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</si>
  <si>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</si>
  <si>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</si>
  <si>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</si>
  <si>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</si>
  <si>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</si>
  <si>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</si>
  <si>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</si>
  <si>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</si>
  <si>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</si>
  <si>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</si>
  <si>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</si>
  <si>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</si>
  <si>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</si>
  <si>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</si>
  <si>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</si>
  <si>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</si>
  <si>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</si>
  <si>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</si>
  <si>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</si>
  <si>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</si>
  <si>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</si>
  <si>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</si>
  <si>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</si>
  <si>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Lost data</t>
  </si>
  <si>
    <t>Fish Creek Linear Park</t>
  </si>
  <si>
    <t>Stoval Park</t>
  </si>
  <si>
    <t>Mostly Cloudy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</si>
  <si>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</si>
  <si>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</si>
  <si>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</si>
  <si>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</si>
  <si>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</si>
  <si>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</si>
  <si>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</si>
  <si>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</si>
  <si>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</si>
  <si>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</si>
  <si>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</si>
  <si>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</si>
  <si>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</si>
  <si>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Operator error</t>
  </si>
  <si>
    <t>Perfect</t>
  </si>
  <si>
    <t>Partly Cloudy</t>
  </si>
  <si>
    <t>Three Parks</t>
  </si>
  <si>
    <t>OK</t>
  </si>
  <si>
    <t>sky</t>
  </si>
  <si>
    <t xml:space="preserve">Slightly Humid </t>
  </si>
  <si>
    <t>Too humid</t>
  </si>
  <si>
    <t>Four Parks</t>
  </si>
  <si>
    <t>South Rush Creek Linear Park</t>
  </si>
  <si>
    <t>pace.09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</si>
</sst>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abSelected="1" zoomScale="115" zoomScaleNormal="115" workbookViewId="0">
      <pane ySplit="1" topLeftCell="A14" activePane="bottomLeft" state="frozen"/>
      <selection activeCell="B1" sqref="B1"/>
      <selection pane="bottomLeft" activeCell="B24" sqref="B24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2" width="9.140625" style="1"/>
    <col min="35" max="35" width="20.28515625" customWidth="1"/>
    <col min="37" max="37" width="11.140625" customWidth="1"/>
    <col min="38" max="38" width="14.42578125" customWidth="1"/>
  </cols>
  <sheetData>
    <row r="1" spans="1:38" x14ac:dyDescent="0.25">
      <c r="A1" t="s">
        <v>0</v>
      </c>
      <c r="B1" s="20" t="s">
        <v>62</v>
      </c>
      <c r="C1" t="s">
        <v>1</v>
      </c>
      <c r="D1" t="s">
        <v>2</v>
      </c>
      <c r="E1" t="s">
        <v>73</v>
      </c>
      <c r="F1" t="s">
        <v>3</v>
      </c>
      <c r="G1" t="s">
        <v>4</v>
      </c>
      <c r="H1" s="18" t="s">
        <v>67</v>
      </c>
      <c r="I1" t="s">
        <v>29</v>
      </c>
      <c r="J1" t="s">
        <v>5</v>
      </c>
      <c r="K1" s="1" t="s">
        <v>6</v>
      </c>
      <c r="L1" s="19" t="s">
        <v>64</v>
      </c>
      <c r="M1" s="19" t="s">
        <v>65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66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78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36</v>
      </c>
    </row>
    <row r="2" spans="1:38" s="18" customFormat="1" x14ac:dyDescent="0.25">
      <c r="A2" s="18">
        <v>518</v>
      </c>
      <c r="B2" s="20">
        <v>43882</v>
      </c>
      <c r="C2" s="18">
        <v>1</v>
      </c>
      <c r="E2" s="18" t="s">
        <v>49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"/>
      <c r="AG2" s="18">
        <v>1</v>
      </c>
      <c r="AH2" s="18">
        <v>1</v>
      </c>
      <c r="AI2" s="18" t="s">
        <v>31</v>
      </c>
      <c r="AJ2" s="18" t="s">
        <v>32</v>
      </c>
      <c r="AK2" s="18">
        <v>0</v>
      </c>
    </row>
    <row r="3" spans="1:38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48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"/>
      <c r="AG3" s="18">
        <v>1</v>
      </c>
      <c r="AH3" s="18">
        <v>0</v>
      </c>
      <c r="AI3" s="18" t="s">
        <v>31</v>
      </c>
      <c r="AJ3" s="18" t="s">
        <v>32</v>
      </c>
      <c r="AK3" s="18">
        <v>0</v>
      </c>
      <c r="AL3" s="18"/>
    </row>
    <row r="4" spans="1:38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76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G4" s="10">
        <v>1</v>
      </c>
      <c r="AH4" s="10">
        <v>0</v>
      </c>
      <c r="AI4" s="18" t="s">
        <v>31</v>
      </c>
      <c r="AJ4" s="10" t="s">
        <v>32</v>
      </c>
      <c r="AK4" s="10">
        <v>0</v>
      </c>
      <c r="AL4" s="10"/>
    </row>
    <row r="5" spans="1:38" x14ac:dyDescent="0.25">
      <c r="A5">
        <v>539</v>
      </c>
      <c r="B5" s="20">
        <f>B6-1</f>
        <v>43885</v>
      </c>
      <c r="C5">
        <v>1</v>
      </c>
      <c r="E5" t="s">
        <v>44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H5">
        <v>1</v>
      </c>
      <c r="AI5" s="18" t="s">
        <v>31</v>
      </c>
      <c r="AJ5" s="18" t="s">
        <v>32</v>
      </c>
      <c r="AK5">
        <v>0</v>
      </c>
      <c r="AL5" t="s">
        <v>36</v>
      </c>
    </row>
    <row r="6" spans="1:38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G6">
        <v>0</v>
      </c>
      <c r="AH6">
        <v>0</v>
      </c>
      <c r="AI6" t="s">
        <v>31</v>
      </c>
      <c r="AJ6" t="s">
        <v>32</v>
      </c>
      <c r="AK6">
        <v>0</v>
      </c>
    </row>
    <row r="7" spans="1:38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G7">
        <v>0</v>
      </c>
      <c r="AH7">
        <v>0</v>
      </c>
      <c r="AI7" t="s">
        <v>31</v>
      </c>
      <c r="AJ7" t="s">
        <v>32</v>
      </c>
      <c r="AK7">
        <v>0</v>
      </c>
    </row>
    <row r="8" spans="1:38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G8">
        <v>0</v>
      </c>
      <c r="AH8">
        <v>0</v>
      </c>
      <c r="AI8" t="s">
        <v>31</v>
      </c>
      <c r="AJ8" t="s">
        <v>32</v>
      </c>
      <c r="AK8">
        <v>0</v>
      </c>
    </row>
    <row r="9" spans="1:38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G9">
        <v>0</v>
      </c>
      <c r="AH9">
        <v>0</v>
      </c>
      <c r="AI9" t="s">
        <v>31</v>
      </c>
      <c r="AJ9" t="s">
        <v>32</v>
      </c>
      <c r="AK9">
        <v>0</v>
      </c>
    </row>
    <row r="10" spans="1:38" x14ac:dyDescent="0.25">
      <c r="A10">
        <v>543</v>
      </c>
      <c r="B10" s="20">
        <f>B9+1</f>
        <v>43890</v>
      </c>
      <c r="C10">
        <v>0</v>
      </c>
      <c r="D10" t="s">
        <v>51</v>
      </c>
      <c r="E10" t="s">
        <v>33</v>
      </c>
      <c r="F10">
        <v>74</v>
      </c>
      <c r="G10">
        <v>25</v>
      </c>
      <c r="I10" s="6" t="s">
        <v>35</v>
      </c>
      <c r="AG10">
        <v>2</v>
      </c>
      <c r="AH10">
        <v>1</v>
      </c>
      <c r="AI10" t="s">
        <v>31</v>
      </c>
      <c r="AJ10" t="s">
        <v>32</v>
      </c>
      <c r="AK10">
        <v>1</v>
      </c>
      <c r="AL10" t="s">
        <v>47</v>
      </c>
    </row>
    <row r="11" spans="1:38" x14ac:dyDescent="0.25">
      <c r="A11">
        <f>A10+1</f>
        <v>544</v>
      </c>
      <c r="B11" s="20">
        <f>B10+1</f>
        <v>43891</v>
      </c>
      <c r="C11">
        <v>0</v>
      </c>
      <c r="D11" t="s">
        <v>40</v>
      </c>
    </row>
    <row r="12" spans="1:38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51</v>
      </c>
    </row>
    <row r="13" spans="1:38" x14ac:dyDescent="0.25">
      <c r="A13">
        <f t="shared" si="0"/>
        <v>546</v>
      </c>
      <c r="B13" s="20">
        <f t="shared" si="1"/>
        <v>43893</v>
      </c>
      <c r="C13">
        <v>0</v>
      </c>
      <c r="D13" t="s">
        <v>42</v>
      </c>
    </row>
    <row r="14" spans="1:38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41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G14">
        <v>1</v>
      </c>
      <c r="AH14">
        <v>0</v>
      </c>
      <c r="AI14" t="s">
        <v>31</v>
      </c>
      <c r="AJ14" t="s">
        <v>32</v>
      </c>
      <c r="AK14">
        <v>0</v>
      </c>
    </row>
    <row r="15" spans="1:38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43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G15">
        <v>1</v>
      </c>
      <c r="AH15">
        <v>0</v>
      </c>
      <c r="AI15" t="s">
        <v>31</v>
      </c>
      <c r="AJ15" t="s">
        <v>32</v>
      </c>
      <c r="AK15">
        <v>0</v>
      </c>
    </row>
    <row r="16" spans="1:38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48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G16">
        <v>1</v>
      </c>
      <c r="AH16">
        <v>0</v>
      </c>
      <c r="AI16" t="s">
        <v>31</v>
      </c>
      <c r="AJ16" t="s">
        <v>32</v>
      </c>
      <c r="AK16">
        <v>0</v>
      </c>
    </row>
    <row r="17" spans="1:38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45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G17">
        <v>0</v>
      </c>
      <c r="AH17">
        <v>0</v>
      </c>
      <c r="AI17" t="s">
        <v>31</v>
      </c>
      <c r="AJ17" t="s">
        <v>32</v>
      </c>
      <c r="AK17">
        <v>0</v>
      </c>
    </row>
    <row r="18" spans="1:38" x14ac:dyDescent="0.25">
      <c r="A18">
        <f>A17+1</f>
        <v>551</v>
      </c>
      <c r="B18" s="20">
        <f t="shared" si="2"/>
        <v>43898</v>
      </c>
      <c r="C18">
        <v>0</v>
      </c>
      <c r="D18" t="s">
        <v>40</v>
      </c>
    </row>
    <row r="19" spans="1:38" x14ac:dyDescent="0.25">
      <c r="A19" s="10">
        <f>A18+1</f>
        <v>552</v>
      </c>
      <c r="B19" s="20">
        <f t="shared" si="2"/>
        <v>43899</v>
      </c>
      <c r="C19">
        <v>1</v>
      </c>
      <c r="E19" t="s">
        <v>49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G19">
        <v>1</v>
      </c>
      <c r="AH19">
        <v>0</v>
      </c>
      <c r="AI19" s="10" t="s">
        <v>31</v>
      </c>
      <c r="AJ19" s="10" t="s">
        <v>32</v>
      </c>
      <c r="AK19" s="10">
        <v>0</v>
      </c>
      <c r="AL19" s="10"/>
    </row>
    <row r="20" spans="1:38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50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G20">
        <v>0</v>
      </c>
      <c r="AH20">
        <v>0</v>
      </c>
      <c r="AI20" s="18" t="s">
        <v>31</v>
      </c>
      <c r="AJ20" s="18" t="s">
        <v>32</v>
      </c>
      <c r="AK20">
        <v>0</v>
      </c>
    </row>
    <row r="21" spans="1:38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46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8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52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G22">
        <v>2</v>
      </c>
      <c r="AH22">
        <v>0</v>
      </c>
      <c r="AI22" s="18" t="s">
        <v>31</v>
      </c>
      <c r="AJ22" s="18" t="s">
        <v>32</v>
      </c>
      <c r="AK22" s="18">
        <v>0</v>
      </c>
    </row>
    <row r="23" spans="1:38" x14ac:dyDescent="0.25">
      <c r="A23">
        <f t="shared" si="3"/>
        <v>556</v>
      </c>
      <c r="B23" s="20">
        <f t="shared" si="2"/>
        <v>43903</v>
      </c>
      <c r="C23">
        <v>0</v>
      </c>
      <c r="D23" t="s">
        <v>40</v>
      </c>
      <c r="I23" s="18"/>
    </row>
    <row r="24" spans="1:38" x14ac:dyDescent="0.25">
      <c r="A24">
        <f t="shared" si="3"/>
        <v>557</v>
      </c>
      <c r="B24" s="20">
        <v>43904.533333333333</v>
      </c>
      <c r="C24">
        <v>1</v>
      </c>
      <c r="E24" t="s">
        <v>41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G24">
        <v>1</v>
      </c>
      <c r="AH24">
        <v>0</v>
      </c>
    </row>
    <row r="25" spans="1:38" x14ac:dyDescent="0.25">
      <c r="A25" s="18">
        <f t="shared" si="3"/>
        <v>558</v>
      </c>
      <c r="B25" s="20">
        <v>43904.536805555559</v>
      </c>
      <c r="C25">
        <v>0</v>
      </c>
      <c r="D25" t="s">
        <v>40</v>
      </c>
      <c r="E25" t="s">
        <v>49</v>
      </c>
      <c r="F25">
        <v>57</v>
      </c>
      <c r="G25">
        <v>81</v>
      </c>
    </row>
    <row r="26" spans="1:38" x14ac:dyDescent="0.25">
      <c r="A26" s="18">
        <f t="shared" si="3"/>
        <v>559</v>
      </c>
      <c r="B26" s="20">
        <v>43905.609722222223</v>
      </c>
      <c r="C26" s="18">
        <v>1</v>
      </c>
      <c r="E26" t="s">
        <v>49</v>
      </c>
      <c r="F26">
        <v>70</v>
      </c>
      <c r="G26">
        <v>70</v>
      </c>
      <c r="I26" t="s">
        <v>38</v>
      </c>
      <c r="J26" t="s">
        <v>53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G26">
        <v>1</v>
      </c>
      <c r="AH26">
        <v>1</v>
      </c>
      <c r="AI26" s="18" t="s">
        <v>31</v>
      </c>
      <c r="AJ26" s="18" t="s">
        <v>32</v>
      </c>
      <c r="AK26" s="18">
        <v>0</v>
      </c>
    </row>
    <row r="27" spans="1:38" x14ac:dyDescent="0.25">
      <c r="A27">
        <f t="shared" si="3"/>
        <v>560</v>
      </c>
      <c r="B27" s="20">
        <v>43906.501388888886</v>
      </c>
      <c r="C27">
        <v>1</v>
      </c>
      <c r="E27" s="3" t="s">
        <v>49</v>
      </c>
      <c r="F27">
        <v>67</v>
      </c>
      <c r="G27">
        <v>84</v>
      </c>
      <c r="I27" s="18" t="s">
        <v>38</v>
      </c>
      <c r="J27" s="18" t="s">
        <v>48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G27">
        <v>1</v>
      </c>
      <c r="AH27">
        <v>1</v>
      </c>
      <c r="AI27" s="18" t="s">
        <v>31</v>
      </c>
      <c r="AJ27" s="18" t="s">
        <v>32</v>
      </c>
      <c r="AK27" s="18">
        <v>0</v>
      </c>
    </row>
    <row r="28" spans="1:38" x14ac:dyDescent="0.25">
      <c r="A28">
        <f t="shared" si="3"/>
        <v>561</v>
      </c>
      <c r="B28" s="20">
        <v>43907.529861111114</v>
      </c>
      <c r="C28">
        <v>1</v>
      </c>
      <c r="E28" s="3" t="s">
        <v>54</v>
      </c>
      <c r="F28">
        <v>79</v>
      </c>
      <c r="G28">
        <v>66</v>
      </c>
      <c r="I28" s="18" t="s">
        <v>38</v>
      </c>
      <c r="J28" t="s">
        <v>76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G28" s="18">
        <v>1</v>
      </c>
      <c r="AH28" s="18">
        <v>0</v>
      </c>
      <c r="AI28" s="18" t="s">
        <v>31</v>
      </c>
      <c r="AJ28" s="18" t="s">
        <v>32</v>
      </c>
      <c r="AK28" s="18">
        <v>0</v>
      </c>
    </row>
    <row r="29" spans="1:38" x14ac:dyDescent="0.25">
      <c r="A29">
        <f t="shared" si="3"/>
        <v>562</v>
      </c>
      <c r="B29" s="20">
        <v>43908.541666666664</v>
      </c>
      <c r="C29">
        <v>0</v>
      </c>
      <c r="D29" t="s">
        <v>51</v>
      </c>
      <c r="E29" s="3" t="s">
        <v>56</v>
      </c>
      <c r="F29">
        <v>66</v>
      </c>
      <c r="G29">
        <v>64</v>
      </c>
      <c r="AK29">
        <v>1</v>
      </c>
      <c r="AL29" t="s">
        <v>55</v>
      </c>
    </row>
    <row r="30" spans="1:38" x14ac:dyDescent="0.25">
      <c r="A30" s="18">
        <f t="shared" si="3"/>
        <v>563</v>
      </c>
      <c r="B30" s="20">
        <v>43909.538194444445</v>
      </c>
      <c r="C30">
        <v>0</v>
      </c>
      <c r="E30" s="3" t="s">
        <v>54</v>
      </c>
      <c r="F30">
        <v>51</v>
      </c>
      <c r="G30">
        <v>68</v>
      </c>
      <c r="I30" s="18" t="s">
        <v>35</v>
      </c>
      <c r="J30" s="18" t="s">
        <v>43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G30">
        <v>0</v>
      </c>
      <c r="AH30">
        <v>0</v>
      </c>
      <c r="AI30" s="18" t="s">
        <v>31</v>
      </c>
      <c r="AJ30" s="18" t="s">
        <v>32</v>
      </c>
      <c r="AK30" s="18">
        <v>0</v>
      </c>
    </row>
    <row r="31" spans="1:38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45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G31">
        <v>0</v>
      </c>
      <c r="AH31">
        <v>1</v>
      </c>
      <c r="AI31" s="18" t="s">
        <v>31</v>
      </c>
      <c r="AJ31" s="18" t="s">
        <v>32</v>
      </c>
      <c r="AK31" s="18">
        <v>0</v>
      </c>
    </row>
    <row r="32" spans="1:38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49</v>
      </c>
      <c r="F32">
        <v>62</v>
      </c>
      <c r="G32">
        <v>80</v>
      </c>
      <c r="I32" s="18" t="s">
        <v>35</v>
      </c>
      <c r="J32" s="18" t="s">
        <v>50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G32">
        <v>0</v>
      </c>
      <c r="AH32">
        <v>1</v>
      </c>
      <c r="AI32" s="18" t="s">
        <v>31</v>
      </c>
      <c r="AJ32" s="18" t="s">
        <v>32</v>
      </c>
      <c r="AK32" s="18">
        <v>0</v>
      </c>
    </row>
    <row r="33" spans="1:38" x14ac:dyDescent="0.25">
      <c r="A33">
        <f t="shared" si="3"/>
        <v>566</v>
      </c>
      <c r="B33" s="20">
        <v>43912.62777777778</v>
      </c>
      <c r="C33">
        <v>1</v>
      </c>
      <c r="E33" s="3" t="s">
        <v>49</v>
      </c>
      <c r="F33">
        <v>68</v>
      </c>
      <c r="G33">
        <v>81</v>
      </c>
      <c r="I33" s="18" t="s">
        <v>35</v>
      </c>
      <c r="J33" s="18" t="s">
        <v>53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G33" s="18">
        <v>0</v>
      </c>
      <c r="AH33" s="18">
        <v>0</v>
      </c>
      <c r="AI33" s="18" t="s">
        <v>31</v>
      </c>
      <c r="AJ33" s="18" t="s">
        <v>32</v>
      </c>
      <c r="AK33" s="18">
        <v>0</v>
      </c>
      <c r="AL33" s="18"/>
    </row>
    <row r="34" spans="1:38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48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G34">
        <v>2</v>
      </c>
      <c r="AH34">
        <v>0</v>
      </c>
      <c r="AI34" s="18" t="s">
        <v>31</v>
      </c>
      <c r="AJ34" s="18" t="s">
        <v>32</v>
      </c>
      <c r="AK34" s="18">
        <v>0</v>
      </c>
      <c r="AL34" s="18"/>
    </row>
    <row r="35" spans="1:38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76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G35">
        <v>5</v>
      </c>
      <c r="AH35">
        <v>0</v>
      </c>
      <c r="AI35" s="18" t="s">
        <v>31</v>
      </c>
      <c r="AJ35" s="18" t="s">
        <v>32</v>
      </c>
      <c r="AK35" s="18">
        <v>0</v>
      </c>
    </row>
    <row r="36" spans="1:38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G36">
        <v>5</v>
      </c>
      <c r="AH36">
        <v>0</v>
      </c>
      <c r="AI36" s="18" t="s">
        <v>31</v>
      </c>
      <c r="AJ36" s="18" t="s">
        <v>32</v>
      </c>
      <c r="AK36" s="18">
        <v>0</v>
      </c>
    </row>
    <row r="37" spans="1:38" x14ac:dyDescent="0.25">
      <c r="A37">
        <f t="shared" si="3"/>
        <v>570</v>
      </c>
      <c r="B37" s="20">
        <v>43916.626388888886</v>
      </c>
      <c r="C37">
        <v>1</v>
      </c>
      <c r="E37" t="s">
        <v>54</v>
      </c>
      <c r="F37">
        <v>83</v>
      </c>
      <c r="G37">
        <v>56</v>
      </c>
      <c r="I37" s="18" t="s">
        <v>35</v>
      </c>
      <c r="J37" s="18" t="s">
        <v>43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G37">
        <v>3</v>
      </c>
      <c r="AH37">
        <v>0</v>
      </c>
      <c r="AI37" t="s">
        <v>31</v>
      </c>
      <c r="AJ37" t="s">
        <v>32</v>
      </c>
      <c r="AK37">
        <v>0</v>
      </c>
    </row>
    <row r="38" spans="1:38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63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G38">
        <v>3</v>
      </c>
      <c r="AH38" s="18">
        <v>0</v>
      </c>
      <c r="AI38" s="18" t="s">
        <v>31</v>
      </c>
      <c r="AJ38" s="18" t="s">
        <v>32</v>
      </c>
      <c r="AK38" s="18">
        <v>0</v>
      </c>
    </row>
    <row r="39" spans="1:38" x14ac:dyDescent="0.25">
      <c r="A39" s="18">
        <f t="shared" si="3"/>
        <v>572</v>
      </c>
      <c r="B39" s="20">
        <v>43918.495138888888</v>
      </c>
      <c r="C39" s="18">
        <v>0</v>
      </c>
      <c r="D39" s="18" t="s">
        <v>40</v>
      </c>
      <c r="E39" s="3" t="s">
        <v>33</v>
      </c>
      <c r="F39">
        <v>64</v>
      </c>
      <c r="G39">
        <v>45</v>
      </c>
    </row>
    <row r="40" spans="1:38" x14ac:dyDescent="0.25">
      <c r="A40" s="18">
        <f t="shared" si="3"/>
        <v>573</v>
      </c>
      <c r="B40" s="20">
        <v>43919.5</v>
      </c>
      <c r="C40" s="18">
        <v>0</v>
      </c>
      <c r="D40" s="18" t="s">
        <v>44</v>
      </c>
      <c r="E40" s="3" t="s">
        <v>57</v>
      </c>
      <c r="F40">
        <v>52</v>
      </c>
      <c r="G40">
        <v>78</v>
      </c>
    </row>
    <row r="41" spans="1:38" x14ac:dyDescent="0.25">
      <c r="A41">
        <f t="shared" si="3"/>
        <v>574</v>
      </c>
      <c r="B41" s="20">
        <v>43920.65</v>
      </c>
      <c r="C41">
        <v>1</v>
      </c>
      <c r="E41" t="s">
        <v>49</v>
      </c>
      <c r="F41">
        <v>48</v>
      </c>
      <c r="G41">
        <v>55</v>
      </c>
      <c r="I41" s="18" t="s">
        <v>35</v>
      </c>
      <c r="J41" s="18" t="s">
        <v>48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G41">
        <v>1</v>
      </c>
      <c r="AH41">
        <v>0</v>
      </c>
      <c r="AI41" s="18" t="s">
        <v>31</v>
      </c>
      <c r="AJ41" s="18" t="s">
        <v>32</v>
      </c>
      <c r="AK41" s="18">
        <v>0</v>
      </c>
    </row>
    <row r="42" spans="1:38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52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G42">
        <v>1</v>
      </c>
      <c r="AH42">
        <v>0</v>
      </c>
      <c r="AI42" s="18" t="s">
        <v>31</v>
      </c>
      <c r="AJ42" s="18" t="s">
        <v>32</v>
      </c>
      <c r="AK42" s="18">
        <v>0</v>
      </c>
    </row>
    <row r="43" spans="1:38" x14ac:dyDescent="0.25">
      <c r="A43" s="18">
        <f t="shared" si="3"/>
        <v>576</v>
      </c>
      <c r="B43" s="20">
        <v>43922.594444444447</v>
      </c>
      <c r="C43" s="18">
        <v>1</v>
      </c>
      <c r="E43" t="s">
        <v>49</v>
      </c>
      <c r="F43">
        <v>69</v>
      </c>
      <c r="G43">
        <v>73</v>
      </c>
      <c r="I43" s="18" t="s">
        <v>38</v>
      </c>
      <c r="J43" s="18" t="s">
        <v>43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G43">
        <v>0</v>
      </c>
      <c r="AH43" s="18">
        <v>0</v>
      </c>
      <c r="AI43" s="18" t="s">
        <v>31</v>
      </c>
      <c r="AJ43" s="18" t="s">
        <v>32</v>
      </c>
      <c r="AK43" s="18">
        <v>0</v>
      </c>
    </row>
    <row r="44" spans="1:38" x14ac:dyDescent="0.25">
      <c r="A44" s="18">
        <f t="shared" si="3"/>
        <v>577</v>
      </c>
      <c r="B44" s="20">
        <v>43923.685416666667</v>
      </c>
      <c r="C44">
        <v>0</v>
      </c>
      <c r="D44" t="s">
        <v>61</v>
      </c>
      <c r="E44" t="s">
        <v>49</v>
      </c>
      <c r="F44">
        <v>47</v>
      </c>
      <c r="G44">
        <v>40</v>
      </c>
    </row>
    <row r="45" spans="1:38" x14ac:dyDescent="0.25">
      <c r="A45" s="18">
        <f t="shared" si="3"/>
        <v>578</v>
      </c>
      <c r="B45" s="20">
        <v>43924.495138888888</v>
      </c>
      <c r="C45" s="18">
        <v>0</v>
      </c>
      <c r="D45" s="18" t="s">
        <v>61</v>
      </c>
      <c r="E45" t="s">
        <v>49</v>
      </c>
      <c r="F45">
        <v>39</v>
      </c>
      <c r="G45">
        <v>76</v>
      </c>
    </row>
    <row r="46" spans="1:38" x14ac:dyDescent="0.25">
      <c r="A46">
        <f t="shared" si="3"/>
        <v>579</v>
      </c>
      <c r="B46" s="20">
        <v>43925.495138888888</v>
      </c>
      <c r="C46">
        <v>0</v>
      </c>
      <c r="D46" s="18" t="s">
        <v>61</v>
      </c>
      <c r="E46" t="s">
        <v>49</v>
      </c>
      <c r="F46">
        <v>53</v>
      </c>
      <c r="G46">
        <v>80</v>
      </c>
    </row>
    <row r="47" spans="1:38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45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G47">
        <v>0</v>
      </c>
      <c r="AH47">
        <v>0</v>
      </c>
      <c r="AI47" s="18" t="s">
        <v>31</v>
      </c>
      <c r="AJ47" s="18" t="s">
        <v>32</v>
      </c>
      <c r="AK47" s="18">
        <v>0</v>
      </c>
    </row>
    <row r="48" spans="1:38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50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G48">
        <v>5</v>
      </c>
      <c r="AH48">
        <v>1</v>
      </c>
      <c r="AI48" s="18" t="s">
        <v>31</v>
      </c>
      <c r="AJ48" s="18" t="s">
        <v>32</v>
      </c>
      <c r="AK48" s="18">
        <v>0</v>
      </c>
    </row>
    <row r="49" spans="1:38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60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G49">
        <v>0</v>
      </c>
      <c r="AH49">
        <v>0</v>
      </c>
      <c r="AI49" t="s">
        <v>31</v>
      </c>
      <c r="AJ49" t="s">
        <v>32</v>
      </c>
      <c r="AK49">
        <v>0</v>
      </c>
    </row>
    <row r="50" spans="1:38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58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G50">
        <v>0</v>
      </c>
      <c r="AH50">
        <v>1</v>
      </c>
      <c r="AI50" t="s">
        <v>31</v>
      </c>
      <c r="AJ50" t="s">
        <v>32</v>
      </c>
      <c r="AK50">
        <v>0</v>
      </c>
    </row>
    <row r="51" spans="1:38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43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G51">
        <v>1</v>
      </c>
      <c r="AH51">
        <v>1</v>
      </c>
      <c r="AI51" t="s">
        <v>31</v>
      </c>
      <c r="AJ51" t="s">
        <v>32</v>
      </c>
      <c r="AK51">
        <v>0</v>
      </c>
    </row>
    <row r="52" spans="1:38" x14ac:dyDescent="0.25">
      <c r="A52">
        <f t="shared" si="3"/>
        <v>585</v>
      </c>
      <c r="B52" s="20">
        <v>43931.495138888888</v>
      </c>
      <c r="C52">
        <v>0</v>
      </c>
      <c r="D52" t="s">
        <v>40</v>
      </c>
      <c r="E52" t="s">
        <v>49</v>
      </c>
      <c r="F52">
        <v>66</v>
      </c>
      <c r="G52">
        <v>75</v>
      </c>
    </row>
    <row r="53" spans="1:38" x14ac:dyDescent="0.25">
      <c r="A53">
        <f t="shared" si="3"/>
        <v>586</v>
      </c>
      <c r="B53" s="20">
        <v>43932.495138888888</v>
      </c>
      <c r="C53">
        <v>0</v>
      </c>
      <c r="D53" t="s">
        <v>59</v>
      </c>
      <c r="E53" t="s">
        <v>54</v>
      </c>
      <c r="F53">
        <v>78</v>
      </c>
      <c r="G53">
        <v>45</v>
      </c>
    </row>
    <row r="54" spans="1:38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71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G54">
        <v>0</v>
      </c>
      <c r="AH54">
        <v>0</v>
      </c>
      <c r="AI54" t="s">
        <v>31</v>
      </c>
      <c r="AJ54" t="s">
        <v>32</v>
      </c>
      <c r="AK54">
        <v>0</v>
      </c>
    </row>
    <row r="55" spans="1:38" x14ac:dyDescent="0.25">
      <c r="A55">
        <f t="shared" si="3"/>
        <v>588</v>
      </c>
      <c r="B55" s="20">
        <v>43934.551388888889</v>
      </c>
      <c r="C55">
        <v>1</v>
      </c>
      <c r="E55" t="s">
        <v>54</v>
      </c>
      <c r="F55">
        <v>55</v>
      </c>
      <c r="G55">
        <v>51</v>
      </c>
      <c r="I55" t="s">
        <v>38</v>
      </c>
      <c r="J55" s="18" t="s">
        <v>48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G55">
        <v>0</v>
      </c>
      <c r="AH55">
        <v>0</v>
      </c>
      <c r="AI55" s="18" t="s">
        <v>31</v>
      </c>
      <c r="AJ55" s="18" t="s">
        <v>32</v>
      </c>
      <c r="AK55" s="18">
        <v>0</v>
      </c>
    </row>
    <row r="56" spans="1:38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G56">
        <v>3</v>
      </c>
      <c r="AH56">
        <v>0</v>
      </c>
      <c r="AI56" t="s">
        <v>31</v>
      </c>
      <c r="AJ56" t="s">
        <v>32</v>
      </c>
      <c r="AK56">
        <v>0</v>
      </c>
    </row>
    <row r="57" spans="1:38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G57">
        <v>3</v>
      </c>
      <c r="AH57">
        <v>1</v>
      </c>
      <c r="AI57" t="s">
        <v>31</v>
      </c>
      <c r="AJ57" t="s">
        <v>32</v>
      </c>
      <c r="AK57">
        <v>0</v>
      </c>
    </row>
    <row r="58" spans="1:38" x14ac:dyDescent="0.25">
      <c r="A58">
        <f t="shared" si="3"/>
        <v>591</v>
      </c>
      <c r="B58" s="20">
        <v>43937.55972222222</v>
      </c>
      <c r="C58">
        <v>1</v>
      </c>
      <c r="E58" t="s">
        <v>49</v>
      </c>
      <c r="F58">
        <v>53</v>
      </c>
      <c r="G58">
        <v>35</v>
      </c>
      <c r="I58" t="s">
        <v>35</v>
      </c>
      <c r="J58" s="18" t="s">
        <v>60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G58">
        <v>0</v>
      </c>
      <c r="AH58">
        <v>0</v>
      </c>
      <c r="AI58" s="18" t="s">
        <v>31</v>
      </c>
      <c r="AJ58" s="18" t="s">
        <v>32</v>
      </c>
      <c r="AK58" s="18">
        <v>0</v>
      </c>
    </row>
    <row r="59" spans="1:38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63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G59">
        <v>3</v>
      </c>
      <c r="AH59">
        <v>0</v>
      </c>
      <c r="AI59" t="s">
        <v>31</v>
      </c>
      <c r="AJ59" t="s">
        <v>32</v>
      </c>
      <c r="AK59">
        <v>0</v>
      </c>
    </row>
    <row r="60" spans="1:38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54</v>
      </c>
      <c r="F60">
        <v>78</v>
      </c>
      <c r="G60">
        <v>61</v>
      </c>
      <c r="I60" s="18" t="s">
        <v>35</v>
      </c>
      <c r="J60" s="18" t="s">
        <v>53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G60">
        <v>2</v>
      </c>
      <c r="AH60">
        <v>0</v>
      </c>
      <c r="AI60" t="s">
        <v>31</v>
      </c>
      <c r="AJ60" t="s">
        <v>32</v>
      </c>
      <c r="AK60">
        <v>0</v>
      </c>
    </row>
    <row r="61" spans="1:38" x14ac:dyDescent="0.25">
      <c r="A61">
        <f t="shared" si="3"/>
        <v>594</v>
      </c>
      <c r="B61" s="20">
        <v>43940.5625</v>
      </c>
      <c r="C61">
        <v>1</v>
      </c>
      <c r="E61" s="18" t="s">
        <v>54</v>
      </c>
      <c r="F61">
        <v>79</v>
      </c>
      <c r="G61">
        <v>61</v>
      </c>
      <c r="I61" s="18" t="s">
        <v>38</v>
      </c>
      <c r="J61" t="s">
        <v>48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G61">
        <v>0</v>
      </c>
      <c r="AH61">
        <v>0</v>
      </c>
      <c r="AI61" s="18" t="s">
        <v>31</v>
      </c>
      <c r="AJ61" s="18" t="s">
        <v>32</v>
      </c>
      <c r="AK61" s="18">
        <v>0</v>
      </c>
    </row>
    <row r="62" spans="1:38" x14ac:dyDescent="0.25">
      <c r="A62">
        <f t="shared" si="3"/>
        <v>595</v>
      </c>
      <c r="B62" s="20">
        <v>43941.612500000003</v>
      </c>
      <c r="C62">
        <v>1</v>
      </c>
      <c r="D62" s="18" t="s">
        <v>51</v>
      </c>
      <c r="E62" t="s">
        <v>33</v>
      </c>
      <c r="F62">
        <v>83</v>
      </c>
      <c r="G62">
        <v>64</v>
      </c>
      <c r="I62" s="18" t="s">
        <v>38</v>
      </c>
      <c r="W62" s="19"/>
      <c r="AI62" s="18"/>
      <c r="AJ62" s="18"/>
      <c r="AK62" s="18">
        <v>1</v>
      </c>
      <c r="AL62" s="18" t="s">
        <v>68</v>
      </c>
    </row>
    <row r="63" spans="1:38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75</v>
      </c>
      <c r="I63" t="s">
        <v>35</v>
      </c>
      <c r="J63" s="18" t="s">
        <v>76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G63">
        <v>5</v>
      </c>
      <c r="AH63">
        <v>0</v>
      </c>
      <c r="AI63" s="18" t="s">
        <v>31</v>
      </c>
      <c r="AJ63" s="18" t="s">
        <v>32</v>
      </c>
      <c r="AK63" s="18">
        <v>0</v>
      </c>
    </row>
    <row r="64" spans="1:38" x14ac:dyDescent="0.25">
      <c r="A64">
        <v>596</v>
      </c>
      <c r="B64" s="20">
        <v>43943.4375</v>
      </c>
      <c r="C64">
        <v>0</v>
      </c>
      <c r="D64" t="s">
        <v>44</v>
      </c>
      <c r="E64" t="s">
        <v>49</v>
      </c>
      <c r="F64">
        <v>69</v>
      </c>
      <c r="G64">
        <v>65</v>
      </c>
    </row>
    <row r="65" spans="1:37" x14ac:dyDescent="0.25">
      <c r="A65">
        <f t="shared" ref="A65:A83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72</v>
      </c>
      <c r="I65" t="s">
        <v>35</v>
      </c>
      <c r="J65" s="18" t="s">
        <v>63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G65">
        <v>1</v>
      </c>
      <c r="AH65">
        <v>1</v>
      </c>
      <c r="AI65" t="s">
        <v>31</v>
      </c>
      <c r="AJ65" t="s">
        <v>32</v>
      </c>
      <c r="AK65">
        <v>0</v>
      </c>
    </row>
    <row r="66" spans="1:37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72</v>
      </c>
      <c r="I66" s="18" t="s">
        <v>38</v>
      </c>
      <c r="J66" t="s">
        <v>71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G66">
        <v>0</v>
      </c>
      <c r="AH66">
        <v>0</v>
      </c>
      <c r="AI66" s="18" t="s">
        <v>31</v>
      </c>
      <c r="AJ66" s="18" t="s">
        <v>32</v>
      </c>
      <c r="AK66">
        <v>0</v>
      </c>
    </row>
    <row r="67" spans="1:37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72</v>
      </c>
      <c r="I67" t="s">
        <v>35</v>
      </c>
      <c r="J67" t="s">
        <v>52</v>
      </c>
      <c r="K67" s="1">
        <v>7.82</v>
      </c>
      <c r="L67" s="19">
        <v>749</v>
      </c>
      <c r="M67" s="19">
        <v>17135</v>
      </c>
      <c r="N67" s="19">
        <f t="shared" ref="N67:N79" si="31"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G67">
        <v>4</v>
      </c>
      <c r="AH67">
        <v>0</v>
      </c>
      <c r="AI67" s="18" t="s">
        <v>31</v>
      </c>
      <c r="AJ67" s="18" t="s">
        <v>32</v>
      </c>
      <c r="AK67" s="18">
        <v>0</v>
      </c>
    </row>
    <row r="68" spans="1:37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72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 t="shared" si="31"/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G68">
        <v>3</v>
      </c>
      <c r="AH68">
        <v>1</v>
      </c>
      <c r="AI68" t="s">
        <v>31</v>
      </c>
      <c r="AJ68" t="s">
        <v>32</v>
      </c>
      <c r="AK68">
        <v>0</v>
      </c>
    </row>
    <row r="69" spans="1:37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72</v>
      </c>
      <c r="J69" s="18" t="s">
        <v>50</v>
      </c>
      <c r="K69" s="1">
        <v>5.41</v>
      </c>
      <c r="L69" s="19">
        <f>AVERAGE(L59:L68)</f>
        <v>853.75</v>
      </c>
      <c r="M69" s="19">
        <v>12500</v>
      </c>
      <c r="N69" s="19">
        <f t="shared" si="31"/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G69">
        <v>3</v>
      </c>
      <c r="AH69">
        <v>2</v>
      </c>
      <c r="AI69" s="18" t="s">
        <v>31</v>
      </c>
      <c r="AJ69" s="18" t="s">
        <v>32</v>
      </c>
      <c r="AK69" s="18">
        <v>0</v>
      </c>
    </row>
    <row r="70" spans="1:37" x14ac:dyDescent="0.25">
      <c r="A70">
        <f t="shared" si="28"/>
        <v>602</v>
      </c>
      <c r="B70" s="20">
        <v>43949.481944444444</v>
      </c>
      <c r="C70">
        <v>1</v>
      </c>
      <c r="E70" t="s">
        <v>70</v>
      </c>
      <c r="F70">
        <v>84</v>
      </c>
      <c r="G70">
        <v>61</v>
      </c>
      <c r="H70" s="18" t="s">
        <v>72</v>
      </c>
      <c r="I70" t="s">
        <v>38</v>
      </c>
      <c r="J70" t="s">
        <v>45</v>
      </c>
      <c r="K70" s="1">
        <v>5.18</v>
      </c>
      <c r="L70" s="19">
        <v>918</v>
      </c>
      <c r="M70" s="19">
        <v>12208</v>
      </c>
      <c r="N70" s="19">
        <f t="shared" si="31"/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G70">
        <v>5</v>
      </c>
      <c r="AH70">
        <v>1</v>
      </c>
      <c r="AI70" t="s">
        <v>31</v>
      </c>
      <c r="AJ70" t="s">
        <v>32</v>
      </c>
      <c r="AK70">
        <v>0</v>
      </c>
    </row>
    <row r="71" spans="1:37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72</v>
      </c>
      <c r="I71" t="s">
        <v>35</v>
      </c>
      <c r="J71" t="s">
        <v>43</v>
      </c>
      <c r="K71" s="1">
        <v>5.24</v>
      </c>
      <c r="L71" s="19">
        <f>AVERAGE(L65:L70)</f>
        <v>871.84722222222217</v>
      </c>
      <c r="M71" s="19">
        <v>12034</v>
      </c>
      <c r="N71" s="19">
        <f t="shared" si="31"/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G71">
        <v>0</v>
      </c>
      <c r="AH71">
        <v>0</v>
      </c>
      <c r="AI71" s="18" t="s">
        <v>31</v>
      </c>
      <c r="AJ71" s="18" t="s">
        <v>32</v>
      </c>
      <c r="AK71" s="18">
        <v>0</v>
      </c>
    </row>
    <row r="72" spans="1:37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72</v>
      </c>
      <c r="I72" t="s">
        <v>38</v>
      </c>
      <c r="J72" t="s">
        <v>76</v>
      </c>
      <c r="K72" s="1">
        <v>5.64</v>
      </c>
      <c r="L72" s="19">
        <v>1124</v>
      </c>
      <c r="M72" s="19">
        <v>13003</v>
      </c>
      <c r="N72" s="19">
        <f t="shared" si="31"/>
        <v>11879</v>
      </c>
      <c r="O72" s="1">
        <f>92/60</f>
        <v>1.5333333333333334</v>
      </c>
      <c r="P72" s="1">
        <f t="shared" ref="P72" si="32">K72/O72</f>
        <v>3.678260869565217</v>
      </c>
      <c r="Q72" s="18">
        <v>1</v>
      </c>
      <c r="R72" s="1">
        <f t="shared" ref="R72" si="33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G72">
        <v>0</v>
      </c>
      <c r="AH72">
        <v>1</v>
      </c>
      <c r="AI72" s="18" t="s">
        <v>31</v>
      </c>
      <c r="AJ72" s="18" t="s">
        <v>32</v>
      </c>
      <c r="AK72">
        <v>0</v>
      </c>
    </row>
    <row r="73" spans="1:37" x14ac:dyDescent="0.25">
      <c r="A73">
        <f t="shared" si="28"/>
        <v>605</v>
      </c>
      <c r="B73" s="20">
        <v>43952.365277777775</v>
      </c>
      <c r="C73">
        <v>1</v>
      </c>
      <c r="E73" t="s">
        <v>33</v>
      </c>
      <c r="F73">
        <v>71</v>
      </c>
      <c r="G73">
        <v>53</v>
      </c>
      <c r="H73" s="18" t="s">
        <v>69</v>
      </c>
      <c r="I73" t="s">
        <v>38</v>
      </c>
      <c r="J73" t="s">
        <v>63</v>
      </c>
      <c r="K73" s="1">
        <v>6</v>
      </c>
      <c r="L73" s="19">
        <v>867</v>
      </c>
      <c r="M73" s="19">
        <v>13450</v>
      </c>
      <c r="N73" s="19">
        <f t="shared" si="31"/>
        <v>12583</v>
      </c>
      <c r="O73" s="1">
        <f>93/60</f>
        <v>1.55</v>
      </c>
      <c r="P73" s="1">
        <f t="shared" ref="P73" si="34">K73/O73</f>
        <v>3.8709677419354835</v>
      </c>
      <c r="Q73">
        <v>1</v>
      </c>
      <c r="R73" s="1">
        <f t="shared" ref="R73" si="35">K73/Q73</f>
        <v>6</v>
      </c>
      <c r="S73" s="1">
        <f>15+30/60</f>
        <v>15.5</v>
      </c>
      <c r="T73" s="19">
        <v>46</v>
      </c>
      <c r="U73" s="19">
        <v>602</v>
      </c>
      <c r="V73" s="19">
        <v>76</v>
      </c>
      <c r="W73" s="19">
        <v>119</v>
      </c>
      <c r="X73" s="1">
        <f>15+35.8/60</f>
        <v>15.596666666666666</v>
      </c>
      <c r="Y73" s="1">
        <f>15+17.4/60</f>
        <v>15.29</v>
      </c>
      <c r="Z73" s="1">
        <f>15+48.2/60</f>
        <v>15.803333333333333</v>
      </c>
      <c r="AA73" s="1">
        <f>15+12/60</f>
        <v>15.2</v>
      </c>
      <c r="AB73" s="1">
        <f>15+57.9/60</f>
        <v>15.965</v>
      </c>
      <c r="AC73" s="1">
        <f>15+57.9/60</f>
        <v>15.965</v>
      </c>
      <c r="AG73">
        <v>1</v>
      </c>
      <c r="AH73">
        <v>0</v>
      </c>
      <c r="AI73" s="18" t="s">
        <v>31</v>
      </c>
      <c r="AJ73" s="18" t="s">
        <v>32</v>
      </c>
      <c r="AK73" s="18">
        <v>0</v>
      </c>
    </row>
    <row r="74" spans="1:37" x14ac:dyDescent="0.25">
      <c r="A74">
        <f t="shared" si="28"/>
        <v>606</v>
      </c>
      <c r="B74" s="20">
        <v>43953.371527777781</v>
      </c>
      <c r="C74">
        <v>1</v>
      </c>
      <c r="E74" t="s">
        <v>70</v>
      </c>
      <c r="F74">
        <v>72</v>
      </c>
      <c r="G74">
        <v>71</v>
      </c>
      <c r="H74" s="18" t="s">
        <v>74</v>
      </c>
      <c r="I74" t="s">
        <v>35</v>
      </c>
      <c r="J74" t="s">
        <v>34</v>
      </c>
      <c r="K74" s="1">
        <v>6.52</v>
      </c>
      <c r="L74" s="19">
        <f>AVERAGE(L63:L73)</f>
        <v>893.65972222222229</v>
      </c>
      <c r="M74" s="19">
        <v>14258</v>
      </c>
      <c r="N74" s="19">
        <f t="shared" si="31"/>
        <v>13364.340277777777</v>
      </c>
      <c r="O74" s="1">
        <f>100/60</f>
        <v>1.6666666666666667</v>
      </c>
      <c r="P74" s="1">
        <f t="shared" ref="P74" si="36">K74/O74</f>
        <v>3.9119999999999995</v>
      </c>
      <c r="Q74">
        <v>1</v>
      </c>
      <c r="R74" s="1">
        <f t="shared" ref="R74:R76" si="37">K74/Q74</f>
        <v>6.52</v>
      </c>
      <c r="S74" s="1">
        <f>15+20/30</f>
        <v>15.666666666666666</v>
      </c>
      <c r="T74" s="19">
        <v>89</v>
      </c>
      <c r="U74" s="19">
        <v>708</v>
      </c>
      <c r="V74" s="19">
        <v>80</v>
      </c>
      <c r="W74" s="19">
        <v>117</v>
      </c>
      <c r="X74" s="1">
        <f>15+23.6/60</f>
        <v>15.393333333333333</v>
      </c>
      <c r="Y74" s="1">
        <f>15+7.1/60</f>
        <v>15.118333333333334</v>
      </c>
      <c r="Z74" s="1">
        <f>14+58.5/60</f>
        <v>14.975</v>
      </c>
      <c r="AA74" s="1">
        <f>15+21.2/60</f>
        <v>15.353333333333333</v>
      </c>
      <c r="AB74" s="1">
        <f>15+14.3/60</f>
        <v>15.238333333333333</v>
      </c>
      <c r="AC74" s="1">
        <f>15+34/60</f>
        <v>15.566666666666666</v>
      </c>
      <c r="AD74" s="1">
        <f>60/3.9</f>
        <v>15.384615384615385</v>
      </c>
      <c r="AG74">
        <v>0</v>
      </c>
      <c r="AH74">
        <v>0</v>
      </c>
      <c r="AI74" t="s">
        <v>31</v>
      </c>
      <c r="AJ74" t="s">
        <v>32</v>
      </c>
      <c r="AK74">
        <v>0</v>
      </c>
    </row>
    <row r="75" spans="1:37" x14ac:dyDescent="0.25">
      <c r="A75">
        <f t="shared" si="28"/>
        <v>607</v>
      </c>
      <c r="B75" s="20">
        <v>43954.496527777781</v>
      </c>
      <c r="C75">
        <v>1</v>
      </c>
      <c r="E75" s="18" t="s">
        <v>33</v>
      </c>
      <c r="F75">
        <v>84</v>
      </c>
      <c r="G75">
        <v>55</v>
      </c>
      <c r="H75" s="18" t="s">
        <v>74</v>
      </c>
      <c r="I75" s="18" t="s">
        <v>35</v>
      </c>
      <c r="J75" t="s">
        <v>35</v>
      </c>
      <c r="K75" s="1">
        <v>5.38</v>
      </c>
      <c r="L75" s="19">
        <v>1074</v>
      </c>
      <c r="M75" s="19">
        <v>12286</v>
      </c>
      <c r="N75" s="19">
        <f t="shared" si="31"/>
        <v>11212</v>
      </c>
      <c r="O75" s="1">
        <f>87/60</f>
        <v>1.45</v>
      </c>
      <c r="P75" s="1">
        <f t="shared" ref="P75:P78" si="38">K75/O75</f>
        <v>3.7103448275862068</v>
      </c>
      <c r="Q75">
        <v>4</v>
      </c>
      <c r="R75" s="1">
        <f t="shared" si="37"/>
        <v>1.345</v>
      </c>
      <c r="S75" s="1">
        <f>16+14/60</f>
        <v>16.233333333333334</v>
      </c>
      <c r="T75" s="19">
        <v>112</v>
      </c>
      <c r="U75" s="19">
        <v>1081</v>
      </c>
      <c r="V75" s="19">
        <v>125</v>
      </c>
      <c r="W75" s="19">
        <v>143</v>
      </c>
      <c r="X75" s="1">
        <f>15+25.3/60</f>
        <v>15.421666666666667</v>
      </c>
      <c r="Y75" s="1">
        <f>16+16.4/60</f>
        <v>16.273333333333333</v>
      </c>
      <c r="Z75" s="1">
        <f>16+17.7/60</f>
        <v>16.295000000000002</v>
      </c>
      <c r="AA75" s="1">
        <f>16+12/7/60</f>
        <v>16.028571428571428</v>
      </c>
      <c r="AB75" s="1">
        <f>60/3.7</f>
        <v>16.216216216216214</v>
      </c>
      <c r="AG75">
        <v>0</v>
      </c>
      <c r="AH75">
        <v>0</v>
      </c>
      <c r="AI75" s="18" t="s">
        <v>31</v>
      </c>
      <c r="AJ75" s="18" t="s">
        <v>32</v>
      </c>
      <c r="AK75">
        <v>0</v>
      </c>
    </row>
    <row r="76" spans="1:37" x14ac:dyDescent="0.25">
      <c r="A76">
        <f t="shared" si="28"/>
        <v>608</v>
      </c>
      <c r="B76" s="20">
        <v>43955.393055555556</v>
      </c>
      <c r="C76">
        <v>1</v>
      </c>
      <c r="E76" t="s">
        <v>33</v>
      </c>
      <c r="F76">
        <v>55</v>
      </c>
      <c r="G76">
        <v>60</v>
      </c>
      <c r="H76" s="18" t="s">
        <v>72</v>
      </c>
      <c r="I76" t="s">
        <v>38</v>
      </c>
      <c r="J76" t="s">
        <v>52</v>
      </c>
      <c r="K76" s="1">
        <v>7.91</v>
      </c>
      <c r="L76" s="19">
        <v>444</v>
      </c>
      <c r="O76" s="1">
        <f>(120+12)/60</f>
        <v>2.2000000000000002</v>
      </c>
      <c r="P76" s="1">
        <f t="shared" si="38"/>
        <v>3.5954545454545452</v>
      </c>
      <c r="Q76">
        <v>1</v>
      </c>
      <c r="R76" s="1">
        <f t="shared" si="37"/>
        <v>7.91</v>
      </c>
      <c r="S76" s="1">
        <f>16+38/60</f>
        <v>16.633333333333333</v>
      </c>
      <c r="T76" s="19">
        <v>76</v>
      </c>
      <c r="U76" s="19">
        <v>847</v>
      </c>
      <c r="V76" s="19">
        <v>72</v>
      </c>
      <c r="W76" s="19">
        <v>117</v>
      </c>
      <c r="X76" s="1">
        <f>16+23.1/60</f>
        <v>16.385000000000002</v>
      </c>
      <c r="Y76" s="1">
        <f>16+53.7/60</f>
        <v>16.895</v>
      </c>
      <c r="Z76" s="1">
        <f>16+36.3/60</f>
        <v>16.605</v>
      </c>
      <c r="AA76" s="1">
        <f>16+26/60</f>
        <v>16.433333333333334</v>
      </c>
      <c r="AB76" s="1">
        <f>16+14.5/60</f>
        <v>16.241666666666667</v>
      </c>
      <c r="AC76" s="1">
        <f>16+13.7/60</f>
        <v>16.228333333333332</v>
      </c>
      <c r="AD76" s="1">
        <f>17+3/60</f>
        <v>17.05</v>
      </c>
      <c r="AE76" s="1">
        <f>60/3.5</f>
        <v>17.142857142857142</v>
      </c>
      <c r="AG76">
        <v>1</v>
      </c>
      <c r="AH76">
        <v>1</v>
      </c>
      <c r="AI76" t="s">
        <v>31</v>
      </c>
      <c r="AJ76" t="s">
        <v>32</v>
      </c>
      <c r="AK76">
        <v>0</v>
      </c>
    </row>
    <row r="77" spans="1:37" x14ac:dyDescent="0.25">
      <c r="A77">
        <f t="shared" si="28"/>
        <v>609</v>
      </c>
      <c r="B77" s="20">
        <v>43956.505555555559</v>
      </c>
      <c r="C77">
        <v>1</v>
      </c>
      <c r="E77" t="s">
        <v>54</v>
      </c>
      <c r="F77">
        <v>76</v>
      </c>
      <c r="G77">
        <v>53</v>
      </c>
      <c r="H77" s="18" t="s">
        <v>72</v>
      </c>
      <c r="I77" s="18" t="s">
        <v>35</v>
      </c>
      <c r="J77" s="18" t="s">
        <v>48</v>
      </c>
      <c r="K77" s="1">
        <v>4.6100000000000003</v>
      </c>
      <c r="L77" s="19">
        <v>1419</v>
      </c>
      <c r="M77" s="19">
        <v>11400</v>
      </c>
      <c r="N77" s="19">
        <f t="shared" si="31"/>
        <v>9981</v>
      </c>
      <c r="O77" s="1">
        <f>95/60</f>
        <v>1.5833333333333333</v>
      </c>
      <c r="P77" s="1">
        <f t="shared" si="38"/>
        <v>2.9115789473684215</v>
      </c>
      <c r="Q77" s="18">
        <v>1</v>
      </c>
      <c r="R77" s="1">
        <f t="shared" ref="R77:R78" si="39">K77/Q77</f>
        <v>4.6100000000000003</v>
      </c>
      <c r="S77" s="1">
        <f>16+18/60</f>
        <v>16.3</v>
      </c>
      <c r="T77" s="19">
        <v>164</v>
      </c>
      <c r="U77" s="19">
        <v>526</v>
      </c>
      <c r="V77" s="19">
        <v>87</v>
      </c>
      <c r="W77" s="19">
        <v>139</v>
      </c>
      <c r="X77" s="1">
        <f>15+58.4/60</f>
        <v>15.973333333333333</v>
      </c>
      <c r="Y77" s="1">
        <f>16+20.7/60</f>
        <v>16.344999999999999</v>
      </c>
      <c r="Z77" s="1">
        <f>16+49.5/60</f>
        <v>16.824999999999999</v>
      </c>
      <c r="AA77" s="1">
        <f>15+59/60</f>
        <v>15.983333333333333</v>
      </c>
      <c r="AB77" s="1">
        <f>60/3.7</f>
        <v>16.216216216216214</v>
      </c>
      <c r="AG77">
        <v>0</v>
      </c>
      <c r="AH77">
        <v>0</v>
      </c>
      <c r="AI77" t="s">
        <v>31</v>
      </c>
      <c r="AJ77" t="s">
        <v>32</v>
      </c>
      <c r="AK77">
        <v>0</v>
      </c>
    </row>
    <row r="78" spans="1:37" x14ac:dyDescent="0.25">
      <c r="A78">
        <f t="shared" si="28"/>
        <v>610</v>
      </c>
      <c r="B78" s="20">
        <v>43957.414583333331</v>
      </c>
      <c r="C78">
        <v>1</v>
      </c>
      <c r="E78" t="s">
        <v>33</v>
      </c>
      <c r="F78">
        <v>77</v>
      </c>
      <c r="G78">
        <v>31</v>
      </c>
      <c r="H78" s="18" t="s">
        <v>72</v>
      </c>
      <c r="I78" s="18" t="s">
        <v>38</v>
      </c>
      <c r="J78" t="s">
        <v>58</v>
      </c>
      <c r="K78" s="1">
        <v>6.65</v>
      </c>
      <c r="L78" s="19">
        <v>1581</v>
      </c>
      <c r="M78" s="19">
        <v>15491</v>
      </c>
      <c r="N78" s="19">
        <f t="shared" si="31"/>
        <v>13910</v>
      </c>
      <c r="O78" s="1">
        <f>106/60</f>
        <v>1.7666666666666666</v>
      </c>
      <c r="P78" s="1">
        <f t="shared" si="38"/>
        <v>3.7641509433962268</v>
      </c>
      <c r="Q78">
        <v>1</v>
      </c>
      <c r="R78" s="1">
        <f t="shared" si="39"/>
        <v>6.65</v>
      </c>
      <c r="S78" s="1">
        <f>15+54/60</f>
        <v>15.9</v>
      </c>
      <c r="T78" s="19">
        <v>26</v>
      </c>
      <c r="U78" s="19">
        <v>708</v>
      </c>
      <c r="V78" s="19">
        <v>72</v>
      </c>
      <c r="W78" s="19">
        <v>115</v>
      </c>
      <c r="X78" s="1">
        <f>15+16.5/60</f>
        <v>15.275</v>
      </c>
      <c r="Y78" s="1">
        <f>16+18.2/60</f>
        <v>16.303333333333335</v>
      </c>
      <c r="Z78" s="1">
        <f>16+7.8/60</f>
        <v>16.13</v>
      </c>
      <c r="AA78" s="1">
        <f>16+6.6/60</f>
        <v>16.11</v>
      </c>
      <c r="AB78" s="1">
        <f>16+14/60</f>
        <v>16.233333333333334</v>
      </c>
      <c r="AC78" s="1">
        <f>15+22.6/60</f>
        <v>15.376666666666667</v>
      </c>
      <c r="AD78" s="1">
        <f>60/3.8</f>
        <v>15.789473684210527</v>
      </c>
      <c r="AG78">
        <v>0</v>
      </c>
      <c r="AH78">
        <v>0</v>
      </c>
      <c r="AI78" t="s">
        <v>31</v>
      </c>
      <c r="AJ78" t="s">
        <v>32</v>
      </c>
      <c r="AK78">
        <v>0</v>
      </c>
    </row>
    <row r="79" spans="1:37" x14ac:dyDescent="0.25">
      <c r="A79">
        <f t="shared" si="28"/>
        <v>611</v>
      </c>
      <c r="B79" s="20">
        <v>43958.468055555553</v>
      </c>
      <c r="C79">
        <v>1</v>
      </c>
      <c r="E79" t="s">
        <v>54</v>
      </c>
      <c r="F79">
        <v>81</v>
      </c>
      <c r="G79">
        <v>38</v>
      </c>
      <c r="H79" s="18" t="s">
        <v>72</v>
      </c>
      <c r="I79" t="s">
        <v>35</v>
      </c>
      <c r="J79" t="s">
        <v>76</v>
      </c>
      <c r="K79" s="1">
        <v>5.65</v>
      </c>
      <c r="L79" s="19">
        <v>774</v>
      </c>
      <c r="M79" s="19">
        <v>12767</v>
      </c>
      <c r="N79" s="19">
        <f t="shared" si="31"/>
        <v>11993</v>
      </c>
      <c r="O79" s="1">
        <f>91/60</f>
        <v>1.5166666666666666</v>
      </c>
      <c r="P79" s="1">
        <f t="shared" ref="P79" si="40">K79/O79</f>
        <v>3.7252747252747258</v>
      </c>
      <c r="Q79">
        <v>1</v>
      </c>
      <c r="R79" s="1">
        <f t="shared" ref="R79" si="41">K79/Q79</f>
        <v>5.65</v>
      </c>
      <c r="S79" s="1">
        <f>16+5/60</f>
        <v>16.083333333333332</v>
      </c>
      <c r="T79" s="19">
        <v>253</v>
      </c>
      <c r="U79" s="19">
        <v>1265</v>
      </c>
      <c r="V79" s="19">
        <v>131</v>
      </c>
      <c r="W79" s="19">
        <v>152</v>
      </c>
      <c r="X79" s="1">
        <f>15+36.8/60</f>
        <v>15.613333333333333</v>
      </c>
      <c r="Y79" s="1">
        <f>16+32.2/60</f>
        <v>16.536666666666665</v>
      </c>
      <c r="Z79" s="1">
        <f>15+55/60</f>
        <v>15.916666666666666</v>
      </c>
      <c r="AA79" s="1">
        <f>17+3.3/60</f>
        <v>17.055</v>
      </c>
      <c r="AB79" s="1">
        <f>15+37.6/60</f>
        <v>15.626666666666667</v>
      </c>
      <c r="AC79" s="1">
        <f>60/3.7</f>
        <v>16.216216216216214</v>
      </c>
      <c r="AG79">
        <v>0</v>
      </c>
      <c r="AH79">
        <v>0</v>
      </c>
      <c r="AI79" t="s">
        <v>31</v>
      </c>
      <c r="AJ79" t="s">
        <v>32</v>
      </c>
      <c r="AK79">
        <v>0</v>
      </c>
    </row>
    <row r="80" spans="1:37" x14ac:dyDescent="0.25">
      <c r="A80">
        <f t="shared" si="28"/>
        <v>612</v>
      </c>
      <c r="B80" s="20">
        <v>43959.568055555559</v>
      </c>
      <c r="C80">
        <v>1</v>
      </c>
      <c r="E80" t="s">
        <v>49</v>
      </c>
      <c r="F80">
        <v>68</v>
      </c>
      <c r="G80">
        <v>56</v>
      </c>
      <c r="H80" s="18" t="s">
        <v>72</v>
      </c>
      <c r="I80" t="s">
        <v>35</v>
      </c>
      <c r="J80" t="s">
        <v>43</v>
      </c>
      <c r="K80" s="1">
        <v>5.58</v>
      </c>
      <c r="L80" s="19">
        <v>1020</v>
      </c>
      <c r="O80" s="1">
        <f>92/60</f>
        <v>1.5333333333333334</v>
      </c>
      <c r="P80" s="1">
        <f t="shared" ref="P80" si="42">K80/O80</f>
        <v>3.6391304347826083</v>
      </c>
      <c r="Q80">
        <v>1</v>
      </c>
      <c r="R80" s="1">
        <f t="shared" ref="R80" si="43">K80/Q80</f>
        <v>5.58</v>
      </c>
      <c r="S80" s="1">
        <f>16+32/60</f>
        <v>16.533333333333335</v>
      </c>
      <c r="T80" s="19">
        <v>144</v>
      </c>
      <c r="U80" s="19">
        <v>630</v>
      </c>
      <c r="V80" s="19">
        <v>85</v>
      </c>
      <c r="W80" s="19">
        <v>117</v>
      </c>
      <c r="X80" s="1">
        <f>16+17.6/60</f>
        <v>16.293333333333333</v>
      </c>
      <c r="Y80" s="1">
        <f>16+41.8/60</f>
        <v>16.696666666666665</v>
      </c>
      <c r="Z80" s="1">
        <f>16+21.4/60</f>
        <v>16.356666666666666</v>
      </c>
      <c r="AA80" s="1">
        <f>16+46.3/60</f>
        <v>16.771666666666668</v>
      </c>
      <c r="AB80" s="1">
        <f>16+49.8/60</f>
        <v>16.829999999999998</v>
      </c>
      <c r="AC80" s="1">
        <v>8</v>
      </c>
      <c r="AG80">
        <v>0</v>
      </c>
      <c r="AH80">
        <v>0</v>
      </c>
      <c r="AI80" t="s">
        <v>31</v>
      </c>
      <c r="AJ80" t="s">
        <v>32</v>
      </c>
      <c r="AK80">
        <v>0</v>
      </c>
    </row>
    <row r="81" spans="1:38" x14ac:dyDescent="0.25">
      <c r="A81">
        <f t="shared" si="28"/>
        <v>613</v>
      </c>
      <c r="B81" s="20">
        <v>43960.664583333331</v>
      </c>
      <c r="C81">
        <v>1</v>
      </c>
      <c r="E81" t="s">
        <v>33</v>
      </c>
      <c r="F81">
        <v>70</v>
      </c>
      <c r="H81" s="18" t="s">
        <v>72</v>
      </c>
      <c r="I81" s="18" t="s">
        <v>38</v>
      </c>
      <c r="J81" t="s">
        <v>77</v>
      </c>
      <c r="K81" s="1">
        <v>4.58</v>
      </c>
      <c r="O81" s="1">
        <f>74/60</f>
        <v>1.2333333333333334</v>
      </c>
      <c r="P81" s="1">
        <f t="shared" ref="P81" si="44">K81/O81</f>
        <v>3.7135135135135133</v>
      </c>
      <c r="Q81" s="18">
        <v>1</v>
      </c>
      <c r="R81" s="1">
        <f t="shared" ref="R81" si="45">K81/Q81</f>
        <v>4.58</v>
      </c>
      <c r="S81" s="1">
        <f>19+1/60</f>
        <v>19.016666666666666</v>
      </c>
      <c r="T81" s="19">
        <v>7</v>
      </c>
      <c r="U81" s="19">
        <v>810</v>
      </c>
      <c r="V81" s="19">
        <v>118</v>
      </c>
      <c r="W81" s="19">
        <v>136</v>
      </c>
      <c r="X81" s="1">
        <f>16+1.8/60</f>
        <v>16.03</v>
      </c>
      <c r="Y81" s="1">
        <f>16+26/60</f>
        <v>16.433333333333334</v>
      </c>
      <c r="Z81" s="1">
        <f>16+9.8/60</f>
        <v>16.163333333333334</v>
      </c>
      <c r="AA81" s="1">
        <f>60/3.7</f>
        <v>16.216216216216214</v>
      </c>
    </row>
    <row r="82" spans="1:38" x14ac:dyDescent="0.25">
      <c r="A82" s="18">
        <f t="shared" si="28"/>
        <v>614</v>
      </c>
      <c r="B82" s="20">
        <v>43961.599999999999</v>
      </c>
      <c r="C82">
        <v>1</v>
      </c>
      <c r="E82" t="s">
        <v>33</v>
      </c>
      <c r="F82">
        <v>75</v>
      </c>
      <c r="G82">
        <v>36</v>
      </c>
      <c r="H82" s="18" t="s">
        <v>72</v>
      </c>
      <c r="I82" s="18" t="s">
        <v>38</v>
      </c>
      <c r="J82" s="18" t="s">
        <v>52</v>
      </c>
      <c r="K82" s="1">
        <v>8.9</v>
      </c>
      <c r="L82" s="19">
        <v>1203</v>
      </c>
      <c r="M82" s="19">
        <v>19953</v>
      </c>
      <c r="N82" s="19">
        <f t="shared" ref="N82:N83" si="46">M82-L82</f>
        <v>18750</v>
      </c>
      <c r="O82" s="1">
        <f>(120+24)/60</f>
        <v>2.4</v>
      </c>
      <c r="P82" s="1">
        <f t="shared" ref="P82" si="47">K82/O82</f>
        <v>3.7083333333333335</v>
      </c>
      <c r="Q82" s="18">
        <v>1</v>
      </c>
      <c r="R82" s="1">
        <f t="shared" ref="R82:R83" si="48">K82/Q82</f>
        <v>8.9</v>
      </c>
      <c r="S82" s="1">
        <f>16+12/60</f>
        <v>16.2</v>
      </c>
      <c r="T82" s="19">
        <v>108</v>
      </c>
      <c r="U82" s="19">
        <v>973</v>
      </c>
      <c r="V82" s="19">
        <v>84</v>
      </c>
      <c r="W82" s="19">
        <v>112</v>
      </c>
      <c r="X82" s="1">
        <f>16+20.4/60</f>
        <v>16.34</v>
      </c>
      <c r="Y82" s="1">
        <f>15+38.5/60</f>
        <v>15.641666666666667</v>
      </c>
      <c r="Z82" s="1">
        <f>15+29.4/60</f>
        <v>15.49</v>
      </c>
      <c r="AA82" s="1">
        <f>15+53.7/60</f>
        <v>15.895</v>
      </c>
      <c r="AB82" s="1">
        <f>16+54.6/60</f>
        <v>16.91</v>
      </c>
      <c r="AC82" s="1">
        <f>15+49.8/60</f>
        <v>15.83</v>
      </c>
      <c r="AD82" s="1">
        <f>15+58.2/60</f>
        <v>15.97</v>
      </c>
      <c r="AE82" s="1">
        <f>16+26.7/60</f>
        <v>16.445</v>
      </c>
      <c r="AF82" s="1">
        <f>60/3.4</f>
        <v>17.647058823529413</v>
      </c>
      <c r="AG82">
        <v>3</v>
      </c>
      <c r="AI82" s="18" t="s">
        <v>31</v>
      </c>
      <c r="AJ82" s="18" t="s">
        <v>32</v>
      </c>
      <c r="AK82" s="18">
        <v>0</v>
      </c>
      <c r="AL82" s="18"/>
    </row>
    <row r="83" spans="1:38" x14ac:dyDescent="0.25">
      <c r="A83">
        <f t="shared" si="28"/>
        <v>615</v>
      </c>
      <c r="B83" s="20">
        <v>43962.381944444445</v>
      </c>
      <c r="C83">
        <v>1</v>
      </c>
      <c r="E83" s="18" t="s">
        <v>33</v>
      </c>
      <c r="F83">
        <v>64</v>
      </c>
      <c r="G83">
        <v>56</v>
      </c>
      <c r="H83" s="18" t="s">
        <v>72</v>
      </c>
      <c r="I83" t="s">
        <v>35</v>
      </c>
      <c r="J83" t="s">
        <v>48</v>
      </c>
      <c r="K83" s="1">
        <v>3.37</v>
      </c>
      <c r="L83" s="19">
        <v>1529</v>
      </c>
      <c r="M83" s="19">
        <v>14380</v>
      </c>
      <c r="N83" s="19">
        <f t="shared" ref="N83" si="49">M83-L83</f>
        <v>12851</v>
      </c>
      <c r="O83" s="1">
        <f>54/60</f>
        <v>0.9</v>
      </c>
      <c r="P83" s="1">
        <f t="shared" ref="P83" si="50">K83/O83</f>
        <v>3.7444444444444445</v>
      </c>
      <c r="Q83">
        <v>1</v>
      </c>
      <c r="R83" s="1">
        <f>P83/O83</f>
        <v>4.1604938271604937</v>
      </c>
      <c r="S83" s="1">
        <f>16+0/60</f>
        <v>16</v>
      </c>
      <c r="T83" s="19">
        <v>103</v>
      </c>
      <c r="U83" s="19">
        <v>516</v>
      </c>
      <c r="V83" s="19">
        <v>108</v>
      </c>
      <c r="W83" s="19">
        <v>134</v>
      </c>
      <c r="X83" s="1">
        <f>16+15.8/60</f>
        <v>16.263333333333332</v>
      </c>
      <c r="Y83" s="1">
        <f>15+36.2/60</f>
        <v>15.603333333333333</v>
      </c>
      <c r="Z83" s="1">
        <f>15+52.7/60</f>
        <v>15.878333333333334</v>
      </c>
      <c r="AA83" s="1">
        <f>60/3.6</f>
        <v>16.666666666666668</v>
      </c>
      <c r="AG83">
        <v>0</v>
      </c>
      <c r="AH83">
        <v>0</v>
      </c>
      <c r="AI83" s="18" t="s">
        <v>31</v>
      </c>
      <c r="AJ83" s="18" t="s">
        <v>32</v>
      </c>
      <c r="AK83" s="18">
        <v>0</v>
      </c>
      <c r="AL83" s="18"/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2020-05-12T17:20:06Z</dcterms:modified>
</cp:coreProperties>
</file>