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<sst xmlns="http://schemas.openxmlformats.org/spreadsheetml/2006/main" count="1477" uniqueCount="143">
  <si>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</si>
  <si>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</si>
  <si>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</si>
  <si>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</si>
  <si>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</si>
  <si>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</si>
  <si>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</si>
  <si>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</si>
  <si>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</si>
  <si>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</si>
  <si>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</si>
  <si>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</si>
  <si>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</si>
  <si>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</si>
  <si>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</si>
  <si>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</si>
  <si>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</si>
  <si>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</si>
  <si>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</si>
  <si>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</si>
  <si>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</si>
  <si>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</si>
  <si>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</si>
  <si>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</si>
  <si>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</si>
  <si>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</si>
  <si>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</si>
  <si>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</si>
  <si>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</si>
  <si>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</si>
  <si>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</si>
  <si>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</si>
  <si>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</si>
  <si>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</si>
  <si>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</si>
  <si>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</si>
  <si>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</si>
  <si>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</si>
  <si>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</si>
  <si>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</si>
  <si>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</si>
  <si>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</si>
  <si>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</si>
  <si>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</si>
  <si>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</si>
  <si>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</si>
  <si>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</si>
  <si>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</si>
  <si>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</si>
  <si>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</si>
  <si>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</si>
  <si>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</si>
  <si>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</si>
  <si>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</si>
  <si>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</si>
  <si>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</si>
  <si>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</si>
  <si>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</si>
  <si>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</si>
  <si>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</si>
  <si>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</si>
  <si>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</si>
  <si>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</si>
  <si>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</si>
  <si>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</si>
  <si>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</si>
  <si>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</si>
  <si>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</si>
  <si>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</si>
  <si>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</si>
  <si>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</si>
  <si>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</si>
  <si>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</si>
  <si>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</si>
  <si>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</si>
  <si>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</si>
  <si>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</si>
  <si>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</si>
  <si>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</si>
  <si>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</si>
  <si>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</si>
  <si>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</si>
  <si>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</si>
  <si>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</si>
  <si>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</si>
  <si>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</si>
  <si>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</si>
  <si>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</si>
  <si>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</si>
  <si>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</si>
  <si>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</si>
  <si>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</si>
  <si>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</si>
  <si>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</si>
  <si>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</si>
  <si>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WSW 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</si>
  <si>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</si>
  <si>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</si>
  <si>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</si>
  <si>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</si>
  <si>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</si>
  <si>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</si>
  <si>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</si>
  <si>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</si>
  <si>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</si>
  <si>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</si>
  <si>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</si>
  <si>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</si>
  <si>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</si>
  <si>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</si>
  <si>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</si>
  <si>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</si>
  <si>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</si>
  <si>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</si>
  <si>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</si>
  <si>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</si>
  <si>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</si>
  <si>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</si>
  <si>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</si>
  <si>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</si>
  <si>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</si>
  <si>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</si>
  <si>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</si>
  <si>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</si>
  <si>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</si>
  <si>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</si>
  <si>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</si>
  <si>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</si>
  <si>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</si>
  <si>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</si>
  <si>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</si>
  <si>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</si>
  <si>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</si>
  <si>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</si>
  <si>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</si>
  <si>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</si>
  <si>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</si>
  <si>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</si>
  <si>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</si>
  <si>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</si>
  <si>
    <t xml:space="preserve">North Green Oaks</t>
  </si>
  <si>
    <t xml:space="preserve">Garmin not charged</t>
  </si>
  <si>
    <t xml:space="preserve">Light Drizzle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</si>
</sst>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4" activePane="bottomLeft" state="frozen"/>
      <selection pane="topLeft" activeCell="A1" activeCellId="0" sqref="A1"/>
      <selection pane="bottomLeft" activeCell="A248" activeCellId="0" sqref="A248"/>
    </sheetView>
  </sheetViews>
  <sheetFormatPr defaultColWidth="13.03906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57</v>
      </c>
      <c r="J14" s="7"/>
      <c r="K14" s="7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7" t="s">
        <v>95</v>
      </c>
      <c r="K112" s="2" t="n">
        <v>16</v>
      </c>
      <c r="L112" s="2" t="n">
        <v>27</v>
      </c>
      <c r="M112" s="0" t="s">
        <v>88</v>
      </c>
      <c r="O112" s="0" t="s">
        <v>65</v>
      </c>
      <c r="P112" s="0" t="s">
        <v>96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97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98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99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99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96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100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96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99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96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101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101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99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102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99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103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99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103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96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104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105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96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99</v>
      </c>
      <c r="K129" s="2" t="n">
        <v>15</v>
      </c>
      <c r="L129" s="2" t="n">
        <v>23</v>
      </c>
      <c r="M129" s="0" t="s">
        <v>88</v>
      </c>
      <c r="O129" s="0" t="s">
        <v>106</v>
      </c>
      <c r="P129" s="0" t="s">
        <v>107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108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99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96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99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99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106</v>
      </c>
      <c r="P132" s="0" t="s">
        <v>96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99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106</v>
      </c>
      <c r="P133" s="0" t="s">
        <v>96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99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96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109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96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101</v>
      </c>
      <c r="K136" s="2" t="n">
        <v>3</v>
      </c>
      <c r="L136" s="2" t="n">
        <v>0</v>
      </c>
      <c r="M136" s="0" t="s">
        <v>88</v>
      </c>
      <c r="O136" s="0" t="s">
        <v>106</v>
      </c>
      <c r="P136" s="0" t="s">
        <v>107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99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96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104</v>
      </c>
      <c r="K138" s="2" t="n">
        <v>5</v>
      </c>
      <c r="L138" s="2" t="n">
        <v>0</v>
      </c>
      <c r="M138" s="0" t="s">
        <v>88</v>
      </c>
      <c r="O138" s="0" t="s">
        <v>106</v>
      </c>
      <c r="P138" s="0" t="s">
        <v>107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102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107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102</v>
      </c>
      <c r="K140" s="2" t="n">
        <v>0</v>
      </c>
      <c r="L140" s="2" t="n">
        <v>0</v>
      </c>
      <c r="M140" s="0" t="s">
        <v>88</v>
      </c>
      <c r="O140" s="0" t="s">
        <v>106</v>
      </c>
      <c r="P140" s="0" t="s">
        <v>107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110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102</v>
      </c>
      <c r="K141" s="2" t="n">
        <v>10</v>
      </c>
      <c r="L141" s="2" t="n">
        <v>0</v>
      </c>
      <c r="M141" s="0" t="s">
        <v>88</v>
      </c>
      <c r="P141" s="0" t="s">
        <v>96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101</v>
      </c>
      <c r="K142" s="2" t="n">
        <v>15</v>
      </c>
      <c r="L142" s="2" t="n">
        <v>0</v>
      </c>
      <c r="M142" s="0" t="s">
        <v>88</v>
      </c>
      <c r="O142" s="0" t="s">
        <v>106</v>
      </c>
      <c r="P142" s="0" t="s">
        <v>107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99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107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10" t="s">
        <v>111</v>
      </c>
      <c r="K144" s="2" t="n">
        <v>8</v>
      </c>
      <c r="L144" s="2" t="n">
        <v>0</v>
      </c>
      <c r="M144" s="0" t="s">
        <v>88</v>
      </c>
      <c r="O144" s="0" t="s">
        <v>106</v>
      </c>
      <c r="P144" s="0" t="s">
        <v>96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112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107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113</v>
      </c>
      <c r="K146" s="2" t="n">
        <v>13</v>
      </c>
      <c r="L146" s="2" t="n">
        <v>17</v>
      </c>
      <c r="M146" s="0" t="s">
        <v>88</v>
      </c>
      <c r="O146" s="0" t="s">
        <v>106</v>
      </c>
      <c r="P146" s="0" t="s">
        <v>96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99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107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99</v>
      </c>
      <c r="K148" s="2" t="n">
        <v>16</v>
      </c>
      <c r="L148" s="2" t="n">
        <v>0</v>
      </c>
      <c r="M148" s="0" t="s">
        <v>88</v>
      </c>
      <c r="O148" s="0" t="s">
        <v>106</v>
      </c>
      <c r="P148" s="0" t="s">
        <v>107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99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107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99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106</v>
      </c>
      <c r="P150" s="0" t="s">
        <v>107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105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107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99</v>
      </c>
      <c r="K152" s="2" t="n">
        <v>9</v>
      </c>
      <c r="L152" s="2" t="n">
        <v>20</v>
      </c>
      <c r="M152" s="0" t="s">
        <v>88</v>
      </c>
      <c r="O152" s="0" t="s">
        <v>106</v>
      </c>
      <c r="P152" s="0" t="s">
        <v>96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99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96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99</v>
      </c>
      <c r="K154" s="2" t="n">
        <v>7</v>
      </c>
      <c r="L154" s="2" t="n">
        <v>0</v>
      </c>
      <c r="M154" s="0" t="s">
        <v>88</v>
      </c>
      <c r="O154" s="0" t="s">
        <v>106</v>
      </c>
      <c r="P154" s="0" t="s">
        <v>107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102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107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114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115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101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115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104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115</v>
      </c>
      <c r="F159" s="7" t="s">
        <v>116</v>
      </c>
      <c r="G159" s="2" t="n">
        <v>96</v>
      </c>
      <c r="H159" s="2" t="n">
        <v>72</v>
      </c>
      <c r="I159" s="2" t="n">
        <v>63</v>
      </c>
      <c r="J159" s="7" t="s">
        <v>117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115</v>
      </c>
      <c r="F160" s="7" t="s">
        <v>116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102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115</v>
      </c>
      <c r="F161" s="7" t="s">
        <v>116</v>
      </c>
      <c r="G161" s="2" t="n">
        <v>84</v>
      </c>
      <c r="H161" s="2" t="n">
        <v>72</v>
      </c>
      <c r="I161" s="2" t="n">
        <v>72</v>
      </c>
      <c r="J161" s="2" t="s">
        <v>101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7" t="s">
        <v>118</v>
      </c>
      <c r="G162" s="2" t="n">
        <v>76</v>
      </c>
      <c r="H162" s="2" t="n">
        <v>76</v>
      </c>
      <c r="I162" s="2" t="n">
        <v>100</v>
      </c>
      <c r="J162" s="2" t="s">
        <v>101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106</v>
      </c>
      <c r="P162" s="0" t="s">
        <v>96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99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106</v>
      </c>
      <c r="P163" s="0" t="s">
        <v>96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99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106</v>
      </c>
      <c r="P164" s="0" t="s">
        <v>96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7" t="s">
        <v>119</v>
      </c>
      <c r="G165" s="2" t="n">
        <v>86</v>
      </c>
      <c r="H165" s="2" t="n">
        <v>50</v>
      </c>
      <c r="I165" s="2" t="n">
        <v>59</v>
      </c>
      <c r="J165" s="7" t="s">
        <v>120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106</v>
      </c>
      <c r="P165" s="0" t="s">
        <v>96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7" t="s">
        <v>116</v>
      </c>
      <c r="G166" s="2" t="n">
        <v>85</v>
      </c>
      <c r="H166" s="2" t="n">
        <v>66</v>
      </c>
      <c r="I166" s="2" t="n">
        <v>53</v>
      </c>
      <c r="J166" s="2" t="s">
        <v>98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106</v>
      </c>
      <c r="P166" s="0" t="s">
        <v>96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7" t="s">
        <v>98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106</v>
      </c>
      <c r="P167" s="0" t="s">
        <v>96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104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106</v>
      </c>
      <c r="P168" s="0" t="s">
        <v>107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105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106</v>
      </c>
      <c r="P169" s="0" t="s">
        <v>107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7" t="s">
        <v>116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102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106</v>
      </c>
      <c r="P170" s="0" t="s">
        <v>96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101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106</v>
      </c>
      <c r="P171" s="0" t="s">
        <v>96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7" t="s">
        <v>119</v>
      </c>
      <c r="G172" s="2" t="n">
        <v>91</v>
      </c>
      <c r="H172" s="2" t="n">
        <v>69</v>
      </c>
      <c r="I172" s="2" t="n">
        <v>50</v>
      </c>
      <c r="J172" s="2" t="s">
        <v>101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106</v>
      </c>
      <c r="P172" s="0" t="s">
        <v>96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94</v>
      </c>
      <c r="F173" s="7" t="s">
        <v>121</v>
      </c>
      <c r="G173" s="2" t="n">
        <v>92</v>
      </c>
      <c r="H173" s="2" t="n">
        <v>68</v>
      </c>
      <c r="I173" s="2" t="n">
        <f aca="false">(48+42)/2</f>
        <v>45</v>
      </c>
      <c r="J173" s="2" t="s">
        <v>101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113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106</v>
      </c>
      <c r="P174" s="0" t="s">
        <v>96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109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106</v>
      </c>
      <c r="P175" s="0" t="s">
        <v>96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7" t="s">
        <v>119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7" t="s">
        <v>122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106</v>
      </c>
      <c r="P176" s="0" t="s">
        <v>96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7" t="s">
        <v>119</v>
      </c>
      <c r="G177" s="2" t="n">
        <v>97</v>
      </c>
      <c r="H177" s="2" t="n">
        <v>73</v>
      </c>
      <c r="I177" s="2" t="n">
        <v>47</v>
      </c>
      <c r="J177" s="2" t="s">
        <v>99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106</v>
      </c>
      <c r="P177" s="0" t="s">
        <v>96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99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106</v>
      </c>
      <c r="P178" s="0" t="s">
        <v>96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7" t="s">
        <v>119</v>
      </c>
      <c r="G179" s="2" t="n">
        <f aca="false">(95+98)/2</f>
        <v>96.5</v>
      </c>
      <c r="H179" s="2" t="n">
        <v>71</v>
      </c>
      <c r="I179" s="2" t="n">
        <v>43</v>
      </c>
      <c r="J179" s="2" t="s">
        <v>99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106</v>
      </c>
      <c r="P179" s="0" t="s">
        <v>96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7" t="s">
        <v>119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99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106</v>
      </c>
      <c r="P180" s="0" t="s">
        <v>96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7" t="s">
        <v>116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123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106</v>
      </c>
      <c r="P181" s="0" t="s">
        <v>96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7" t="s">
        <v>116</v>
      </c>
      <c r="G182" s="2" t="n">
        <v>87</v>
      </c>
      <c r="H182" s="2" t="n">
        <f aca="false">(67+70)/2</f>
        <v>68.5</v>
      </c>
      <c r="I182" s="2" t="n">
        <v>54</v>
      </c>
      <c r="J182" s="2" t="s">
        <v>124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106</v>
      </c>
      <c r="P182" s="0" t="s">
        <v>96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98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7" t="s">
        <v>119</v>
      </c>
      <c r="G184" s="2" t="n">
        <v>87</v>
      </c>
      <c r="H184" s="2" t="n">
        <v>58</v>
      </c>
      <c r="I184" s="2" t="n">
        <v>37</v>
      </c>
      <c r="J184" s="2" t="s">
        <v>120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106</v>
      </c>
      <c r="P184" s="0" t="s">
        <v>96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7" t="s">
        <v>121</v>
      </c>
      <c r="G185" s="2" t="n">
        <v>73</v>
      </c>
      <c r="H185" s="2" t="n">
        <v>54</v>
      </c>
      <c r="I185" s="2" t="n">
        <v>48</v>
      </c>
      <c r="J185" s="7" t="s">
        <v>125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106</v>
      </c>
      <c r="P185" s="0" t="s">
        <v>126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7" t="s">
        <v>121</v>
      </c>
      <c r="G186" s="7" t="n">
        <v>93</v>
      </c>
      <c r="H186" s="2" t="n">
        <v>62</v>
      </c>
      <c r="I186" s="2" t="n">
        <v>37</v>
      </c>
      <c r="J186" s="2" t="s">
        <v>127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106</v>
      </c>
      <c r="P186" s="0" t="s">
        <v>96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7" t="s">
        <v>119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128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106</v>
      </c>
      <c r="P187" s="0" t="s">
        <v>129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7" t="s">
        <v>121</v>
      </c>
      <c r="G188" s="2" t="n">
        <v>91</v>
      </c>
      <c r="H188" s="2" t="n">
        <v>63</v>
      </c>
      <c r="I188" s="2" t="n">
        <v>38</v>
      </c>
      <c r="J188" s="2" t="s">
        <v>101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70</v>
      </c>
      <c r="F189" s="7" t="s">
        <v>121</v>
      </c>
      <c r="G189" s="2" t="n">
        <v>94</v>
      </c>
      <c r="H189" s="2" t="n">
        <v>65</v>
      </c>
      <c r="I189" s="2" t="n">
        <v>38</v>
      </c>
      <c r="J189" s="2" t="s">
        <v>130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7" t="s">
        <v>119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124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106</v>
      </c>
      <c r="P190" s="0" t="s">
        <v>96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7" t="s">
        <v>116</v>
      </c>
      <c r="G191" s="2" t="n">
        <v>86</v>
      </c>
      <c r="H191" s="2" t="n">
        <v>86</v>
      </c>
      <c r="I191" s="2" t="n">
        <v>73</v>
      </c>
      <c r="J191" s="2" t="s">
        <v>127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106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7" t="s">
        <v>119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98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106</v>
      </c>
      <c r="P192" s="0" t="s">
        <v>96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7" t="s">
        <v>121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99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106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7" t="s">
        <v>121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7" t="s">
        <v>122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106</v>
      </c>
      <c r="P194" s="0" t="s">
        <v>96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7" t="s">
        <v>116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99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106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7" t="s">
        <v>116</v>
      </c>
      <c r="G196" s="2" t="n">
        <v>90</v>
      </c>
      <c r="H196" s="2" t="n">
        <v>77</v>
      </c>
      <c r="I196" s="2" t="n">
        <v>66</v>
      </c>
      <c r="J196" s="7" t="s">
        <v>122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106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70</v>
      </c>
      <c r="F197" s="7" t="s">
        <v>132</v>
      </c>
      <c r="G197" s="2" t="n">
        <v>78</v>
      </c>
      <c r="H197" s="2" t="n">
        <v>71</v>
      </c>
      <c r="I197" s="2" t="n">
        <v>81</v>
      </c>
      <c r="J197" s="2" t="s">
        <v>130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7" t="s">
        <v>116</v>
      </c>
      <c r="G198" s="2" t="n">
        <v>77</v>
      </c>
      <c r="H198" s="2" t="n">
        <v>73</v>
      </c>
      <c r="I198" s="2" t="n">
        <v>84</v>
      </c>
      <c r="J198" s="7" t="s">
        <v>114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106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7" t="s">
        <v>112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106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7" t="s">
        <v>116</v>
      </c>
      <c r="G200" s="2" t="n">
        <v>83</v>
      </c>
      <c r="H200" s="2" t="n">
        <v>72</v>
      </c>
      <c r="I200" s="2" t="n">
        <f aca="false">(76+71)/2</f>
        <v>73.5</v>
      </c>
      <c r="J200" s="7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106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7" t="s">
        <v>116</v>
      </c>
      <c r="G201" s="7" t="n">
        <v>89</v>
      </c>
      <c r="H201" s="0" t="n">
        <v>70</v>
      </c>
      <c r="I201" s="0" t="n">
        <v>53</v>
      </c>
      <c r="J201" s="0" t="s">
        <v>105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7" t="s">
        <v>121</v>
      </c>
      <c r="G202" s="2" t="n">
        <v>83</v>
      </c>
      <c r="H202" s="2" t="n">
        <v>75</v>
      </c>
      <c r="I202" s="2" t="n">
        <v>77</v>
      </c>
      <c r="J202" s="2" t="s">
        <v>109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106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7" t="s">
        <v>119</v>
      </c>
      <c r="G203" s="2" t="n">
        <v>92</v>
      </c>
      <c r="H203" s="2" t="n">
        <v>70</v>
      </c>
      <c r="I203" s="7" t="n">
        <v>52</v>
      </c>
      <c r="J203" s="7" t="s">
        <v>122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106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7" t="s">
        <v>116</v>
      </c>
      <c r="G204" s="2" t="n">
        <v>87</v>
      </c>
      <c r="H204" s="2" t="n">
        <v>73</v>
      </c>
      <c r="I204" s="2" t="n">
        <f aca="false">(67+61)/2</f>
        <v>64</v>
      </c>
      <c r="J204" s="2" t="s">
        <v>99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106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7" t="s">
        <v>134</v>
      </c>
      <c r="G205" s="2" t="n">
        <v>81</v>
      </c>
      <c r="H205" s="2" t="n">
        <v>74</v>
      </c>
      <c r="I205" s="2" t="n">
        <v>76</v>
      </c>
      <c r="J205" s="7" t="s">
        <v>114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7" t="s">
        <v>116</v>
      </c>
      <c r="G206" s="2" t="n">
        <v>74</v>
      </c>
      <c r="H206" s="2" t="n">
        <v>63</v>
      </c>
      <c r="I206" s="2" t="n">
        <v>68</v>
      </c>
      <c r="J206" s="7" t="s">
        <v>135</v>
      </c>
      <c r="K206" s="2" t="n">
        <v>9</v>
      </c>
      <c r="L206" s="2" t="n">
        <v>0</v>
      </c>
      <c r="M206" s="7" t="s">
        <v>89</v>
      </c>
      <c r="N206" s="0" t="n">
        <v>0</v>
      </c>
      <c r="O206" s="0" t="s">
        <v>106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7" t="s">
        <v>116</v>
      </c>
      <c r="G207" s="2" t="n">
        <v>71</v>
      </c>
      <c r="H207" s="2" t="n">
        <v>63</v>
      </c>
      <c r="I207" s="2" t="n">
        <v>68</v>
      </c>
      <c r="J207" s="7" t="s">
        <v>120</v>
      </c>
      <c r="K207" s="2" t="n">
        <v>3</v>
      </c>
      <c r="L207" s="2" t="n">
        <v>0</v>
      </c>
      <c r="M207" s="7" t="s">
        <v>89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7" t="s">
        <v>116</v>
      </c>
      <c r="G208" s="2" t="n">
        <f aca="false">79+35/60*(81-79)</f>
        <v>80.1666666666667</v>
      </c>
      <c r="H208" s="2" t="n">
        <v>68</v>
      </c>
      <c r="I208" s="2" t="n">
        <v>69</v>
      </c>
      <c r="J208" s="7" t="s">
        <v>120</v>
      </c>
      <c r="K208" s="2" t="n">
        <v>3</v>
      </c>
      <c r="L208" s="2" t="n">
        <v>0</v>
      </c>
      <c r="M208" s="7" t="s">
        <v>89</v>
      </c>
      <c r="N208" s="0" t="n">
        <v>0</v>
      </c>
      <c r="O208" s="0" t="s">
        <v>136</v>
      </c>
      <c r="P208" s="0" t="s">
        <v>129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7" t="s">
        <v>119</v>
      </c>
      <c r="G209" s="2" t="n">
        <v>69</v>
      </c>
      <c r="H209" s="2" t="n">
        <v>69</v>
      </c>
      <c r="I209" s="2" t="n">
        <f aca="false">(57+51)/2</f>
        <v>54</v>
      </c>
      <c r="J209" s="7" t="s">
        <v>120</v>
      </c>
      <c r="K209" s="2" t="n">
        <f aca="false">(14+10)/2</f>
        <v>12</v>
      </c>
      <c r="L209" s="2" t="n">
        <v>21</v>
      </c>
      <c r="M209" s="7" t="s">
        <v>89</v>
      </c>
      <c r="N209" s="0" t="n">
        <v>0</v>
      </c>
      <c r="O209" s="0" t="s">
        <v>136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7" t="s">
        <v>121</v>
      </c>
      <c r="G210" s="2" t="n">
        <v>88</v>
      </c>
      <c r="H210" s="2" t="n">
        <v>66</v>
      </c>
      <c r="I210" s="2" t="n">
        <v>52</v>
      </c>
      <c r="J210" s="2" t="s">
        <v>98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136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7" t="s">
        <v>119</v>
      </c>
      <c r="G211" s="2" t="n">
        <v>85</v>
      </c>
      <c r="H211" s="2" t="n">
        <v>70</v>
      </c>
      <c r="I211" s="2" t="n">
        <f aca="false">(63+59)/2</f>
        <v>61</v>
      </c>
      <c r="J211" s="2" t="s">
        <v>98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7" t="s">
        <v>121</v>
      </c>
      <c r="G212" s="2" t="n">
        <v>89</v>
      </c>
      <c r="H212" s="2" t="n">
        <v>70</v>
      </c>
      <c r="I212" s="2" t="n">
        <f aca="false">(57+51)/2</f>
        <v>54</v>
      </c>
      <c r="J212" s="2" t="s">
        <v>98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136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7" t="s">
        <v>119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7" t="s">
        <v>120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136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7" t="s">
        <v>119</v>
      </c>
      <c r="G214" s="2" t="n">
        <v>86</v>
      </c>
      <c r="H214" s="2" t="n">
        <v>64</v>
      </c>
      <c r="I214" s="2" t="n">
        <v>49</v>
      </c>
      <c r="J214" s="2" t="s">
        <v>104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136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7" t="s">
        <v>121</v>
      </c>
      <c r="G215" s="2" t="n">
        <v>75</v>
      </c>
      <c r="H215" s="2" t="n">
        <v>59</v>
      </c>
      <c r="I215" s="2" t="n">
        <v>57</v>
      </c>
      <c r="J215" s="7" t="s">
        <v>137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136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130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105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136</v>
      </c>
      <c r="P217" s="0" t="s">
        <v>129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105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7" t="s">
        <v>134</v>
      </c>
      <c r="G219" s="2" t="n">
        <v>71</v>
      </c>
      <c r="H219" s="2" t="n">
        <v>63</v>
      </c>
      <c r="I219" s="2" t="n">
        <v>75</v>
      </c>
      <c r="J219" s="2" t="s">
        <v>98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136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7" t="s">
        <v>116</v>
      </c>
      <c r="G220" s="2" t="n">
        <v>70</v>
      </c>
      <c r="H220" s="2" t="n">
        <v>61</v>
      </c>
      <c r="I220" s="2" t="n">
        <v>73</v>
      </c>
      <c r="J220" s="7" t="s">
        <v>125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136</v>
      </c>
      <c r="P220" s="7" t="s">
        <v>75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7" t="s">
        <v>121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99</v>
      </c>
      <c r="K221" s="2" t="n">
        <v>10</v>
      </c>
      <c r="L221" s="2" t="n">
        <v>0</v>
      </c>
      <c r="M221" s="0" t="s">
        <v>89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99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136</v>
      </c>
      <c r="P222" s="0" t="s">
        <v>129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7" t="s">
        <v>132</v>
      </c>
      <c r="G223" s="2" t="n">
        <v>86</v>
      </c>
      <c r="H223" s="2" t="n">
        <v>72</v>
      </c>
      <c r="I223" s="2" t="n">
        <v>63</v>
      </c>
      <c r="J223" s="2" t="s">
        <v>99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136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7" t="s">
        <v>139</v>
      </c>
      <c r="G224" s="2" t="n">
        <v>76</v>
      </c>
      <c r="H224" s="2" t="n">
        <v>43</v>
      </c>
      <c r="I224" s="2" t="n">
        <f aca="false">(33+29)/2</f>
        <v>31</v>
      </c>
      <c r="J224" s="2" t="s">
        <v>98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136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105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136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130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128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136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105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136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8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101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98</v>
      </c>
      <c r="K230" s="2" t="n">
        <v>17</v>
      </c>
      <c r="L230" s="2" t="n">
        <v>24</v>
      </c>
      <c r="M230" s="0" t="s">
        <v>89</v>
      </c>
      <c r="N230" s="0" t="n">
        <v>0</v>
      </c>
      <c r="O230" s="0" t="s">
        <v>136</v>
      </c>
      <c r="P230" s="0" t="s">
        <v>72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99</v>
      </c>
      <c r="K231" s="2" t="n">
        <v>7</v>
      </c>
      <c r="L231" s="2" t="n">
        <v>0</v>
      </c>
      <c r="M231" s="0" t="s">
        <v>89</v>
      </c>
      <c r="N231" s="0" t="n">
        <v>0</v>
      </c>
      <c r="O231" s="0" t="s">
        <v>136</v>
      </c>
      <c r="P231" s="0" t="s">
        <v>76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101</v>
      </c>
      <c r="K232" s="2" t="n">
        <f aca="false">(7+10+5)/3</f>
        <v>7.33333333333333</v>
      </c>
      <c r="L232" s="2" t="n">
        <v>0</v>
      </c>
      <c r="M232" s="0" t="s">
        <v>89</v>
      </c>
      <c r="N232" s="0" t="n">
        <v>0</v>
      </c>
      <c r="O232" s="0" t="s">
        <v>136</v>
      </c>
      <c r="P232" s="0" t="s">
        <v>129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7" t="s">
        <v>114</v>
      </c>
      <c r="K233" s="2" t="n">
        <v>9</v>
      </c>
      <c r="L233" s="2" t="n">
        <v>0</v>
      </c>
      <c r="M233" s="0" t="s">
        <v>89</v>
      </c>
      <c r="N233" s="0" t="n">
        <v>0</v>
      </c>
      <c r="O233" s="0" t="s">
        <v>136</v>
      </c>
      <c r="P233" s="0" t="s">
        <v>81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101</v>
      </c>
      <c r="K234" s="2" t="n">
        <v>6</v>
      </c>
      <c r="L234" s="2" t="n">
        <v>0</v>
      </c>
      <c r="M234" s="7" t="s">
        <v>89</v>
      </c>
      <c r="N234" s="0" t="n">
        <v>0</v>
      </c>
      <c r="O234" s="0" t="s">
        <v>136</v>
      </c>
      <c r="P234" s="7" t="s">
        <v>75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2</v>
      </c>
      <c r="Z234" s="3" t="n">
        <f aca="false">Q234/Y234</f>
        <v>2.06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7" t="s">
        <v>119</v>
      </c>
      <c r="G235" s="2" t="n">
        <v>80</v>
      </c>
      <c r="H235" s="2" t="n">
        <v>69</v>
      </c>
      <c r="I235" s="2" t="n">
        <f aca="false">(69+72)/2</f>
        <v>70.5</v>
      </c>
      <c r="J235" s="2" t="s">
        <v>105</v>
      </c>
      <c r="K235" s="2" t="n">
        <f aca="false">(5+8)/2</f>
        <v>6.5</v>
      </c>
      <c r="L235" s="2" t="n">
        <v>0</v>
      </c>
      <c r="M235" s="7" t="s">
        <v>89</v>
      </c>
      <c r="N235" s="0" t="n">
        <v>0</v>
      </c>
      <c r="O235" s="0" t="s">
        <v>136</v>
      </c>
      <c r="P235" s="0" t="s">
        <v>72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7" t="s">
        <v>121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113</v>
      </c>
      <c r="K236" s="2" t="n">
        <v>3</v>
      </c>
      <c r="L236" s="2" t="n">
        <v>0</v>
      </c>
      <c r="M236" s="7" t="s">
        <v>89</v>
      </c>
      <c r="N236" s="0" t="n">
        <v>0</v>
      </c>
      <c r="O236" s="0" t="s">
        <v>136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0"/>
      <c r="Y236" s="0" t="n">
        <v>2</v>
      </c>
      <c r="Z236" s="3" t="n">
        <f aca="false">Q236/Y236</f>
        <v>2.48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769</v>
      </c>
      <c r="B237" s="1" t="n">
        <v>44115.4951388889</v>
      </c>
      <c r="C237" s="0" t="n">
        <v>0</v>
      </c>
      <c r="D237" s="0" t="s">
        <v>82</v>
      </c>
      <c r="F237" s="0" t="s">
        <v>60</v>
      </c>
      <c r="G237" s="2" t="n">
        <v>71</v>
      </c>
      <c r="H237" s="2" t="n">
        <v>61</v>
      </c>
      <c r="I237" s="2" t="n">
        <v>72</v>
      </c>
      <c r="J237" s="2" t="s">
        <v>120</v>
      </c>
      <c r="K237" s="2" t="n">
        <v>9</v>
      </c>
      <c r="L237" s="2" t="n">
        <v>0</v>
      </c>
      <c r="M237" s="0" t="s">
        <v>89</v>
      </c>
      <c r="N237" s="0" t="n">
        <v>0</v>
      </c>
    </row>
    <row r="238" customFormat="false" ht="13.8" hidden="false" customHeight="false" outlineLevel="0" collapsed="false">
      <c r="A238" s="0" t="n">
        <f aca="false">A237+1</f>
        <v>770</v>
      </c>
      <c r="B238" s="1" t="n">
        <v>44116.4597222222</v>
      </c>
      <c r="C238" s="0" t="n">
        <v>1</v>
      </c>
      <c r="F238" s="0" t="s">
        <v>60</v>
      </c>
      <c r="G238" s="2" t="n">
        <f aca="false">(75+79)/2</f>
        <v>77</v>
      </c>
      <c r="H238" s="2" t="n">
        <v>42</v>
      </c>
      <c r="I238" s="2" t="n">
        <v>28</v>
      </c>
      <c r="J238" s="2" t="s">
        <v>98</v>
      </c>
      <c r="K238" s="2" t="n">
        <v>22</v>
      </c>
      <c r="L238" s="2" t="n">
        <v>30</v>
      </c>
      <c r="M238" s="0" t="s">
        <v>89</v>
      </c>
      <c r="N238" s="0" t="n">
        <v>0</v>
      </c>
      <c r="O238" s="0" t="s">
        <v>136</v>
      </c>
      <c r="P238" s="13" t="s">
        <v>92</v>
      </c>
      <c r="Q238" s="3" t="n">
        <v>6.85</v>
      </c>
      <c r="R238" s="2" t="n">
        <v>860</v>
      </c>
      <c r="S238" s="2" t="n">
        <f aca="false">T238+R238</f>
        <v>15780</v>
      </c>
      <c r="T238" s="2" t="n">
        <v>14920</v>
      </c>
      <c r="U238" s="3" t="n">
        <f aca="false">(120+3)/60</f>
        <v>2.05</v>
      </c>
      <c r="V238" s="3" t="n">
        <f aca="false">(120+16)/60</f>
        <v>2.26666666666667</v>
      </c>
      <c r="W238" s="3" t="n">
        <f aca="false">V238-U238</f>
        <v>0.216666666666667</v>
      </c>
      <c r="X238" s="3" t="n">
        <f aca="false">Q236/U236</f>
        <v>3.54285714285714</v>
      </c>
      <c r="Y238" s="0" t="n">
        <v>1</v>
      </c>
      <c r="Z238" s="3" t="n">
        <f aca="false">Q238/Y238</f>
        <v>6.85</v>
      </c>
      <c r="AA238" s="3" t="n">
        <f aca="false">17+56/60</f>
        <v>17.9333333333333</v>
      </c>
      <c r="AB238" s="2" t="n">
        <v>292</v>
      </c>
      <c r="AC238" s="2" t="n">
        <v>555</v>
      </c>
      <c r="AD238" s="2" t="n">
        <v>69</v>
      </c>
      <c r="AE238" s="0" t="n">
        <v>110</v>
      </c>
      <c r="AF238" s="3" t="n">
        <f aca="false">16+52/60</f>
        <v>16.8666666666667</v>
      </c>
      <c r="AG238" s="3" t="n">
        <f aca="false">17+31/60</f>
        <v>17.5166666666667</v>
      </c>
      <c r="AH238" s="3" t="n">
        <f aca="false">17+54/60</f>
        <v>17.9</v>
      </c>
      <c r="AI238" s="3" t="n">
        <f aca="false">18+51/60</f>
        <v>18.85</v>
      </c>
      <c r="AJ238" s="3" t="n">
        <f aca="false">18+14/60</f>
        <v>18.2333333333333</v>
      </c>
      <c r="AK238" s="3" t="n">
        <f aca="false">17+54/60</f>
        <v>17.9</v>
      </c>
      <c r="AL238" s="3" t="n">
        <f aca="false">60/3.3</f>
        <v>18.1818181818182</v>
      </c>
      <c r="AM238" s="0"/>
      <c r="AP238" s="2" t="n">
        <v>8</v>
      </c>
      <c r="AQ238" s="0" t="n">
        <v>2</v>
      </c>
      <c r="AR238" s="0" t="n">
        <v>0</v>
      </c>
      <c r="AS238" s="0" t="n">
        <v>0</v>
      </c>
      <c r="AT238" s="4" t="n">
        <f aca="false">60*U238-SUM(AU238:AY238)</f>
        <v>116.433333333333</v>
      </c>
      <c r="AU238" s="3" t="n">
        <f aca="false">6+18/60</f>
        <v>6.3</v>
      </c>
      <c r="AV238" s="3" t="n">
        <f aca="false">16/60</f>
        <v>0.266666666666667</v>
      </c>
      <c r="AW238" s="3" t="n">
        <v>0</v>
      </c>
      <c r="AX238" s="3" t="n">
        <v>0</v>
      </c>
      <c r="AY238" s="3" t="n">
        <v>0</v>
      </c>
      <c r="AZ238" s="0" t="s">
        <v>58</v>
      </c>
      <c r="BA238" s="0" t="s">
        <v>59</v>
      </c>
      <c r="BB238" s="0" t="n">
        <v>0</v>
      </c>
    </row>
    <row r="239" customFormat="false" ht="12.8" hidden="false" customHeight="false" outlineLevel="0" collapsed="false">
      <c r="A239" s="0" t="n">
        <v>771</v>
      </c>
      <c r="B239" s="1" t="n">
        <v>44117.5930555556</v>
      </c>
      <c r="C239" s="0" t="n">
        <v>1</v>
      </c>
      <c r="F239" s="7" t="s">
        <v>119</v>
      </c>
      <c r="G239" s="2" t="n">
        <f aca="false">(77+81)/2</f>
        <v>79</v>
      </c>
      <c r="H239" s="2" t="n">
        <v>42</v>
      </c>
      <c r="I239" s="2" t="n">
        <v>26</v>
      </c>
      <c r="J239" s="2" t="s">
        <v>109</v>
      </c>
      <c r="K239" s="2" t="n">
        <v>6</v>
      </c>
      <c r="L239" s="2" t="n">
        <v>0</v>
      </c>
      <c r="M239" s="0" t="s">
        <v>89</v>
      </c>
      <c r="N239" s="0" t="n">
        <v>0</v>
      </c>
      <c r="O239" s="0" t="s">
        <v>136</v>
      </c>
      <c r="P239" s="0" t="s">
        <v>140</v>
      </c>
      <c r="Q239" s="3" t="n">
        <v>7.71</v>
      </c>
      <c r="R239" s="2" t="n">
        <v>500</v>
      </c>
      <c r="S239" s="2" t="n">
        <v>17039</v>
      </c>
      <c r="T239" s="2" t="n">
        <f aca="false">S239-R239</f>
        <v>16539</v>
      </c>
      <c r="U239" s="3" t="n">
        <f aca="false">(120+6)/60</f>
        <v>2.1</v>
      </c>
      <c r="V239" s="3" t="n">
        <f aca="false">(120+15)/60</f>
        <v>2.25</v>
      </c>
      <c r="W239" s="3" t="n">
        <f aca="false">V239-U239</f>
        <v>0.15</v>
      </c>
      <c r="X239" s="3" t="n">
        <f aca="false">Q239/U239</f>
        <v>3.67142857142857</v>
      </c>
      <c r="Y239" s="0" t="n">
        <v>1</v>
      </c>
      <c r="Z239" s="3" t="n">
        <f aca="false">Q239/Y239</f>
        <v>7.71</v>
      </c>
      <c r="AA239" s="3" t="n">
        <f aca="false">16+24/60</f>
        <v>16.4</v>
      </c>
      <c r="AB239" s="2" t="n">
        <v>1037</v>
      </c>
      <c r="AC239" s="2" t="n">
        <v>820</v>
      </c>
      <c r="AD239" s="2" t="n">
        <v>128</v>
      </c>
      <c r="AE239" s="0" t="n">
        <v>141</v>
      </c>
      <c r="AF239" s="3" t="n">
        <f aca="false">16+31/60</f>
        <v>16.5166666666667</v>
      </c>
      <c r="AG239" s="3" t="n">
        <f aca="false">15+58/60</f>
        <v>15.9666666666667</v>
      </c>
      <c r="AH239" s="3" t="n">
        <f aca="false">16+7/60</f>
        <v>16.1166666666667</v>
      </c>
      <c r="AI239" s="3" t="n">
        <f aca="false">16+38/60</f>
        <v>16.6333333333333</v>
      </c>
      <c r="AJ239" s="3" t="n">
        <f aca="false">16+26/60</f>
        <v>16.4333333333333</v>
      </c>
      <c r="AK239" s="3" t="n">
        <f aca="false">15+54/60</f>
        <v>15.9</v>
      </c>
      <c r="AL239" s="3" t="n">
        <f aca="false">60/3.7</f>
        <v>16.2162162162162</v>
      </c>
      <c r="AP239" s="2" t="n">
        <v>11</v>
      </c>
      <c r="AQ239" s="0" t="n">
        <v>2</v>
      </c>
      <c r="AR239" s="0" t="n">
        <v>0</v>
      </c>
      <c r="AS239" s="0" t="n">
        <v>0</v>
      </c>
      <c r="AT239" s="4" t="n">
        <v>0</v>
      </c>
      <c r="AU239" s="3" t="n">
        <f aca="false">4+41/60</f>
        <v>4.68333333333333</v>
      </c>
      <c r="AV239" s="3" t="n">
        <f aca="false">26+32/60</f>
        <v>26.5333333333333</v>
      </c>
      <c r="AW239" s="3" t="n">
        <f aca="false">(95+14/60)</f>
        <v>95.2333333333333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A240" s="0" t="n">
        <v>772</v>
      </c>
      <c r="B240" s="1" t="n">
        <v>44118.4534722222</v>
      </c>
      <c r="C240" s="0" t="n">
        <v>1</v>
      </c>
      <c r="F240" s="0" t="s">
        <v>60</v>
      </c>
      <c r="G240" s="2" t="n">
        <f aca="false">79+11/60*(83-79)</f>
        <v>79.7333333333333</v>
      </c>
      <c r="H240" s="2" t="n">
        <f aca="false">60+11/60*(64-60)</f>
        <v>60.7333333333333</v>
      </c>
      <c r="I240" s="2" t="n">
        <f aca="false">56+11/60+(60-63)</f>
        <v>53.1833333333333</v>
      </c>
      <c r="J240" s="2" t="s">
        <v>99</v>
      </c>
      <c r="K240" s="2" t="n">
        <v>13</v>
      </c>
      <c r="L240" s="2" t="n">
        <v>28</v>
      </c>
      <c r="M240" s="0" t="s">
        <v>89</v>
      </c>
      <c r="N240" s="0" t="n">
        <v>1</v>
      </c>
      <c r="O240" s="0" t="s">
        <v>136</v>
      </c>
      <c r="P240" s="0" t="s">
        <v>77</v>
      </c>
      <c r="Q240" s="3" t="n">
        <v>4.2</v>
      </c>
      <c r="T240" s="2" t="n">
        <v>9478</v>
      </c>
      <c r="U240" s="3" t="n">
        <v>1.11</v>
      </c>
      <c r="X240" s="3" t="n">
        <f aca="false">Q240/U240</f>
        <v>3.78378378378378</v>
      </c>
      <c r="Y240" s="0" t="n">
        <v>4</v>
      </c>
      <c r="Z240" s="3" t="n">
        <f aca="false">Q240/Y240</f>
        <v>1.05</v>
      </c>
      <c r="AA240" s="3" t="n">
        <v>15.9</v>
      </c>
      <c r="AB240" s="2" t="n">
        <v>98.5</v>
      </c>
      <c r="AC240" s="2" t="n">
        <v>552</v>
      </c>
      <c r="AP240" s="2" t="n">
        <v>0</v>
      </c>
      <c r="AQ240" s="0" t="n">
        <v>1</v>
      </c>
      <c r="AR240" s="0" t="n">
        <v>1</v>
      </c>
      <c r="AS240" s="0" t="n">
        <v>0</v>
      </c>
      <c r="AZ240" s="0" t="s">
        <v>58</v>
      </c>
      <c r="BA240" s="0" t="s">
        <v>59</v>
      </c>
      <c r="BB240" s="0" t="n">
        <v>1</v>
      </c>
      <c r="BC240" s="0" t="s">
        <v>141</v>
      </c>
    </row>
    <row r="241" customFormat="false" ht="12.8" hidden="false" customHeight="false" outlineLevel="0" collapsed="false">
      <c r="A241" s="0" t="n">
        <v>773</v>
      </c>
      <c r="B241" s="1" t="n">
        <v>44119.5958333333</v>
      </c>
      <c r="C241" s="0" t="n">
        <v>1</v>
      </c>
      <c r="F241" s="7" t="s">
        <v>134</v>
      </c>
      <c r="G241" s="2" t="n">
        <v>70</v>
      </c>
      <c r="H241" s="2" t="n">
        <v>57</v>
      </c>
      <c r="I241" s="2" t="n">
        <v>62</v>
      </c>
      <c r="J241" s="2" t="s">
        <v>130</v>
      </c>
      <c r="K241" s="2" t="n">
        <v>18</v>
      </c>
      <c r="L241" s="2" t="n">
        <v>31</v>
      </c>
      <c r="M241" s="0" t="s">
        <v>89</v>
      </c>
      <c r="N241" s="0" t="n">
        <v>0</v>
      </c>
      <c r="O241" s="0" t="s">
        <v>136</v>
      </c>
      <c r="P241" s="0" t="s">
        <v>61</v>
      </c>
      <c r="Q241" s="3" t="n">
        <v>4.9</v>
      </c>
      <c r="U241" s="3" t="n">
        <f aca="false">(60+17)/60</f>
        <v>1.28333333333333</v>
      </c>
      <c r="V241" s="3" t="n">
        <f aca="false">U241</f>
        <v>1.28333333333333</v>
      </c>
      <c r="W241" s="3" t="n">
        <f aca="false">V241-U241</f>
        <v>0</v>
      </c>
      <c r="X241" s="3" t="n">
        <f aca="false">Q241/U241</f>
        <v>3.81818181818182</v>
      </c>
      <c r="Y241" s="0" t="n">
        <v>2</v>
      </c>
      <c r="Z241" s="3" t="n">
        <f aca="false">Q241/Y241</f>
        <v>2.45</v>
      </c>
      <c r="AA241" s="3" t="n">
        <f aca="false">15+43/60</f>
        <v>15.7166666666667</v>
      </c>
      <c r="AB241" s="2" t="n">
        <v>121</v>
      </c>
      <c r="AC241" s="2" t="n">
        <v>614</v>
      </c>
      <c r="AD241" s="2" t="n">
        <v>78</v>
      </c>
      <c r="AE241" s="0" t="n">
        <v>99</v>
      </c>
      <c r="AF241" s="3" t="n">
        <f aca="false">15+31/60</f>
        <v>15.5166666666667</v>
      </c>
      <c r="AG241" s="3" t="n">
        <v>16</v>
      </c>
      <c r="AH241" s="3" t="n">
        <f aca="false">15+41/60</f>
        <v>15.6833333333333</v>
      </c>
      <c r="AI241" s="3" t="n">
        <f aca="false">15+41/60</f>
        <v>15.6833333333333</v>
      </c>
      <c r="AJ241" s="3" t="n">
        <f aca="false">60/3.8</f>
        <v>15.7894736842105</v>
      </c>
      <c r="AP241" s="2" t="n">
        <v>0</v>
      </c>
      <c r="AQ241" s="0" t="n">
        <v>0</v>
      </c>
      <c r="AR241" s="0" t="n">
        <v>0</v>
      </c>
      <c r="AS241" s="0" t="n">
        <v>0</v>
      </c>
      <c r="AT241" s="4" t="n">
        <f aca="false">60*U241-SUM(AU241:AY241)</f>
        <v>67.2833333333333</v>
      </c>
      <c r="AU241" s="3" t="n">
        <f aca="false">9+43/60</f>
        <v>9.71666666666667</v>
      </c>
      <c r="AV241" s="3" t="n">
        <v>0</v>
      </c>
      <c r="AW241" s="3" t="n">
        <v>0</v>
      </c>
      <c r="AX241" s="3" t="n">
        <v>0</v>
      </c>
      <c r="AY241" s="3" t="n">
        <v>0</v>
      </c>
      <c r="AZ241" s="0" t="s">
        <v>58</v>
      </c>
      <c r="BA241" s="0" t="s">
        <v>59</v>
      </c>
      <c r="BB241" s="0" t="n">
        <v>0</v>
      </c>
    </row>
    <row r="242" customFormat="false" ht="12.8" hidden="false" customHeight="false" outlineLevel="0" collapsed="false">
      <c r="A242" s="0" t="n">
        <v>774</v>
      </c>
      <c r="B242" s="1" t="n">
        <v>44120.6159722222</v>
      </c>
      <c r="C242" s="0" t="n">
        <v>1</v>
      </c>
      <c r="F242" s="7" t="s">
        <v>116</v>
      </c>
      <c r="G242" s="2" t="n">
        <v>71</v>
      </c>
      <c r="H242" s="2" t="n">
        <v>70</v>
      </c>
      <c r="I242" s="2" t="n">
        <v>79</v>
      </c>
      <c r="J242" s="2" t="s">
        <v>98</v>
      </c>
      <c r="K242" s="2" t="n">
        <v>6</v>
      </c>
      <c r="L242" s="2" t="n">
        <v>0</v>
      </c>
      <c r="M242" s="0" t="s">
        <v>89</v>
      </c>
      <c r="N242" s="0" t="n">
        <v>0</v>
      </c>
      <c r="O242" s="0" t="s">
        <v>136</v>
      </c>
      <c r="P242" s="0" t="s">
        <v>90</v>
      </c>
      <c r="Q242" s="3" t="n">
        <v>7.32</v>
      </c>
      <c r="R242" s="2" t="n">
        <v>500</v>
      </c>
      <c r="S242" s="2" t="n">
        <v>16244</v>
      </c>
      <c r="T242" s="2" t="n">
        <f aca="false">S242-R242</f>
        <v>15744</v>
      </c>
      <c r="U242" s="3" t="n">
        <f aca="false">(120+3)/60</f>
        <v>2.05</v>
      </c>
      <c r="V242" s="3" t="n">
        <f aca="false">(120+16)/60</f>
        <v>2.26666666666667</v>
      </c>
      <c r="W242" s="3" t="n">
        <f aca="false">V242-U242</f>
        <v>0.216666666666667</v>
      </c>
      <c r="X242" s="3" t="n">
        <f aca="false">Q242/U242</f>
        <v>3.57073170731707</v>
      </c>
      <c r="Y242" s="0" t="n">
        <v>1</v>
      </c>
      <c r="Z242" s="3" t="n">
        <f aca="false">Q242/Y242</f>
        <v>7.32</v>
      </c>
      <c r="AA242" s="3" t="n">
        <f aca="false">16+49/60</f>
        <v>16.8166666666667</v>
      </c>
      <c r="AB242" s="2" t="n">
        <v>210</v>
      </c>
      <c r="AC242" s="2" t="n">
        <v>777</v>
      </c>
      <c r="AD242" s="2" t="n">
        <v>111</v>
      </c>
      <c r="AE242" s="0" t="n">
        <v>130</v>
      </c>
      <c r="AF242" s="3" t="n">
        <f aca="false">16+11/60</f>
        <v>16.1833333333333</v>
      </c>
      <c r="AG242" s="3" t="n">
        <f aca="false">16+41/60</f>
        <v>16.6833333333333</v>
      </c>
      <c r="AH242" s="3" t="n">
        <f aca="false">17+43/60</f>
        <v>17.7166666666667</v>
      </c>
      <c r="AI242" s="3" t="n">
        <f aca="false">16+41/60</f>
        <v>16.6833333333333</v>
      </c>
      <c r="AJ242" s="3" t="n">
        <f aca="false">16+45/60</f>
        <v>16.75</v>
      </c>
      <c r="AK242" s="3" t="n">
        <f aca="false">16+21/60</f>
        <v>16.35</v>
      </c>
      <c r="AL242" s="3" t="n">
        <f aca="false">60/3.6</f>
        <v>16.6666666666667</v>
      </c>
      <c r="AP242" s="2" t="n">
        <v>0</v>
      </c>
      <c r="AQ242" s="0" t="n">
        <v>0</v>
      </c>
      <c r="AR242" s="0" t="n">
        <v>0</v>
      </c>
      <c r="AS242" s="0" t="n">
        <v>0</v>
      </c>
      <c r="AT242" s="4" t="n">
        <f aca="false">60*U242-SUM(AU242:AY242)</f>
        <v>0.633333333333326</v>
      </c>
      <c r="AU242" s="3" t="n">
        <f aca="false">29+11/60</f>
        <v>29.1833333333333</v>
      </c>
      <c r="AV242" s="3" t="n">
        <f aca="false">(60+32) +4/60</f>
        <v>92.0666666666667</v>
      </c>
      <c r="AW242" s="3" t="n">
        <f aca="false">1+7/60</f>
        <v>1.11666666666667</v>
      </c>
      <c r="AX242" s="3" t="n">
        <v>0</v>
      </c>
      <c r="AY242" s="3" t="n">
        <v>0</v>
      </c>
      <c r="AZ242" s="0" t="s">
        <v>58</v>
      </c>
      <c r="BA242" s="0" t="s">
        <v>59</v>
      </c>
      <c r="BB242" s="0" t="n">
        <v>0</v>
      </c>
    </row>
    <row r="243" customFormat="false" ht="12.8" hidden="false" customHeight="false" outlineLevel="0" collapsed="false">
      <c r="A243" s="0" t="n">
        <v>775</v>
      </c>
      <c r="B243" s="1" t="n">
        <v>44121.5291666667</v>
      </c>
      <c r="C243" s="0" t="n">
        <v>1</v>
      </c>
      <c r="F243" s="7" t="s">
        <v>134</v>
      </c>
      <c r="G243" s="2" t="n">
        <v>69</v>
      </c>
      <c r="H243" s="2" t="n">
        <v>55</v>
      </c>
      <c r="I243" s="2" t="n">
        <v>61</v>
      </c>
      <c r="J243" s="2" t="s">
        <v>99</v>
      </c>
      <c r="K243" s="2" t="n">
        <v>15</v>
      </c>
      <c r="L243" s="2" t="n">
        <v>29</v>
      </c>
      <c r="M243" s="0" t="s">
        <v>89</v>
      </c>
      <c r="N243" s="0" t="n">
        <v>0</v>
      </c>
      <c r="O243" s="0" t="s">
        <v>136</v>
      </c>
      <c r="P243" s="0" t="s">
        <v>76</v>
      </c>
      <c r="Q243" s="3" t="n">
        <v>8.35</v>
      </c>
      <c r="R243" s="2" t="n">
        <v>779</v>
      </c>
      <c r="S243" s="2" t="n">
        <v>17975</v>
      </c>
      <c r="T243" s="2" t="n">
        <f aca="false">S243-R243</f>
        <v>17196</v>
      </c>
      <c r="U243" s="3" t="n">
        <f aca="false">(120+8)/60</f>
        <v>2.13333333333333</v>
      </c>
      <c r="V243" s="3" t="n">
        <f aca="false">(120+15)/60</f>
        <v>2.25</v>
      </c>
      <c r="W243" s="3" t="n">
        <f aca="false">V243-U243</f>
        <v>0.116666666666667</v>
      </c>
      <c r="X243" s="3" t="n">
        <f aca="false">Q243/U243</f>
        <v>3.9140625</v>
      </c>
      <c r="Y243" s="0" t="n">
        <v>1</v>
      </c>
      <c r="Z243" s="3" t="n">
        <f aca="false">Q243/Y243</f>
        <v>8.35</v>
      </c>
      <c r="AA243" s="3" t="n">
        <f aca="false">15+21/50</f>
        <v>15.42</v>
      </c>
      <c r="AB243" s="2" t="n">
        <v>856</v>
      </c>
      <c r="AC243" s="2" t="n">
        <v>698</v>
      </c>
      <c r="AD243" s="2" t="n">
        <v>76</v>
      </c>
      <c r="AE243" s="0" t="n">
        <v>112</v>
      </c>
      <c r="AF243" s="3" t="n">
        <f aca="false">15+13/60</f>
        <v>15.2166666666667</v>
      </c>
      <c r="AG243" s="3" t="n">
        <f aca="false">15+11/60</f>
        <v>15.1833333333333</v>
      </c>
      <c r="AH243" s="3" t="n">
        <f aca="false">15+8/60</f>
        <v>15.1333333333333</v>
      </c>
      <c r="AI243" s="3" t="n">
        <f aca="false">16+4/60</f>
        <v>16.0666666666667</v>
      </c>
      <c r="AJ243" s="3" t="n">
        <f aca="false">15+3/60</f>
        <v>15.05</v>
      </c>
      <c r="AK243" s="3" t="n">
        <f aca="false">15+8/60</f>
        <v>15.1333333333333</v>
      </c>
      <c r="AL243" s="3" t="n">
        <f aca="false">15+24/60</f>
        <v>15.4</v>
      </c>
      <c r="AM243" s="3" t="n">
        <f aca="false">15+30/60</f>
        <v>15.5</v>
      </c>
      <c r="AN243" s="3" t="n">
        <f aca="false">60/3.8</f>
        <v>15.7894736842105</v>
      </c>
      <c r="AP243" s="2" t="n">
        <v>1</v>
      </c>
      <c r="AQ243" s="0" t="n">
        <v>2</v>
      </c>
      <c r="AR243" s="0" t="n">
        <v>0</v>
      </c>
      <c r="AS243" s="0" t="n">
        <v>0</v>
      </c>
      <c r="AT243" s="4" t="n">
        <f aca="false">60*U243-SUM(AU243:AY243)</f>
        <v>113.933333333333</v>
      </c>
      <c r="AU243" s="3" t="n">
        <f aca="false">13+20/60</f>
        <v>13.3333333333333</v>
      </c>
      <c r="AV243" s="3" t="n">
        <f aca="false">44/60</f>
        <v>0.733333333333333</v>
      </c>
      <c r="AW243" s="3" t="n">
        <v>0</v>
      </c>
      <c r="AX243" s="3" t="n">
        <v>0</v>
      </c>
      <c r="AY243" s="3" t="n">
        <v>0</v>
      </c>
      <c r="AZ243" s="0" t="s">
        <v>58</v>
      </c>
      <c r="BA243" s="0" t="s">
        <v>59</v>
      </c>
      <c r="BB243" s="0" t="n">
        <v>0</v>
      </c>
    </row>
    <row r="244" customFormat="false" ht="12.8" hidden="false" customHeight="false" outlineLevel="0" collapsed="false">
      <c r="A244" s="0" t="n">
        <v>776</v>
      </c>
      <c r="B244" s="1" t="n">
        <v>44122.5194444444</v>
      </c>
      <c r="C244" s="0" t="n">
        <v>1</v>
      </c>
      <c r="F244" s="7" t="s">
        <v>116</v>
      </c>
      <c r="G244" s="2" t="n">
        <v>82</v>
      </c>
      <c r="H244" s="2" t="n">
        <v>68</v>
      </c>
      <c r="I244" s="2" t="n">
        <f aca="false">(58+55)/2</f>
        <v>56.5</v>
      </c>
      <c r="J244" s="2" t="s">
        <v>99</v>
      </c>
      <c r="K244" s="2" t="n">
        <f aca="false">(18+21)/2</f>
        <v>19.5</v>
      </c>
      <c r="L244" s="2" t="n">
        <v>30</v>
      </c>
      <c r="M244" s="0" t="s">
        <v>89</v>
      </c>
      <c r="N244" s="0" t="n">
        <v>0</v>
      </c>
      <c r="O244" s="0" t="s">
        <v>136</v>
      </c>
      <c r="P244" s="0" t="s">
        <v>129</v>
      </c>
      <c r="Q244" s="3" t="n">
        <v>5.07</v>
      </c>
      <c r="U244" s="3" t="n">
        <f aca="false">(60+43)/60</f>
        <v>1.71666666666667</v>
      </c>
      <c r="V244" s="3" t="n">
        <f aca="false">(60+56)/60</f>
        <v>1.93333333333333</v>
      </c>
      <c r="W244" s="3" t="n">
        <f aca="false">V244-U244</f>
        <v>0.216666666666667</v>
      </c>
      <c r="X244" s="3" t="n">
        <f aca="false">Q244/U244</f>
        <v>2.95339805825243</v>
      </c>
      <c r="Y244" s="0" t="n">
        <v>1</v>
      </c>
      <c r="Z244" s="3" t="n">
        <f aca="false">Q244/Y244</f>
        <v>5.07</v>
      </c>
      <c r="AA244" s="3" t="n">
        <f aca="false">20+14/60</f>
        <v>20.2333333333333</v>
      </c>
      <c r="AB244" s="2" t="n">
        <v>715</v>
      </c>
      <c r="AC244" s="2" t="n">
        <v>563</v>
      </c>
      <c r="AD244" s="2" t="n">
        <v>122</v>
      </c>
      <c r="AE244" s="0" t="n">
        <v>150</v>
      </c>
      <c r="AF244" s="3" t="n">
        <f aca="false">17+14/60</f>
        <v>17.2333333333333</v>
      </c>
      <c r="AG244" s="3" t="n">
        <f aca="false">17+35/60</f>
        <v>17.5833333333333</v>
      </c>
      <c r="AH244" s="3" t="n">
        <f aca="false">23+3/60</f>
        <v>23.05</v>
      </c>
      <c r="AI244" s="3" t="n">
        <f aca="false">24+11/60</f>
        <v>24.1833333333333</v>
      </c>
      <c r="AJ244" s="3" t="n">
        <f aca="false">19+8/60</f>
        <v>19.1333333333333</v>
      </c>
      <c r="AK244" s="3" t="n">
        <f aca="false">60/2.9</f>
        <v>20.6896551724138</v>
      </c>
      <c r="AP244" s="2" t="n">
        <v>4</v>
      </c>
      <c r="AQ244" s="0" t="n">
        <v>2</v>
      </c>
      <c r="AR244" s="0" t="n">
        <v>0</v>
      </c>
      <c r="AS244" s="0" t="n">
        <v>0</v>
      </c>
      <c r="AT244" s="4" t="n">
        <f aca="false">60*U244-SUM(AU244:AY244)</f>
        <v>0.48333333333332</v>
      </c>
      <c r="AU244" s="3" t="n">
        <f aca="false">1+9/60</f>
        <v>1.15</v>
      </c>
      <c r="AV244" s="3" t="n">
        <f aca="false">68+46/60</f>
        <v>68.7666666666667</v>
      </c>
      <c r="AW244" s="3" t="n">
        <f aca="false">32+19/60</f>
        <v>32.3166666666667</v>
      </c>
      <c r="AX244" s="3" t="n">
        <f aca="false">17/60</f>
        <v>0.283333333333333</v>
      </c>
      <c r="AY244" s="3" t="n">
        <v>0</v>
      </c>
      <c r="AZ244" s="0" t="s">
        <v>58</v>
      </c>
      <c r="BA244" s="0" t="s">
        <v>59</v>
      </c>
      <c r="BB244" s="0" t="n">
        <v>0</v>
      </c>
    </row>
    <row r="245" customFormat="false" ht="12.8" hidden="false" customHeight="false" outlineLevel="0" collapsed="false">
      <c r="A245" s="0" t="n">
        <v>777</v>
      </c>
      <c r="B245" s="1" t="n">
        <v>44123.4583333333</v>
      </c>
      <c r="C245" s="0" t="n">
        <v>0</v>
      </c>
      <c r="D245" s="7" t="s">
        <v>82</v>
      </c>
      <c r="F245" s="7" t="s">
        <v>142</v>
      </c>
      <c r="G245" s="2" t="n">
        <v>56</v>
      </c>
      <c r="H245" s="2" t="n">
        <v>52</v>
      </c>
      <c r="I245" s="2" t="n">
        <v>87</v>
      </c>
      <c r="J245" s="7" t="s">
        <v>120</v>
      </c>
      <c r="K245" s="2" t="n">
        <v>70</v>
      </c>
      <c r="L245" s="2" t="n">
        <v>0</v>
      </c>
    </row>
    <row r="246" customFormat="false" ht="12.8" hidden="false" customHeight="false" outlineLevel="0" collapsed="false">
      <c r="A246" s="0" t="n">
        <v>778</v>
      </c>
      <c r="B246" s="1" t="n">
        <v>44124.5625</v>
      </c>
      <c r="C246" s="0" t="n">
        <v>1</v>
      </c>
      <c r="F246" s="7" t="s">
        <v>139</v>
      </c>
      <c r="G246" s="2" t="n">
        <v>77</v>
      </c>
      <c r="H246" s="2" t="n">
        <v>62</v>
      </c>
      <c r="I246" s="2" t="n">
        <v>60</v>
      </c>
      <c r="J246" s="7" t="s">
        <v>122</v>
      </c>
      <c r="K246" s="2" t="n">
        <v>20</v>
      </c>
      <c r="L246" s="2" t="n">
        <v>0</v>
      </c>
      <c r="M246" s="0" t="s">
        <v>89</v>
      </c>
      <c r="N246" s="0" t="n">
        <v>0</v>
      </c>
      <c r="O246" s="0" t="s">
        <v>136</v>
      </c>
      <c r="P246" s="0" t="s">
        <v>81</v>
      </c>
      <c r="Q246" s="3" t="n">
        <v>6.31</v>
      </c>
      <c r="R246" s="2" t="n">
        <v>643</v>
      </c>
      <c r="S246" s="2" t="n">
        <v>14684</v>
      </c>
      <c r="T246" s="2" t="n">
        <f aca="false">S246-R246</f>
        <v>14041</v>
      </c>
      <c r="U246" s="3" t="n">
        <f aca="false">(60+42)/60</f>
        <v>1.7</v>
      </c>
      <c r="V246" s="3" t="n">
        <f aca="false">(60+53)/60</f>
        <v>1.88333333333333</v>
      </c>
      <c r="W246" s="3" t="n">
        <f aca="false">V246-U246</f>
        <v>0.183333333333333</v>
      </c>
      <c r="X246" s="3" t="n">
        <f aca="false">Q246/U246</f>
        <v>3.71176470588235</v>
      </c>
      <c r="Y246" s="0" t="n">
        <v>1</v>
      </c>
      <c r="Z246" s="3" t="n">
        <f aca="false">Q246/Y246</f>
        <v>6.31</v>
      </c>
      <c r="AA246" s="3" t="n">
        <f aca="false">16+14/60</f>
        <v>16.2333333333333</v>
      </c>
      <c r="AB246" s="2" t="n">
        <v>233</v>
      </c>
      <c r="AC246" s="2" t="n">
        <v>673</v>
      </c>
      <c r="AD246" s="2" t="n">
        <v>136</v>
      </c>
      <c r="AE246" s="0" t="n">
        <v>140</v>
      </c>
      <c r="AF246" s="3" t="n">
        <f aca="false">16+8/60</f>
        <v>16.1333333333333</v>
      </c>
      <c r="AG246" s="3" t="n">
        <f aca="false">16+27/60</f>
        <v>16.45</v>
      </c>
      <c r="AH246" s="3" t="n">
        <f aca="false">15+58/60</f>
        <v>15.9666666666667</v>
      </c>
      <c r="AI246" s="3" t="n">
        <f aca="false">16+30/60</f>
        <v>16.5</v>
      </c>
      <c r="AJ246" s="3" t="n">
        <f aca="false">16</f>
        <v>16</v>
      </c>
      <c r="AK246" s="3" t="n">
        <f aca="false">16+18/60</f>
        <v>16.3</v>
      </c>
      <c r="AL246" s="3" t="n">
        <f aca="false">60/3.7</f>
        <v>16.2162162162162</v>
      </c>
      <c r="AP246" s="2" t="n">
        <v>0</v>
      </c>
      <c r="AQ246" s="0" t="n">
        <v>2</v>
      </c>
      <c r="AR246" s="0" t="n">
        <v>1</v>
      </c>
      <c r="AS246" s="0" t="n">
        <v>0</v>
      </c>
      <c r="AT246" s="4" t="n">
        <v>0</v>
      </c>
      <c r="AU246" s="3" t="n">
        <f aca="false">53/60</f>
        <v>0.883333333333333</v>
      </c>
      <c r="AV246" s="3" t="n">
        <f aca="false">6+1/60</f>
        <v>6.01666666666667</v>
      </c>
      <c r="AW246" s="3" t="n">
        <f aca="false">81+35/60</f>
        <v>81.5833333333333</v>
      </c>
      <c r="AX246" s="3" t="n">
        <f aca="false">14+2/60</f>
        <v>14.0333333333333</v>
      </c>
      <c r="AY246" s="3" t="n">
        <v>0</v>
      </c>
      <c r="AZ246" s="0" t="s">
        <v>58</v>
      </c>
      <c r="BA246" s="0" t="s">
        <v>59</v>
      </c>
      <c r="BB246" s="0" t="n">
        <v>0</v>
      </c>
    </row>
    <row r="247" customFormat="false" ht="12.8" hidden="false" customHeight="false" outlineLevel="0" collapsed="false">
      <c r="A247" s="0" t="n">
        <v>779</v>
      </c>
      <c r="B247" s="1" t="n">
        <v>44125.5173611111</v>
      </c>
      <c r="C247" s="0" t="n">
        <v>1</v>
      </c>
      <c r="F247" s="7" t="s">
        <v>116</v>
      </c>
      <c r="G247" s="2" t="n">
        <v>79</v>
      </c>
      <c r="H247" s="2" t="n">
        <v>66</v>
      </c>
      <c r="I247" s="2" t="n">
        <v>64</v>
      </c>
      <c r="J247" s="2" t="s">
        <v>99</v>
      </c>
      <c r="K247" s="2" t="n">
        <v>17</v>
      </c>
      <c r="L247" s="2" t="n">
        <v>29</v>
      </c>
      <c r="M247" s="0" t="s">
        <v>89</v>
      </c>
      <c r="N247" s="0" t="n">
        <v>0</v>
      </c>
      <c r="O247" s="0" t="s">
        <v>136</v>
      </c>
      <c r="P247" s="7" t="s">
        <v>75</v>
      </c>
      <c r="Q247" s="3" t="n">
        <v>4.14</v>
      </c>
      <c r="R247" s="2" t="n">
        <v>878</v>
      </c>
      <c r="S247" s="2" t="n">
        <v>9876</v>
      </c>
      <c r="T247" s="2" t="n">
        <f aca="false">S247-R247</f>
        <v>8998</v>
      </c>
      <c r="U247" s="3" t="n">
        <f aca="false">71/60</f>
        <v>1.18333333333333</v>
      </c>
      <c r="V247" s="3" t="n">
        <f aca="false">75/60</f>
        <v>1.25</v>
      </c>
      <c r="W247" s="3" t="n">
        <f aca="false">V247-U247</f>
        <v>0.0666666666666667</v>
      </c>
      <c r="X247" s="3" t="n">
        <f aca="false">Q247/U247</f>
        <v>3.49859154929577</v>
      </c>
      <c r="Y247" s="0" t="n">
        <v>2</v>
      </c>
      <c r="Z247" s="3" t="n">
        <f aca="false">Q247/Y247</f>
        <v>2.07</v>
      </c>
      <c r="AA247" s="3" t="n">
        <f aca="false">17+15/60</f>
        <v>17.25</v>
      </c>
      <c r="AB247" s="2" t="n">
        <v>545</v>
      </c>
      <c r="AC247" s="2" t="n">
        <v>459</v>
      </c>
      <c r="AD247" s="2" t="n">
        <v>122</v>
      </c>
      <c r="AE247" s="0" t="n">
        <v>152</v>
      </c>
      <c r="AF247" s="3" t="n">
        <f aca="false">17+17/60</f>
        <v>17.2833333333333</v>
      </c>
      <c r="AG247" s="3" t="n">
        <f aca="false">16+17/60</f>
        <v>16.2833333333333</v>
      </c>
      <c r="AH247" s="3" t="n">
        <f aca="false">18+47.6</f>
        <v>65.6</v>
      </c>
      <c r="AI247" s="3" t="n">
        <f aca="false">16+34/60</f>
        <v>16.5666666666667</v>
      </c>
      <c r="AJ247" s="3" t="n">
        <f aca="false">60/3.5</f>
        <v>17.1428571428571</v>
      </c>
      <c r="AP247" s="2" t="n">
        <v>0</v>
      </c>
      <c r="AQ247" s="0" t="n">
        <v>2</v>
      </c>
      <c r="AR247" s="0" t="n">
        <v>0</v>
      </c>
      <c r="AS247" s="0" t="n">
        <v>0</v>
      </c>
      <c r="AT247" s="4" t="n">
        <f aca="false">60*U247-SUM(AU247:AY247)</f>
        <v>0.0033333333333303</v>
      </c>
      <c r="AU247" s="3" t="n">
        <f aca="false">11+33/60</f>
        <v>11.55</v>
      </c>
      <c r="AV247" s="3" t="n">
        <f aca="false">24+27/60</f>
        <v>24.45</v>
      </c>
      <c r="AW247" s="3" t="n">
        <f aca="false">32+43/60</f>
        <v>32.7166666666667</v>
      </c>
      <c r="AX247" s="3" t="n">
        <v>2.28</v>
      </c>
      <c r="AY247" s="3" t="n">
        <v>0</v>
      </c>
      <c r="AZ247" s="0" t="s">
        <v>58</v>
      </c>
      <c r="BA247" s="0" t="s">
        <v>59</v>
      </c>
      <c r="BB247" s="0" t="n">
        <v>0</v>
      </c>
    </row>
    <row r="248" customFormat="false" ht="13.8" hidden="false" customHeight="false" outlineLevel="0" collapsed="false">
      <c r="A248" s="0" t="n">
        <v>780</v>
      </c>
      <c r="B248" s="1" t="n">
        <v>44126.4777777778</v>
      </c>
      <c r="C248" s="0" t="n">
        <v>1</v>
      </c>
      <c r="F248" s="7" t="s">
        <v>116</v>
      </c>
      <c r="G248" s="2" t="n">
        <f aca="false">AVERAGE(82,84,84,86)</f>
        <v>84</v>
      </c>
      <c r="H248" s="2" t="n">
        <f aca="false">AVERAGE(66,66,66,67)</f>
        <v>66.25</v>
      </c>
      <c r="I248" s="2" t="n">
        <f aca="false">AVERAGE(62,59,55,55)</f>
        <v>57.75</v>
      </c>
      <c r="J248" s="2" t="s">
        <v>101</v>
      </c>
      <c r="K248" s="2" t="n">
        <f aca="false">AVERAGE(14,14,16,20)</f>
        <v>16</v>
      </c>
      <c r="L248" s="2" t="n">
        <v>29</v>
      </c>
      <c r="M248" s="0" t="s">
        <v>89</v>
      </c>
      <c r="N248" s="0" t="n">
        <v>0</v>
      </c>
      <c r="O248" s="0" t="s">
        <v>136</v>
      </c>
      <c r="P248" s="13" t="s">
        <v>92</v>
      </c>
      <c r="Q248" s="3" t="n">
        <v>6.94</v>
      </c>
      <c r="R248" s="2" t="n">
        <v>667</v>
      </c>
      <c r="S248" s="2" t="n">
        <v>15896</v>
      </c>
      <c r="T248" s="2" t="n">
        <f aca="false">S248-R248</f>
        <v>15229</v>
      </c>
      <c r="U248" s="3" t="n">
        <f aca="false">(120+2)/60</f>
        <v>2.03333333333333</v>
      </c>
      <c r="V248" s="3" t="n">
        <f aca="false">(120+14)/60</f>
        <v>2.23333333333333</v>
      </c>
      <c r="W248" s="3" t="n">
        <f aca="false">V248-U248</f>
        <v>0.2</v>
      </c>
      <c r="X248" s="3" t="n">
        <f aca="false">Q248/U248</f>
        <v>3.41311475409836</v>
      </c>
      <c r="Y248" s="0" t="n">
        <v>1</v>
      </c>
      <c r="Z248" s="3" t="n">
        <f aca="false">Q248/Y248</f>
        <v>6.94</v>
      </c>
      <c r="AA248" s="3" t="n">
        <f aca="false">17+37/60</f>
        <v>17.6166666666667</v>
      </c>
      <c r="AB248" s="2" t="n">
        <v>761</v>
      </c>
      <c r="AC248" s="2" t="n">
        <v>749</v>
      </c>
      <c r="AD248" s="2" t="n">
        <v>125</v>
      </c>
      <c r="AE248" s="0" t="n">
        <v>149</v>
      </c>
      <c r="AF248" s="3" t="n">
        <f aca="false">17+1/60</f>
        <v>17.0166666666667</v>
      </c>
      <c r="AG248" s="3" t="n">
        <f aca="false">17+17/60</f>
        <v>17.2833333333333</v>
      </c>
      <c r="AH248" s="3" t="n">
        <f aca="false">17+36/60</f>
        <v>17.6</v>
      </c>
      <c r="AI248" s="3" t="n">
        <f aca="false">18+8/60</f>
        <v>18.1333333333333</v>
      </c>
      <c r="AJ248" s="3" t="n">
        <f aca="false">17+36/60</f>
        <v>17.6</v>
      </c>
      <c r="AK248" s="3" t="n">
        <f aca="false">17+17/60</f>
        <v>17.2833333333333</v>
      </c>
      <c r="AL248" s="3" t="n">
        <f aca="false">60/3.3</f>
        <v>18.1818181818182</v>
      </c>
      <c r="AP248" s="2" t="n">
        <v>7</v>
      </c>
      <c r="AQ248" s="0" t="n">
        <v>1</v>
      </c>
      <c r="AR248" s="0" t="n">
        <v>0</v>
      </c>
      <c r="AS248" s="0" t="n">
        <v>0</v>
      </c>
      <c r="AT248" s="4" t="n">
        <f aca="false">60*U248-SUM(AU248:AY248)</f>
        <v>2.78333333333333</v>
      </c>
      <c r="AU248" s="3" t="n">
        <f aca="false">9+10/60</f>
        <v>9.16666666666667</v>
      </c>
      <c r="AV248" s="3" t="n">
        <f aca="false">29+2/60</f>
        <v>29.0333333333333</v>
      </c>
      <c r="AW248" s="3" t="n">
        <f aca="false">79+59/60</f>
        <v>79.9833333333333</v>
      </c>
      <c r="AX248" s="3" t="n">
        <f aca="false">1+2/60</f>
        <v>1.03333333333333</v>
      </c>
      <c r="AY248" s="3" t="n">
        <v>0</v>
      </c>
      <c r="AZ248" s="0" t="s">
        <v>58</v>
      </c>
      <c r="BA248" s="0" t="s">
        <v>59</v>
      </c>
      <c r="BB248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2231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2020-10-22T17:01:25Z</dcterms:modified>
  <cp:revision>139</cp:revision>
  <dc:subject/>
  <dc:title/>
</cp:coreProperties>
</file>