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6" i="1" l="1"/>
  <c r="AA56" i="1"/>
  <c r="Z56" i="1"/>
  <c r="Y56" i="1"/>
  <c r="W56" i="1"/>
  <c r="X56" i="1"/>
  <c r="Q56" i="1"/>
  <c r="P56" i="1"/>
  <c r="N56" i="1"/>
  <c r="M56" i="1"/>
  <c r="A53" i="1"/>
  <c r="A54" i="1" s="1"/>
  <c r="A55" i="1" s="1"/>
  <c r="A56" i="1" s="1"/>
  <c r="B53" i="1"/>
  <c r="B54" i="1" s="1"/>
  <c r="B55" i="1" s="1"/>
  <c r="B56" i="1" s="1"/>
  <c r="Z55" i="1" l="1"/>
  <c r="Y55" i="1"/>
  <c r="X55" i="1"/>
  <c r="W55" i="1"/>
  <c r="Q55" i="1"/>
  <c r="P55" i="1"/>
  <c r="M55" i="1"/>
  <c r="N55" i="1" s="1"/>
  <c r="AA54" i="1" l="1"/>
  <c r="Z54" i="1"/>
  <c r="Y54" i="1"/>
  <c r="X54" i="1"/>
  <c r="W54" i="1"/>
  <c r="Q54" i="1"/>
  <c r="P54" i="1"/>
  <c r="N54" i="1"/>
  <c r="M54" i="1"/>
  <c r="AA51" i="1" l="1"/>
  <c r="Z51" i="1"/>
  <c r="Y51" i="1"/>
  <c r="X51" i="1"/>
  <c r="W51" i="1"/>
  <c r="U51" i="1"/>
  <c r="Q51" i="1"/>
  <c r="P51" i="1"/>
  <c r="M51" i="1"/>
  <c r="N51" i="1" s="1"/>
  <c r="L51" i="1"/>
  <c r="AA50" i="1" l="1"/>
  <c r="Z50" i="1"/>
  <c r="Y50" i="1"/>
  <c r="X50" i="1"/>
  <c r="W50" i="1"/>
  <c r="Q50" i="1"/>
  <c r="P50" i="1"/>
  <c r="N50" i="1"/>
  <c r="M50" i="1"/>
  <c r="M49" i="1"/>
  <c r="N49" i="1"/>
  <c r="Q49" i="1"/>
  <c r="W49" i="1"/>
  <c r="X49" i="1"/>
  <c r="Y49" i="1"/>
  <c r="Z49" i="1"/>
  <c r="AA48" i="1" l="1"/>
  <c r="Z48" i="1"/>
  <c r="Y48" i="1"/>
  <c r="X48" i="1"/>
  <c r="W48" i="1"/>
  <c r="Q48" i="1"/>
  <c r="P48" i="1"/>
  <c r="M48" i="1"/>
  <c r="N48" i="1" s="1"/>
  <c r="AB47" i="1" l="1"/>
  <c r="AA47" i="1"/>
  <c r="Z47" i="1"/>
  <c r="Y47" i="1"/>
  <c r="X47" i="1"/>
  <c r="W47" i="1"/>
  <c r="M47" i="1"/>
  <c r="N47" i="1"/>
  <c r="Q47" i="1"/>
  <c r="P47" i="1"/>
  <c r="AA43" i="1" l="1"/>
  <c r="Z43" i="1"/>
  <c r="Y43" i="1"/>
  <c r="X43" i="1"/>
  <c r="W43" i="1"/>
  <c r="Q43" i="1"/>
  <c r="P43" i="1"/>
  <c r="N43" i="1"/>
  <c r="M43" i="1"/>
  <c r="AB42" i="1" l="1"/>
  <c r="AC42" i="1"/>
  <c r="AA42" i="1"/>
  <c r="Z42" i="1"/>
  <c r="Y42" i="1"/>
  <c r="X42" i="1"/>
  <c r="W42" i="1"/>
  <c r="Q42" i="1"/>
  <c r="P42" i="1"/>
  <c r="M42" i="1"/>
  <c r="N42" i="1" s="1"/>
  <c r="AC41" i="1" l="1"/>
  <c r="AB41" i="1"/>
  <c r="AA41" i="1"/>
  <c r="Z41" i="1"/>
  <c r="Y41" i="1"/>
  <c r="X41" i="1"/>
  <c r="W41" i="1"/>
  <c r="Q41" i="1"/>
  <c r="P41" i="1"/>
  <c r="M41" i="1"/>
  <c r="N41" i="1" s="1"/>
  <c r="AC38" i="1" l="1"/>
  <c r="AB38" i="1"/>
  <c r="AA38" i="1"/>
  <c r="Z38" i="1"/>
  <c r="Y38" i="1"/>
  <c r="X38" i="1"/>
  <c r="W38" i="1"/>
  <c r="Q38" i="1"/>
  <c r="P38" i="1"/>
  <c r="M38" i="1"/>
  <c r="N38" i="1" s="1"/>
  <c r="AA37" i="1" l="1"/>
  <c r="Z37" i="1"/>
  <c r="Y37" i="1"/>
  <c r="X37" i="1"/>
  <c r="W37" i="1"/>
  <c r="Q37" i="1"/>
  <c r="P37" i="1"/>
  <c r="N37" i="1"/>
  <c r="M37" i="1"/>
  <c r="AA36" i="1"/>
  <c r="Z36" i="1"/>
  <c r="Y36" i="1"/>
  <c r="X36" i="1"/>
  <c r="W36" i="1"/>
  <c r="Q36" i="1"/>
  <c r="P36" i="1"/>
  <c r="M36" i="1"/>
  <c r="N36" i="1" s="1"/>
  <c r="AA35" i="1" l="1"/>
  <c r="Z35" i="1"/>
  <c r="Y35" i="1"/>
  <c r="X35" i="1"/>
  <c r="W35" i="1"/>
  <c r="Q35" i="1"/>
  <c r="P35" i="1"/>
  <c r="M35" i="1"/>
  <c r="N35" i="1" s="1"/>
  <c r="AA34" i="1" l="1"/>
  <c r="Z34" i="1"/>
  <c r="Y34" i="1"/>
  <c r="X34" i="1"/>
  <c r="W34" i="1"/>
  <c r="Q34" i="1"/>
  <c r="P34" i="1"/>
  <c r="N34" i="1"/>
  <c r="M34" i="1"/>
  <c r="AA33" i="1" l="1"/>
  <c r="Z33" i="1"/>
  <c r="Y33" i="1"/>
  <c r="X33" i="1"/>
  <c r="W33" i="1"/>
  <c r="Q33" i="1"/>
  <c r="P33" i="1"/>
  <c r="N33" i="1"/>
  <c r="M33" i="1"/>
  <c r="AA32" i="1" l="1"/>
  <c r="Z32" i="1"/>
  <c r="Y32" i="1"/>
  <c r="X32" i="1"/>
  <c r="W32" i="1"/>
  <c r="Q32" i="1"/>
  <c r="P32" i="1"/>
  <c r="N32" i="1"/>
  <c r="M32" i="1"/>
  <c r="AA31" i="1" l="1"/>
  <c r="Z31" i="1"/>
  <c r="Y31" i="1"/>
  <c r="X31" i="1"/>
  <c r="W31" i="1"/>
  <c r="Q31" i="1"/>
  <c r="P31" i="1"/>
  <c r="N31" i="1"/>
  <c r="M31" i="1"/>
  <c r="AA30" i="1" l="1"/>
  <c r="Z30" i="1"/>
  <c r="Y30" i="1"/>
  <c r="X30" i="1"/>
  <c r="W30" i="1"/>
  <c r="Q30" i="1"/>
  <c r="P30" i="1"/>
  <c r="N30" i="1"/>
  <c r="M30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<sst xmlns="http://schemas.openxmlformats.org/spreadsheetml/2006/main" count="261" uniqueCount="72">
  <si>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</si>
  <si>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</si>
  <si>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</si>
  <si>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</si>
  <si>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</si>
  <si>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</si>
  <si>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</si>
  <si>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</si>
  <si>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</si>
  <si>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</si>
  <si>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</si>
  <si>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</si>
  <si>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</si>
  <si>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</si>
  <si>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</si>
  <si>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</si>
  <si>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</si>
  <si>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</si>
  <si>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</si>
  <si>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</si>
  <si>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</si>
  <si>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</si>
  <si>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</si>
  <si>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</si>
  <si>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</si>
  <si>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</si>
  <si>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</si>
  <si>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</si>
  <si>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</si>
  <si>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</si>
  <si>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</si>
  <si>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</si>
  <si>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</si>
  <si>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</si>
  <si>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</si>
  <si>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</si>
  <si>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</si>
  <si>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</si>
  <si>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</si>
  <si>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</si>
  <si>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</si>
  <si>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</si>
  <si>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</si>
  <si>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</si>
  <si>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</si>
  <si>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</si>
  <si>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</si>
  <si>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</si>
  <si>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</si>
  <si>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</si>
  <si>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</si>
  <si>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</si>
  <si>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</si>
  <si>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</si>
  <si>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</si>
  <si>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</si>
  <si>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</si>
  <si>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</si>
  <si>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</si>
  <si>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</si>
  <si>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</si>
  <si>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</si>
  <si>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</si>
  <si>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</si>
  <si>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</si>
  <si>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</si>
  <si>
    <t>Viridan - River Legacy East</t>
  </si>
  <si>
    <t>T-Storm / Windy</t>
  </si>
  <si>
    <t>Possible rain</t>
  </si>
  <si>
    <t>Dog walk with Rosie</t>
  </si>
  <si>
    <t>River Legacy West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</si>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</sst>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abSelected="1" topLeftCell="O1" zoomScale="110" zoomScaleNormal="110" workbookViewId="0">
      <pane ySplit="1" topLeftCell="A40" activePane="bottomLeft" state="frozen"/>
      <selection activeCell="B1" sqref="B1"/>
      <selection pane="bottomLeft" activeCell="O58" sqref="O58"/>
    </sheetView>
  </sheetViews>
  <sheetFormatPr defaultRowHeight="15" x14ac:dyDescent="0.25"/>
  <cols>
    <col min="2" max="2" width="11.28515625" style="3" customWidth="1"/>
    <col min="4" max="4" width="17.85546875" customWidth="1"/>
    <col min="5" max="5" width="10.140625" style="22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21" width="9.140625" style="21"/>
    <col min="23" max="29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3" t="s">
        <v>31</v>
      </c>
      <c r="C1" t="s">
        <v>1</v>
      </c>
      <c r="D1" t="s">
        <v>2</v>
      </c>
      <c r="E1" s="22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21" t="s">
        <v>64</v>
      </c>
      <c r="T1" s="21" t="s">
        <v>14</v>
      </c>
      <c r="U1" s="2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19" customFormat="1" x14ac:dyDescent="0.25">
      <c r="A2" s="19">
        <v>518</v>
      </c>
      <c r="B2" s="3">
        <v>43882</v>
      </c>
      <c r="C2" s="19">
        <v>1</v>
      </c>
      <c r="E2" s="22"/>
      <c r="F2" s="19" t="s">
        <v>55</v>
      </c>
      <c r="G2" s="19">
        <v>54</v>
      </c>
      <c r="H2" s="19">
        <v>98</v>
      </c>
      <c r="I2" s="19" t="s">
        <v>38</v>
      </c>
      <c r="J2" s="19" t="s">
        <v>32</v>
      </c>
      <c r="K2" s="19">
        <v>5.19</v>
      </c>
      <c r="M2" s="1">
        <v>1.55</v>
      </c>
      <c r="N2" s="19">
        <v>3.35</v>
      </c>
      <c r="O2" s="19">
        <v>3</v>
      </c>
      <c r="P2" s="19">
        <v>1.73</v>
      </c>
      <c r="Q2" s="1">
        <f>16+46/60</f>
        <v>16.766666666666666</v>
      </c>
      <c r="R2" s="19">
        <v>220</v>
      </c>
      <c r="S2" s="21"/>
      <c r="T2" s="21">
        <v>667</v>
      </c>
      <c r="U2" s="21">
        <v>101</v>
      </c>
      <c r="V2" s="19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19">
        <v>1</v>
      </c>
      <c r="AF2" s="19">
        <v>1</v>
      </c>
      <c r="AG2" s="19" t="s">
        <v>50</v>
      </c>
      <c r="AH2" s="19" t="s">
        <v>35</v>
      </c>
      <c r="AI2" s="19">
        <v>0</v>
      </c>
    </row>
    <row r="3" spans="1:36" s="11" customFormat="1" x14ac:dyDescent="0.25">
      <c r="A3" s="12">
        <f>A4-1</f>
        <v>537</v>
      </c>
      <c r="B3" s="3">
        <f>B4-1</f>
        <v>43883</v>
      </c>
      <c r="C3" s="11">
        <v>1</v>
      </c>
      <c r="E3" s="22"/>
      <c r="F3" s="13" t="s">
        <v>48</v>
      </c>
      <c r="G3" s="14">
        <v>77</v>
      </c>
      <c r="H3" s="14">
        <v>42</v>
      </c>
      <c r="I3" s="15" t="s">
        <v>38</v>
      </c>
      <c r="J3" s="17" t="s">
        <v>54</v>
      </c>
      <c r="K3" s="17">
        <v>5.62</v>
      </c>
      <c r="M3" s="1">
        <v>1.53</v>
      </c>
      <c r="N3" s="1">
        <v>3.93</v>
      </c>
      <c r="O3" s="11">
        <v>2</v>
      </c>
      <c r="P3" s="1">
        <f>K3/O3</f>
        <v>2.81</v>
      </c>
      <c r="Q3" s="18">
        <v>16.350000000000001</v>
      </c>
      <c r="R3" s="19">
        <v>125</v>
      </c>
      <c r="S3" s="21"/>
      <c r="T3" s="21">
        <v>943</v>
      </c>
      <c r="U3" s="21">
        <v>124</v>
      </c>
      <c r="V3" s="19">
        <v>140</v>
      </c>
      <c r="W3" s="19">
        <v>15.62</v>
      </c>
      <c r="X3" s="1">
        <v>16.3</v>
      </c>
      <c r="Y3" s="19">
        <v>16.079999999999998</v>
      </c>
      <c r="Z3" s="19">
        <v>15.83</v>
      </c>
      <c r="AA3" s="19">
        <v>16.5</v>
      </c>
      <c r="AB3" s="19">
        <v>16.22</v>
      </c>
      <c r="AC3" s="1"/>
      <c r="AD3" s="19"/>
      <c r="AE3" s="19">
        <v>1</v>
      </c>
      <c r="AF3" s="19">
        <v>0</v>
      </c>
      <c r="AG3" s="19" t="s">
        <v>50</v>
      </c>
      <c r="AH3" s="19" t="s">
        <v>35</v>
      </c>
      <c r="AI3" s="19">
        <v>0</v>
      </c>
      <c r="AJ3" s="19"/>
    </row>
    <row r="4" spans="1:36" x14ac:dyDescent="0.25">
      <c r="A4" s="11">
        <f>A5-1</f>
        <v>538</v>
      </c>
      <c r="B4" s="3">
        <f>B5-1</f>
        <v>43884</v>
      </c>
      <c r="C4">
        <v>1</v>
      </c>
      <c r="F4" s="19" t="s">
        <v>36</v>
      </c>
      <c r="G4" s="5">
        <v>74</v>
      </c>
      <c r="H4" s="5">
        <v>64</v>
      </c>
      <c r="I4" s="16" t="s">
        <v>38</v>
      </c>
      <c r="J4" s="6" t="s">
        <v>52</v>
      </c>
      <c r="K4" s="8">
        <v>4.91</v>
      </c>
      <c r="L4" s="8"/>
      <c r="M4" s="1">
        <v>1.25</v>
      </c>
      <c r="N4" s="8">
        <v>3.93</v>
      </c>
      <c r="O4" s="8">
        <v>2</v>
      </c>
      <c r="P4" s="8">
        <v>2.46</v>
      </c>
      <c r="Q4" s="9">
        <v>17.28</v>
      </c>
      <c r="R4" s="9">
        <v>269</v>
      </c>
      <c r="T4" s="21">
        <v>648</v>
      </c>
      <c r="U4" s="21">
        <v>96</v>
      </c>
      <c r="V4" s="9">
        <v>146</v>
      </c>
      <c r="W4" s="10">
        <v>17.03</v>
      </c>
      <c r="X4" s="1">
        <v>16.62</v>
      </c>
      <c r="Y4" s="10">
        <v>17.78</v>
      </c>
      <c r="Z4" s="10">
        <v>16.75</v>
      </c>
      <c r="AA4" s="10">
        <v>17.14</v>
      </c>
      <c r="AD4" s="1"/>
      <c r="AE4" s="11">
        <v>1</v>
      </c>
      <c r="AF4" s="11">
        <v>0</v>
      </c>
      <c r="AG4" s="11" t="s">
        <v>50</v>
      </c>
      <c r="AH4" s="11" t="s">
        <v>35</v>
      </c>
      <c r="AI4" s="11">
        <v>0</v>
      </c>
      <c r="AJ4" s="11"/>
    </row>
    <row r="5" spans="1:36" x14ac:dyDescent="0.25">
      <c r="A5">
        <v>539</v>
      </c>
      <c r="B5" s="3">
        <f>B6-1</f>
        <v>43885</v>
      </c>
      <c r="C5">
        <v>1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 s="21">
        <v>1095</v>
      </c>
      <c r="U5" s="21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3">
        <v>43886</v>
      </c>
      <c r="C6">
        <v>1</v>
      </c>
      <c r="E6" s="23"/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 s="21">
        <v>965</v>
      </c>
      <c r="U6" s="21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3">
        <v>43887</v>
      </c>
      <c r="C7">
        <v>1</v>
      </c>
      <c r="F7" t="s">
        <v>36</v>
      </c>
      <c r="G7">
        <v>44</v>
      </c>
      <c r="H7">
        <v>45</v>
      </c>
      <c r="I7" t="s">
        <v>38</v>
      </c>
      <c r="J7" s="19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 s="21">
        <v>649</v>
      </c>
      <c r="U7" s="21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3">
        <v>43888</v>
      </c>
      <c r="C8">
        <v>1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 s="21">
        <v>630</v>
      </c>
      <c r="U8" s="21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3">
        <f>B8+1</f>
        <v>43889</v>
      </c>
      <c r="C9">
        <v>1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 s="21">
        <v>387</v>
      </c>
      <c r="U9" s="21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3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7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3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3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3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3">
        <f t="shared" si="1"/>
        <v>43894</v>
      </c>
      <c r="C14">
        <v>1</v>
      </c>
      <c r="F14" s="4" t="s">
        <v>45</v>
      </c>
      <c r="G14">
        <v>49</v>
      </c>
      <c r="H14">
        <v>72</v>
      </c>
      <c r="I14" t="s">
        <v>38</v>
      </c>
      <c r="J14" s="19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 s="21">
        <v>415</v>
      </c>
      <c r="U14" s="21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3">
        <f t="shared" ref="B15:B56" si="2">B14+1</f>
        <v>43895</v>
      </c>
      <c r="C15">
        <v>1</v>
      </c>
      <c r="F15" s="19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 s="21">
        <v>515</v>
      </c>
      <c r="U15" s="21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3">
        <f t="shared" si="2"/>
        <v>43896</v>
      </c>
      <c r="C16">
        <v>1</v>
      </c>
      <c r="F16" s="19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 s="21">
        <v>697</v>
      </c>
      <c r="U16" s="21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3">
        <f t="shared" si="2"/>
        <v>43897</v>
      </c>
      <c r="C17">
        <v>1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 s="21">
        <v>497</v>
      </c>
      <c r="U17" s="21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3">
        <f t="shared" si="2"/>
        <v>43898</v>
      </c>
      <c r="C18">
        <v>0</v>
      </c>
      <c r="D18" t="s">
        <v>44</v>
      </c>
    </row>
    <row r="19" spans="1:36" x14ac:dyDescent="0.25">
      <c r="A19" s="11">
        <f>A18+1</f>
        <v>552</v>
      </c>
      <c r="B19" s="3">
        <f t="shared" si="2"/>
        <v>43899</v>
      </c>
      <c r="C19">
        <v>1</v>
      </c>
      <c r="F19" t="s">
        <v>55</v>
      </c>
      <c r="G19">
        <v>59</v>
      </c>
      <c r="H19">
        <v>87</v>
      </c>
      <c r="I19" s="19" t="s">
        <v>38</v>
      </c>
      <c r="J19" s="19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19">
        <v>54</v>
      </c>
      <c r="T19" s="21">
        <v>290</v>
      </c>
      <c r="AE19">
        <v>1</v>
      </c>
      <c r="AF19">
        <v>0</v>
      </c>
      <c r="AG19" s="11" t="s">
        <v>34</v>
      </c>
      <c r="AH19" s="11" t="s">
        <v>35</v>
      </c>
      <c r="AI19" s="11">
        <v>0</v>
      </c>
      <c r="AJ19" s="11"/>
    </row>
    <row r="20" spans="1:36" x14ac:dyDescent="0.25">
      <c r="A20">
        <f>A19+1</f>
        <v>553</v>
      </c>
      <c r="B20" s="3">
        <f t="shared" si="2"/>
        <v>43900</v>
      </c>
      <c r="C20">
        <v>1</v>
      </c>
      <c r="F20" s="19" t="s">
        <v>36</v>
      </c>
      <c r="G20">
        <v>54</v>
      </c>
      <c r="H20">
        <v>61</v>
      </c>
      <c r="I20" s="19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 s="21">
        <v>667</v>
      </c>
      <c r="U20" s="21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19" t="s">
        <v>34</v>
      </c>
      <c r="AH20" s="19" t="s">
        <v>35</v>
      </c>
      <c r="AI20">
        <v>0</v>
      </c>
    </row>
    <row r="21" spans="1:36" x14ac:dyDescent="0.25">
      <c r="A21">
        <f>A20+1</f>
        <v>554</v>
      </c>
      <c r="B21" s="3">
        <f t="shared" si="2"/>
        <v>43901</v>
      </c>
      <c r="C21" s="19">
        <v>1</v>
      </c>
      <c r="D21" s="19"/>
      <c r="F21" t="s">
        <v>36</v>
      </c>
      <c r="G21">
        <v>81</v>
      </c>
      <c r="H21">
        <v>64</v>
      </c>
      <c r="I21" s="19" t="s">
        <v>41</v>
      </c>
      <c r="J21" s="19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 s="21">
        <v>910</v>
      </c>
      <c r="U21" s="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56" si="3">A21+1</f>
        <v>555</v>
      </c>
      <c r="B22" s="3">
        <f t="shared" si="2"/>
        <v>43902</v>
      </c>
      <c r="C22">
        <v>1</v>
      </c>
      <c r="F22" s="19" t="s">
        <v>36</v>
      </c>
      <c r="G22">
        <v>64</v>
      </c>
      <c r="H22">
        <v>53</v>
      </c>
      <c r="I22" s="19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 s="21">
        <v>1270</v>
      </c>
      <c r="U22" s="21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19" t="s">
        <v>34</v>
      </c>
      <c r="AH22" s="19" t="s">
        <v>35</v>
      </c>
      <c r="AI22" s="19">
        <v>0</v>
      </c>
    </row>
    <row r="23" spans="1:36" x14ac:dyDescent="0.25">
      <c r="A23">
        <f t="shared" si="3"/>
        <v>556</v>
      </c>
      <c r="B23" s="3">
        <f t="shared" si="2"/>
        <v>43903</v>
      </c>
      <c r="C23">
        <v>0</v>
      </c>
      <c r="D23" t="s">
        <v>44</v>
      </c>
      <c r="I23" s="19"/>
    </row>
    <row r="24" spans="1:36" x14ac:dyDescent="0.25">
      <c r="A24">
        <f t="shared" si="3"/>
        <v>557</v>
      </c>
      <c r="B24" s="3">
        <f t="shared" si="2"/>
        <v>43904</v>
      </c>
      <c r="C24">
        <v>1</v>
      </c>
      <c r="E24" s="22">
        <v>0.53333333333333333</v>
      </c>
      <c r="F24" t="s">
        <v>45</v>
      </c>
      <c r="G24">
        <v>60</v>
      </c>
      <c r="H24">
        <v>86</v>
      </c>
      <c r="I24" s="19" t="s">
        <v>38</v>
      </c>
      <c r="J24" s="19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 s="21">
        <v>351</v>
      </c>
      <c r="U24" s="21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19">
        <f t="shared" si="3"/>
        <v>558</v>
      </c>
      <c r="B25" s="3">
        <f t="shared" si="2"/>
        <v>43905</v>
      </c>
      <c r="C25">
        <v>0</v>
      </c>
      <c r="D25" t="s">
        <v>44</v>
      </c>
      <c r="E25" s="22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19">
        <f t="shared" si="3"/>
        <v>559</v>
      </c>
      <c r="B26" s="3">
        <f t="shared" si="2"/>
        <v>43906</v>
      </c>
      <c r="C26" s="19">
        <v>1</v>
      </c>
      <c r="E26" s="22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 s="21">
        <v>591</v>
      </c>
      <c r="U26" s="21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19" t="s">
        <v>34</v>
      </c>
      <c r="AH26" s="19" t="s">
        <v>35</v>
      </c>
      <c r="AI26" s="19">
        <v>0</v>
      </c>
    </row>
    <row r="27" spans="1:36" x14ac:dyDescent="0.25">
      <c r="A27">
        <f t="shared" si="3"/>
        <v>560</v>
      </c>
      <c r="B27" s="3">
        <f t="shared" si="2"/>
        <v>43907</v>
      </c>
      <c r="C27">
        <v>1</v>
      </c>
      <c r="E27" s="22">
        <v>0.50138888888888888</v>
      </c>
      <c r="F27" s="4" t="s">
        <v>55</v>
      </c>
      <c r="G27">
        <v>67</v>
      </c>
      <c r="H27">
        <v>84</v>
      </c>
      <c r="I27" s="19" t="s">
        <v>41</v>
      </c>
      <c r="J27" s="19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 s="21">
        <v>686</v>
      </c>
      <c r="U27" s="21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19" t="s">
        <v>34</v>
      </c>
      <c r="AH27" s="19" t="s">
        <v>35</v>
      </c>
      <c r="AI27" s="19">
        <v>0</v>
      </c>
    </row>
    <row r="28" spans="1:36" x14ac:dyDescent="0.25">
      <c r="A28">
        <f t="shared" si="3"/>
        <v>561</v>
      </c>
      <c r="B28" s="3">
        <f t="shared" si="2"/>
        <v>43908</v>
      </c>
      <c r="C28">
        <v>1</v>
      </c>
      <c r="E28" s="22">
        <v>0.52986111111111112</v>
      </c>
      <c r="F28" s="4" t="s">
        <v>61</v>
      </c>
      <c r="G28">
        <v>79</v>
      </c>
      <c r="H28">
        <v>66</v>
      </c>
      <c r="I28" s="19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 s="21">
        <v>995</v>
      </c>
      <c r="U28" s="21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19">
        <v>1</v>
      </c>
      <c r="AF28" s="19">
        <v>0</v>
      </c>
      <c r="AG28" s="19" t="s">
        <v>34</v>
      </c>
      <c r="AH28" s="19" t="s">
        <v>35</v>
      </c>
      <c r="AI28" s="19">
        <v>0</v>
      </c>
    </row>
    <row r="29" spans="1:36" x14ac:dyDescent="0.25">
      <c r="A29">
        <f t="shared" si="3"/>
        <v>562</v>
      </c>
      <c r="B29" s="3">
        <f t="shared" si="2"/>
        <v>43909</v>
      </c>
      <c r="C29">
        <v>1</v>
      </c>
      <c r="D29" t="s">
        <v>58</v>
      </c>
      <c r="E29" s="22">
        <v>0.54166666666666663</v>
      </c>
      <c r="F29" s="4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19">
        <f t="shared" si="3"/>
        <v>563</v>
      </c>
      <c r="B30" s="3">
        <f t="shared" si="2"/>
        <v>43910</v>
      </c>
      <c r="C30">
        <v>0</v>
      </c>
      <c r="E30" s="22">
        <v>0.53819444444444442</v>
      </c>
      <c r="F30" s="4" t="s">
        <v>61</v>
      </c>
      <c r="G30">
        <v>51</v>
      </c>
      <c r="H30">
        <v>68</v>
      </c>
      <c r="I30" s="19" t="s">
        <v>38</v>
      </c>
      <c r="J30" s="19" t="s">
        <v>47</v>
      </c>
      <c r="K30" s="1">
        <v>4.53</v>
      </c>
      <c r="L30">
        <v>9714</v>
      </c>
      <c r="M30" s="1">
        <f>72/60</f>
        <v>1.2</v>
      </c>
      <c r="N30" s="1">
        <f t="shared" ref="N30:N35" si="4">K30/M30</f>
        <v>3.7750000000000004</v>
      </c>
      <c r="O30">
        <v>1</v>
      </c>
      <c r="P30" s="1">
        <f t="shared" ref="P30:P35" si="5">K30/O30</f>
        <v>4.53</v>
      </c>
      <c r="Q30" s="1">
        <f>16+1/60</f>
        <v>16.016666666666666</v>
      </c>
      <c r="R30">
        <v>85</v>
      </c>
      <c r="T30" s="21">
        <v>595</v>
      </c>
      <c r="U30" s="21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19" t="s">
        <v>34</v>
      </c>
      <c r="AH30" s="19" t="s">
        <v>35</v>
      </c>
      <c r="AI30" s="19">
        <v>0</v>
      </c>
    </row>
    <row r="31" spans="1:36" x14ac:dyDescent="0.25">
      <c r="A31">
        <f t="shared" si="3"/>
        <v>564</v>
      </c>
      <c r="B31" s="3">
        <f t="shared" si="2"/>
        <v>43911</v>
      </c>
      <c r="C31">
        <v>1</v>
      </c>
      <c r="E31" s="22">
        <v>0.61875000000000002</v>
      </c>
      <c r="F31" s="19" t="s">
        <v>36</v>
      </c>
      <c r="G31">
        <v>58</v>
      </c>
      <c r="H31">
        <v>60</v>
      </c>
      <c r="I31" s="19" t="s">
        <v>38</v>
      </c>
      <c r="J31" s="19" t="s">
        <v>51</v>
      </c>
      <c r="K31" s="1">
        <v>5.29</v>
      </c>
      <c r="L31" s="20">
        <v>11153</v>
      </c>
      <c r="M31" s="1">
        <f>86/60</f>
        <v>1.4333333333333333</v>
      </c>
      <c r="N31" s="1">
        <f t="shared" si="4"/>
        <v>3.6906976744186046</v>
      </c>
      <c r="O31">
        <v>1</v>
      </c>
      <c r="P31" s="1">
        <f t="shared" si="5"/>
        <v>5.29</v>
      </c>
      <c r="Q31" s="1">
        <f>16+13/60</f>
        <v>16.216666666666665</v>
      </c>
      <c r="R31">
        <v>243</v>
      </c>
      <c r="S31" s="21">
        <v>24</v>
      </c>
      <c r="T31" s="21">
        <v>617</v>
      </c>
      <c r="U31" s="2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19" t="s">
        <v>34</v>
      </c>
      <c r="AH31" s="19" t="s">
        <v>35</v>
      </c>
      <c r="AI31" s="19">
        <v>0</v>
      </c>
    </row>
    <row r="32" spans="1:36" x14ac:dyDescent="0.25">
      <c r="A32" s="19">
        <f t="shared" si="3"/>
        <v>565</v>
      </c>
      <c r="B32" s="3">
        <f t="shared" si="2"/>
        <v>43912</v>
      </c>
      <c r="C32" s="19">
        <v>1</v>
      </c>
      <c r="D32" s="19"/>
      <c r="E32" s="22">
        <v>0.62777777777777777</v>
      </c>
      <c r="F32" t="s">
        <v>55</v>
      </c>
      <c r="G32">
        <v>62</v>
      </c>
      <c r="H32">
        <v>80</v>
      </c>
      <c r="I32" s="19" t="s">
        <v>38</v>
      </c>
      <c r="J32" s="19" t="s">
        <v>56</v>
      </c>
      <c r="K32" s="1">
        <v>5.13</v>
      </c>
      <c r="L32">
        <v>10892</v>
      </c>
      <c r="M32" s="1">
        <f>82/60</f>
        <v>1.3666666666666667</v>
      </c>
      <c r="N32" s="1">
        <f t="shared" si="4"/>
        <v>3.7536585365853656</v>
      </c>
      <c r="O32">
        <v>1</v>
      </c>
      <c r="P32" s="1">
        <f t="shared" si="5"/>
        <v>5.13</v>
      </c>
      <c r="Q32" s="1">
        <f>16+5/60</f>
        <v>16.083333333333332</v>
      </c>
      <c r="R32" s="19">
        <v>217</v>
      </c>
      <c r="S32" s="21">
        <v>21</v>
      </c>
      <c r="T32" s="21">
        <v>673</v>
      </c>
      <c r="U32" s="21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19" t="s">
        <v>34</v>
      </c>
      <c r="AH32" s="19" t="s">
        <v>35</v>
      </c>
      <c r="AI32" s="19">
        <v>0</v>
      </c>
    </row>
    <row r="33" spans="1:36" x14ac:dyDescent="0.25">
      <c r="A33">
        <f t="shared" si="3"/>
        <v>566</v>
      </c>
      <c r="B33" s="3">
        <f t="shared" si="2"/>
        <v>43913</v>
      </c>
      <c r="C33">
        <v>1</v>
      </c>
      <c r="E33" s="22">
        <v>0.5708333333333333</v>
      </c>
      <c r="F33" s="4" t="s">
        <v>55</v>
      </c>
      <c r="G33">
        <v>68</v>
      </c>
      <c r="H33">
        <v>81</v>
      </c>
      <c r="I33" s="19" t="s">
        <v>38</v>
      </c>
      <c r="J33" s="19" t="s">
        <v>60</v>
      </c>
      <c r="K33" s="1">
        <v>4.76</v>
      </c>
      <c r="L33">
        <v>9868</v>
      </c>
      <c r="M33" s="1">
        <f>75/60</f>
        <v>1.25</v>
      </c>
      <c r="N33" s="1">
        <f t="shared" si="4"/>
        <v>3.8079999999999998</v>
      </c>
      <c r="O33">
        <v>1</v>
      </c>
      <c r="P33" s="1">
        <f t="shared" si="5"/>
        <v>4.76</v>
      </c>
      <c r="Q33" s="1">
        <f>15+46/60</f>
        <v>15.766666666666667</v>
      </c>
      <c r="R33">
        <v>95</v>
      </c>
      <c r="S33" s="21">
        <v>9</v>
      </c>
      <c r="T33" s="21">
        <v>513</v>
      </c>
      <c r="U33" s="21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19">
        <v>0</v>
      </c>
      <c r="AF33" s="19">
        <v>0</v>
      </c>
      <c r="AG33" s="19" t="s">
        <v>34</v>
      </c>
      <c r="AH33" s="19" t="s">
        <v>35</v>
      </c>
      <c r="AI33" s="19">
        <v>0</v>
      </c>
      <c r="AJ33" s="19"/>
    </row>
    <row r="34" spans="1:36" x14ac:dyDescent="0.25">
      <c r="A34">
        <f t="shared" si="3"/>
        <v>567</v>
      </c>
      <c r="B34" s="3">
        <f t="shared" si="2"/>
        <v>43914</v>
      </c>
      <c r="C34">
        <v>1</v>
      </c>
      <c r="E34" s="22">
        <v>0.58958333333333335</v>
      </c>
      <c r="F34" t="s">
        <v>36</v>
      </c>
      <c r="G34">
        <v>86</v>
      </c>
      <c r="H34">
        <v>20</v>
      </c>
      <c r="I34" s="19" t="s">
        <v>41</v>
      </c>
      <c r="J34" s="19" t="s">
        <v>54</v>
      </c>
      <c r="K34" s="1">
        <v>4.75</v>
      </c>
      <c r="M34" s="1">
        <f>(60+15)/60</f>
        <v>1.25</v>
      </c>
      <c r="N34" s="1">
        <f t="shared" si="4"/>
        <v>3.8</v>
      </c>
      <c r="O34">
        <v>2</v>
      </c>
      <c r="P34" s="1">
        <f t="shared" si="5"/>
        <v>2.375</v>
      </c>
      <c r="Q34" s="1">
        <f>15+53/60</f>
        <v>15.883333333333333</v>
      </c>
      <c r="R34">
        <v>125</v>
      </c>
      <c r="S34" s="21">
        <v>14</v>
      </c>
      <c r="T34" s="21">
        <v>706</v>
      </c>
      <c r="U34" s="21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19" t="s">
        <v>34</v>
      </c>
      <c r="AH34" s="19" t="s">
        <v>35</v>
      </c>
      <c r="AI34" s="19">
        <v>0</v>
      </c>
      <c r="AJ34" s="19"/>
    </row>
    <row r="35" spans="1:36" x14ac:dyDescent="0.25">
      <c r="A35" s="19">
        <f t="shared" si="3"/>
        <v>568</v>
      </c>
      <c r="B35" s="3">
        <f t="shared" si="2"/>
        <v>43915</v>
      </c>
      <c r="C35" s="19">
        <v>1</v>
      </c>
      <c r="E35" s="22">
        <v>0.60763888888888895</v>
      </c>
      <c r="F35" t="s">
        <v>36</v>
      </c>
      <c r="G35">
        <v>87</v>
      </c>
      <c r="H35">
        <v>40</v>
      </c>
      <c r="I35" s="19" t="s">
        <v>41</v>
      </c>
      <c r="J35" s="19" t="s">
        <v>62</v>
      </c>
      <c r="K35" s="1">
        <v>4.6100000000000003</v>
      </c>
      <c r="M35" s="1">
        <f>(60+17+20/60)/60</f>
        <v>1.2888888888888888</v>
      </c>
      <c r="N35" s="1">
        <f t="shared" si="4"/>
        <v>3.5767241379310351</v>
      </c>
      <c r="O35">
        <v>1</v>
      </c>
      <c r="P35" s="1">
        <f t="shared" si="5"/>
        <v>4.6100000000000003</v>
      </c>
      <c r="Q35" s="1">
        <f>16+48/60</f>
        <v>16.8</v>
      </c>
      <c r="R35">
        <v>256</v>
      </c>
      <c r="S35" s="21">
        <v>27</v>
      </c>
      <c r="T35" s="21">
        <v>980</v>
      </c>
      <c r="U35" s="21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19" t="s">
        <v>34</v>
      </c>
      <c r="AH35" s="19" t="s">
        <v>35</v>
      </c>
      <c r="AI35" s="19">
        <v>0</v>
      </c>
    </row>
    <row r="36" spans="1:36" x14ac:dyDescent="0.25">
      <c r="A36">
        <f t="shared" si="3"/>
        <v>569</v>
      </c>
      <c r="B36" s="3">
        <f t="shared" si="2"/>
        <v>43916</v>
      </c>
      <c r="C36">
        <v>1</v>
      </c>
      <c r="E36" s="22">
        <v>0.48402777777777778</v>
      </c>
      <c r="F36" t="s">
        <v>36</v>
      </c>
      <c r="G36">
        <v>82</v>
      </c>
      <c r="H36">
        <v>50</v>
      </c>
      <c r="I36" t="s">
        <v>41</v>
      </c>
      <c r="J36" t="s">
        <v>37</v>
      </c>
      <c r="K36" s="1">
        <v>4.87</v>
      </c>
      <c r="L36">
        <v>11631</v>
      </c>
      <c r="M36" s="1">
        <f>1+25/60</f>
        <v>1.4166666666666667</v>
      </c>
      <c r="N36" s="1">
        <f t="shared" ref="N36" si="6">K36/M36</f>
        <v>3.4376470588235293</v>
      </c>
      <c r="O36">
        <v>1</v>
      </c>
      <c r="P36" s="1">
        <f t="shared" ref="P36" si="7">K36/O36</f>
        <v>4.87</v>
      </c>
      <c r="Q36" s="1">
        <f>17+27/60</f>
        <v>17.45</v>
      </c>
      <c r="R36">
        <v>249</v>
      </c>
      <c r="S36" s="21">
        <v>25</v>
      </c>
      <c r="T36" s="21">
        <v>777</v>
      </c>
      <c r="U36" s="21">
        <v>109</v>
      </c>
      <c r="V36">
        <v>150</v>
      </c>
      <c r="W36" s="1">
        <f>16+53.3/60</f>
        <v>16.888333333333332</v>
      </c>
      <c r="X36" s="1">
        <f>16+27/60</f>
        <v>16.45</v>
      </c>
      <c r="Y36" s="1">
        <f>17+25.8/60</f>
        <v>17.43</v>
      </c>
      <c r="Z36" s="1">
        <f>17+1/60</f>
        <v>17.016666666666666</v>
      </c>
      <c r="AA36" s="1">
        <f>60/3</f>
        <v>20</v>
      </c>
      <c r="AE36">
        <v>5</v>
      </c>
      <c r="AF36">
        <v>0</v>
      </c>
      <c r="AG36" s="19" t="s">
        <v>34</v>
      </c>
      <c r="AH36" s="19" t="s">
        <v>35</v>
      </c>
      <c r="AI36" s="19">
        <v>0</v>
      </c>
    </row>
    <row r="37" spans="1:36" x14ac:dyDescent="0.25">
      <c r="A37">
        <f t="shared" si="3"/>
        <v>570</v>
      </c>
      <c r="B37" s="3">
        <f t="shared" si="2"/>
        <v>43917</v>
      </c>
      <c r="C37">
        <v>1</v>
      </c>
      <c r="E37" s="22">
        <v>0.62638888888888888</v>
      </c>
      <c r="F37" t="s">
        <v>61</v>
      </c>
      <c r="G37">
        <v>83</v>
      </c>
      <c r="H37">
        <v>56</v>
      </c>
      <c r="I37" s="19" t="s">
        <v>38</v>
      </c>
      <c r="J37" s="19" t="s">
        <v>47</v>
      </c>
      <c r="K37" s="1">
        <v>4.41</v>
      </c>
      <c r="L37">
        <v>9542</v>
      </c>
      <c r="M37" s="1">
        <f>75/60</f>
        <v>1.25</v>
      </c>
      <c r="N37" s="1">
        <f t="shared" ref="N37" si="8">K37/M37</f>
        <v>3.528</v>
      </c>
      <c r="O37">
        <v>1</v>
      </c>
      <c r="P37" s="1">
        <f t="shared" ref="P37" si="9">K37/O37</f>
        <v>4.41</v>
      </c>
      <c r="Q37" s="1">
        <f>16+59/60</f>
        <v>16.983333333333334</v>
      </c>
      <c r="R37">
        <v>190</v>
      </c>
      <c r="S37" s="21">
        <v>19</v>
      </c>
      <c r="T37" s="21">
        <v>473</v>
      </c>
      <c r="U37" s="21">
        <v>71</v>
      </c>
      <c r="V37">
        <v>111</v>
      </c>
      <c r="W37" s="1">
        <f>16+7.9/60</f>
        <v>16.131666666666668</v>
      </c>
      <c r="X37" s="1">
        <f>16+28.5/60</f>
        <v>16.475000000000001</v>
      </c>
      <c r="Y37" s="1">
        <f>16+49.9/60</f>
        <v>16.831666666666667</v>
      </c>
      <c r="Z37" s="1">
        <f>18+0.7/60</f>
        <v>18.011666666666667</v>
      </c>
      <c r="AA37" s="1">
        <f>60/3.3</f>
        <v>18.181818181818183</v>
      </c>
      <c r="AE37">
        <v>3</v>
      </c>
      <c r="AF37">
        <v>0</v>
      </c>
      <c r="AG37" t="s">
        <v>34</v>
      </c>
      <c r="AH37" t="s">
        <v>35</v>
      </c>
      <c r="AI37">
        <v>0</v>
      </c>
    </row>
    <row r="38" spans="1:36" x14ac:dyDescent="0.25">
      <c r="A38">
        <f t="shared" si="3"/>
        <v>571</v>
      </c>
      <c r="B38" s="3">
        <f t="shared" si="2"/>
        <v>43918</v>
      </c>
      <c r="C38">
        <v>1</v>
      </c>
      <c r="E38" s="22">
        <v>0.57361111111111118</v>
      </c>
      <c r="F38" s="19" t="s">
        <v>36</v>
      </c>
      <c r="G38">
        <v>74</v>
      </c>
      <c r="H38">
        <v>19</v>
      </c>
      <c r="I38" t="s">
        <v>41</v>
      </c>
      <c r="J38" t="s">
        <v>66</v>
      </c>
      <c r="K38" s="1">
        <v>6.55</v>
      </c>
      <c r="L38">
        <v>11504</v>
      </c>
      <c r="M38" s="1">
        <f>1+46/60</f>
        <v>1.7666666666666666</v>
      </c>
      <c r="N38" s="1">
        <f t="shared" ref="N38" si="10">K38/M38</f>
        <v>3.7075471698113209</v>
      </c>
      <c r="O38">
        <v>1</v>
      </c>
      <c r="P38" s="1">
        <f t="shared" ref="P38" si="11">K38/O38</f>
        <v>6.55</v>
      </c>
      <c r="Q38" s="1">
        <f>16+13/60</f>
        <v>16.216666666666665</v>
      </c>
      <c r="R38">
        <v>69</v>
      </c>
      <c r="S38" s="21">
        <v>9</v>
      </c>
      <c r="T38" s="21">
        <v>1364</v>
      </c>
      <c r="U38" s="21">
        <v>133</v>
      </c>
      <c r="V38">
        <v>156</v>
      </c>
      <c r="W38" s="1">
        <f>15+17.3/60</f>
        <v>15.288333333333334</v>
      </c>
      <c r="X38" s="1">
        <f>16+31.1/60</f>
        <v>16.518333333333334</v>
      </c>
      <c r="Y38" s="1">
        <f>16+33</f>
        <v>49</v>
      </c>
      <c r="Z38" s="1">
        <f>16+33.6/60</f>
        <v>16.559999999999999</v>
      </c>
      <c r="AA38" s="1">
        <f>17+91.3/60</f>
        <v>18.521666666666668</v>
      </c>
      <c r="AB38" s="1">
        <f>16+3.7/60</f>
        <v>16.061666666666667</v>
      </c>
      <c r="AC38" s="1">
        <f>60/3.7</f>
        <v>16.216216216216214</v>
      </c>
      <c r="AE38">
        <v>3</v>
      </c>
      <c r="AF38" s="19">
        <v>0</v>
      </c>
      <c r="AG38" s="19" t="s">
        <v>34</v>
      </c>
      <c r="AH38" s="19" t="s">
        <v>35</v>
      </c>
      <c r="AI38" s="19">
        <v>0</v>
      </c>
    </row>
    <row r="39" spans="1:36" x14ac:dyDescent="0.25">
      <c r="A39" s="19">
        <f t="shared" si="3"/>
        <v>572</v>
      </c>
      <c r="B39" s="3">
        <f t="shared" si="2"/>
        <v>43919</v>
      </c>
      <c r="C39" s="19">
        <v>0</v>
      </c>
      <c r="D39" s="19" t="s">
        <v>44</v>
      </c>
      <c r="E39" s="22">
        <v>0.49513888888888885</v>
      </c>
      <c r="F39" s="4" t="s">
        <v>36</v>
      </c>
      <c r="G39">
        <v>64</v>
      </c>
      <c r="H39">
        <v>45</v>
      </c>
    </row>
    <row r="40" spans="1:36" x14ac:dyDescent="0.25">
      <c r="A40" s="19">
        <f t="shared" si="3"/>
        <v>573</v>
      </c>
      <c r="B40" s="3">
        <f t="shared" si="2"/>
        <v>43920</v>
      </c>
      <c r="C40" s="19">
        <v>0</v>
      </c>
      <c r="D40" s="19" t="s">
        <v>49</v>
      </c>
      <c r="E40" s="22">
        <v>0.5</v>
      </c>
      <c r="F40" s="4" t="s">
        <v>67</v>
      </c>
      <c r="G40">
        <v>52</v>
      </c>
      <c r="H40">
        <v>78</v>
      </c>
    </row>
    <row r="41" spans="1:36" x14ac:dyDescent="0.25">
      <c r="A41">
        <f t="shared" si="3"/>
        <v>574</v>
      </c>
      <c r="B41" s="3">
        <f t="shared" si="2"/>
        <v>43921</v>
      </c>
      <c r="C41">
        <v>1</v>
      </c>
      <c r="E41" s="22">
        <v>0.65</v>
      </c>
      <c r="F41" t="s">
        <v>55</v>
      </c>
      <c r="G41">
        <v>48</v>
      </c>
      <c r="H41">
        <v>55</v>
      </c>
      <c r="I41" s="19" t="s">
        <v>38</v>
      </c>
      <c r="J41" s="19" t="s">
        <v>54</v>
      </c>
      <c r="K41" s="1">
        <v>6.48</v>
      </c>
      <c r="L41">
        <v>13160</v>
      </c>
      <c r="M41" s="1">
        <f>101/60</f>
        <v>1.6833333333333333</v>
      </c>
      <c r="N41" s="1">
        <f t="shared" ref="N41" si="12">K41/M41</f>
        <v>3.8495049504950498</v>
      </c>
      <c r="O41" s="19">
        <v>1</v>
      </c>
      <c r="P41" s="1">
        <f t="shared" ref="P41" si="13">K41/O41</f>
        <v>6.48</v>
      </c>
      <c r="Q41" s="1">
        <f>16+13/60</f>
        <v>16.216666666666665</v>
      </c>
      <c r="R41">
        <v>180</v>
      </c>
      <c r="S41" s="21">
        <v>18</v>
      </c>
      <c r="T41" s="21">
        <v>1124</v>
      </c>
      <c r="U41" s="21">
        <v>126</v>
      </c>
      <c r="V41">
        <v>152</v>
      </c>
      <c r="W41" s="1">
        <f>15+44.8/60</f>
        <v>15.746666666666666</v>
      </c>
      <c r="X41" s="1">
        <f>15+20.8/60</f>
        <v>15.346666666666668</v>
      </c>
      <c r="Y41" s="1">
        <f>15+37.9/60</f>
        <v>15.631666666666666</v>
      </c>
      <c r="Z41" s="1">
        <f>15+55.5/60</f>
        <v>15.925000000000001</v>
      </c>
      <c r="AA41" s="1">
        <f>15+19/60</f>
        <v>15.316666666666666</v>
      </c>
      <c r="AB41" s="1">
        <f>15+29.2/60</f>
        <v>15.486666666666666</v>
      </c>
      <c r="AC41" s="1">
        <f>60/3.9</f>
        <v>15.384615384615385</v>
      </c>
      <c r="AE41">
        <v>1</v>
      </c>
      <c r="AF41">
        <v>0</v>
      </c>
      <c r="AG41" s="19" t="s">
        <v>34</v>
      </c>
      <c r="AH41" s="19" t="s">
        <v>35</v>
      </c>
      <c r="AI41" s="19">
        <v>0</v>
      </c>
    </row>
    <row r="42" spans="1:36" x14ac:dyDescent="0.25">
      <c r="A42">
        <f t="shared" si="3"/>
        <v>575</v>
      </c>
      <c r="B42" s="3">
        <f t="shared" si="2"/>
        <v>43922</v>
      </c>
      <c r="C42">
        <v>1</v>
      </c>
      <c r="E42" s="22">
        <v>0.59861111111111109</v>
      </c>
      <c r="F42" t="s">
        <v>36</v>
      </c>
      <c r="G42">
        <v>72</v>
      </c>
      <c r="H42">
        <v>50</v>
      </c>
      <c r="I42" t="s">
        <v>41</v>
      </c>
      <c r="J42" s="19" t="s">
        <v>59</v>
      </c>
      <c r="K42" s="1">
        <v>6.14</v>
      </c>
      <c r="L42">
        <v>12629</v>
      </c>
      <c r="M42" s="1">
        <f>94/60</f>
        <v>1.5666666666666667</v>
      </c>
      <c r="N42" s="1">
        <f t="shared" ref="N42" si="14">K42/M42</f>
        <v>3.9191489361702128</v>
      </c>
      <c r="O42">
        <v>1</v>
      </c>
      <c r="P42" s="1">
        <f t="shared" ref="P42" si="15">K42/O42</f>
        <v>6.14</v>
      </c>
      <c r="Q42" s="1">
        <f>15+15/60</f>
        <v>15.25</v>
      </c>
      <c r="R42">
        <v>72</v>
      </c>
      <c r="S42" s="21">
        <v>7</v>
      </c>
      <c r="T42" s="21">
        <v>668</v>
      </c>
      <c r="U42" s="21">
        <v>84</v>
      </c>
      <c r="V42">
        <v>107</v>
      </c>
      <c r="W42" s="1">
        <f>15+33.4/60</f>
        <v>15.556666666666667</v>
      </c>
      <c r="X42" s="1">
        <f>15+6.8/60</f>
        <v>15.113333333333333</v>
      </c>
      <c r="Y42" s="1">
        <f>15+17.2/60</f>
        <v>15.286666666666667</v>
      </c>
      <c r="Z42" s="1">
        <f>15+10.1/60</f>
        <v>15.168333333333333</v>
      </c>
      <c r="AA42" s="1">
        <f>15+21.9/60</f>
        <v>15.365</v>
      </c>
      <c r="AB42" s="1">
        <f>15+21.9/60</f>
        <v>15.365</v>
      </c>
      <c r="AC42" s="1">
        <f>60/4</f>
        <v>15</v>
      </c>
      <c r="AE42">
        <v>1</v>
      </c>
      <c r="AF42">
        <v>0</v>
      </c>
      <c r="AG42" s="19" t="s">
        <v>34</v>
      </c>
      <c r="AH42" s="19" t="s">
        <v>35</v>
      </c>
      <c r="AI42" s="19">
        <v>0</v>
      </c>
    </row>
    <row r="43" spans="1:36" x14ac:dyDescent="0.25">
      <c r="A43" s="19">
        <f t="shared" si="3"/>
        <v>576</v>
      </c>
      <c r="B43" s="3">
        <f t="shared" si="2"/>
        <v>43923</v>
      </c>
      <c r="C43" s="19">
        <v>1</v>
      </c>
      <c r="E43" s="22">
        <v>0.59444444444444444</v>
      </c>
      <c r="F43" t="s">
        <v>55</v>
      </c>
      <c r="G43">
        <v>69</v>
      </c>
      <c r="H43">
        <v>73</v>
      </c>
      <c r="I43" s="19" t="s">
        <v>41</v>
      </c>
      <c r="J43" s="19" t="s">
        <v>47</v>
      </c>
      <c r="K43" s="1">
        <v>4.5</v>
      </c>
      <c r="M43" s="1">
        <f>72/60</f>
        <v>1.2</v>
      </c>
      <c r="N43" s="1">
        <f t="shared" ref="N43" si="16">K43/M43</f>
        <v>3.75</v>
      </c>
      <c r="O43">
        <v>1</v>
      </c>
      <c r="P43" s="1">
        <f t="shared" ref="P43" si="17">K43/O43</f>
        <v>4.5</v>
      </c>
      <c r="Q43" s="1">
        <f>15+59/60</f>
        <v>15.983333333333333</v>
      </c>
      <c r="R43">
        <v>102</v>
      </c>
      <c r="S43" s="21">
        <v>10</v>
      </c>
      <c r="T43" s="21">
        <v>570</v>
      </c>
      <c r="U43" s="21">
        <v>101</v>
      </c>
      <c r="V43">
        <v>136</v>
      </c>
      <c r="W43" s="1">
        <f>15+52/60</f>
        <v>15.866666666666667</v>
      </c>
      <c r="X43" s="1">
        <f>15+59.6/60</f>
        <v>15.993333333333334</v>
      </c>
      <c r="Y43" s="1">
        <f>16+30.4/60</f>
        <v>16.506666666666668</v>
      </c>
      <c r="Z43" s="1">
        <f>16+28/60</f>
        <v>16.466666666666665</v>
      </c>
      <c r="AA43" s="1">
        <f>60/3.7</f>
        <v>16.216216216216214</v>
      </c>
      <c r="AE43">
        <v>0</v>
      </c>
      <c r="AF43" s="19">
        <v>0</v>
      </c>
      <c r="AG43" s="19" t="s">
        <v>34</v>
      </c>
      <c r="AH43" s="19" t="s">
        <v>35</v>
      </c>
      <c r="AI43" s="19">
        <v>0</v>
      </c>
    </row>
    <row r="44" spans="1:36" x14ac:dyDescent="0.25">
      <c r="A44" s="19">
        <f t="shared" si="3"/>
        <v>577</v>
      </c>
      <c r="B44" s="3">
        <f t="shared" si="2"/>
        <v>43924</v>
      </c>
      <c r="C44">
        <v>0</v>
      </c>
      <c r="D44" t="s">
        <v>68</v>
      </c>
      <c r="E44" s="22">
        <v>0.68541666666666667</v>
      </c>
      <c r="F44" t="s">
        <v>55</v>
      </c>
      <c r="G44">
        <v>47</v>
      </c>
      <c r="H44">
        <v>40</v>
      </c>
    </row>
    <row r="45" spans="1:36" x14ac:dyDescent="0.25">
      <c r="A45" s="19">
        <f t="shared" si="3"/>
        <v>578</v>
      </c>
      <c r="B45" s="3">
        <f t="shared" si="2"/>
        <v>43925</v>
      </c>
      <c r="C45" s="19">
        <v>0</v>
      </c>
      <c r="D45" s="19" t="s">
        <v>68</v>
      </c>
      <c r="E45" s="22">
        <v>0.49513888888888885</v>
      </c>
      <c r="F45" t="s">
        <v>55</v>
      </c>
      <c r="G45">
        <v>39</v>
      </c>
      <c r="H45">
        <v>76</v>
      </c>
    </row>
    <row r="46" spans="1:36" x14ac:dyDescent="0.25">
      <c r="A46">
        <f t="shared" si="3"/>
        <v>579</v>
      </c>
      <c r="B46" s="3">
        <f t="shared" si="2"/>
        <v>43926</v>
      </c>
      <c r="C46">
        <v>0</v>
      </c>
      <c r="D46" s="19" t="s">
        <v>68</v>
      </c>
      <c r="E46" s="22">
        <v>0.49513888888888885</v>
      </c>
      <c r="F46" t="s">
        <v>55</v>
      </c>
      <c r="G46">
        <v>53</v>
      </c>
      <c r="H46">
        <v>80</v>
      </c>
    </row>
    <row r="47" spans="1:36" x14ac:dyDescent="0.25">
      <c r="A47">
        <f t="shared" si="3"/>
        <v>580</v>
      </c>
      <c r="B47" s="3">
        <f t="shared" si="2"/>
        <v>43927</v>
      </c>
      <c r="C47">
        <v>1</v>
      </c>
      <c r="E47" s="22">
        <v>0.52361111111111114</v>
      </c>
      <c r="F47" t="s">
        <v>36</v>
      </c>
      <c r="G47">
        <v>71</v>
      </c>
      <c r="H47">
        <v>70</v>
      </c>
      <c r="I47" s="19" t="s">
        <v>41</v>
      </c>
      <c r="J47" s="19" t="s">
        <v>51</v>
      </c>
      <c r="K47" s="1">
        <v>5.12</v>
      </c>
      <c r="M47" s="1">
        <f>(60+23)/60</f>
        <v>1.3833333333333333</v>
      </c>
      <c r="N47" s="1">
        <f>K47/M47</f>
        <v>3.7012048192771085</v>
      </c>
      <c r="O47">
        <v>1</v>
      </c>
      <c r="P47" s="1">
        <f t="shared" ref="P47" si="18">K47/O47</f>
        <v>5.12</v>
      </c>
      <c r="Q47" s="1">
        <f>16+8/60</f>
        <v>16.133333333333333</v>
      </c>
      <c r="R47">
        <v>203</v>
      </c>
      <c r="S47" s="21">
        <v>20</v>
      </c>
      <c r="T47" s="21">
        <v>842</v>
      </c>
      <c r="U47" s="21">
        <v>120</v>
      </c>
      <c r="V47">
        <v>151</v>
      </c>
      <c r="W47" s="1">
        <f>15+49.1/60</f>
        <v>15.818333333333333</v>
      </c>
      <c r="X47" s="1">
        <f>16+46.2/60</f>
        <v>16.77</v>
      </c>
      <c r="Y47" s="1">
        <f>16+5/60</f>
        <v>16.083333333333332</v>
      </c>
      <c r="Z47" s="1">
        <f>16+5.4/60</f>
        <v>16.09</v>
      </c>
      <c r="AA47" s="1">
        <f>16+9/60</f>
        <v>16.149999999999999</v>
      </c>
      <c r="AB47" s="1">
        <f>60/4.3</f>
        <v>13.953488372093023</v>
      </c>
      <c r="AE47">
        <v>0</v>
      </c>
      <c r="AF47">
        <v>0</v>
      </c>
      <c r="AG47" s="19" t="s">
        <v>34</v>
      </c>
      <c r="AH47" s="19" t="s">
        <v>35</v>
      </c>
      <c r="AI47" s="19">
        <v>0</v>
      </c>
    </row>
    <row r="48" spans="1:36" x14ac:dyDescent="0.25">
      <c r="A48">
        <f t="shared" si="3"/>
        <v>581</v>
      </c>
      <c r="B48" s="3">
        <f t="shared" si="2"/>
        <v>43928</v>
      </c>
      <c r="C48">
        <v>1</v>
      </c>
      <c r="E48" s="22">
        <v>0.62222222222222223</v>
      </c>
      <c r="F48" s="2" t="s">
        <v>36</v>
      </c>
      <c r="G48">
        <v>86</v>
      </c>
      <c r="H48">
        <v>43</v>
      </c>
      <c r="I48" s="19" t="s">
        <v>38</v>
      </c>
      <c r="J48" s="19" t="s">
        <v>56</v>
      </c>
      <c r="K48" s="1">
        <v>4.78</v>
      </c>
      <c r="L48">
        <v>10730</v>
      </c>
      <c r="M48" s="1">
        <f>(60+23)/60</f>
        <v>1.3833333333333333</v>
      </c>
      <c r="N48" s="1">
        <f>K48/M48</f>
        <v>3.455421686746988</v>
      </c>
      <c r="O48">
        <v>1</v>
      </c>
      <c r="P48" s="1">
        <f t="shared" ref="P48" si="19">K48/O48</f>
        <v>4.78</v>
      </c>
      <c r="Q48" s="1">
        <f>17+2/60</f>
        <v>17.033333333333335</v>
      </c>
      <c r="R48">
        <v>190</v>
      </c>
      <c r="S48" s="21">
        <v>19</v>
      </c>
      <c r="T48" s="21">
        <v>1000</v>
      </c>
      <c r="U48" s="21">
        <v>134</v>
      </c>
      <c r="V48">
        <v>164</v>
      </c>
      <c r="W48" s="1">
        <f>15+58.8/60</f>
        <v>15.98</v>
      </c>
      <c r="X48" s="1">
        <f>15+59.1/60</f>
        <v>15.984999999999999</v>
      </c>
      <c r="Y48" s="1">
        <f>17+38.5/60</f>
        <v>17.641666666666666</v>
      </c>
      <c r="Z48" s="1">
        <f>17+38.5/60</f>
        <v>17.641666666666666</v>
      </c>
      <c r="AA48" s="1">
        <f>60/3.5</f>
        <v>17.142857142857142</v>
      </c>
      <c r="AE48">
        <v>5</v>
      </c>
      <c r="AF48">
        <v>1</v>
      </c>
      <c r="AG48" s="19" t="s">
        <v>34</v>
      </c>
      <c r="AH48" s="19" t="s">
        <v>35</v>
      </c>
      <c r="AI48" s="19">
        <v>0</v>
      </c>
    </row>
    <row r="49" spans="1:35" x14ac:dyDescent="0.25">
      <c r="A49">
        <f t="shared" si="3"/>
        <v>582</v>
      </c>
      <c r="B49" s="3">
        <f t="shared" si="2"/>
        <v>43929</v>
      </c>
      <c r="C49">
        <v>1</v>
      </c>
      <c r="E49" s="22">
        <v>0.48680555555555555</v>
      </c>
      <c r="F49" t="s">
        <v>36</v>
      </c>
      <c r="G49">
        <v>85</v>
      </c>
      <c r="H49">
        <v>55</v>
      </c>
      <c r="I49" t="s">
        <v>41</v>
      </c>
      <c r="J49" t="s">
        <v>69</v>
      </c>
      <c r="K49" s="1">
        <v>3.52</v>
      </c>
      <c r="M49" s="1">
        <f>78/60</f>
        <v>1.3</v>
      </c>
      <c r="N49" s="1">
        <f>(60+23)/60</f>
        <v>1.3833333333333333</v>
      </c>
      <c r="O49">
        <v>2</v>
      </c>
      <c r="P49" s="1">
        <v>1</v>
      </c>
      <c r="Q49" s="1">
        <f>22+6/60</f>
        <v>22.1</v>
      </c>
      <c r="R49">
        <v>59</v>
      </c>
      <c r="S49" s="21">
        <v>6</v>
      </c>
      <c r="T49" s="21">
        <v>688</v>
      </c>
      <c r="U49" s="21">
        <v>115</v>
      </c>
      <c r="V49" s="21">
        <v>142</v>
      </c>
      <c r="W49" s="1">
        <f>20+23.6/60</f>
        <v>20.393333333333334</v>
      </c>
      <c r="X49" s="1">
        <f>24+49.2/60</f>
        <v>24.82</v>
      </c>
      <c r="Y49" s="1">
        <f>21+18.9/60</f>
        <v>21.315000000000001</v>
      </c>
      <c r="Z49" s="1">
        <f>60/2.7</f>
        <v>22.222222222222221</v>
      </c>
      <c r="AE49">
        <v>0</v>
      </c>
      <c r="AF49">
        <v>0</v>
      </c>
      <c r="AG49" t="s">
        <v>34</v>
      </c>
      <c r="AH49" t="s">
        <v>35</v>
      </c>
      <c r="AI49">
        <v>0</v>
      </c>
    </row>
    <row r="50" spans="1:35" x14ac:dyDescent="0.25">
      <c r="A50" s="19">
        <f t="shared" si="3"/>
        <v>583</v>
      </c>
      <c r="B50" s="3">
        <f t="shared" si="2"/>
        <v>43930</v>
      </c>
      <c r="C50" s="19">
        <v>1</v>
      </c>
      <c r="E50" s="22">
        <v>0.55138888888888882</v>
      </c>
      <c r="F50" t="s">
        <v>36</v>
      </c>
      <c r="G50">
        <v>88</v>
      </c>
      <c r="H50">
        <v>49</v>
      </c>
      <c r="I50" s="19" t="s">
        <v>38</v>
      </c>
      <c r="J50" t="s">
        <v>70</v>
      </c>
      <c r="K50" s="1">
        <v>4.8</v>
      </c>
      <c r="L50">
        <v>10730</v>
      </c>
      <c r="M50" s="1">
        <f>(60+14)/60</f>
        <v>1.2333333333333334</v>
      </c>
      <c r="N50" s="1">
        <f>K50/M50</f>
        <v>3.8918918918918917</v>
      </c>
      <c r="O50">
        <v>1</v>
      </c>
      <c r="P50" s="1">
        <f t="shared" ref="P50" si="20">K50/O50</f>
        <v>4.8</v>
      </c>
      <c r="Q50" s="1">
        <f>15+24/60</f>
        <v>15.4</v>
      </c>
      <c r="R50">
        <v>43</v>
      </c>
      <c r="S50" s="21">
        <v>4</v>
      </c>
      <c r="T50" s="21">
        <v>555</v>
      </c>
      <c r="U50" s="21">
        <v>107</v>
      </c>
      <c r="V50" s="21">
        <v>133</v>
      </c>
      <c r="W50" s="1">
        <f>15+15.9/60</f>
        <v>15.265000000000001</v>
      </c>
      <c r="X50" s="1">
        <f>15+35.7/60</f>
        <v>15.595000000000001</v>
      </c>
      <c r="Y50" s="1">
        <f>15+33.1/60</f>
        <v>15.551666666666666</v>
      </c>
      <c r="Z50" s="1">
        <f>15+15.3/60</f>
        <v>15.255000000000001</v>
      </c>
      <c r="AA50" s="1">
        <f>60/3.9</f>
        <v>15.384615384615385</v>
      </c>
      <c r="AE50">
        <v>0</v>
      </c>
      <c r="AF50">
        <v>1</v>
      </c>
      <c r="AG50" t="s">
        <v>34</v>
      </c>
      <c r="AH50" t="s">
        <v>35</v>
      </c>
      <c r="AI50">
        <v>0</v>
      </c>
    </row>
    <row r="51" spans="1:35" x14ac:dyDescent="0.25">
      <c r="A51" s="19">
        <f t="shared" si="3"/>
        <v>584</v>
      </c>
      <c r="B51" s="3">
        <f t="shared" si="2"/>
        <v>43931</v>
      </c>
      <c r="C51">
        <v>1</v>
      </c>
      <c r="E51" s="22">
        <v>0.57152777777777775</v>
      </c>
      <c r="F51" t="s">
        <v>36</v>
      </c>
      <c r="G51">
        <v>77</v>
      </c>
      <c r="H51">
        <v>71</v>
      </c>
      <c r="I51" s="19" t="s">
        <v>41</v>
      </c>
      <c r="J51" s="19" t="s">
        <v>47</v>
      </c>
      <c r="K51" s="1">
        <v>4.4800000000000004</v>
      </c>
      <c r="L51">
        <f>10135-726</f>
        <v>9409</v>
      </c>
      <c r="M51" s="1">
        <f>71/60</f>
        <v>1.1833333333333333</v>
      </c>
      <c r="N51" s="1">
        <f>K51/M51</f>
        <v>3.7859154929577468</v>
      </c>
      <c r="O51">
        <v>1</v>
      </c>
      <c r="P51" s="1">
        <f t="shared" ref="P51" si="21">K51/O51</f>
        <v>4.4800000000000004</v>
      </c>
      <c r="Q51" s="1">
        <f>15+46/60</f>
        <v>15.766666666666667</v>
      </c>
      <c r="R51">
        <v>98</v>
      </c>
      <c r="S51" s="21">
        <v>10</v>
      </c>
      <c r="T51" s="21">
        <v>628</v>
      </c>
      <c r="U51" s="21">
        <f>111</f>
        <v>111</v>
      </c>
      <c r="V51" s="21">
        <v>144</v>
      </c>
      <c r="W51" s="1">
        <f>15+42.1/60</f>
        <v>15.701666666666666</v>
      </c>
      <c r="X51" s="1">
        <f>15+34.9/60</f>
        <v>15.581666666666667</v>
      </c>
      <c r="Y51" s="1">
        <f>15+24.4/60</f>
        <v>15.406666666666666</v>
      </c>
      <c r="Z51" s="1">
        <f>16+23.6/60</f>
        <v>16.393333333333334</v>
      </c>
      <c r="AA51" s="1">
        <f>60/3.8</f>
        <v>15.789473684210527</v>
      </c>
      <c r="AE51">
        <v>1</v>
      </c>
      <c r="AF51">
        <v>1</v>
      </c>
      <c r="AG51" t="s">
        <v>34</v>
      </c>
      <c r="AH51" t="s">
        <v>35</v>
      </c>
      <c r="AI51">
        <v>0</v>
      </c>
    </row>
    <row r="52" spans="1:35" x14ac:dyDescent="0.25">
      <c r="A52">
        <f t="shared" si="3"/>
        <v>585</v>
      </c>
      <c r="B52" s="3">
        <f t="shared" si="2"/>
        <v>43932</v>
      </c>
      <c r="C52">
        <v>0</v>
      </c>
      <c r="D52" t="s">
        <v>44</v>
      </c>
      <c r="E52" s="22">
        <v>0.49513888888888885</v>
      </c>
      <c r="F52" t="s">
        <v>55</v>
      </c>
      <c r="G52">
        <v>66</v>
      </c>
      <c r="H52">
        <v>75</v>
      </c>
    </row>
    <row r="53" spans="1:35" x14ac:dyDescent="0.25">
      <c r="A53">
        <f t="shared" si="3"/>
        <v>586</v>
      </c>
      <c r="B53" s="3">
        <f t="shared" si="2"/>
        <v>43933</v>
      </c>
      <c r="C53">
        <v>0</v>
      </c>
      <c r="D53" t="s">
        <v>71</v>
      </c>
      <c r="E53" s="22">
        <v>0.49513888888888885</v>
      </c>
      <c r="F53" t="s">
        <v>61</v>
      </c>
      <c r="G53">
        <v>78</v>
      </c>
      <c r="H53">
        <v>45</v>
      </c>
    </row>
    <row r="54" spans="1:35" x14ac:dyDescent="0.25">
      <c r="A54" s="19">
        <f t="shared" si="3"/>
        <v>587</v>
      </c>
      <c r="B54" s="3">
        <f t="shared" si="2"/>
        <v>43934</v>
      </c>
      <c r="C54">
        <v>1</v>
      </c>
      <c r="E54" s="22">
        <v>0.57361111111111118</v>
      </c>
      <c r="F54" t="s">
        <v>36</v>
      </c>
      <c r="G54">
        <v>54</v>
      </c>
      <c r="H54">
        <v>45</v>
      </c>
      <c r="I54" t="s">
        <v>38</v>
      </c>
      <c r="J54" s="19" t="s">
        <v>62</v>
      </c>
      <c r="K54" s="1">
        <v>4.4800000000000004</v>
      </c>
      <c r="L54">
        <v>9655</v>
      </c>
      <c r="M54" s="1">
        <f>74/60</f>
        <v>1.2333333333333334</v>
      </c>
      <c r="N54" s="1">
        <f>K54/M54</f>
        <v>3.6324324324324326</v>
      </c>
      <c r="O54">
        <v>1</v>
      </c>
      <c r="P54" s="1">
        <f t="shared" ref="P54" si="22">K54/O54</f>
        <v>4.4800000000000004</v>
      </c>
      <c r="Q54" s="1">
        <f>16+20/60</f>
        <v>16.333333333333332</v>
      </c>
      <c r="R54">
        <v>223</v>
      </c>
      <c r="S54" s="21">
        <v>22</v>
      </c>
      <c r="T54" s="21">
        <v>850</v>
      </c>
      <c r="U54" s="21">
        <v>132</v>
      </c>
      <c r="V54" s="21">
        <v>150</v>
      </c>
      <c r="W54" s="1">
        <f>15+52/60</f>
        <v>15.866666666666667</v>
      </c>
      <c r="X54" s="1">
        <f>15+53.3/60</f>
        <v>15.888333333333334</v>
      </c>
      <c r="Y54" s="1">
        <f>16+29.4/60</f>
        <v>16.489999999999998</v>
      </c>
      <c r="Z54" s="1">
        <f>16+50.6/60</f>
        <v>16.843333333333334</v>
      </c>
      <c r="AA54" s="1">
        <f>60/3.7</f>
        <v>16.216216216216214</v>
      </c>
      <c r="AE54">
        <v>0</v>
      </c>
      <c r="AF54">
        <v>0</v>
      </c>
      <c r="AG54" t="s">
        <v>34</v>
      </c>
      <c r="AH54" t="s">
        <v>35</v>
      </c>
      <c r="AI54">
        <v>0</v>
      </c>
    </row>
    <row r="55" spans="1:35" x14ac:dyDescent="0.25">
      <c r="A55">
        <f t="shared" si="3"/>
        <v>588</v>
      </c>
      <c r="B55" s="3">
        <f t="shared" si="2"/>
        <v>43935</v>
      </c>
      <c r="C55">
        <v>1</v>
      </c>
      <c r="E55" s="22">
        <v>0.56041666666666667</v>
      </c>
      <c r="F55" t="s">
        <v>61</v>
      </c>
      <c r="G55">
        <v>55</v>
      </c>
      <c r="H55">
        <v>51</v>
      </c>
      <c r="I55" t="s">
        <v>41</v>
      </c>
      <c r="J55" s="19" t="s">
        <v>54</v>
      </c>
      <c r="K55" s="1">
        <v>3.48</v>
      </c>
      <c r="L55">
        <v>7199</v>
      </c>
      <c r="M55" s="1">
        <f>(52+34/60)/60</f>
        <v>0.87611111111111117</v>
      </c>
      <c r="N55" s="1">
        <f>K55/M55</f>
        <v>3.9720989220038043</v>
      </c>
      <c r="O55">
        <v>1</v>
      </c>
      <c r="P55" s="1">
        <f t="shared" ref="P55" si="23">K55/O55</f>
        <v>3.48</v>
      </c>
      <c r="Q55" s="1">
        <f>15+7/60</f>
        <v>15.116666666666667</v>
      </c>
      <c r="R55">
        <v>92</v>
      </c>
      <c r="S55" s="21">
        <v>9</v>
      </c>
      <c r="T55" s="21">
        <v>572</v>
      </c>
      <c r="U55" s="21">
        <v>134</v>
      </c>
      <c r="V55" s="21">
        <v>149</v>
      </c>
      <c r="W55" s="1">
        <f>14+22.5/60</f>
        <v>14.375</v>
      </c>
      <c r="X55" s="1">
        <f>15+3.9/60</f>
        <v>15.065</v>
      </c>
      <c r="Y55" s="1">
        <f>15+26.8/60</f>
        <v>15.446666666666667</v>
      </c>
      <c r="Z55" s="1">
        <f>60/3.7</f>
        <v>16.216216216216214</v>
      </c>
      <c r="AE55">
        <v>0</v>
      </c>
      <c r="AF55">
        <v>0</v>
      </c>
      <c r="AG55" s="19" t="s">
        <v>34</v>
      </c>
      <c r="AH55" s="19" t="s">
        <v>35</v>
      </c>
      <c r="AI55" s="19">
        <v>0</v>
      </c>
    </row>
    <row r="56" spans="1:35" x14ac:dyDescent="0.25">
      <c r="A56">
        <f t="shared" si="3"/>
        <v>589</v>
      </c>
      <c r="B56" s="3">
        <f t="shared" si="2"/>
        <v>43936</v>
      </c>
      <c r="C56">
        <v>1</v>
      </c>
      <c r="E56" s="22">
        <v>0.63472222222222219</v>
      </c>
      <c r="G56">
        <v>63</v>
      </c>
      <c r="H56">
        <v>71</v>
      </c>
      <c r="I56" s="19" t="s">
        <v>41</v>
      </c>
      <c r="J56" s="19" t="s">
        <v>37</v>
      </c>
      <c r="K56" s="1">
        <v>5.74</v>
      </c>
      <c r="L56">
        <v>12068</v>
      </c>
      <c r="M56" s="1">
        <f>91/60</f>
        <v>1.5166666666666666</v>
      </c>
      <c r="N56" s="1">
        <f>K56/M56</f>
        <v>3.7846153846153849</v>
      </c>
      <c r="O56">
        <v>1</v>
      </c>
      <c r="P56" s="1">
        <f t="shared" ref="P56" si="24">K56/O56</f>
        <v>5.74</v>
      </c>
      <c r="Q56" s="1">
        <f>15+53/60</f>
        <v>15.883333333333333</v>
      </c>
      <c r="R56">
        <v>66</v>
      </c>
      <c r="S56" s="21">
        <v>7</v>
      </c>
      <c r="T56" s="21">
        <v>648</v>
      </c>
      <c r="U56" s="21">
        <v>92</v>
      </c>
      <c r="V56" s="21">
        <v>135</v>
      </c>
      <c r="W56" s="1">
        <f>15+48.5/60</f>
        <v>15.808333333333334</v>
      </c>
      <c r="X56" s="1">
        <f>15+48.8/60</f>
        <v>15.813333333333333</v>
      </c>
      <c r="Y56" s="1">
        <f>15+26.9/60</f>
        <v>15.448333333333334</v>
      </c>
      <c r="Z56" s="1">
        <f>15+47</f>
        <v>62</v>
      </c>
      <c r="AA56" s="1">
        <f>15+49.2/60</f>
        <v>15.82</v>
      </c>
      <c r="AB56" s="1">
        <f>60/3.8</f>
        <v>15.789473684210527</v>
      </c>
      <c r="AE56">
        <v>3</v>
      </c>
      <c r="AF56">
        <v>0</v>
      </c>
      <c r="AG56" t="s">
        <v>34</v>
      </c>
      <c r="AH56" t="s">
        <v>35</v>
      </c>
      <c r="AI5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2020-04-15T22:45:09Z</dcterms:modified>
</cp:coreProperties>
</file>