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<sst xmlns="http://schemas.openxmlformats.org/spreadsheetml/2006/main" count="1531" uniqueCount="147">
  <si>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</si>
  <si>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</si>
  <si>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</si>
  <si>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</si>
  <si>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</si>
  <si>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</si>
  <si>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</si>
  <si>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</si>
  <si>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</si>
  <si>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</si>
  <si>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</si>
  <si>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</si>
  <si>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</si>
  <si>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</si>
  <si>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</si>
  <si>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</si>
  <si>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</si>
  <si>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</si>
  <si>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</si>
  <si>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</si>
  <si>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</si>
  <si>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</si>
  <si>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</si>
  <si>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</si>
  <si>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</si>
  <si>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</si>
  <si>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</si>
  <si>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</si>
  <si>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</si>
  <si>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</si>
  <si>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</si>
  <si>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</si>
  <si>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</si>
  <si>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</si>
  <si>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</si>
  <si>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</si>
  <si>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</si>
  <si>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</si>
  <si>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</si>
  <si>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</si>
  <si>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</si>
  <si>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</si>
  <si>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</si>
  <si>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</si>
  <si>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</si>
  <si>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</si>
  <si>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</si>
  <si>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</si>
  <si>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</si>
  <si>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</si>
  <si>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</si>
  <si>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</si>
  <si>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</si>
  <si>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</si>
  <si>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</si>
  <si>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</si>
  <si>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</si>
  <si>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</si>
  <si>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</si>
  <si>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</si>
  <si>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</si>
  <si>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</si>
  <si>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</si>
  <si>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</si>
  <si>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</si>
  <si>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</si>
  <si>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</si>
  <si>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</si>
  <si>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</si>
  <si>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</si>
  <si>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</si>
  <si>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</si>
  <si>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</si>
  <si>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</si>
  <si>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</si>
  <si>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</si>
  <si>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</si>
  <si>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</si>
  <si>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</si>
  <si>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</si>
  <si>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</si>
  <si>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</si>
  <si>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</si>
  <si>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</si>
  <si>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</si>
  <si>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</si>
  <si>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</si>
  <si>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</si>
  <si>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</si>
  <si>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</si>
  <si>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</si>
  <si>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</si>
  <si>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</si>
  <si>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</si>
  <si>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</si>
  <si>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WSW 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</si>
  <si>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</si>
  <si>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</si>
  <si>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</si>
  <si>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</si>
  <si>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</si>
  <si>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</si>
  <si>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</si>
  <si>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</si>
  <si>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</si>
  <si>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</si>
  <si>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</si>
  <si>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</si>
  <si>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</si>
  <si>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</si>
  <si>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</si>
  <si>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</si>
  <si>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</si>
  <si>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</si>
  <si>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</si>
  <si>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</si>
  <si>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</si>
  <si>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</si>
  <si>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</si>
  <si>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</si>
  <si>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</si>
  <si>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</si>
  <si>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</si>
  <si>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</si>
  <si>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</si>
  <si>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</si>
  <si>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</si>
  <si>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</si>
  <si>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</si>
  <si>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</si>
  <si>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</si>
  <si>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</si>
  <si>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</si>
  <si>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</si>
  <si>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</si>
  <si>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</si>
  <si>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</si>
  <si>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</si>
  <si>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</si>
  <si>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</si>
  <si>
    <t xml:space="preserve">Pioneer Trail</t>
  </si>
  <si>
    <t xml:space="preserve">Garmin not charged</t>
  </si>
  <si>
    <t xml:space="preserve">Light Drizzle </t>
  </si>
  <si>
    <t xml:space="preserve">Wet</t>
  </si>
  <si>
    <t xml:space="preserve">SP2 food bank</t>
  </si>
  <si>
    <t xml:space="preserve">Cloudy / Windy </t>
  </si>
  <si>
    <t xml:space="preserve">Parks Mall – 2 laps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</si>
</sst>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9" activePane="bottomLeft" state="frozen"/>
      <selection pane="topLeft" activeCell="A1" activeCellId="0" sqref="A1"/>
      <selection pane="bottomLeft" activeCell="A257" activeCellId="0" sqref="A257"/>
    </sheetView>
  </sheetViews>
  <sheetFormatPr defaultColWidth="13.1718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57</v>
      </c>
      <c r="J14" s="7"/>
      <c r="K14" s="7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7" t="s">
        <v>95</v>
      </c>
      <c r="K112" s="2" t="n">
        <v>16</v>
      </c>
      <c r="L112" s="2" t="n">
        <v>27</v>
      </c>
      <c r="M112" s="0" t="s">
        <v>88</v>
      </c>
      <c r="O112" s="0" t="s">
        <v>65</v>
      </c>
      <c r="P112" s="0" t="s">
        <v>96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97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98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99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99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96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100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96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99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96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101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101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99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102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99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103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99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103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96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104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105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96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99</v>
      </c>
      <c r="K129" s="2" t="n">
        <v>15</v>
      </c>
      <c r="L129" s="2" t="n">
        <v>23</v>
      </c>
      <c r="M129" s="0" t="s">
        <v>88</v>
      </c>
      <c r="O129" s="0" t="s">
        <v>106</v>
      </c>
      <c r="P129" s="0" t="s">
        <v>107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108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99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96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99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99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106</v>
      </c>
      <c r="P132" s="0" t="s">
        <v>96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99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106</v>
      </c>
      <c r="P133" s="0" t="s">
        <v>96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99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96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109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96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101</v>
      </c>
      <c r="K136" s="2" t="n">
        <v>3</v>
      </c>
      <c r="L136" s="2" t="n">
        <v>0</v>
      </c>
      <c r="M136" s="0" t="s">
        <v>88</v>
      </c>
      <c r="O136" s="0" t="s">
        <v>106</v>
      </c>
      <c r="P136" s="0" t="s">
        <v>107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99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96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104</v>
      </c>
      <c r="K138" s="2" t="n">
        <v>5</v>
      </c>
      <c r="L138" s="2" t="n">
        <v>0</v>
      </c>
      <c r="M138" s="0" t="s">
        <v>88</v>
      </c>
      <c r="O138" s="0" t="s">
        <v>106</v>
      </c>
      <c r="P138" s="0" t="s">
        <v>107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102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107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88</v>
      </c>
      <c r="O140" s="0" t="s">
        <v>106</v>
      </c>
      <c r="P140" s="0" t="s">
        <v>107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110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102</v>
      </c>
      <c r="K141" s="2" t="n">
        <v>10</v>
      </c>
      <c r="L141" s="2" t="n">
        <v>0</v>
      </c>
      <c r="M141" s="0" t="s">
        <v>88</v>
      </c>
      <c r="P141" s="0" t="s">
        <v>96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101</v>
      </c>
      <c r="K142" s="2" t="n">
        <v>15</v>
      </c>
      <c r="L142" s="2" t="n">
        <v>0</v>
      </c>
      <c r="M142" s="0" t="s">
        <v>88</v>
      </c>
      <c r="O142" s="0" t="s">
        <v>106</v>
      </c>
      <c r="P142" s="0" t="s">
        <v>107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99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107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10" t="s">
        <v>111</v>
      </c>
      <c r="K144" s="2" t="n">
        <v>8</v>
      </c>
      <c r="L144" s="2" t="n">
        <v>0</v>
      </c>
      <c r="M144" s="0" t="s">
        <v>88</v>
      </c>
      <c r="O144" s="0" t="s">
        <v>106</v>
      </c>
      <c r="P144" s="0" t="s">
        <v>96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112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107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113</v>
      </c>
      <c r="K146" s="2" t="n">
        <v>13</v>
      </c>
      <c r="L146" s="2" t="n">
        <v>17</v>
      </c>
      <c r="M146" s="0" t="s">
        <v>88</v>
      </c>
      <c r="O146" s="0" t="s">
        <v>106</v>
      </c>
      <c r="P146" s="0" t="s">
        <v>96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99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107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99</v>
      </c>
      <c r="K148" s="2" t="n">
        <v>16</v>
      </c>
      <c r="L148" s="2" t="n">
        <v>0</v>
      </c>
      <c r="M148" s="0" t="s">
        <v>88</v>
      </c>
      <c r="O148" s="0" t="s">
        <v>106</v>
      </c>
      <c r="P148" s="0" t="s">
        <v>107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99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107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99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106</v>
      </c>
      <c r="P150" s="0" t="s">
        <v>107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105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107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99</v>
      </c>
      <c r="K152" s="2" t="n">
        <v>9</v>
      </c>
      <c r="L152" s="2" t="n">
        <v>20</v>
      </c>
      <c r="M152" s="0" t="s">
        <v>88</v>
      </c>
      <c r="O152" s="0" t="s">
        <v>106</v>
      </c>
      <c r="P152" s="0" t="s">
        <v>96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99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96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99</v>
      </c>
      <c r="K154" s="2" t="n">
        <v>7</v>
      </c>
      <c r="L154" s="2" t="n">
        <v>0</v>
      </c>
      <c r="M154" s="0" t="s">
        <v>88</v>
      </c>
      <c r="O154" s="0" t="s">
        <v>106</v>
      </c>
      <c r="P154" s="0" t="s">
        <v>107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102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107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101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104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7" t="s">
        <v>116</v>
      </c>
      <c r="G159" s="2" t="n">
        <v>96</v>
      </c>
      <c r="H159" s="2" t="n">
        <v>72</v>
      </c>
      <c r="I159" s="2" t="n">
        <v>63</v>
      </c>
      <c r="J159" s="7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7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102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7" t="s">
        <v>116</v>
      </c>
      <c r="G161" s="2" t="n">
        <v>84</v>
      </c>
      <c r="H161" s="2" t="n">
        <v>72</v>
      </c>
      <c r="I161" s="2" t="n">
        <v>72</v>
      </c>
      <c r="J161" s="2" t="s">
        <v>101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7" t="s">
        <v>118</v>
      </c>
      <c r="G162" s="2" t="n">
        <v>76</v>
      </c>
      <c r="H162" s="2" t="n">
        <v>76</v>
      </c>
      <c r="I162" s="2" t="n">
        <v>100</v>
      </c>
      <c r="J162" s="2" t="s">
        <v>101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106</v>
      </c>
      <c r="P162" s="0" t="s">
        <v>96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99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106</v>
      </c>
      <c r="P163" s="0" t="s">
        <v>96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99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106</v>
      </c>
      <c r="P164" s="0" t="s">
        <v>96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7" t="s">
        <v>119</v>
      </c>
      <c r="G165" s="2" t="n">
        <v>86</v>
      </c>
      <c r="H165" s="2" t="n">
        <v>50</v>
      </c>
      <c r="I165" s="2" t="n">
        <v>59</v>
      </c>
      <c r="J165" s="7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106</v>
      </c>
      <c r="P165" s="0" t="s">
        <v>96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7" t="s">
        <v>116</v>
      </c>
      <c r="G166" s="2" t="n">
        <v>85</v>
      </c>
      <c r="H166" s="2" t="n">
        <v>66</v>
      </c>
      <c r="I166" s="2" t="n">
        <v>53</v>
      </c>
      <c r="J166" s="2" t="s">
        <v>98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106</v>
      </c>
      <c r="P166" s="0" t="s">
        <v>96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7" t="s">
        <v>98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106</v>
      </c>
      <c r="P167" s="0" t="s">
        <v>96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104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106</v>
      </c>
      <c r="P168" s="0" t="s">
        <v>107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105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106</v>
      </c>
      <c r="P169" s="0" t="s">
        <v>107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7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102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106</v>
      </c>
      <c r="P170" s="0" t="s">
        <v>96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101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106</v>
      </c>
      <c r="P171" s="0" t="s">
        <v>96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7" t="s">
        <v>119</v>
      </c>
      <c r="G172" s="2" t="n">
        <v>91</v>
      </c>
      <c r="H172" s="2" t="n">
        <v>69</v>
      </c>
      <c r="I172" s="2" t="n">
        <v>50</v>
      </c>
      <c r="J172" s="2" t="s">
        <v>101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106</v>
      </c>
      <c r="P172" s="0" t="s">
        <v>96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94</v>
      </c>
      <c r="F173" s="7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101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113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106</v>
      </c>
      <c r="P174" s="0" t="s">
        <v>96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109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106</v>
      </c>
      <c r="P175" s="0" t="s">
        <v>96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7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7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106</v>
      </c>
      <c r="P176" s="0" t="s">
        <v>96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7" t="s">
        <v>119</v>
      </c>
      <c r="G177" s="2" t="n">
        <v>97</v>
      </c>
      <c r="H177" s="2" t="n">
        <v>73</v>
      </c>
      <c r="I177" s="2" t="n">
        <v>47</v>
      </c>
      <c r="J177" s="2" t="s">
        <v>99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106</v>
      </c>
      <c r="P177" s="0" t="s">
        <v>96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99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106</v>
      </c>
      <c r="P178" s="0" t="s">
        <v>96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7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99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106</v>
      </c>
      <c r="P179" s="0" t="s">
        <v>96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7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99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106</v>
      </c>
      <c r="P180" s="0" t="s">
        <v>96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7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106</v>
      </c>
      <c r="P181" s="0" t="s">
        <v>96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7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106</v>
      </c>
      <c r="P182" s="0" t="s">
        <v>96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98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7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106</v>
      </c>
      <c r="P184" s="0" t="s">
        <v>96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7" t="s">
        <v>121</v>
      </c>
      <c r="G185" s="2" t="n">
        <v>73</v>
      </c>
      <c r="H185" s="2" t="n">
        <v>54</v>
      </c>
      <c r="I185" s="2" t="n">
        <v>48</v>
      </c>
      <c r="J185" s="7" t="s">
        <v>125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106</v>
      </c>
      <c r="P185" s="0" t="s">
        <v>126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7" t="s">
        <v>121</v>
      </c>
      <c r="G186" s="7" t="n">
        <v>93</v>
      </c>
      <c r="H186" s="2" t="n">
        <v>62</v>
      </c>
      <c r="I186" s="2" t="n">
        <v>37</v>
      </c>
      <c r="J186" s="2" t="s">
        <v>127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106</v>
      </c>
      <c r="P186" s="0" t="s">
        <v>96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7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128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106</v>
      </c>
      <c r="P187" s="0" t="s">
        <v>129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7" t="s">
        <v>121</v>
      </c>
      <c r="G188" s="2" t="n">
        <v>91</v>
      </c>
      <c r="H188" s="2" t="n">
        <v>63</v>
      </c>
      <c r="I188" s="2" t="n">
        <v>38</v>
      </c>
      <c r="J188" s="2" t="s">
        <v>101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70</v>
      </c>
      <c r="F189" s="7" t="s">
        <v>121</v>
      </c>
      <c r="G189" s="2" t="n">
        <v>94</v>
      </c>
      <c r="H189" s="2" t="n">
        <v>65</v>
      </c>
      <c r="I189" s="2" t="n">
        <v>38</v>
      </c>
      <c r="J189" s="2" t="s">
        <v>130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7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124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106</v>
      </c>
      <c r="P190" s="0" t="s">
        <v>96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7" t="s">
        <v>116</v>
      </c>
      <c r="G191" s="2" t="n">
        <v>86</v>
      </c>
      <c r="H191" s="2" t="n">
        <v>86</v>
      </c>
      <c r="I191" s="2" t="n">
        <v>73</v>
      </c>
      <c r="J191" s="2" t="s">
        <v>127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106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7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98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106</v>
      </c>
      <c r="P192" s="0" t="s">
        <v>96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7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99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106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7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7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106</v>
      </c>
      <c r="P194" s="0" t="s">
        <v>96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7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99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106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7" t="s">
        <v>116</v>
      </c>
      <c r="G196" s="2" t="n">
        <v>90</v>
      </c>
      <c r="H196" s="2" t="n">
        <v>77</v>
      </c>
      <c r="I196" s="2" t="n">
        <v>66</v>
      </c>
      <c r="J196" s="7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106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70</v>
      </c>
      <c r="F197" s="7" t="s">
        <v>132</v>
      </c>
      <c r="G197" s="2" t="n">
        <v>78</v>
      </c>
      <c r="H197" s="2" t="n">
        <v>71</v>
      </c>
      <c r="I197" s="2" t="n">
        <v>81</v>
      </c>
      <c r="J197" s="2" t="s">
        <v>130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7" t="s">
        <v>116</v>
      </c>
      <c r="G198" s="2" t="n">
        <v>77</v>
      </c>
      <c r="H198" s="2" t="n">
        <v>73</v>
      </c>
      <c r="I198" s="2" t="n">
        <v>84</v>
      </c>
      <c r="J198" s="7" t="s">
        <v>114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106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7" t="s">
        <v>112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106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7" t="s">
        <v>116</v>
      </c>
      <c r="G200" s="2" t="n">
        <v>83</v>
      </c>
      <c r="H200" s="2" t="n">
        <v>72</v>
      </c>
      <c r="I200" s="2" t="n">
        <f aca="false">(76+71)/2</f>
        <v>73.5</v>
      </c>
      <c r="J200" s="7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106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7" t="s">
        <v>116</v>
      </c>
      <c r="G201" s="7" t="n">
        <v>89</v>
      </c>
      <c r="H201" s="0" t="n">
        <v>70</v>
      </c>
      <c r="I201" s="0" t="n">
        <v>53</v>
      </c>
      <c r="J201" s="0" t="s">
        <v>105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7" t="s">
        <v>121</v>
      </c>
      <c r="G202" s="2" t="n">
        <v>83</v>
      </c>
      <c r="H202" s="2" t="n">
        <v>75</v>
      </c>
      <c r="I202" s="2" t="n">
        <v>77</v>
      </c>
      <c r="J202" s="2" t="s">
        <v>109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106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7" t="s">
        <v>119</v>
      </c>
      <c r="G203" s="2" t="n">
        <v>92</v>
      </c>
      <c r="H203" s="2" t="n">
        <v>70</v>
      </c>
      <c r="I203" s="7" t="n">
        <v>52</v>
      </c>
      <c r="J203" s="7" t="s">
        <v>122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106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7" t="s">
        <v>116</v>
      </c>
      <c r="G204" s="2" t="n">
        <v>87</v>
      </c>
      <c r="H204" s="2" t="n">
        <v>73</v>
      </c>
      <c r="I204" s="2" t="n">
        <f aca="false">(67+61)/2</f>
        <v>64</v>
      </c>
      <c r="J204" s="2" t="s">
        <v>99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106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7" t="s">
        <v>134</v>
      </c>
      <c r="G205" s="2" t="n">
        <v>81</v>
      </c>
      <c r="H205" s="2" t="n">
        <v>74</v>
      </c>
      <c r="I205" s="2" t="n">
        <v>76</v>
      </c>
      <c r="J205" s="7" t="s">
        <v>114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7" t="s">
        <v>116</v>
      </c>
      <c r="G206" s="2" t="n">
        <v>74</v>
      </c>
      <c r="H206" s="2" t="n">
        <v>63</v>
      </c>
      <c r="I206" s="2" t="n">
        <v>68</v>
      </c>
      <c r="J206" s="7" t="s">
        <v>135</v>
      </c>
      <c r="K206" s="2" t="n">
        <v>9</v>
      </c>
      <c r="L206" s="2" t="n">
        <v>0</v>
      </c>
      <c r="M206" s="7" t="s">
        <v>89</v>
      </c>
      <c r="N206" s="0" t="n">
        <v>0</v>
      </c>
      <c r="O206" s="0" t="s">
        <v>106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7" t="s">
        <v>116</v>
      </c>
      <c r="G207" s="2" t="n">
        <v>71</v>
      </c>
      <c r="H207" s="2" t="n">
        <v>63</v>
      </c>
      <c r="I207" s="2" t="n">
        <v>68</v>
      </c>
      <c r="J207" s="7" t="s">
        <v>120</v>
      </c>
      <c r="K207" s="2" t="n">
        <v>3</v>
      </c>
      <c r="L207" s="2" t="n">
        <v>0</v>
      </c>
      <c r="M207" s="7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7" t="s">
        <v>116</v>
      </c>
      <c r="G208" s="2" t="n">
        <f aca="false">79+35/60*(81-79)</f>
        <v>80.1666666666667</v>
      </c>
      <c r="H208" s="2" t="n">
        <v>68</v>
      </c>
      <c r="I208" s="2" t="n">
        <v>69</v>
      </c>
      <c r="J208" s="7" t="s">
        <v>120</v>
      </c>
      <c r="K208" s="2" t="n">
        <v>3</v>
      </c>
      <c r="L208" s="2" t="n">
        <v>0</v>
      </c>
      <c r="M208" s="7" t="s">
        <v>89</v>
      </c>
      <c r="N208" s="0" t="n">
        <v>0</v>
      </c>
      <c r="O208" s="0" t="s">
        <v>136</v>
      </c>
      <c r="P208" s="0" t="s">
        <v>129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7" t="s">
        <v>119</v>
      </c>
      <c r="G209" s="2" t="n">
        <v>69</v>
      </c>
      <c r="H209" s="2" t="n">
        <v>69</v>
      </c>
      <c r="I209" s="2" t="n">
        <f aca="false">(57+51)/2</f>
        <v>54</v>
      </c>
      <c r="J209" s="7" t="s">
        <v>120</v>
      </c>
      <c r="K209" s="2" t="n">
        <f aca="false">(14+10)/2</f>
        <v>12</v>
      </c>
      <c r="L209" s="2" t="n">
        <v>21</v>
      </c>
      <c r="M209" s="7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7" t="s">
        <v>121</v>
      </c>
      <c r="G210" s="2" t="n">
        <v>88</v>
      </c>
      <c r="H210" s="2" t="n">
        <v>66</v>
      </c>
      <c r="I210" s="2" t="n">
        <v>52</v>
      </c>
      <c r="J210" s="2" t="s">
        <v>98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7" t="s">
        <v>119</v>
      </c>
      <c r="G211" s="2" t="n">
        <v>85</v>
      </c>
      <c r="H211" s="2" t="n">
        <v>70</v>
      </c>
      <c r="I211" s="2" t="n">
        <f aca="false">(63+59)/2</f>
        <v>61</v>
      </c>
      <c r="J211" s="2" t="s">
        <v>98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7" t="s">
        <v>121</v>
      </c>
      <c r="G212" s="2" t="n">
        <v>89</v>
      </c>
      <c r="H212" s="2" t="n">
        <v>70</v>
      </c>
      <c r="I212" s="2" t="n">
        <f aca="false">(57+51)/2</f>
        <v>54</v>
      </c>
      <c r="J212" s="2" t="s">
        <v>98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7" t="s">
        <v>119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7" t="s">
        <v>120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7" t="s">
        <v>119</v>
      </c>
      <c r="G214" s="2" t="n">
        <v>86</v>
      </c>
      <c r="H214" s="2" t="n">
        <v>64</v>
      </c>
      <c r="I214" s="2" t="n">
        <v>49</v>
      </c>
      <c r="J214" s="2" t="s">
        <v>104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7" t="s">
        <v>121</v>
      </c>
      <c r="G215" s="2" t="n">
        <v>75</v>
      </c>
      <c r="H215" s="2" t="n">
        <v>59</v>
      </c>
      <c r="I215" s="2" t="n">
        <v>57</v>
      </c>
      <c r="J215" s="7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130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105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129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105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7" t="s">
        <v>134</v>
      </c>
      <c r="G219" s="2" t="n">
        <v>71</v>
      </c>
      <c r="H219" s="2" t="n">
        <v>63</v>
      </c>
      <c r="I219" s="2" t="n">
        <v>75</v>
      </c>
      <c r="J219" s="2" t="s">
        <v>98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7" t="s">
        <v>116</v>
      </c>
      <c r="G220" s="2" t="n">
        <v>70</v>
      </c>
      <c r="H220" s="2" t="n">
        <v>61</v>
      </c>
      <c r="I220" s="2" t="n">
        <v>73</v>
      </c>
      <c r="J220" s="7" t="s">
        <v>125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7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7" t="s">
        <v>121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99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99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129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7" t="s">
        <v>132</v>
      </c>
      <c r="G223" s="2" t="n">
        <v>86</v>
      </c>
      <c r="H223" s="2" t="n">
        <v>72</v>
      </c>
      <c r="I223" s="2" t="n">
        <v>63</v>
      </c>
      <c r="J223" s="2" t="s">
        <v>99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7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98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105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130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128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105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101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98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99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101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136</v>
      </c>
      <c r="P232" s="0" t="s">
        <v>129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7" t="s">
        <v>114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136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101</v>
      </c>
      <c r="K234" s="2" t="n">
        <v>6</v>
      </c>
      <c r="L234" s="2" t="n">
        <v>0</v>
      </c>
      <c r="M234" s="7" t="s">
        <v>89</v>
      </c>
      <c r="N234" s="0" t="n">
        <v>0</v>
      </c>
      <c r="O234" s="0" t="s">
        <v>136</v>
      </c>
      <c r="P234" s="7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2</v>
      </c>
      <c r="Z234" s="3" t="n">
        <f aca="false">Q234/Y234</f>
        <v>2.06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7" t="s">
        <v>119</v>
      </c>
      <c r="G235" s="2" t="n">
        <v>80</v>
      </c>
      <c r="H235" s="2" t="n">
        <v>69</v>
      </c>
      <c r="I235" s="2" t="n">
        <f aca="false">(69+72)/2</f>
        <v>70.5</v>
      </c>
      <c r="J235" s="2" t="s">
        <v>105</v>
      </c>
      <c r="K235" s="2" t="n">
        <f aca="false">(5+8)/2</f>
        <v>6.5</v>
      </c>
      <c r="L235" s="2" t="n">
        <v>0</v>
      </c>
      <c r="M235" s="7" t="s">
        <v>89</v>
      </c>
      <c r="N235" s="0" t="n">
        <v>0</v>
      </c>
      <c r="O235" s="0" t="s">
        <v>136</v>
      </c>
      <c r="P235" s="0" t="s">
        <v>72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7" t="s">
        <v>121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113</v>
      </c>
      <c r="K236" s="2" t="n">
        <v>3</v>
      </c>
      <c r="L236" s="2" t="n">
        <v>0</v>
      </c>
      <c r="M236" s="7" t="s">
        <v>89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2</v>
      </c>
      <c r="Z236" s="3" t="n">
        <f aca="false">Q236/Y236</f>
        <v>2.48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82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120</v>
      </c>
      <c r="K237" s="2" t="n">
        <v>9</v>
      </c>
      <c r="L237" s="2" t="n">
        <v>0</v>
      </c>
      <c r="M237" s="0" t="s">
        <v>89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98</v>
      </c>
      <c r="K238" s="2" t="n">
        <v>22</v>
      </c>
      <c r="L238" s="2" t="n">
        <v>30</v>
      </c>
      <c r="M238" s="0" t="s">
        <v>89</v>
      </c>
      <c r="N238" s="0" t="n">
        <v>0</v>
      </c>
      <c r="O238" s="0" t="s">
        <v>136</v>
      </c>
      <c r="P238" s="13" t="s">
        <v>92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7" t="s">
        <v>119</v>
      </c>
      <c r="G239" s="2" t="n">
        <f aca="false">(77+81)/2</f>
        <v>79</v>
      </c>
      <c r="H239" s="2" t="n">
        <v>42</v>
      </c>
      <c r="I239" s="2" t="n">
        <v>26</v>
      </c>
      <c r="J239" s="2" t="s">
        <v>109</v>
      </c>
      <c r="K239" s="2" t="n">
        <v>6</v>
      </c>
      <c r="L239" s="2" t="n">
        <v>0</v>
      </c>
      <c r="M239" s="0" t="s">
        <v>89</v>
      </c>
      <c r="N239" s="0" t="n">
        <v>0</v>
      </c>
      <c r="O239" s="0" t="s">
        <v>136</v>
      </c>
      <c r="P239" s="0" t="s">
        <v>140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99</v>
      </c>
      <c r="K240" s="2" t="n">
        <v>13</v>
      </c>
      <c r="L240" s="2" t="n">
        <v>28</v>
      </c>
      <c r="M240" s="0" t="s">
        <v>89</v>
      </c>
      <c r="N240" s="0" t="n">
        <v>1</v>
      </c>
      <c r="O240" s="0" t="s">
        <v>136</v>
      </c>
      <c r="P240" s="0" t="s">
        <v>77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141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7" t="s">
        <v>134</v>
      </c>
      <c r="G241" s="2" t="n">
        <v>70</v>
      </c>
      <c r="H241" s="2" t="n">
        <v>57</v>
      </c>
      <c r="I241" s="2" t="n">
        <v>62</v>
      </c>
      <c r="J241" s="2" t="s">
        <v>130</v>
      </c>
      <c r="K241" s="2" t="n">
        <v>18</v>
      </c>
      <c r="L241" s="2" t="n">
        <v>31</v>
      </c>
      <c r="M241" s="0" t="s">
        <v>89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2</v>
      </c>
      <c r="Z241" s="3" t="n">
        <f aca="false">Q241/Y241</f>
        <v>2.45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7" t="s">
        <v>116</v>
      </c>
      <c r="G242" s="2" t="n">
        <v>71</v>
      </c>
      <c r="H242" s="2" t="n">
        <v>70</v>
      </c>
      <c r="I242" s="2" t="n">
        <v>79</v>
      </c>
      <c r="J242" s="2" t="s">
        <v>98</v>
      </c>
      <c r="K242" s="2" t="n">
        <v>6</v>
      </c>
      <c r="L242" s="2" t="n">
        <v>0</v>
      </c>
      <c r="M242" s="0" t="s">
        <v>89</v>
      </c>
      <c r="N242" s="0" t="n">
        <v>0</v>
      </c>
      <c r="O242" s="0" t="s">
        <v>136</v>
      </c>
      <c r="P242" s="0" t="s">
        <v>90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7" t="s">
        <v>134</v>
      </c>
      <c r="G243" s="2" t="n">
        <v>69</v>
      </c>
      <c r="H243" s="2" t="n">
        <v>55</v>
      </c>
      <c r="I243" s="2" t="n">
        <v>61</v>
      </c>
      <c r="J243" s="2" t="s">
        <v>99</v>
      </c>
      <c r="K243" s="2" t="n">
        <v>15</v>
      </c>
      <c r="L243" s="2" t="n">
        <v>29</v>
      </c>
      <c r="M243" s="0" t="s">
        <v>89</v>
      </c>
      <c r="N243" s="0" t="n">
        <v>0</v>
      </c>
      <c r="O243" s="0" t="s">
        <v>136</v>
      </c>
      <c r="P243" s="0" t="s">
        <v>76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7" t="s">
        <v>116</v>
      </c>
      <c r="G244" s="2" t="n">
        <v>82</v>
      </c>
      <c r="H244" s="2" t="n">
        <v>68</v>
      </c>
      <c r="I244" s="2" t="n">
        <f aca="false">(58+55)/2</f>
        <v>56.5</v>
      </c>
      <c r="J244" s="2" t="s">
        <v>99</v>
      </c>
      <c r="K244" s="2" t="n">
        <f aca="false">(18+21)/2</f>
        <v>19.5</v>
      </c>
      <c r="L244" s="2" t="n">
        <v>30</v>
      </c>
      <c r="M244" s="0" t="s">
        <v>89</v>
      </c>
      <c r="N244" s="0" t="n">
        <v>0</v>
      </c>
      <c r="O244" s="0" t="s">
        <v>136</v>
      </c>
      <c r="P244" s="0" t="s">
        <v>129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777</v>
      </c>
      <c r="B245" s="1" t="n">
        <v>44123.4583333333</v>
      </c>
      <c r="C245" s="0" t="n">
        <v>0</v>
      </c>
      <c r="D245" s="7" t="s">
        <v>82</v>
      </c>
      <c r="F245" s="7" t="s">
        <v>142</v>
      </c>
      <c r="G245" s="2" t="n">
        <v>56</v>
      </c>
      <c r="H245" s="2" t="n">
        <v>52</v>
      </c>
      <c r="I245" s="2" t="n">
        <v>87</v>
      </c>
      <c r="J245" s="7" t="s">
        <v>120</v>
      </c>
      <c r="K245" s="2" t="n">
        <v>70</v>
      </c>
      <c r="L245" s="2" t="n">
        <v>0</v>
      </c>
      <c r="M245" s="0" t="s">
        <v>143</v>
      </c>
    </row>
    <row r="246" customFormat="false" ht="12.8" hidden="false" customHeight="false" outlineLevel="0" collapsed="false">
      <c r="A246" s="0" t="n">
        <v>778</v>
      </c>
      <c r="B246" s="1" t="n">
        <v>44124.5625</v>
      </c>
      <c r="C246" s="0" t="n">
        <v>1</v>
      </c>
      <c r="F246" s="7" t="s">
        <v>139</v>
      </c>
      <c r="G246" s="2" t="n">
        <v>77</v>
      </c>
      <c r="H246" s="2" t="n">
        <v>62</v>
      </c>
      <c r="I246" s="2" t="n">
        <v>60</v>
      </c>
      <c r="J246" s="7" t="s">
        <v>122</v>
      </c>
      <c r="K246" s="2" t="n">
        <v>20</v>
      </c>
      <c r="L246" s="2" t="n">
        <v>0</v>
      </c>
      <c r="M246" s="0" t="s">
        <v>89</v>
      </c>
      <c r="N246" s="0" t="n">
        <v>0</v>
      </c>
      <c r="O246" s="0" t="s">
        <v>136</v>
      </c>
      <c r="P246" s="0" t="s">
        <v>81</v>
      </c>
      <c r="Q246" s="3" t="n">
        <v>6.31</v>
      </c>
      <c r="R246" s="2" t="n">
        <v>643</v>
      </c>
      <c r="S246" s="2" t="n">
        <v>14684</v>
      </c>
      <c r="T246" s="2" t="n">
        <f aca="false">S246-R246</f>
        <v>14041</v>
      </c>
      <c r="U246" s="3" t="n">
        <f aca="false">(60+42)/60</f>
        <v>1.7</v>
      </c>
      <c r="V246" s="3" t="n">
        <f aca="false">(60+53)/60</f>
        <v>1.88333333333333</v>
      </c>
      <c r="W246" s="3" t="n">
        <f aca="false">V246-U246</f>
        <v>0.183333333333333</v>
      </c>
      <c r="X246" s="3" t="n">
        <f aca="false">Q246/U246</f>
        <v>3.71176470588235</v>
      </c>
      <c r="Y246" s="0" t="n">
        <v>1</v>
      </c>
      <c r="Z246" s="3" t="n">
        <f aca="false">Q246/Y246</f>
        <v>6.31</v>
      </c>
      <c r="AA246" s="3" t="n">
        <f aca="false">16+14/60</f>
        <v>16.2333333333333</v>
      </c>
      <c r="AB246" s="2" t="n">
        <v>233</v>
      </c>
      <c r="AC246" s="2" t="n">
        <v>673</v>
      </c>
      <c r="AD246" s="2" t="n">
        <v>136</v>
      </c>
      <c r="AE246" s="0" t="n">
        <v>140</v>
      </c>
      <c r="AF246" s="3" t="n">
        <f aca="false">16+8/60</f>
        <v>16.1333333333333</v>
      </c>
      <c r="AG246" s="3" t="n">
        <f aca="false">16+27/60</f>
        <v>16.45</v>
      </c>
      <c r="AH246" s="3" t="n">
        <f aca="false">15+58/60</f>
        <v>15.9666666666667</v>
      </c>
      <c r="AI246" s="3" t="n">
        <f aca="false">16+30/60</f>
        <v>16.5</v>
      </c>
      <c r="AJ246" s="3" t="n">
        <f aca="false">16</f>
        <v>16</v>
      </c>
      <c r="AK246" s="3" t="n">
        <f aca="false">16+18/60</f>
        <v>16.3</v>
      </c>
      <c r="AL246" s="3" t="n">
        <f aca="false">60/3.7</f>
        <v>16.2162162162162</v>
      </c>
      <c r="AP246" s="2" t="n">
        <v>0</v>
      </c>
      <c r="AQ246" s="0" t="n">
        <v>2</v>
      </c>
      <c r="AR246" s="0" t="n">
        <v>1</v>
      </c>
      <c r="AS246" s="0" t="n">
        <v>0</v>
      </c>
      <c r="AT246" s="4" t="n">
        <v>0</v>
      </c>
      <c r="AU246" s="3" t="n">
        <f aca="false">53/60</f>
        <v>0.883333333333333</v>
      </c>
      <c r="AV246" s="3" t="n">
        <f aca="false">6+1/60</f>
        <v>6.01666666666667</v>
      </c>
      <c r="AW246" s="3" t="n">
        <f aca="false">81+35/60</f>
        <v>81.5833333333333</v>
      </c>
      <c r="AX246" s="3" t="n">
        <f aca="false">14+2/60</f>
        <v>14.0333333333333</v>
      </c>
      <c r="AY246" s="3" t="n">
        <v>0</v>
      </c>
      <c r="AZ246" s="0" t="s">
        <v>58</v>
      </c>
      <c r="BA246" s="0" t="s">
        <v>59</v>
      </c>
      <c r="BB246" s="0" t="n">
        <v>0</v>
      </c>
    </row>
    <row r="247" customFormat="false" ht="12.8" hidden="false" customHeight="false" outlineLevel="0" collapsed="false">
      <c r="A247" s="0" t="n">
        <v>779</v>
      </c>
      <c r="B247" s="1" t="n">
        <v>44125.5173611111</v>
      </c>
      <c r="C247" s="0" t="n">
        <v>1</v>
      </c>
      <c r="F247" s="7" t="s">
        <v>116</v>
      </c>
      <c r="G247" s="2" t="n">
        <v>79</v>
      </c>
      <c r="H247" s="2" t="n">
        <v>66</v>
      </c>
      <c r="I247" s="2" t="n">
        <v>64</v>
      </c>
      <c r="J247" s="2" t="s">
        <v>99</v>
      </c>
      <c r="K247" s="2" t="n">
        <v>17</v>
      </c>
      <c r="L247" s="2" t="n">
        <v>29</v>
      </c>
      <c r="M247" s="0" t="s">
        <v>89</v>
      </c>
      <c r="N247" s="0" t="n">
        <v>0</v>
      </c>
      <c r="O247" s="0" t="s">
        <v>136</v>
      </c>
      <c r="P247" s="7" t="s">
        <v>75</v>
      </c>
      <c r="Q247" s="3" t="n">
        <v>4.14</v>
      </c>
      <c r="R247" s="2" t="n">
        <v>878</v>
      </c>
      <c r="S247" s="2" t="n">
        <v>9876</v>
      </c>
      <c r="T247" s="2" t="n">
        <f aca="false">S247-R247</f>
        <v>8998</v>
      </c>
      <c r="U247" s="3" t="n">
        <f aca="false">71/60</f>
        <v>1.18333333333333</v>
      </c>
      <c r="V247" s="3" t="n">
        <f aca="false">75/60</f>
        <v>1.25</v>
      </c>
      <c r="W247" s="3" t="n">
        <f aca="false">V247-U247</f>
        <v>0.0666666666666667</v>
      </c>
      <c r="X247" s="3" t="n">
        <f aca="false">Q247/U247</f>
        <v>3.49859154929577</v>
      </c>
      <c r="Y247" s="0" t="n">
        <v>2</v>
      </c>
      <c r="Z247" s="3" t="n">
        <f aca="false">Q247/Y247</f>
        <v>2.07</v>
      </c>
      <c r="AA247" s="3" t="n">
        <f aca="false">17+15/60</f>
        <v>17.25</v>
      </c>
      <c r="AB247" s="2" t="n">
        <v>545</v>
      </c>
      <c r="AC247" s="2" t="n">
        <v>459</v>
      </c>
      <c r="AD247" s="2" t="n">
        <v>122</v>
      </c>
      <c r="AE247" s="0" t="n">
        <v>152</v>
      </c>
      <c r="AF247" s="3" t="n">
        <f aca="false">17+17/60</f>
        <v>17.2833333333333</v>
      </c>
      <c r="AG247" s="3" t="n">
        <f aca="false">16+17/60</f>
        <v>16.2833333333333</v>
      </c>
      <c r="AH247" s="3" t="n">
        <f aca="false">18+47.6</f>
        <v>65.6</v>
      </c>
      <c r="AI247" s="3" t="n">
        <f aca="false">16+34/60</f>
        <v>16.5666666666667</v>
      </c>
      <c r="AJ247" s="3" t="n">
        <f aca="false">60/3.5</f>
        <v>17.1428571428571</v>
      </c>
      <c r="AP247" s="2" t="n">
        <v>0</v>
      </c>
      <c r="AQ247" s="0" t="n">
        <v>2</v>
      </c>
      <c r="AR247" s="0" t="n">
        <v>0</v>
      </c>
      <c r="AS247" s="0" t="n">
        <v>0</v>
      </c>
      <c r="AT247" s="4" t="n">
        <f aca="false">60*U247-SUM(AU247:AY247)</f>
        <v>0.0033333333333303</v>
      </c>
      <c r="AU247" s="3" t="n">
        <f aca="false">11+33/60</f>
        <v>11.55</v>
      </c>
      <c r="AV247" s="3" t="n">
        <f aca="false">24+27/60</f>
        <v>24.45</v>
      </c>
      <c r="AW247" s="3" t="n">
        <f aca="false">32+43/60</f>
        <v>32.7166666666667</v>
      </c>
      <c r="AX247" s="3" t="n">
        <v>2.28</v>
      </c>
      <c r="AY247" s="3" t="n">
        <v>0</v>
      </c>
      <c r="AZ247" s="0" t="s">
        <v>58</v>
      </c>
      <c r="BA247" s="0" t="s">
        <v>59</v>
      </c>
      <c r="BB247" s="0" t="n">
        <v>0</v>
      </c>
    </row>
    <row r="248" customFormat="false" ht="13.8" hidden="false" customHeight="false" outlineLevel="0" collapsed="false">
      <c r="A248" s="0" t="n">
        <v>780</v>
      </c>
      <c r="B248" s="1" t="n">
        <v>44126.4777777778</v>
      </c>
      <c r="C248" s="0" t="n">
        <v>1</v>
      </c>
      <c r="F248" s="7" t="s">
        <v>116</v>
      </c>
      <c r="G248" s="2" t="n">
        <f aca="false">AVERAGE(82,84,84,86)</f>
        <v>84</v>
      </c>
      <c r="H248" s="2" t="n">
        <f aca="false">AVERAGE(66,66,66,67)</f>
        <v>66.25</v>
      </c>
      <c r="I248" s="2" t="n">
        <f aca="false">AVERAGE(62,59,55,55)</f>
        <v>57.75</v>
      </c>
      <c r="J248" s="2" t="s">
        <v>101</v>
      </c>
      <c r="K248" s="2" t="n">
        <f aca="false">AVERAGE(14,14,16,20)</f>
        <v>16</v>
      </c>
      <c r="L248" s="2" t="n">
        <v>29</v>
      </c>
      <c r="M248" s="0" t="s">
        <v>89</v>
      </c>
      <c r="N248" s="0" t="n">
        <v>0</v>
      </c>
      <c r="O248" s="0" t="s">
        <v>136</v>
      </c>
      <c r="P248" s="13" t="s">
        <v>92</v>
      </c>
      <c r="Q248" s="3" t="n">
        <v>6.94</v>
      </c>
      <c r="R248" s="2" t="n">
        <v>667</v>
      </c>
      <c r="S248" s="2" t="n">
        <v>15896</v>
      </c>
      <c r="T248" s="2" t="n">
        <f aca="false">S248-R248</f>
        <v>15229</v>
      </c>
      <c r="U248" s="3" t="n">
        <f aca="false">(120+2)/60</f>
        <v>2.03333333333333</v>
      </c>
      <c r="V248" s="3" t="n">
        <f aca="false">(120+14)/60</f>
        <v>2.23333333333333</v>
      </c>
      <c r="W248" s="3" t="n">
        <f aca="false">V248-U248</f>
        <v>0.2</v>
      </c>
      <c r="X248" s="3" t="n">
        <f aca="false">Q248/U248</f>
        <v>3.41311475409836</v>
      </c>
      <c r="Y248" s="0" t="n">
        <v>1</v>
      </c>
      <c r="Z248" s="3" t="n">
        <f aca="false">Q248/Y248</f>
        <v>6.94</v>
      </c>
      <c r="AA248" s="3" t="n">
        <f aca="false">17+37/60</f>
        <v>17.6166666666667</v>
      </c>
      <c r="AB248" s="2" t="n">
        <v>761</v>
      </c>
      <c r="AC248" s="2" t="n">
        <v>749</v>
      </c>
      <c r="AD248" s="2" t="n">
        <v>125</v>
      </c>
      <c r="AE248" s="0" t="n">
        <v>149</v>
      </c>
      <c r="AF248" s="3" t="n">
        <f aca="false">17+1/60</f>
        <v>17.0166666666667</v>
      </c>
      <c r="AG248" s="3" t="n">
        <f aca="false">17+17/60</f>
        <v>17.2833333333333</v>
      </c>
      <c r="AH248" s="3" t="n">
        <f aca="false">17+36/60</f>
        <v>17.6</v>
      </c>
      <c r="AI248" s="3" t="n">
        <f aca="false">18+8/60</f>
        <v>18.1333333333333</v>
      </c>
      <c r="AJ248" s="3" t="n">
        <f aca="false">17+36/60</f>
        <v>17.6</v>
      </c>
      <c r="AK248" s="3" t="n">
        <f aca="false">17+17/60</f>
        <v>17.2833333333333</v>
      </c>
      <c r="AL248" s="3" t="n">
        <f aca="false">60/3.3</f>
        <v>18.1818181818182</v>
      </c>
      <c r="AP248" s="2" t="n">
        <v>7</v>
      </c>
      <c r="AQ248" s="0" t="n">
        <v>1</v>
      </c>
      <c r="AR248" s="0" t="n">
        <v>0</v>
      </c>
      <c r="AS248" s="0" t="n">
        <v>0</v>
      </c>
      <c r="AT248" s="4" t="n">
        <f aca="false">60*U248-SUM(AU248:AY248)</f>
        <v>2.78333333333333</v>
      </c>
      <c r="AU248" s="3" t="n">
        <f aca="false">9+10/60</f>
        <v>9.16666666666667</v>
      </c>
      <c r="AV248" s="3" t="n">
        <f aca="false">29+2/60</f>
        <v>29.0333333333333</v>
      </c>
      <c r="AW248" s="3" t="n">
        <f aca="false">79+59/60</f>
        <v>79.9833333333333</v>
      </c>
      <c r="AX248" s="3" t="n">
        <f aca="false">1+2/60</f>
        <v>1.03333333333333</v>
      </c>
      <c r="AY248" s="3" t="n">
        <v>0</v>
      </c>
      <c r="AZ248" s="0" t="s">
        <v>58</v>
      </c>
      <c r="BA248" s="0" t="s">
        <v>59</v>
      </c>
      <c r="BB248" s="0" t="n">
        <v>0</v>
      </c>
    </row>
    <row r="249" customFormat="false" ht="12.8" hidden="false" customHeight="false" outlineLevel="0" collapsed="false">
      <c r="A249" s="0" t="n">
        <v>781</v>
      </c>
      <c r="B249" s="1" t="n">
        <v>44127</v>
      </c>
      <c r="C249" s="0" t="n">
        <v>1</v>
      </c>
      <c r="F249" s="7" t="s">
        <v>134</v>
      </c>
      <c r="G249" s="2" t="n">
        <v>51</v>
      </c>
      <c r="H249" s="2" t="n">
        <v>45</v>
      </c>
      <c r="I249" s="2" t="n">
        <v>83</v>
      </c>
      <c r="J249" s="2" t="s">
        <v>120</v>
      </c>
      <c r="K249" s="2" t="n">
        <v>18</v>
      </c>
      <c r="L249" s="2" t="n">
        <v>0</v>
      </c>
      <c r="M249" s="0" t="s">
        <v>89</v>
      </c>
      <c r="N249" s="0" t="n">
        <v>0</v>
      </c>
      <c r="O249" s="0" t="s">
        <v>136</v>
      </c>
      <c r="P249" s="0" t="s">
        <v>77</v>
      </c>
      <c r="Q249" s="3" t="n">
        <v>4.35</v>
      </c>
      <c r="R249" s="2" t="n">
        <v>459</v>
      </c>
      <c r="S249" s="2" t="n">
        <v>10458</v>
      </c>
      <c r="T249" s="2" t="n">
        <f aca="false">S249-R249</f>
        <v>9999</v>
      </c>
      <c r="U249" s="3" t="n">
        <f aca="false">64/60</f>
        <v>1.06666666666667</v>
      </c>
      <c r="V249" s="3" t="n">
        <f aca="false">79/60</f>
        <v>1.31666666666667</v>
      </c>
      <c r="W249" s="3" t="n">
        <f aca="false">V249-U249</f>
        <v>0.25</v>
      </c>
      <c r="X249" s="3" t="n">
        <f aca="false">Q249/U249</f>
        <v>4.07812499999999</v>
      </c>
      <c r="Y249" s="0" t="n">
        <v>4</v>
      </c>
      <c r="Z249" s="3" t="n">
        <f aca="false">Q249/Y249</f>
        <v>1.0875</v>
      </c>
      <c r="AA249" s="3" t="n">
        <f aca="false">15+37/60</f>
        <v>15.6166666666667</v>
      </c>
      <c r="AB249" s="2" t="n">
        <v>105</v>
      </c>
      <c r="AC249" s="2" t="n">
        <v>465</v>
      </c>
      <c r="AD249" s="2" t="n">
        <v>80</v>
      </c>
      <c r="AE249" s="0" t="n">
        <v>117</v>
      </c>
      <c r="AF249" s="3" t="n">
        <f aca="false">15+32/60</f>
        <v>15.5333333333333</v>
      </c>
      <c r="AG249" s="3" t="n">
        <f aca="false">15+35/60</f>
        <v>15.5833333333333</v>
      </c>
      <c r="AH249" s="3" t="n">
        <f aca="false">15+37/60</f>
        <v>15.6166666666667</v>
      </c>
      <c r="AI249" s="3" t="n">
        <f aca="false">15+39/60</f>
        <v>15.65</v>
      </c>
      <c r="AJ249" s="3" t="n">
        <f aca="false">60/3.8</f>
        <v>15.7894736842105</v>
      </c>
      <c r="AP249" s="2" t="n">
        <v>0</v>
      </c>
      <c r="AQ249" s="0" t="n">
        <v>1</v>
      </c>
      <c r="AR249" s="0" t="n">
        <v>0</v>
      </c>
      <c r="AS249" s="0" t="n">
        <v>0</v>
      </c>
      <c r="AT249" s="4" t="n">
        <f aca="false">60*U249-SUM(AU249:AY249)</f>
        <v>57</v>
      </c>
      <c r="AU249" s="3" t="n">
        <f aca="false">5+36/60</f>
        <v>5.6</v>
      </c>
      <c r="AV249" s="3" t="n">
        <f aca="false">1+24/60</f>
        <v>1.4</v>
      </c>
      <c r="AW249" s="3" t="n">
        <v>0</v>
      </c>
      <c r="AX249" s="3" t="n">
        <v>0</v>
      </c>
      <c r="AY249" s="3" t="n">
        <v>0</v>
      </c>
      <c r="AZ249" s="0" t="s">
        <v>58</v>
      </c>
      <c r="BA249" s="0" t="s">
        <v>59</v>
      </c>
      <c r="BB249" s="0" t="n">
        <v>0</v>
      </c>
    </row>
    <row r="250" customFormat="false" ht="12.8" hidden="false" customHeight="false" outlineLevel="0" collapsed="false">
      <c r="A250" s="0" t="n">
        <v>782</v>
      </c>
      <c r="B250" s="1" t="n">
        <v>44128.4951388889</v>
      </c>
      <c r="C250" s="0" t="n">
        <v>0</v>
      </c>
      <c r="D250" s="0" t="s">
        <v>144</v>
      </c>
      <c r="F250" s="7" t="s">
        <v>121</v>
      </c>
      <c r="G250" s="0" t="n">
        <v>51</v>
      </c>
      <c r="H250" s="0" t="n">
        <v>40</v>
      </c>
      <c r="I250" s="0" t="n">
        <v>61</v>
      </c>
      <c r="J250" s="0" t="s">
        <v>127</v>
      </c>
      <c r="K250" s="0" t="n">
        <v>7</v>
      </c>
      <c r="L250" s="0" t="n">
        <v>0</v>
      </c>
      <c r="M250" s="0" t="s">
        <v>89</v>
      </c>
    </row>
    <row r="251" customFormat="false" ht="12.8" hidden="false" customHeight="false" outlineLevel="0" collapsed="false">
      <c r="A251" s="0" t="n">
        <v>783</v>
      </c>
      <c r="B251" s="1" t="n">
        <v>44129.4951388889</v>
      </c>
      <c r="C251" s="0" t="n">
        <v>0</v>
      </c>
      <c r="D251" s="0" t="s">
        <v>69</v>
      </c>
      <c r="F251" s="7" t="s">
        <v>134</v>
      </c>
      <c r="G251" s="2" t="n">
        <v>59</v>
      </c>
      <c r="H251" s="2" t="n">
        <v>55</v>
      </c>
      <c r="I251" s="2" t="n">
        <v>87</v>
      </c>
      <c r="J251" s="7" t="s">
        <v>117</v>
      </c>
      <c r="K251" s="2" t="n">
        <v>12</v>
      </c>
      <c r="L251" s="2" t="n">
        <v>0</v>
      </c>
      <c r="M251" s="0" t="s">
        <v>89</v>
      </c>
    </row>
    <row r="252" customFormat="false" ht="12.8" hidden="false" customHeight="false" outlineLevel="0" collapsed="false">
      <c r="A252" s="0" t="n">
        <v>784</v>
      </c>
      <c r="B252" s="1" t="n">
        <v>44130.5777777778</v>
      </c>
      <c r="C252" s="0" t="n">
        <v>1</v>
      </c>
      <c r="F252" s="7" t="s">
        <v>145</v>
      </c>
      <c r="G252" s="2" t="n">
        <v>45</v>
      </c>
      <c r="H252" s="2" t="n">
        <v>43</v>
      </c>
      <c r="I252" s="2" t="n">
        <v>93</v>
      </c>
      <c r="J252" s="2" t="s">
        <v>98</v>
      </c>
      <c r="K252" s="2" t="n">
        <v>21</v>
      </c>
      <c r="L252" s="2" t="n">
        <v>0</v>
      </c>
      <c r="M252" s="0" t="s">
        <v>89</v>
      </c>
      <c r="N252" s="0" t="n">
        <v>0</v>
      </c>
      <c r="O252" s="0" t="s">
        <v>136</v>
      </c>
      <c r="P252" s="0" t="s">
        <v>146</v>
      </c>
      <c r="Q252" s="3" t="n">
        <v>3.52</v>
      </c>
      <c r="R252" s="2" t="n">
        <v>1140</v>
      </c>
      <c r="S252" s="2" t="n">
        <v>12443</v>
      </c>
      <c r="T252" s="2" t="n">
        <f aca="false">S252-R252</f>
        <v>11303</v>
      </c>
      <c r="U252" s="3" t="n">
        <f aca="false">89/60</f>
        <v>1.48333333333333</v>
      </c>
      <c r="V252" s="3" t="n">
        <f aca="false">89/60</f>
        <v>1.48333333333333</v>
      </c>
      <c r="W252" s="3" t="n">
        <f aca="false">V252-U252</f>
        <v>0</v>
      </c>
      <c r="X252" s="3" t="n">
        <f aca="false">Q252/U252</f>
        <v>2.37303370786517</v>
      </c>
      <c r="Y252" s="0" t="n">
        <v>2</v>
      </c>
      <c r="Z252" s="3" t="n">
        <f aca="false">Q252/Y252</f>
        <v>1.76</v>
      </c>
      <c r="AA252" s="3" t="n">
        <f aca="false">25+12/60</f>
        <v>25.2</v>
      </c>
      <c r="AB252" s="2" t="n">
        <v>39</v>
      </c>
      <c r="AC252" s="2" t="n">
        <v>327</v>
      </c>
      <c r="AD252" s="2" t="n">
        <v>81</v>
      </c>
      <c r="AE252" s="0" t="n">
        <v>111</v>
      </c>
      <c r="AF252" s="3" t="n">
        <f aca="false">24+55/60</f>
        <v>24.9166666666667</v>
      </c>
      <c r="AG252" s="3" t="n">
        <f aca="false">25+7/60</f>
        <v>25.1166666666667</v>
      </c>
      <c r="AH252" s="3" t="n">
        <f aca="false">26+32/60</f>
        <v>26.5333333333333</v>
      </c>
      <c r="AI252" s="3" t="n">
        <f aca="false">60/2.4</f>
        <v>25</v>
      </c>
      <c r="AP252" s="2" t="n">
        <v>0</v>
      </c>
      <c r="AQ252" s="0" t="n">
        <v>0</v>
      </c>
      <c r="AR252" s="0" t="n">
        <v>0</v>
      </c>
      <c r="AS252" s="0" t="n">
        <v>0</v>
      </c>
      <c r="AT252" s="4" t="n">
        <f aca="false">60*U252-SUM(AU252:AY252)</f>
        <v>76.2166666666667</v>
      </c>
      <c r="AU252" s="3" t="n">
        <f aca="false">11+56/60</f>
        <v>11.9333333333333</v>
      </c>
      <c r="AV252" s="3" t="n">
        <f aca="false">51/60</f>
        <v>0.85</v>
      </c>
      <c r="AW252" s="3" t="n">
        <v>0</v>
      </c>
      <c r="AX252" s="3" t="n">
        <v>0</v>
      </c>
      <c r="AY252" s="3" t="n">
        <v>0</v>
      </c>
      <c r="AZ252" s="0" t="s">
        <v>58</v>
      </c>
      <c r="BA252" s="0" t="s">
        <v>59</v>
      </c>
      <c r="BB252" s="0" t="n">
        <v>0</v>
      </c>
    </row>
    <row r="253" customFormat="false" ht="12.8" hidden="false" customHeight="false" outlineLevel="0" collapsed="false">
      <c r="A253" s="0" t="n">
        <v>785</v>
      </c>
      <c r="B253" s="1" t="n">
        <v>44131.4951388889</v>
      </c>
      <c r="C253" s="0" t="n">
        <v>0</v>
      </c>
      <c r="F253" s="7" t="s">
        <v>142</v>
      </c>
      <c r="G253" s="2" t="n">
        <v>39</v>
      </c>
      <c r="H253" s="2" t="n">
        <v>38</v>
      </c>
      <c r="I253" s="2" t="n">
        <v>96</v>
      </c>
      <c r="J253" s="2" t="s">
        <v>98</v>
      </c>
      <c r="K253" s="2" t="n">
        <v>14</v>
      </c>
      <c r="L253" s="2" t="n">
        <v>0</v>
      </c>
      <c r="M253" s="0" t="s">
        <v>143</v>
      </c>
    </row>
    <row r="254" customFormat="false" ht="12.8" hidden="false" customHeight="false" outlineLevel="0" collapsed="false">
      <c r="A254" s="0" t="n">
        <v>786</v>
      </c>
      <c r="B254" s="1" t="n">
        <v>44132.4770833333</v>
      </c>
      <c r="C254" s="0" t="n">
        <v>1</v>
      </c>
      <c r="F254" s="7" t="s">
        <v>118</v>
      </c>
      <c r="G254" s="2" t="n">
        <v>40</v>
      </c>
      <c r="H254" s="2" t="n">
        <v>38</v>
      </c>
      <c r="I254" s="2" t="n">
        <v>93</v>
      </c>
      <c r="J254" s="7" t="s">
        <v>135</v>
      </c>
      <c r="K254" s="2" t="n">
        <v>10</v>
      </c>
      <c r="L254" s="2" t="n">
        <v>0</v>
      </c>
      <c r="M254" s="0" t="s">
        <v>143</v>
      </c>
      <c r="N254" s="0" t="n">
        <v>0</v>
      </c>
      <c r="O254" s="0" t="s">
        <v>136</v>
      </c>
      <c r="P254" s="0" t="s">
        <v>146</v>
      </c>
      <c r="Q254" s="3" t="n">
        <v>3.86</v>
      </c>
      <c r="R254" s="2" t="n">
        <v>836</v>
      </c>
      <c r="S254" s="2" t="n">
        <v>13040</v>
      </c>
      <c r="T254" s="2" t="n">
        <f aca="false">S254-R254</f>
        <v>12204</v>
      </c>
      <c r="U254" s="3" t="n">
        <f aca="false">96/60</f>
        <v>1.6</v>
      </c>
      <c r="V254" s="3" t="n">
        <f aca="false">97/60</f>
        <v>1.61666666666667</v>
      </c>
      <c r="W254" s="3" t="n">
        <f aca="false">V254-U254</f>
        <v>0.0166666666666666</v>
      </c>
      <c r="X254" s="3" t="n">
        <f aca="false">Q254/U254</f>
        <v>2.4125</v>
      </c>
      <c r="Y254" s="0" t="n">
        <v>2</v>
      </c>
      <c r="Z254" s="3" t="n">
        <f aca="false">Q254/Y254</f>
        <v>1.93</v>
      </c>
      <c r="AA254" s="3" t="n">
        <f aca="false">24+54/60</f>
        <v>24.9</v>
      </c>
      <c r="AB254" s="2" t="n">
        <v>56</v>
      </c>
      <c r="AC254" s="2" t="n">
        <v>377</v>
      </c>
      <c r="AD254" s="2" t="n">
        <v>86</v>
      </c>
      <c r="AE254" s="0" t="n">
        <v>131</v>
      </c>
      <c r="AF254" s="3" t="n">
        <f aca="false">23+50/60</f>
        <v>23.8333333333333</v>
      </c>
      <c r="AG254" s="3" t="n">
        <f aca="false">23+34/60</f>
        <v>23.5666666666667</v>
      </c>
      <c r="AH254" s="3" t="n">
        <f aca="false">26+22/60</f>
        <v>26.3666666666667</v>
      </c>
      <c r="AI254" s="3" t="n">
        <f aca="false">60/2.3</f>
        <v>26.0869565217391</v>
      </c>
      <c r="AP254" s="2" t="n">
        <v>0</v>
      </c>
      <c r="AQ254" s="0" t="n">
        <v>0</v>
      </c>
      <c r="AR254" s="0" t="n">
        <v>0</v>
      </c>
      <c r="AS254" s="0" t="n">
        <v>0</v>
      </c>
      <c r="AT254" s="4" t="n">
        <f aca="false">60*U254-SUM(AU254:AY254)</f>
        <v>67.6533333333333</v>
      </c>
      <c r="AU254" s="3" t="n">
        <f aca="false">26+16/60</f>
        <v>26.2666666666667</v>
      </c>
      <c r="AV254" s="3" t="n">
        <f aca="false">1+54/50</f>
        <v>2.08</v>
      </c>
      <c r="AW254" s="3" t="n">
        <v>0</v>
      </c>
      <c r="AX254" s="3" t="n">
        <v>0</v>
      </c>
      <c r="AY254" s="3" t="n">
        <v>0</v>
      </c>
      <c r="AZ254" s="0" t="s">
        <v>58</v>
      </c>
      <c r="BA254" s="0" t="s">
        <v>59</v>
      </c>
      <c r="BB254" s="0" t="n">
        <v>0</v>
      </c>
    </row>
    <row r="255" customFormat="false" ht="12.8" hidden="false" customHeight="false" outlineLevel="0" collapsed="false">
      <c r="A255" s="0" t="n">
        <v>787</v>
      </c>
      <c r="B255" s="1" t="n">
        <v>44133.5270833333</v>
      </c>
      <c r="C255" s="0" t="n">
        <v>1</v>
      </c>
      <c r="F255" s="7" t="s">
        <v>134</v>
      </c>
      <c r="G255" s="2" t="n">
        <v>51</v>
      </c>
      <c r="H255" s="2" t="n">
        <v>41</v>
      </c>
      <c r="I255" s="2" t="n">
        <v>68</v>
      </c>
      <c r="J255" s="7" t="s">
        <v>120</v>
      </c>
      <c r="K255" s="2" t="n">
        <v>16</v>
      </c>
      <c r="L255" s="2" t="n">
        <v>0</v>
      </c>
      <c r="M255" s="0" t="s">
        <v>89</v>
      </c>
      <c r="N255" s="0" t="n">
        <v>0</v>
      </c>
      <c r="O255" s="0" t="s">
        <v>136</v>
      </c>
      <c r="P255" s="0" t="s">
        <v>72</v>
      </c>
      <c r="Q255" s="3" t="n">
        <v>4.5</v>
      </c>
      <c r="R255" s="2" t="n">
        <v>799</v>
      </c>
      <c r="S255" s="2" t="n">
        <v>10170</v>
      </c>
      <c r="T255" s="2" t="n">
        <f aca="false">S255-R255</f>
        <v>9371</v>
      </c>
      <c r="U255" s="3" t="n">
        <f aca="false">75/60</f>
        <v>1.25</v>
      </c>
      <c r="V255" s="3" t="n">
        <f aca="false">75/60</f>
        <v>1.25</v>
      </c>
      <c r="W255" s="3" t="n">
        <f aca="false">V255-U255</f>
        <v>0</v>
      </c>
      <c r="X255" s="3" t="n">
        <f aca="false">Q255/U255</f>
        <v>3.6</v>
      </c>
      <c r="Y255" s="0" t="n">
        <v>1</v>
      </c>
      <c r="Z255" s="3" t="n">
        <f aca="false">Q255/Y255</f>
        <v>4.5</v>
      </c>
      <c r="AA255" s="3" t="n">
        <f aca="false">16+36/60</f>
        <v>16.6</v>
      </c>
      <c r="AB255" s="2" t="n">
        <v>72</v>
      </c>
      <c r="AC255" s="2" t="n">
        <v>471</v>
      </c>
      <c r="AD255" s="2" t="n">
        <v>112</v>
      </c>
      <c r="AE255" s="0" t="n">
        <v>130</v>
      </c>
      <c r="AF255" s="3" t="n">
        <f aca="false">16+4/60</f>
        <v>16.0666666666667</v>
      </c>
      <c r="AG255" s="3" t="n">
        <f aca="false">16+38/60</f>
        <v>16.6333333333333</v>
      </c>
      <c r="AH255" s="3" t="n">
        <f aca="false">16+44/60</f>
        <v>16.7333333333333</v>
      </c>
      <c r="AI255" s="3" t="n">
        <f aca="false">16+40/60</f>
        <v>16.6666666666667</v>
      </c>
      <c r="AJ255" s="3" t="n">
        <f aca="false">60/3.5</f>
        <v>17.1428571428571</v>
      </c>
      <c r="AP255" s="2" t="n">
        <v>0</v>
      </c>
      <c r="AQ255" s="0" t="n">
        <v>0</v>
      </c>
      <c r="AR255" s="0" t="n">
        <v>1</v>
      </c>
      <c r="AS255" s="0" t="n">
        <v>0</v>
      </c>
      <c r="AT255" s="4" t="n">
        <f aca="false">60*U255-SUM(AU255:AY255)</f>
        <v>1</v>
      </c>
      <c r="AU255" s="3" t="n">
        <f aca="false">21+52/60</f>
        <v>21.8666666666667</v>
      </c>
      <c r="AV255" s="3" t="n">
        <f aca="false">50+16/60</f>
        <v>50.2666666666667</v>
      </c>
      <c r="AW255" s="3" t="n">
        <f aca="false">1+52/60</f>
        <v>1.86666666666667</v>
      </c>
      <c r="AX255" s="3" t="n">
        <v>0</v>
      </c>
      <c r="AY255" s="3" t="n">
        <v>0</v>
      </c>
      <c r="AZ255" s="0" t="s">
        <v>58</v>
      </c>
      <c r="BA255" s="0" t="s">
        <v>59</v>
      </c>
      <c r="BB255" s="0" t="n">
        <v>0</v>
      </c>
    </row>
    <row r="256" customFormat="false" ht="12.8" hidden="false" customHeight="false" outlineLevel="0" collapsed="false">
      <c r="A256" s="0" t="n">
        <v>788</v>
      </c>
      <c r="B256" s="1" t="n">
        <v>44134.5444444444</v>
      </c>
      <c r="C256" s="0" t="n">
        <v>1</v>
      </c>
      <c r="F256" s="7" t="s">
        <v>119</v>
      </c>
      <c r="G256" s="2" t="n">
        <f aca="false">(61+64)/2</f>
        <v>62.5</v>
      </c>
      <c r="H256" s="2" t="n">
        <v>36</v>
      </c>
      <c r="I256" s="2" t="n">
        <f aca="false">(39+35)/2</f>
        <v>37</v>
      </c>
      <c r="J256" s="7" t="s">
        <v>125</v>
      </c>
      <c r="K256" s="2" t="n">
        <v>0</v>
      </c>
      <c r="L256" s="2" t="n">
        <v>0</v>
      </c>
      <c r="M256" s="0" t="s">
        <v>89</v>
      </c>
      <c r="N256" s="0" t="n">
        <v>0</v>
      </c>
      <c r="O256" s="0" t="s">
        <v>136</v>
      </c>
      <c r="P256" s="0" t="s">
        <v>140</v>
      </c>
      <c r="Q256" s="3" t="n">
        <v>7.66</v>
      </c>
      <c r="R256" s="2" t="n">
        <v>506</v>
      </c>
      <c r="S256" s="2" t="n">
        <v>16909</v>
      </c>
      <c r="T256" s="2" t="n">
        <f aca="false">S256-R256</f>
        <v>16403</v>
      </c>
      <c r="U256" s="3" t="n">
        <f aca="false">128/60</f>
        <v>2.13333333333333</v>
      </c>
      <c r="V256" s="3" t="n">
        <f aca="false">(120+22)/60</f>
        <v>2.36666666666667</v>
      </c>
      <c r="W256" s="3" t="n">
        <f aca="false">V256-U256</f>
        <v>0.233333333333333</v>
      </c>
      <c r="X256" s="3" t="n">
        <f aca="false">Q256/U256</f>
        <v>3.590625</v>
      </c>
      <c r="Y256" s="0" t="n">
        <v>1</v>
      </c>
      <c r="Z256" s="3" t="n">
        <f aca="false">Q256/Y256</f>
        <v>7.66</v>
      </c>
      <c r="AA256" s="3" t="n">
        <f aca="false">16+40/60</f>
        <v>16.6666666666667</v>
      </c>
      <c r="AB256" s="2" t="n">
        <f aca="false">105</f>
        <v>105</v>
      </c>
      <c r="AC256" s="2" t="n">
        <v>813</v>
      </c>
      <c r="AD256" s="2" t="n">
        <v>77</v>
      </c>
      <c r="AE256" s="0" t="n">
        <v>125</v>
      </c>
      <c r="AF256" s="3" t="n">
        <f aca="false">16</f>
        <v>16</v>
      </c>
      <c r="AG256" s="3" t="n">
        <f aca="false">15+50/60</f>
        <v>15.8333333333333</v>
      </c>
      <c r="AH256" s="3" t="n">
        <f aca="false">16+9/60</f>
        <v>16.15</v>
      </c>
      <c r="AI256" s="3" t="n">
        <v>18</v>
      </c>
      <c r="AJ256" s="3" t="n">
        <f aca="false">16+33/60</f>
        <v>16.55</v>
      </c>
      <c r="AK256" s="3" t="n">
        <f aca="false">16.1</f>
        <v>16.1</v>
      </c>
      <c r="AL256" s="3" t="n">
        <f aca="false">17+4/60</f>
        <v>17.0666666666667</v>
      </c>
      <c r="AM256" s="3" t="n">
        <f aca="false">60/3.3</f>
        <v>18.1818181818182</v>
      </c>
      <c r="AP256" s="2" t="n">
        <v>0</v>
      </c>
      <c r="AQ256" s="0" t="n">
        <v>0</v>
      </c>
      <c r="AR256" s="0" t="n">
        <v>0</v>
      </c>
      <c r="AS256" s="0" t="n">
        <v>0</v>
      </c>
      <c r="AT256" s="4" t="n">
        <f aca="false">60*U256-SUM(AU256:AY256)</f>
        <v>110.433333333333</v>
      </c>
      <c r="AU256" s="3" t="n">
        <f aca="false">5+2/60</f>
        <v>5.03333333333333</v>
      </c>
      <c r="AV256" s="3" t="n">
        <f aca="false">12+32/60</f>
        <v>12.5333333333333</v>
      </c>
      <c r="AW256" s="3" t="n">
        <v>0</v>
      </c>
      <c r="AX256" s="3" t="n">
        <v>0</v>
      </c>
      <c r="AY256" s="3" t="n">
        <v>0</v>
      </c>
      <c r="AZ256" s="0" t="s">
        <v>58</v>
      </c>
      <c r="BA256" s="0" t="s">
        <v>59</v>
      </c>
      <c r="BB256" s="0" t="n">
        <v>0</v>
      </c>
    </row>
    <row r="257" customFormat="false" ht="12.8" hidden="false" customHeight="false" outlineLevel="0" collapsed="false">
      <c r="A257" s="0" t="n">
        <v>789</v>
      </c>
      <c r="B257" s="1" t="n">
        <v>44135.5472222222</v>
      </c>
      <c r="C257" s="0" t="n">
        <v>1</v>
      </c>
      <c r="F257" s="0" t="s">
        <v>60</v>
      </c>
      <c r="G257" s="2" t="n">
        <f aca="false">(66+68+69)/3</f>
        <v>67.6666666666667</v>
      </c>
      <c r="H257" s="2" t="n">
        <v>44</v>
      </c>
      <c r="I257" s="2" t="n">
        <f aca="false">(45+42+29)/3</f>
        <v>38.6666666666667</v>
      </c>
      <c r="J257" s="2" t="s">
        <v>99</v>
      </c>
      <c r="K257" s="2" t="n">
        <f aca="false">(12+13+9)/3</f>
        <v>11.3333333333333</v>
      </c>
      <c r="L257" s="2" t="n">
        <v>0</v>
      </c>
      <c r="M257" s="0" t="s">
        <v>89</v>
      </c>
      <c r="N257" s="0" t="n">
        <v>0</v>
      </c>
      <c r="O257" s="0" t="s">
        <v>136</v>
      </c>
      <c r="P257" s="0" t="s">
        <v>76</v>
      </c>
      <c r="Q257" s="3" t="n">
        <v>8.67</v>
      </c>
      <c r="R257" s="2" t="n">
        <v>1808</v>
      </c>
      <c r="S257" s="2" t="n">
        <v>19656</v>
      </c>
      <c r="T257" s="2" t="n">
        <f aca="false">S257-R257</f>
        <v>17848</v>
      </c>
      <c r="U257" s="3" t="n">
        <f aca="false">(120+21)/60</f>
        <v>2.35</v>
      </c>
      <c r="V257" s="3" t="n">
        <f aca="false">(120+30)/60</f>
        <v>2.5</v>
      </c>
      <c r="W257" s="3" t="n">
        <f aca="false">V257-U257</f>
        <v>0.15</v>
      </c>
      <c r="X257" s="3" t="n">
        <f aca="false">Q257/U257</f>
        <v>3.68936170212766</v>
      </c>
      <c r="Y257" s="0" t="n">
        <v>1</v>
      </c>
      <c r="Z257" s="3" t="n">
        <f aca="false">Q257/Y257</f>
        <v>8.67</v>
      </c>
      <c r="AA257" s="3" t="n">
        <f aca="false">16+14/60</f>
        <v>16.2333333333333</v>
      </c>
      <c r="AB257" s="2" t="n">
        <v>135</v>
      </c>
      <c r="AC257" s="2" t="n">
        <v>925</v>
      </c>
      <c r="AD257" s="2" t="n">
        <v>120</v>
      </c>
      <c r="AE257" s="0" t="n">
        <v>144</v>
      </c>
      <c r="AF257" s="3" t="n">
        <f aca="false">16+14/60</f>
        <v>16.2333333333333</v>
      </c>
      <c r="AG257" s="3" t="n">
        <f aca="false">15+43/60</f>
        <v>15.7166666666667</v>
      </c>
      <c r="AH257" s="3" t="n">
        <f aca="false">15+56/60</f>
        <v>15.9333333333333</v>
      </c>
      <c r="AI257" s="3" t="n">
        <f aca="false">15+48/60</f>
        <v>15.8</v>
      </c>
      <c r="AJ257" s="3" t="n">
        <f aca="false">16+16/60</f>
        <v>16.2666666666667</v>
      </c>
      <c r="AK257" s="3" t="n">
        <f aca="false">16+40/60</f>
        <v>16.6666666666667</v>
      </c>
      <c r="AL257" s="3" t="n">
        <f aca="false">16+27/60</f>
        <v>16.45</v>
      </c>
      <c r="AM257" s="3" t="n">
        <f aca="false">16+40/60</f>
        <v>16.6666666666667</v>
      </c>
      <c r="AN257" s="3" t="n">
        <f aca="false">60/3.6</f>
        <v>16.6666666666667</v>
      </c>
      <c r="AP257" s="2" t="n">
        <v>2</v>
      </c>
      <c r="AQ257" s="0" t="n">
        <v>4</v>
      </c>
      <c r="AR257" s="0" t="n">
        <v>0</v>
      </c>
      <c r="AS257" s="0" t="n">
        <v>0</v>
      </c>
      <c r="AT257" s="4" t="n">
        <f aca="false">60*U257-SUM(AU257:AY257)</f>
        <v>2.83333333333334</v>
      </c>
      <c r="AU257" s="3" t="n">
        <f aca="false">37+59/60</f>
        <v>37.9833333333333</v>
      </c>
      <c r="AV257" s="3" t="n">
        <f aca="false">25+35/60</f>
        <v>25.5833333333333</v>
      </c>
      <c r="AW257" s="3" t="n">
        <f aca="false">74+33/60</f>
        <v>74.55</v>
      </c>
      <c r="AX257" s="3" t="n">
        <f aca="false">3/60</f>
        <v>0.05</v>
      </c>
      <c r="AY257" s="3" t="n">
        <v>0</v>
      </c>
      <c r="AZ257" s="0" t="s">
        <v>58</v>
      </c>
      <c r="BA257" s="0" t="s">
        <v>59</v>
      </c>
      <c r="BB25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2020-10-31T17:09:36Z</dcterms:modified>
  <cp:revision>148</cp:revision>
  <dc:subject/>
  <dc:title/>
</cp:coreProperties>
</file>