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<sst xmlns="http://schemas.openxmlformats.org/spreadsheetml/2006/main" count="1662" uniqueCount="147">
  <si>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</si>
  <si>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</si>
  <si>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</si>
  <si>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</si>
  <si>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</si>
  <si>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</si>
  <si>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</si>
  <si>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</si>
  <si>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</si>
  <si>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</si>
  <si>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</si>
  <si>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</si>
  <si>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</si>
  <si>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</si>
  <si>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</si>
  <si>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</si>
  <si>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</si>
  <si>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</si>
  <si>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</si>
  <si>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</si>
  <si>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</si>
  <si>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</si>
  <si>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</si>
  <si>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</si>
  <si>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</si>
  <si>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</si>
  <si>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</si>
  <si>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</si>
  <si>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</si>
  <si>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</si>
  <si>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</si>
  <si>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</si>
  <si>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</si>
  <si>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</si>
  <si>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</si>
  <si>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</si>
  <si>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</si>
  <si>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</si>
  <si>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</si>
  <si>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</si>
  <si>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</si>
  <si>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</si>
  <si>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</si>
  <si>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</si>
  <si>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</si>
  <si>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</si>
  <si>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</si>
  <si>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</si>
  <si>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</si>
  <si>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</si>
  <si>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</si>
  <si>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</si>
  <si>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</si>
  <si>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</si>
  <si>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</si>
  <si>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</si>
  <si>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</si>
  <si>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</si>
  <si>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</si>
  <si>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</si>
  <si>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</si>
  <si>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</si>
  <si>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</si>
  <si>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</si>
  <si>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</si>
  <si>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</si>
  <si>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</si>
  <si>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</si>
  <si>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</si>
  <si>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</si>
  <si>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</si>
  <si>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</si>
  <si>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</si>
  <si>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</si>
  <si>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</si>
  <si>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</si>
  <si>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</si>
  <si>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</si>
  <si>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</si>
  <si>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</si>
  <si>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</si>
  <si>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</si>
  <si>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</si>
  <si>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</si>
  <si>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</si>
  <si>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</si>
  <si>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</si>
  <si>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</si>
  <si>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</si>
  <si>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</si>
  <si>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</si>
  <si>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</si>
  <si>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</si>
  <si>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</si>
  <si>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</si>
  <si>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</si>
  <si>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</si>
  <si>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</si>
  <si>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</si>
  <si>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</si>
  <si>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ENE </t>
  </si>
  <si>
    <t xml:space="preserve">Partly Cloudy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</si>
  <si>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</si>
  <si>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</si>
  <si>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</si>
  <si>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</si>
  <si>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</si>
  <si>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</si>
  <si>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</si>
  <si>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</si>
  <si>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</si>
  <si>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</si>
  <si>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</si>
  <si>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</si>
  <si>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</si>
  <si>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</si>
  <si>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</si>
  <si>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</si>
  <si>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</si>
  <si>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</si>
  <si>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</si>
  <si>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</si>
  <si>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</si>
  <si>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ESE </t>
  </si>
  <si>
    <t xml:space="preserve">Light Rain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</si>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</sst>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5" activePane="bottomLeft" state="frozen"/>
      <selection pane="topLeft" activeCell="A1" activeCellId="0" sqref="A1"/>
      <selection pane="bottomLeft" activeCell="M108" activeCellId="0" sqref="M108"/>
    </sheetView>
  </sheetViews>
  <sheetFormatPr defaultColWidth="13.507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72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72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72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98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72</v>
      </c>
      <c r="O100" s="0" t="s">
        <v>65</v>
      </c>
      <c r="P100" s="0" t="s">
        <v>95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98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72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84</v>
      </c>
      <c r="G102" s="2" t="n">
        <f aca="false">AVERAGE(86,88)</f>
        <v>87</v>
      </c>
      <c r="I102" s="2" t="n">
        <f aca="false">AVERAGE(38,35)</f>
        <v>36.5</v>
      </c>
      <c r="M102" s="0" t="s">
        <v>72</v>
      </c>
      <c r="O102" s="0" t="s">
        <v>65</v>
      </c>
      <c r="P102" s="0" t="s">
        <v>81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83</v>
      </c>
      <c r="G103" s="2" t="n">
        <v>73</v>
      </c>
      <c r="I103" s="2" t="n">
        <f aca="false">AVERAGE(90,79)</f>
        <v>84.5</v>
      </c>
      <c r="M103" s="0" t="s">
        <v>93</v>
      </c>
      <c r="O103" s="0" t="s">
        <v>65</v>
      </c>
      <c r="P103" s="0" t="s">
        <v>97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83</v>
      </c>
      <c r="G104" s="2" t="n">
        <v>86</v>
      </c>
      <c r="I104" s="2" t="n">
        <v>53</v>
      </c>
      <c r="M104" s="0" t="s">
        <v>72</v>
      </c>
      <c r="O104" s="0" t="s">
        <v>65</v>
      </c>
      <c r="P104" s="0" t="s">
        <v>95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93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93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99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H108" s="2" t="n">
        <v>70</v>
      </c>
      <c r="I108" s="2" t="n">
        <f aca="false">AVERAGE(50,48)</f>
        <v>49</v>
      </c>
      <c r="J108" s="6" t="s">
        <v>100</v>
      </c>
      <c r="K108" s="2" t="n">
        <v>7</v>
      </c>
      <c r="L108" s="2" t="n">
        <v>0</v>
      </c>
      <c r="M108" s="0" t="s">
        <v>93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6" t="s">
        <v>101</v>
      </c>
      <c r="G109" s="2" t="n">
        <v>91</v>
      </c>
      <c r="H109" s="2" t="n">
        <v>69</v>
      </c>
      <c r="I109" s="2" t="n">
        <v>48</v>
      </c>
      <c r="J109" s="6" t="s">
        <v>102</v>
      </c>
      <c r="K109" s="2" t="n">
        <v>0</v>
      </c>
      <c r="L109" s="2" t="n">
        <v>0</v>
      </c>
      <c r="M109" s="0" t="s">
        <v>93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94</v>
      </c>
      <c r="H110" s="2" t="n">
        <v>71</v>
      </c>
      <c r="I110" s="2" t="n">
        <v>47</v>
      </c>
      <c r="J110" s="6" t="s">
        <v>103</v>
      </c>
      <c r="K110" s="2" t="n">
        <v>5</v>
      </c>
      <c r="L110" s="2" t="n">
        <v>0</v>
      </c>
      <c r="M110" s="0" t="s">
        <v>93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93</v>
      </c>
      <c r="H111" s="2" t="n">
        <v>67</v>
      </c>
      <c r="I111" s="2" t="n">
        <v>42</v>
      </c>
      <c r="J111" s="6" t="s">
        <v>71</v>
      </c>
      <c r="K111" s="2" t="n">
        <v>24</v>
      </c>
      <c r="L111" s="2" t="n">
        <v>35</v>
      </c>
      <c r="M111" s="0" t="s">
        <v>93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6" t="s">
        <v>74</v>
      </c>
      <c r="K112" s="2" t="n">
        <v>16</v>
      </c>
      <c r="L112" s="2" t="n">
        <v>27</v>
      </c>
      <c r="M112" s="0" t="s">
        <v>93</v>
      </c>
      <c r="O112" s="0" t="s">
        <v>65</v>
      </c>
      <c r="P112" s="0" t="s">
        <v>104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105</v>
      </c>
      <c r="K113" s="2" t="n">
        <v>12</v>
      </c>
      <c r="L113" s="2" t="n">
        <v>25</v>
      </c>
      <c r="M113" s="0" t="s">
        <v>72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106</v>
      </c>
      <c r="K114" s="2" t="n">
        <v>7</v>
      </c>
      <c r="L114" s="2" t="n">
        <v>0</v>
      </c>
      <c r="M114" s="0" t="s">
        <v>72</v>
      </c>
      <c r="O114" s="0" t="s">
        <v>56</v>
      </c>
      <c r="P114" s="0" t="s">
        <v>95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94</v>
      </c>
      <c r="K115" s="2" t="n">
        <v>15</v>
      </c>
      <c r="L115" s="2" t="n">
        <v>29</v>
      </c>
      <c r="M115" s="0" t="s">
        <v>72</v>
      </c>
      <c r="O115" s="0" t="s">
        <v>65</v>
      </c>
      <c r="P115" s="0" t="s">
        <v>81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94</v>
      </c>
      <c r="K116" s="2" t="n">
        <v>13</v>
      </c>
      <c r="L116" s="2" t="n">
        <v>22</v>
      </c>
      <c r="M116" s="0" t="s">
        <v>72</v>
      </c>
      <c r="O116" s="0" t="s">
        <v>56</v>
      </c>
      <c r="P116" s="0" t="s">
        <v>104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107</v>
      </c>
      <c r="K117" s="2" t="n">
        <v>13</v>
      </c>
      <c r="L117" s="2" t="n">
        <v>18</v>
      </c>
      <c r="M117" s="0" t="s">
        <v>72</v>
      </c>
      <c r="O117" s="0" t="s">
        <v>65</v>
      </c>
      <c r="P117" s="0" t="s">
        <v>104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94</v>
      </c>
      <c r="K118" s="2" t="n">
        <v>7</v>
      </c>
      <c r="L118" s="2" t="n">
        <v>0</v>
      </c>
      <c r="M118" s="0" t="s">
        <v>72</v>
      </c>
      <c r="O118" s="0" t="s">
        <v>56</v>
      </c>
      <c r="P118" s="0" t="s">
        <v>104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108</v>
      </c>
      <c r="K119" s="2" t="n">
        <v>11</v>
      </c>
      <c r="L119" s="2" t="n">
        <v>0</v>
      </c>
      <c r="M119" s="0" t="s">
        <v>72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108</v>
      </c>
      <c r="K120" s="2" t="n">
        <v>17</v>
      </c>
      <c r="L120" s="2" t="n">
        <v>28</v>
      </c>
      <c r="M120" s="0" t="s">
        <v>72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94</v>
      </c>
      <c r="K121" s="2" t="n">
        <v>14</v>
      </c>
      <c r="L121" s="2" t="n">
        <v>23</v>
      </c>
      <c r="M121" s="0" t="s">
        <v>72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109</v>
      </c>
      <c r="K122" s="2" t="n">
        <v>16</v>
      </c>
      <c r="L122" s="2" t="n">
        <v>0</v>
      </c>
      <c r="M122" s="0" t="s">
        <v>93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94</v>
      </c>
      <c r="K123" s="2" t="n">
        <f aca="false">AVERAGE(9,6)</f>
        <v>7.5</v>
      </c>
      <c r="L123" s="2" t="n">
        <v>0</v>
      </c>
      <c r="M123" s="0" t="s">
        <v>72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110</v>
      </c>
      <c r="K124" s="2" t="n">
        <v>9</v>
      </c>
      <c r="L124" s="2" t="n">
        <v>0</v>
      </c>
      <c r="M124" s="0" t="s">
        <v>93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94</v>
      </c>
      <c r="K125" s="2" t="n">
        <f aca="false">AVERAGE(16,0,19)</f>
        <v>11.6666666666667</v>
      </c>
      <c r="L125" s="2" t="n">
        <f aca="false">AVERAGE(24,0,0)</f>
        <v>8</v>
      </c>
      <c r="M125" s="0" t="s">
        <v>93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83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110</v>
      </c>
      <c r="K126" s="2" t="n">
        <v>5</v>
      </c>
      <c r="L126" s="2" t="n">
        <v>0</v>
      </c>
      <c r="M126" s="0" t="s">
        <v>93</v>
      </c>
      <c r="O126" s="0" t="s">
        <v>56</v>
      </c>
      <c r="P126" s="0" t="s">
        <v>104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111</v>
      </c>
      <c r="K127" s="2" t="n">
        <f aca="false">AVERAGE(12,9)</f>
        <v>10.5</v>
      </c>
      <c r="L127" s="2" t="n">
        <v>0</v>
      </c>
      <c r="M127" s="0" t="s">
        <v>93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112</v>
      </c>
      <c r="K128" s="2" t="n">
        <v>9</v>
      </c>
      <c r="L128" s="2" t="n">
        <v>0</v>
      </c>
      <c r="M128" s="0" t="s">
        <v>93</v>
      </c>
      <c r="O128" s="0" t="s">
        <v>56</v>
      </c>
      <c r="P128" s="0" t="s">
        <v>104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94</v>
      </c>
      <c r="K129" s="2" t="n">
        <v>15</v>
      </c>
      <c r="L129" s="2" t="n">
        <v>23</v>
      </c>
      <c r="M129" s="0" t="s">
        <v>93</v>
      </c>
      <c r="O129" s="0" t="s">
        <v>113</v>
      </c>
      <c r="P129" s="0" t="s">
        <v>114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115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94</v>
      </c>
      <c r="K130" s="2" t="n">
        <v>14</v>
      </c>
      <c r="L130" s="2" t="n">
        <v>26</v>
      </c>
      <c r="M130" s="0" t="s">
        <v>93</v>
      </c>
      <c r="O130" s="0" t="s">
        <v>56</v>
      </c>
      <c r="P130" s="0" t="s">
        <v>104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83</v>
      </c>
      <c r="G131" s="2" t="n">
        <v>88</v>
      </c>
      <c r="H131" s="2" t="n">
        <v>72</v>
      </c>
      <c r="I131" s="2" t="n">
        <v>58</v>
      </c>
      <c r="J131" s="2" t="s">
        <v>94</v>
      </c>
      <c r="K131" s="2" t="n">
        <v>15</v>
      </c>
      <c r="L131" s="2" t="n">
        <v>33</v>
      </c>
      <c r="M131" s="0" t="s">
        <v>93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94</v>
      </c>
      <c r="K132" s="2" t="n">
        <f aca="false">AVERAGE(16,17)</f>
        <v>16.5</v>
      </c>
      <c r="L132" s="2" t="n">
        <f aca="false">AVERAGE(29,30)</f>
        <v>29.5</v>
      </c>
      <c r="M132" s="0" t="s">
        <v>93</v>
      </c>
      <c r="O132" s="0" t="s">
        <v>113</v>
      </c>
      <c r="P132" s="0" t="s">
        <v>104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83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94</v>
      </c>
      <c r="K133" s="2" t="n">
        <f aca="false">AVERAGE(18,21)</f>
        <v>19.5</v>
      </c>
      <c r="L133" s="2" t="n">
        <v>20</v>
      </c>
      <c r="M133" s="0" t="s">
        <v>93</v>
      </c>
      <c r="O133" s="0" t="s">
        <v>113</v>
      </c>
      <c r="P133" s="0" t="s">
        <v>104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83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94</v>
      </c>
      <c r="K134" s="2" t="n">
        <f aca="false">AVERAGE(15,13,13)</f>
        <v>13.6666666666667</v>
      </c>
      <c r="L134" s="2" t="n">
        <v>25</v>
      </c>
      <c r="M134" s="0" t="s">
        <v>93</v>
      </c>
      <c r="O134" s="0" t="s">
        <v>56</v>
      </c>
      <c r="P134" s="0" t="s">
        <v>104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116</v>
      </c>
      <c r="K135" s="2" t="n">
        <v>10</v>
      </c>
      <c r="L135" s="2" t="n">
        <v>0</v>
      </c>
      <c r="M135" s="0" t="s">
        <v>93</v>
      </c>
      <c r="O135" s="0" t="s">
        <v>56</v>
      </c>
      <c r="P135" s="0" t="s">
        <v>104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108</v>
      </c>
      <c r="K136" s="2" t="n">
        <v>3</v>
      </c>
      <c r="L136" s="2" t="n">
        <v>0</v>
      </c>
      <c r="M136" s="0" t="s">
        <v>93</v>
      </c>
      <c r="O136" s="0" t="s">
        <v>113</v>
      </c>
      <c r="P136" s="0" t="s">
        <v>114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94</v>
      </c>
      <c r="K137" s="2" t="n">
        <f aca="false">AVERAGE(5,6)</f>
        <v>5.5</v>
      </c>
      <c r="L137" s="2" t="n">
        <v>0</v>
      </c>
      <c r="M137" s="0" t="s">
        <v>93</v>
      </c>
      <c r="O137" s="0" t="s">
        <v>56</v>
      </c>
      <c r="P137" s="0" t="s">
        <v>104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111</v>
      </c>
      <c r="K138" s="2" t="n">
        <v>5</v>
      </c>
      <c r="L138" s="2" t="n">
        <v>0</v>
      </c>
      <c r="M138" s="0" t="s">
        <v>93</v>
      </c>
      <c r="O138" s="0" t="s">
        <v>113</v>
      </c>
      <c r="P138" s="0" t="s">
        <v>114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83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109</v>
      </c>
      <c r="K139" s="2" t="n">
        <v>0</v>
      </c>
      <c r="L139" s="2" t="n">
        <v>0</v>
      </c>
      <c r="M139" s="0" t="s">
        <v>93</v>
      </c>
      <c r="O139" s="0" t="s">
        <v>56</v>
      </c>
      <c r="P139" s="0" t="s">
        <v>114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109</v>
      </c>
      <c r="K140" s="2" t="n">
        <v>0</v>
      </c>
      <c r="L140" s="2" t="n">
        <v>0</v>
      </c>
      <c r="M140" s="0" t="s">
        <v>93</v>
      </c>
      <c r="O140" s="0" t="s">
        <v>113</v>
      </c>
      <c r="P140" s="0" t="s">
        <v>114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117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109</v>
      </c>
      <c r="K141" s="2" t="n">
        <v>10</v>
      </c>
      <c r="L141" s="2" t="n">
        <v>0</v>
      </c>
      <c r="M141" s="0" t="s">
        <v>93</v>
      </c>
      <c r="P141" s="0" t="s">
        <v>104</v>
      </c>
      <c r="AZ141" s="0" t="s">
        <v>58</v>
      </c>
      <c r="BA141" s="0" t="s">
        <v>59</v>
      </c>
      <c r="BB141" s="0" t="n">
        <v>1</v>
      </c>
      <c r="BC141" s="0" t="s">
        <v>85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83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108</v>
      </c>
      <c r="K142" s="2" t="n">
        <v>15</v>
      </c>
      <c r="L142" s="2" t="n">
        <v>0</v>
      </c>
      <c r="M142" s="0" t="s">
        <v>93</v>
      </c>
      <c r="O142" s="0" t="s">
        <v>113</v>
      </c>
      <c r="P142" s="0" t="s">
        <v>114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94</v>
      </c>
      <c r="K143" s="2" t="n">
        <f aca="false">AVERAGE(14,13,9)</f>
        <v>12</v>
      </c>
      <c r="L143" s="2" t="n">
        <v>24</v>
      </c>
      <c r="M143" s="0" t="s">
        <v>93</v>
      </c>
      <c r="O143" s="0" t="s">
        <v>56</v>
      </c>
      <c r="P143" s="0" t="s">
        <v>114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84</v>
      </c>
      <c r="G144" s="2" t="n">
        <v>91</v>
      </c>
      <c r="H144" s="2" t="n">
        <v>76</v>
      </c>
      <c r="I144" s="2" t="n">
        <f aca="false">(65+59)/2</f>
        <v>62</v>
      </c>
      <c r="J144" s="10" t="s">
        <v>118</v>
      </c>
      <c r="K144" s="2" t="n">
        <v>8</v>
      </c>
      <c r="L144" s="2" t="n">
        <v>0</v>
      </c>
      <c r="M144" s="0" t="s">
        <v>93</v>
      </c>
      <c r="O144" s="0" t="s">
        <v>113</v>
      </c>
      <c r="P144" s="0" t="s">
        <v>104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119</v>
      </c>
      <c r="K145" s="2" t="n">
        <f aca="false">(7+13)/2</f>
        <v>10</v>
      </c>
      <c r="L145" s="2" t="n">
        <v>0</v>
      </c>
      <c r="M145" s="0" t="s">
        <v>93</v>
      </c>
      <c r="O145" s="0" t="s">
        <v>56</v>
      </c>
      <c r="P145" s="0" t="s">
        <v>114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84</v>
      </c>
      <c r="G146" s="2" t="n">
        <v>96</v>
      </c>
      <c r="H146" s="2" t="n">
        <v>71</v>
      </c>
      <c r="I146" s="2" t="n">
        <v>42</v>
      </c>
      <c r="J146" s="2" t="s">
        <v>120</v>
      </c>
      <c r="K146" s="2" t="n">
        <v>13</v>
      </c>
      <c r="L146" s="2" t="n">
        <v>17</v>
      </c>
      <c r="M146" s="0" t="s">
        <v>93</v>
      </c>
      <c r="O146" s="0" t="s">
        <v>113</v>
      </c>
      <c r="P146" s="0" t="s">
        <v>104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84</v>
      </c>
      <c r="G147" s="2" t="n">
        <f aca="false">(96+99)/2</f>
        <v>97.5</v>
      </c>
      <c r="H147" s="2" t="n">
        <v>73</v>
      </c>
      <c r="I147" s="2" t="n">
        <v>42</v>
      </c>
      <c r="J147" s="2" t="s">
        <v>94</v>
      </c>
      <c r="K147" s="2" t="n">
        <v>15</v>
      </c>
      <c r="L147" s="2" t="n">
        <v>25</v>
      </c>
      <c r="M147" s="0" t="s">
        <v>93</v>
      </c>
      <c r="O147" s="0" t="s">
        <v>56</v>
      </c>
      <c r="P147" s="0" t="s">
        <v>114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84</v>
      </c>
      <c r="G148" s="2" t="n">
        <v>94</v>
      </c>
      <c r="H148" s="2" t="n">
        <v>72</v>
      </c>
      <c r="I148" s="2" t="n">
        <v>50</v>
      </c>
      <c r="J148" s="2" t="s">
        <v>94</v>
      </c>
      <c r="K148" s="2" t="n">
        <v>16</v>
      </c>
      <c r="L148" s="2" t="n">
        <v>0</v>
      </c>
      <c r="M148" s="0" t="s">
        <v>93</v>
      </c>
      <c r="O148" s="0" t="s">
        <v>113</v>
      </c>
      <c r="P148" s="0" t="s">
        <v>114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83</v>
      </c>
      <c r="G149" s="2" t="n">
        <v>92</v>
      </c>
      <c r="H149" s="2" t="n">
        <v>71</v>
      </c>
      <c r="I149" s="2" t="n">
        <v>52</v>
      </c>
      <c r="J149" s="2" t="s">
        <v>94</v>
      </c>
      <c r="K149" s="2" t="n">
        <v>16</v>
      </c>
      <c r="L149" s="2" t="n">
        <v>0</v>
      </c>
      <c r="M149" s="0" t="s">
        <v>93</v>
      </c>
      <c r="O149" s="0" t="s">
        <v>56</v>
      </c>
      <c r="P149" s="0" t="s">
        <v>114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94</v>
      </c>
      <c r="K150" s="2" t="n">
        <f aca="false">AVERAGE(9+6)/2</f>
        <v>7.5</v>
      </c>
      <c r="L150" s="2" t="n">
        <v>27</v>
      </c>
      <c r="M150" s="0" t="s">
        <v>93</v>
      </c>
      <c r="O150" s="0" t="s">
        <v>113</v>
      </c>
      <c r="P150" s="0" t="s">
        <v>114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84</v>
      </c>
      <c r="G151" s="2" t="n">
        <v>95</v>
      </c>
      <c r="H151" s="2" t="n">
        <v>74</v>
      </c>
      <c r="I151" s="2" t="n">
        <f aca="false">(52+49)/2</f>
        <v>50.5</v>
      </c>
      <c r="J151" s="2" t="s">
        <v>112</v>
      </c>
      <c r="K151" s="2" t="n">
        <v>8</v>
      </c>
      <c r="L151" s="2" t="n">
        <v>0</v>
      </c>
      <c r="M151" s="0" t="s">
        <v>93</v>
      </c>
      <c r="O151" s="0" t="s">
        <v>56</v>
      </c>
      <c r="P151" s="0" t="s">
        <v>114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94</v>
      </c>
      <c r="K152" s="2" t="n">
        <v>9</v>
      </c>
      <c r="L152" s="2" t="n">
        <v>20</v>
      </c>
      <c r="M152" s="0" t="s">
        <v>93</v>
      </c>
      <c r="O152" s="0" t="s">
        <v>113</v>
      </c>
      <c r="P152" s="0" t="s">
        <v>104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84</v>
      </c>
      <c r="G153" s="2" t="n">
        <v>91</v>
      </c>
      <c r="H153" s="2" t="n">
        <v>71</v>
      </c>
      <c r="I153" s="2" t="n">
        <v>51</v>
      </c>
      <c r="J153" s="2" t="s">
        <v>94</v>
      </c>
      <c r="K153" s="2" t="n">
        <v>9</v>
      </c>
      <c r="L153" s="2" t="n">
        <v>16</v>
      </c>
      <c r="M153" s="0" t="s">
        <v>93</v>
      </c>
      <c r="O153" s="0" t="s">
        <v>56</v>
      </c>
      <c r="P153" s="0" t="s">
        <v>104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84</v>
      </c>
      <c r="G154" s="2" t="n">
        <v>92</v>
      </c>
      <c r="H154" s="2" t="n">
        <v>72</v>
      </c>
      <c r="I154" s="2" t="n">
        <v>53</v>
      </c>
      <c r="J154" s="2" t="s">
        <v>94</v>
      </c>
      <c r="K154" s="2" t="n">
        <v>7</v>
      </c>
      <c r="L154" s="2" t="n">
        <v>0</v>
      </c>
      <c r="M154" s="0" t="s">
        <v>93</v>
      </c>
      <c r="O154" s="0" t="s">
        <v>113</v>
      </c>
      <c r="P154" s="0" t="s">
        <v>114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83</v>
      </c>
      <c r="G155" s="2" t="n">
        <v>87</v>
      </c>
      <c r="H155" s="2" t="n">
        <v>73</v>
      </c>
      <c r="I155" s="2" t="n">
        <f aca="false">(72+65)/2</f>
        <v>68.5</v>
      </c>
      <c r="J155" s="2" t="s">
        <v>109</v>
      </c>
      <c r="K155" s="2" t="n">
        <v>7</v>
      </c>
      <c r="L155" s="2" t="n">
        <v>0</v>
      </c>
      <c r="M155" s="0" t="s">
        <v>93</v>
      </c>
      <c r="O155" s="0" t="s">
        <v>56</v>
      </c>
      <c r="P155" s="0" t="s">
        <v>114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75</v>
      </c>
      <c r="F156" s="0" t="s">
        <v>84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121</v>
      </c>
      <c r="K156" s="2" t="n">
        <v>7</v>
      </c>
      <c r="L156" s="2" t="n">
        <v>0</v>
      </c>
      <c r="M156" s="0" t="s">
        <v>93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122</v>
      </c>
      <c r="F157" s="0" t="s">
        <v>83</v>
      </c>
      <c r="G157" s="2" t="n">
        <v>92</v>
      </c>
      <c r="H157" s="2" t="n">
        <v>75</v>
      </c>
      <c r="I157" s="2" t="n">
        <v>57</v>
      </c>
      <c r="J157" s="2" t="s">
        <v>108</v>
      </c>
      <c r="K157" s="2" t="n">
        <v>6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122</v>
      </c>
      <c r="F158" s="0" t="s">
        <v>83</v>
      </c>
      <c r="G158" s="2" t="n">
        <v>93</v>
      </c>
      <c r="H158" s="2" t="n">
        <v>72</v>
      </c>
      <c r="I158" s="2" t="n">
        <v>53</v>
      </c>
      <c r="J158" s="2" t="s">
        <v>111</v>
      </c>
      <c r="K158" s="2" t="n">
        <v>7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122</v>
      </c>
      <c r="F159" s="6" t="s">
        <v>70</v>
      </c>
      <c r="G159" s="2" t="n">
        <v>96</v>
      </c>
      <c r="H159" s="2" t="n">
        <v>72</v>
      </c>
      <c r="I159" s="2" t="n">
        <v>63</v>
      </c>
      <c r="J159" s="6" t="s">
        <v>123</v>
      </c>
      <c r="K159" s="2" t="n">
        <v>9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122</v>
      </c>
      <c r="F160" s="6" t="s">
        <v>70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109</v>
      </c>
      <c r="K160" s="2" t="n">
        <v>6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122</v>
      </c>
      <c r="F161" s="6" t="s">
        <v>70</v>
      </c>
      <c r="G161" s="2" t="n">
        <v>84</v>
      </c>
      <c r="H161" s="2" t="n">
        <v>72</v>
      </c>
      <c r="I161" s="2" t="n">
        <v>72</v>
      </c>
      <c r="J161" s="2" t="s">
        <v>108</v>
      </c>
      <c r="K161" s="2" t="n">
        <f aca="false">(7+7+3)/3</f>
        <v>5.66666666666667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6" t="s">
        <v>124</v>
      </c>
      <c r="G162" s="2" t="n">
        <v>76</v>
      </c>
      <c r="H162" s="2" t="n">
        <v>76</v>
      </c>
      <c r="I162" s="2" t="n">
        <v>100</v>
      </c>
      <c r="J162" s="2" t="s">
        <v>108</v>
      </c>
      <c r="K162" s="2" t="n">
        <f aca="false">AVERAGE(6,9,10)</f>
        <v>8.33333333333333</v>
      </c>
      <c r="L162" s="2" t="n">
        <v>0</v>
      </c>
      <c r="M162" s="0" t="s">
        <v>93</v>
      </c>
      <c r="N162" s="0" t="n">
        <v>0</v>
      </c>
      <c r="O162" s="0" t="s">
        <v>113</v>
      </c>
      <c r="P162" s="0" t="s">
        <v>104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94</v>
      </c>
      <c r="K163" s="2" t="n">
        <v>12</v>
      </c>
      <c r="L163" s="2" t="n">
        <v>0</v>
      </c>
      <c r="M163" s="0" t="s">
        <v>93</v>
      </c>
      <c r="N163" s="0" t="n">
        <v>0</v>
      </c>
      <c r="O163" s="0" t="s">
        <v>113</v>
      </c>
      <c r="P163" s="0" t="s">
        <v>104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94</v>
      </c>
      <c r="K164" s="2" t="n">
        <v>15</v>
      </c>
      <c r="L164" s="2" t="n">
        <v>0</v>
      </c>
      <c r="M164" s="0" t="s">
        <v>93</v>
      </c>
      <c r="N164" s="0" t="n">
        <v>0</v>
      </c>
      <c r="O164" s="0" t="s">
        <v>113</v>
      </c>
      <c r="P164" s="0" t="s">
        <v>104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6" t="s">
        <v>101</v>
      </c>
      <c r="G165" s="2" t="n">
        <v>86</v>
      </c>
      <c r="H165" s="2" t="n">
        <v>50</v>
      </c>
      <c r="I165" s="2" t="n">
        <v>59</v>
      </c>
      <c r="J165" s="6" t="s">
        <v>125</v>
      </c>
      <c r="K165" s="2" t="n">
        <v>10</v>
      </c>
      <c r="L165" s="2" t="n">
        <v>22</v>
      </c>
      <c r="M165" s="0" t="s">
        <v>93</v>
      </c>
      <c r="N165" s="0" t="n">
        <v>0</v>
      </c>
      <c r="O165" s="0" t="s">
        <v>113</v>
      </c>
      <c r="P165" s="0" t="s">
        <v>104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6" t="s">
        <v>70</v>
      </c>
      <c r="G166" s="2" t="n">
        <v>85</v>
      </c>
      <c r="H166" s="2" t="n">
        <v>66</v>
      </c>
      <c r="I166" s="2" t="n">
        <v>53</v>
      </c>
      <c r="J166" s="2" t="s">
        <v>106</v>
      </c>
      <c r="K166" s="2" t="n">
        <v>6</v>
      </c>
      <c r="L166" s="2" t="n">
        <v>0</v>
      </c>
      <c r="M166" s="0" t="s">
        <v>93</v>
      </c>
      <c r="N166" s="0" t="n">
        <v>0</v>
      </c>
      <c r="O166" s="0" t="s">
        <v>113</v>
      </c>
      <c r="P166" s="0" t="s">
        <v>104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6" t="s">
        <v>106</v>
      </c>
      <c r="K167" s="2" t="n">
        <v>6</v>
      </c>
      <c r="L167" s="2" t="n">
        <v>0</v>
      </c>
      <c r="M167" s="0" t="s">
        <v>72</v>
      </c>
      <c r="N167" s="0" t="n">
        <v>0</v>
      </c>
      <c r="O167" s="0" t="s">
        <v>113</v>
      </c>
      <c r="P167" s="0" t="s">
        <v>104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111</v>
      </c>
      <c r="K168" s="2" t="n">
        <v>10</v>
      </c>
      <c r="L168" s="2" t="n">
        <v>17</v>
      </c>
      <c r="M168" s="0" t="s">
        <v>72</v>
      </c>
      <c r="N168" s="0" t="n">
        <v>0</v>
      </c>
      <c r="O168" s="0" t="s">
        <v>113</v>
      </c>
      <c r="P168" s="0" t="s">
        <v>114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112</v>
      </c>
      <c r="K169" s="2" t="n">
        <v>5</v>
      </c>
      <c r="L169" s="2" t="n">
        <v>0</v>
      </c>
      <c r="M169" s="0" t="s">
        <v>72</v>
      </c>
      <c r="N169" s="0" t="n">
        <v>0</v>
      </c>
      <c r="O169" s="0" t="s">
        <v>113</v>
      </c>
      <c r="P169" s="0" t="s">
        <v>114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6" t="s">
        <v>70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109</v>
      </c>
      <c r="K170" s="2" t="n">
        <f aca="false">(13+8)/2</f>
        <v>10.5</v>
      </c>
      <c r="L170" s="2" t="n">
        <v>0</v>
      </c>
      <c r="M170" s="0" t="s">
        <v>72</v>
      </c>
      <c r="N170" s="0" t="n">
        <v>0</v>
      </c>
      <c r="O170" s="0" t="s">
        <v>113</v>
      </c>
      <c r="P170" s="0" t="s">
        <v>104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108</v>
      </c>
      <c r="K171" s="2" t="n">
        <v>6</v>
      </c>
      <c r="L171" s="2" t="n">
        <v>0</v>
      </c>
      <c r="M171" s="0" t="s">
        <v>93</v>
      </c>
      <c r="N171" s="0" t="n">
        <v>0</v>
      </c>
      <c r="O171" s="0" t="s">
        <v>113</v>
      </c>
      <c r="P171" s="0" t="s">
        <v>104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6" t="s">
        <v>101</v>
      </c>
      <c r="G172" s="2" t="n">
        <v>91</v>
      </c>
      <c r="H172" s="2" t="n">
        <v>69</v>
      </c>
      <c r="I172" s="2" t="n">
        <v>50</v>
      </c>
      <c r="J172" s="2" t="s">
        <v>108</v>
      </c>
      <c r="K172" s="2" t="n">
        <f aca="false">(15+12)/2</f>
        <v>13.5</v>
      </c>
      <c r="L172" s="2" t="n">
        <v>0</v>
      </c>
      <c r="M172" s="0" t="s">
        <v>93</v>
      </c>
      <c r="N172" s="0" t="n">
        <v>0</v>
      </c>
      <c r="O172" s="0" t="s">
        <v>113</v>
      </c>
      <c r="P172" s="0" t="s">
        <v>104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99</v>
      </c>
      <c r="F173" s="6" t="s">
        <v>126</v>
      </c>
      <c r="G173" s="2" t="n">
        <v>92</v>
      </c>
      <c r="H173" s="2" t="n">
        <v>68</v>
      </c>
      <c r="I173" s="2" t="n">
        <f aca="false">(48+42)/2</f>
        <v>45</v>
      </c>
      <c r="J173" s="2" t="s">
        <v>108</v>
      </c>
      <c r="K173" s="2" t="n">
        <v>15</v>
      </c>
      <c r="L173" s="2" t="n">
        <v>24</v>
      </c>
      <c r="M173" s="0" t="s">
        <v>93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120</v>
      </c>
      <c r="K174" s="2" t="n">
        <f aca="false">(15+10)/2</f>
        <v>12.5</v>
      </c>
      <c r="L174" s="2" t="n">
        <v>0</v>
      </c>
      <c r="M174" s="0" t="s">
        <v>93</v>
      </c>
      <c r="N174" s="0" t="n">
        <v>0</v>
      </c>
      <c r="O174" s="0" t="s">
        <v>113</v>
      </c>
      <c r="P174" s="0" t="s">
        <v>104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116</v>
      </c>
      <c r="K175" s="2" t="n">
        <v>16</v>
      </c>
      <c r="L175" s="2" t="n">
        <v>0</v>
      </c>
      <c r="M175" s="0" t="s">
        <v>93</v>
      </c>
      <c r="N175" s="0" t="n">
        <v>0</v>
      </c>
      <c r="O175" s="0" t="s">
        <v>113</v>
      </c>
      <c r="P175" s="0" t="s">
        <v>104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6" t="s">
        <v>101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6" t="s">
        <v>71</v>
      </c>
      <c r="K176" s="2" t="n">
        <v>15</v>
      </c>
      <c r="L176" s="2" t="n">
        <v>22</v>
      </c>
      <c r="M176" s="0" t="s">
        <v>93</v>
      </c>
      <c r="N176" s="0" t="n">
        <v>0</v>
      </c>
      <c r="O176" s="0" t="s">
        <v>113</v>
      </c>
      <c r="P176" s="0" t="s">
        <v>104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6" t="s">
        <v>101</v>
      </c>
      <c r="G177" s="2" t="n">
        <v>97</v>
      </c>
      <c r="H177" s="2" t="n">
        <v>73</v>
      </c>
      <c r="I177" s="2" t="n">
        <v>47</v>
      </c>
      <c r="J177" s="2" t="s">
        <v>94</v>
      </c>
      <c r="K177" s="2" t="n">
        <v>9</v>
      </c>
      <c r="L177" s="2" t="n">
        <v>0</v>
      </c>
      <c r="M177" s="0" t="s">
        <v>93</v>
      </c>
      <c r="N177" s="0" t="n">
        <v>0</v>
      </c>
      <c r="O177" s="0" t="s">
        <v>113</v>
      </c>
      <c r="P177" s="0" t="s">
        <v>104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94</v>
      </c>
      <c r="K178" s="2" t="n">
        <f aca="false">(10+14)/2</f>
        <v>12</v>
      </c>
      <c r="L178" s="2" t="n">
        <v>21</v>
      </c>
      <c r="M178" s="0" t="s">
        <v>93</v>
      </c>
      <c r="N178" s="0" t="n">
        <v>0</v>
      </c>
      <c r="O178" s="0" t="s">
        <v>113</v>
      </c>
      <c r="P178" s="0" t="s">
        <v>104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6" t="s">
        <v>101</v>
      </c>
      <c r="G179" s="2" t="n">
        <f aca="false">(95+98)/2</f>
        <v>96.5</v>
      </c>
      <c r="H179" s="2" t="n">
        <v>71</v>
      </c>
      <c r="I179" s="2" t="n">
        <v>43</v>
      </c>
      <c r="J179" s="2" t="s">
        <v>94</v>
      </c>
      <c r="K179" s="2" t="n">
        <v>13</v>
      </c>
      <c r="L179" s="2" t="n">
        <v>21</v>
      </c>
      <c r="M179" s="0" t="s">
        <v>93</v>
      </c>
      <c r="N179" s="0" t="n">
        <v>0</v>
      </c>
      <c r="O179" s="0" t="s">
        <v>113</v>
      </c>
      <c r="P179" s="0" t="s">
        <v>104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6" t="s">
        <v>101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94</v>
      </c>
      <c r="K180" s="2" t="n">
        <v>8</v>
      </c>
      <c r="L180" s="2" t="n">
        <v>0</v>
      </c>
      <c r="M180" s="0" t="s">
        <v>93</v>
      </c>
      <c r="N180" s="0" t="n">
        <v>0</v>
      </c>
      <c r="O180" s="0" t="s">
        <v>113</v>
      </c>
      <c r="P180" s="0" t="s">
        <v>104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6" t="s">
        <v>70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127</v>
      </c>
      <c r="K181" s="2" t="n">
        <f aca="false">5/2</f>
        <v>2.5</v>
      </c>
      <c r="L181" s="2" t="n">
        <v>0</v>
      </c>
      <c r="M181" s="0" t="s">
        <v>93</v>
      </c>
      <c r="N181" s="0" t="n">
        <v>0</v>
      </c>
      <c r="O181" s="0" t="s">
        <v>113</v>
      </c>
      <c r="P181" s="0" t="s">
        <v>104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85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6" t="s">
        <v>70</v>
      </c>
      <c r="G182" s="2" t="n">
        <v>87</v>
      </c>
      <c r="H182" s="2" t="n">
        <f aca="false">(67+70)/2</f>
        <v>68.5</v>
      </c>
      <c r="I182" s="2" t="n">
        <v>54</v>
      </c>
      <c r="J182" s="2" t="s">
        <v>128</v>
      </c>
      <c r="K182" s="2" t="n">
        <v>0</v>
      </c>
      <c r="L182" s="2" t="n">
        <v>0</v>
      </c>
      <c r="M182" s="0" t="s">
        <v>72</v>
      </c>
      <c r="N182" s="0" t="n">
        <v>1</v>
      </c>
      <c r="O182" s="0" t="s">
        <v>113</v>
      </c>
      <c r="P182" s="0" t="s">
        <v>104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75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106</v>
      </c>
      <c r="K183" s="2" t="n">
        <v>15</v>
      </c>
      <c r="L183" s="2" t="n">
        <v>25</v>
      </c>
      <c r="M183" s="0" t="s">
        <v>93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6" t="s">
        <v>101</v>
      </c>
      <c r="G184" s="2" t="n">
        <v>87</v>
      </c>
      <c r="H184" s="2" t="n">
        <v>58</v>
      </c>
      <c r="I184" s="2" t="n">
        <v>37</v>
      </c>
      <c r="J184" s="2" t="s">
        <v>125</v>
      </c>
      <c r="K184" s="2" t="n">
        <v>8</v>
      </c>
      <c r="L184" s="2" t="n">
        <v>0</v>
      </c>
      <c r="M184" s="0" t="s">
        <v>72</v>
      </c>
      <c r="N184" s="0" t="n">
        <v>0</v>
      </c>
      <c r="O184" s="0" t="s">
        <v>113</v>
      </c>
      <c r="P184" s="0" t="s">
        <v>104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6" t="s">
        <v>126</v>
      </c>
      <c r="G185" s="2" t="n">
        <v>73</v>
      </c>
      <c r="H185" s="2" t="n">
        <v>54</v>
      </c>
      <c r="I185" s="2" t="n">
        <v>48</v>
      </c>
      <c r="J185" s="6" t="s">
        <v>102</v>
      </c>
      <c r="K185" s="2" t="n">
        <v>0</v>
      </c>
      <c r="L185" s="2" t="n">
        <v>0</v>
      </c>
      <c r="M185" s="0" t="s">
        <v>72</v>
      </c>
      <c r="N185" s="0" t="n">
        <v>0</v>
      </c>
      <c r="O185" s="0" t="s">
        <v>113</v>
      </c>
      <c r="P185" s="0" t="s">
        <v>129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85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6" t="s">
        <v>126</v>
      </c>
      <c r="G186" s="6" t="n">
        <v>93</v>
      </c>
      <c r="H186" s="2" t="n">
        <v>62</v>
      </c>
      <c r="I186" s="2" t="n">
        <v>37</v>
      </c>
      <c r="J186" s="2" t="s">
        <v>130</v>
      </c>
      <c r="K186" s="2" t="n">
        <v>3</v>
      </c>
      <c r="L186" s="2" t="n">
        <v>0</v>
      </c>
      <c r="M186" s="0" t="s">
        <v>93</v>
      </c>
      <c r="N186" s="0" t="n">
        <v>0</v>
      </c>
      <c r="O186" s="0" t="s">
        <v>113</v>
      </c>
      <c r="P186" s="0" t="s">
        <v>104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6" t="s">
        <v>101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131</v>
      </c>
      <c r="K187" s="2" t="n">
        <f aca="false">(7+12)/2</f>
        <v>9.5</v>
      </c>
      <c r="L187" s="2" t="n">
        <v>0</v>
      </c>
      <c r="M187" s="0" t="s">
        <v>93</v>
      </c>
      <c r="N187" s="0" t="n">
        <v>0</v>
      </c>
      <c r="O187" s="0" t="s">
        <v>113</v>
      </c>
      <c r="P187" s="0" t="s">
        <v>132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6" t="s">
        <v>126</v>
      </c>
      <c r="G188" s="2" t="n">
        <v>91</v>
      </c>
      <c r="H188" s="2" t="n">
        <v>63</v>
      </c>
      <c r="I188" s="2" t="n">
        <v>38</v>
      </c>
      <c r="J188" s="2" t="s">
        <v>108</v>
      </c>
      <c r="K188" s="2" t="n">
        <v>3</v>
      </c>
      <c r="L188" s="2" t="n">
        <v>0</v>
      </c>
      <c r="M188" s="0" t="s">
        <v>93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75</v>
      </c>
      <c r="F189" s="6" t="s">
        <v>126</v>
      </c>
      <c r="G189" s="2" t="n">
        <v>94</v>
      </c>
      <c r="H189" s="2" t="n">
        <v>65</v>
      </c>
      <c r="I189" s="2" t="n">
        <v>38</v>
      </c>
      <c r="J189" s="2" t="s">
        <v>133</v>
      </c>
      <c r="K189" s="2" t="n">
        <v>9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6" t="s">
        <v>101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128</v>
      </c>
      <c r="K190" s="2" t="n">
        <v>0</v>
      </c>
      <c r="L190" s="2" t="n">
        <v>0</v>
      </c>
      <c r="M190" s="0" t="s">
        <v>93</v>
      </c>
      <c r="N190" s="0" t="n">
        <v>0</v>
      </c>
      <c r="O190" s="0" t="s">
        <v>113</v>
      </c>
      <c r="P190" s="0" t="s">
        <v>104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6" t="s">
        <v>70</v>
      </c>
      <c r="G191" s="2" t="n">
        <v>86</v>
      </c>
      <c r="H191" s="2" t="n">
        <v>86</v>
      </c>
      <c r="I191" s="2" t="n">
        <v>73</v>
      </c>
      <c r="J191" s="2" t="s">
        <v>130</v>
      </c>
      <c r="K191" s="2" t="n">
        <f aca="false">(5+8)/2</f>
        <v>6.5</v>
      </c>
      <c r="L191" s="2" t="n">
        <v>0</v>
      </c>
      <c r="M191" s="0" t="s">
        <v>93</v>
      </c>
      <c r="N191" s="0" t="n">
        <v>0</v>
      </c>
      <c r="O191" s="0" t="s">
        <v>113</v>
      </c>
      <c r="P191" s="0" t="s">
        <v>77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134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6" t="s">
        <v>101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106</v>
      </c>
      <c r="K192" s="2" t="n">
        <f aca="false">AVERAGE(6,3)</f>
        <v>4.5</v>
      </c>
      <c r="L192" s="2" t="n">
        <v>0</v>
      </c>
      <c r="M192" s="0" t="s">
        <v>93</v>
      </c>
      <c r="N192" s="0" t="n">
        <v>0</v>
      </c>
      <c r="O192" s="0" t="s">
        <v>113</v>
      </c>
      <c r="P192" s="0" t="s">
        <v>104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6" t="s">
        <v>126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94</v>
      </c>
      <c r="K193" s="2" t="n">
        <v>5</v>
      </c>
      <c r="L193" s="2" t="n">
        <v>0</v>
      </c>
      <c r="M193" s="0" t="s">
        <v>93</v>
      </c>
      <c r="N193" s="0" t="n">
        <v>0</v>
      </c>
      <c r="O193" s="0" t="s">
        <v>113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6" t="s">
        <v>126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6" t="s">
        <v>71</v>
      </c>
      <c r="K194" s="2" t="n">
        <f aca="false">(16+13)/2</f>
        <v>14.5</v>
      </c>
      <c r="L194" s="2" t="n">
        <v>0</v>
      </c>
      <c r="M194" s="0" t="s">
        <v>93</v>
      </c>
      <c r="N194" s="0" t="n">
        <v>0</v>
      </c>
      <c r="O194" s="0" t="s">
        <v>113</v>
      </c>
      <c r="P194" s="0" t="s">
        <v>104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6" t="s">
        <v>70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94</v>
      </c>
      <c r="K195" s="2" t="n">
        <f aca="false">(8+4)/2</f>
        <v>6</v>
      </c>
      <c r="L195" s="2" t="n">
        <v>0</v>
      </c>
      <c r="M195" s="0" t="s">
        <v>93</v>
      </c>
      <c r="N195" s="0" t="n">
        <v>0</v>
      </c>
      <c r="O195" s="0" t="s">
        <v>113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6" t="s">
        <v>70</v>
      </c>
      <c r="G196" s="2" t="n">
        <v>90</v>
      </c>
      <c r="H196" s="2" t="n">
        <v>77</v>
      </c>
      <c r="I196" s="2" t="n">
        <v>66</v>
      </c>
      <c r="J196" s="6" t="s">
        <v>71</v>
      </c>
      <c r="K196" s="2" t="n">
        <v>12</v>
      </c>
      <c r="L196" s="2" t="n">
        <v>0</v>
      </c>
      <c r="M196" s="0" t="s">
        <v>93</v>
      </c>
      <c r="N196" s="0" t="n">
        <v>0</v>
      </c>
      <c r="O196" s="0" t="s">
        <v>113</v>
      </c>
      <c r="P196" s="0" t="s">
        <v>86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75</v>
      </c>
      <c r="F197" s="6" t="s">
        <v>83</v>
      </c>
      <c r="G197" s="2" t="n">
        <v>78</v>
      </c>
      <c r="H197" s="2" t="n">
        <v>71</v>
      </c>
      <c r="I197" s="2" t="n">
        <v>81</v>
      </c>
      <c r="J197" s="2" t="s">
        <v>133</v>
      </c>
      <c r="K197" s="2" t="n">
        <v>24</v>
      </c>
      <c r="L197" s="2" t="n">
        <v>32</v>
      </c>
      <c r="M197" s="0" t="s">
        <v>93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6" t="s">
        <v>70</v>
      </c>
      <c r="G198" s="2" t="n">
        <v>77</v>
      </c>
      <c r="H198" s="2" t="n">
        <v>73</v>
      </c>
      <c r="I198" s="2" t="n">
        <v>84</v>
      </c>
      <c r="J198" s="6" t="s">
        <v>121</v>
      </c>
      <c r="K198" s="2" t="n">
        <v>14</v>
      </c>
      <c r="L198" s="2" t="n">
        <v>24</v>
      </c>
      <c r="M198" s="0" t="s">
        <v>72</v>
      </c>
      <c r="N198" s="0" t="n">
        <v>0</v>
      </c>
      <c r="O198" s="0" t="s">
        <v>113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6" t="s">
        <v>119</v>
      </c>
      <c r="K199" s="2" t="n">
        <v>8</v>
      </c>
      <c r="L199" s="2" t="n">
        <v>0</v>
      </c>
      <c r="M199" s="0" t="s">
        <v>72</v>
      </c>
      <c r="N199" s="0" t="n">
        <v>0</v>
      </c>
      <c r="O199" s="0" t="s">
        <v>113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6" t="s">
        <v>70</v>
      </c>
      <c r="G200" s="2" t="n">
        <v>83</v>
      </c>
      <c r="H200" s="2" t="n">
        <v>72</v>
      </c>
      <c r="I200" s="2" t="n">
        <f aca="false">(76+71)/2</f>
        <v>73.5</v>
      </c>
      <c r="J200" s="6" t="s">
        <v>103</v>
      </c>
      <c r="K200" s="2" t="n">
        <v>5</v>
      </c>
      <c r="L200" s="2" t="n">
        <v>0</v>
      </c>
      <c r="M200" s="0" t="s">
        <v>93</v>
      </c>
      <c r="N200" s="0" t="n">
        <v>0</v>
      </c>
      <c r="O200" s="0" t="s">
        <v>113</v>
      </c>
      <c r="P200" s="13" t="s">
        <v>97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6" t="s">
        <v>70</v>
      </c>
      <c r="G201" s="6" t="n">
        <v>89</v>
      </c>
      <c r="H201" s="0" t="n">
        <v>70</v>
      </c>
      <c r="I201" s="0" t="n">
        <v>53</v>
      </c>
      <c r="J201" s="0" t="s">
        <v>112</v>
      </c>
      <c r="K201" s="0" t="n">
        <v>7</v>
      </c>
      <c r="L201" s="0" t="n">
        <v>0</v>
      </c>
      <c r="M201" s="0" t="s">
        <v>72</v>
      </c>
      <c r="Q201" s="0"/>
      <c r="R201" s="14"/>
      <c r="S201" s="0"/>
      <c r="T201" s="14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99</v>
      </c>
      <c r="F202" s="6" t="s">
        <v>126</v>
      </c>
      <c r="G202" s="2" t="n">
        <v>83</v>
      </c>
      <c r="H202" s="2" t="n">
        <v>75</v>
      </c>
      <c r="I202" s="2" t="n">
        <v>77</v>
      </c>
      <c r="J202" s="2" t="s">
        <v>116</v>
      </c>
      <c r="K202" s="2" t="n">
        <v>8</v>
      </c>
      <c r="L202" s="2" t="n">
        <v>0</v>
      </c>
      <c r="M202" s="0" t="s">
        <v>93</v>
      </c>
      <c r="N202" s="0" t="n">
        <v>0</v>
      </c>
      <c r="O202" s="0" t="s">
        <v>113</v>
      </c>
      <c r="P202" s="0" t="s">
        <v>82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6" t="s">
        <v>101</v>
      </c>
      <c r="G203" s="2" t="n">
        <v>92</v>
      </c>
      <c r="H203" s="2" t="n">
        <v>70</v>
      </c>
      <c r="I203" s="6" t="n">
        <v>52</v>
      </c>
      <c r="J203" s="6" t="s">
        <v>71</v>
      </c>
      <c r="K203" s="2" t="n">
        <v>12</v>
      </c>
      <c r="L203" s="2" t="n">
        <v>0</v>
      </c>
      <c r="M203" s="0" t="s">
        <v>93</v>
      </c>
      <c r="N203" s="0" t="n">
        <v>0</v>
      </c>
      <c r="O203" s="0" t="s">
        <v>113</v>
      </c>
      <c r="P203" s="0" t="s">
        <v>95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6" t="s">
        <v>70</v>
      </c>
      <c r="G204" s="2" t="n">
        <v>87</v>
      </c>
      <c r="H204" s="2" t="n">
        <v>73</v>
      </c>
      <c r="I204" s="2" t="n">
        <f aca="false">(67+61)/2</f>
        <v>64</v>
      </c>
      <c r="J204" s="2" t="s">
        <v>94</v>
      </c>
      <c r="K204" s="2" t="n">
        <v>16</v>
      </c>
      <c r="L204" s="2" t="n">
        <v>28</v>
      </c>
      <c r="M204" s="0" t="s">
        <v>72</v>
      </c>
      <c r="N204" s="0" t="n">
        <v>0</v>
      </c>
      <c r="O204" s="0" t="s">
        <v>113</v>
      </c>
      <c r="P204" s="0" t="s">
        <v>81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85</v>
      </c>
      <c r="F205" s="6" t="s">
        <v>73</v>
      </c>
      <c r="G205" s="2" t="n">
        <v>81</v>
      </c>
      <c r="H205" s="2" t="n">
        <v>74</v>
      </c>
      <c r="I205" s="2" t="n">
        <v>76</v>
      </c>
      <c r="J205" s="6" t="s">
        <v>121</v>
      </c>
      <c r="K205" s="2" t="n">
        <v>10</v>
      </c>
      <c r="L205" s="2" t="n">
        <v>0</v>
      </c>
      <c r="M205" s="0" t="s">
        <v>72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6" t="s">
        <v>70</v>
      </c>
      <c r="G206" s="2" t="n">
        <v>74</v>
      </c>
      <c r="H206" s="2" t="n">
        <v>63</v>
      </c>
      <c r="I206" s="2" t="n">
        <v>68</v>
      </c>
      <c r="J206" s="6" t="s">
        <v>135</v>
      </c>
      <c r="K206" s="2" t="n">
        <v>9</v>
      </c>
      <c r="L206" s="2" t="n">
        <v>0</v>
      </c>
      <c r="M206" s="6" t="s">
        <v>72</v>
      </c>
      <c r="N206" s="0" t="n">
        <v>0</v>
      </c>
      <c r="O206" s="0" t="s">
        <v>113</v>
      </c>
      <c r="P206" s="0" t="s">
        <v>86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6" t="s">
        <v>70</v>
      </c>
      <c r="G207" s="2" t="n">
        <v>71</v>
      </c>
      <c r="H207" s="2" t="n">
        <v>63</v>
      </c>
      <c r="I207" s="2" t="n">
        <v>68</v>
      </c>
      <c r="J207" s="6" t="s">
        <v>125</v>
      </c>
      <c r="K207" s="2" t="n">
        <v>3</v>
      </c>
      <c r="L207" s="2" t="n">
        <v>0</v>
      </c>
      <c r="M207" s="6" t="s">
        <v>72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6" t="s">
        <v>70</v>
      </c>
      <c r="G208" s="2" t="n">
        <f aca="false">79+35/60*(81-79)</f>
        <v>80.1666666666667</v>
      </c>
      <c r="H208" s="2" t="n">
        <v>68</v>
      </c>
      <c r="I208" s="2" t="n">
        <v>69</v>
      </c>
      <c r="J208" s="6" t="s">
        <v>125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136</v>
      </c>
      <c r="P208" s="0" t="s">
        <v>132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6" t="s">
        <v>101</v>
      </c>
      <c r="G209" s="2" t="n">
        <v>69</v>
      </c>
      <c r="H209" s="2" t="n">
        <v>69</v>
      </c>
      <c r="I209" s="2" t="n">
        <f aca="false">(57+51)/2</f>
        <v>54</v>
      </c>
      <c r="J209" s="6" t="s">
        <v>125</v>
      </c>
      <c r="K209" s="2" t="n">
        <f aca="false">(14+10)/2</f>
        <v>12</v>
      </c>
      <c r="L209" s="2" t="n">
        <v>21</v>
      </c>
      <c r="M209" s="6" t="s">
        <v>72</v>
      </c>
      <c r="N209" s="0" t="n">
        <v>0</v>
      </c>
      <c r="O209" s="0" t="s">
        <v>136</v>
      </c>
      <c r="P209" s="0" t="s">
        <v>77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6" t="s">
        <v>126</v>
      </c>
      <c r="G210" s="2" t="n">
        <v>88</v>
      </c>
      <c r="H210" s="2" t="n">
        <v>66</v>
      </c>
      <c r="I210" s="2" t="n">
        <v>52</v>
      </c>
      <c r="J210" s="2" t="s">
        <v>106</v>
      </c>
      <c r="K210" s="2" t="n">
        <v>7</v>
      </c>
      <c r="L210" s="2" t="n">
        <v>0</v>
      </c>
      <c r="M210" s="0" t="s">
        <v>72</v>
      </c>
      <c r="N210" s="0" t="n">
        <v>0</v>
      </c>
      <c r="O210" s="0" t="s">
        <v>136</v>
      </c>
      <c r="P210" s="13" t="s">
        <v>97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6" t="s">
        <v>101</v>
      </c>
      <c r="G211" s="2" t="n">
        <v>85</v>
      </c>
      <c r="H211" s="2" t="n">
        <v>70</v>
      </c>
      <c r="I211" s="2" t="n">
        <f aca="false">(63+59)/2</f>
        <v>61</v>
      </c>
      <c r="J211" s="2" t="s">
        <v>106</v>
      </c>
      <c r="K211" s="2" t="n">
        <f aca="false">(3+7)/2</f>
        <v>5</v>
      </c>
      <c r="L211" s="2" t="n">
        <v>0</v>
      </c>
      <c r="M211" s="0" t="s">
        <v>93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6" t="s">
        <v>126</v>
      </c>
      <c r="G212" s="2" t="n">
        <v>89</v>
      </c>
      <c r="H212" s="2" t="n">
        <v>70</v>
      </c>
      <c r="I212" s="2" t="n">
        <f aca="false">(57+51)/2</f>
        <v>54</v>
      </c>
      <c r="J212" s="2" t="s">
        <v>106</v>
      </c>
      <c r="K212" s="2" t="n">
        <v>9</v>
      </c>
      <c r="L212" s="2" t="n">
        <v>0</v>
      </c>
      <c r="M212" s="0" t="s">
        <v>93</v>
      </c>
      <c r="N212" s="0" t="n">
        <v>0</v>
      </c>
      <c r="O212" s="0" t="s">
        <v>136</v>
      </c>
      <c r="P212" s="0" t="s">
        <v>95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6" t="s">
        <v>101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6" t="s">
        <v>125</v>
      </c>
      <c r="K213" s="2" t="n">
        <v>8</v>
      </c>
      <c r="L213" s="2" t="n">
        <v>0</v>
      </c>
      <c r="M213" s="0" t="s">
        <v>72</v>
      </c>
      <c r="N213" s="0" t="n">
        <v>0</v>
      </c>
      <c r="O213" s="0" t="s">
        <v>136</v>
      </c>
      <c r="P213" s="0" t="s">
        <v>81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6" t="s">
        <v>101</v>
      </c>
      <c r="G214" s="2" t="n">
        <v>86</v>
      </c>
      <c r="H214" s="2" t="n">
        <v>64</v>
      </c>
      <c r="I214" s="2" t="n">
        <v>49</v>
      </c>
      <c r="J214" s="2" t="s">
        <v>111</v>
      </c>
      <c r="K214" s="2" t="n">
        <v>7</v>
      </c>
      <c r="L214" s="2" t="n">
        <v>0</v>
      </c>
      <c r="M214" s="0" t="s">
        <v>72</v>
      </c>
      <c r="N214" s="0" t="n">
        <v>0</v>
      </c>
      <c r="O214" s="0" t="s">
        <v>136</v>
      </c>
      <c r="P214" s="0" t="s">
        <v>86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6" t="s">
        <v>126</v>
      </c>
      <c r="G215" s="2" t="n">
        <v>75</v>
      </c>
      <c r="H215" s="2" t="n">
        <v>59</v>
      </c>
      <c r="I215" s="2" t="n">
        <v>57</v>
      </c>
      <c r="J215" s="6" t="s">
        <v>137</v>
      </c>
      <c r="K215" s="2" t="n">
        <v>10</v>
      </c>
      <c r="L215" s="2" t="n">
        <v>0</v>
      </c>
      <c r="M215" s="0" t="s">
        <v>72</v>
      </c>
      <c r="N215" s="0" t="n">
        <v>0</v>
      </c>
      <c r="O215" s="0" t="s">
        <v>136</v>
      </c>
      <c r="P215" s="0" t="s">
        <v>95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133</v>
      </c>
      <c r="K216" s="2" t="n">
        <v>12</v>
      </c>
      <c r="L216" s="2" t="n">
        <v>20</v>
      </c>
      <c r="M216" s="0" t="s">
        <v>72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14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112</v>
      </c>
      <c r="K217" s="2" t="n">
        <v>9</v>
      </c>
      <c r="L217" s="2" t="n">
        <v>0</v>
      </c>
      <c r="M217" s="0" t="s">
        <v>72</v>
      </c>
      <c r="N217" s="0" t="n">
        <v>0</v>
      </c>
      <c r="O217" s="0" t="s">
        <v>136</v>
      </c>
      <c r="P217" s="0" t="s">
        <v>132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87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112</v>
      </c>
      <c r="K218" s="2" t="n">
        <v>8</v>
      </c>
      <c r="L218" s="2" t="n">
        <v>0</v>
      </c>
      <c r="M218" s="0" t="s">
        <v>93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6" t="s">
        <v>73</v>
      </c>
      <c r="G219" s="2" t="n">
        <v>71</v>
      </c>
      <c r="H219" s="2" t="n">
        <v>63</v>
      </c>
      <c r="I219" s="2" t="n">
        <v>75</v>
      </c>
      <c r="J219" s="2" t="s">
        <v>106</v>
      </c>
      <c r="K219" s="2" t="n">
        <v>13</v>
      </c>
      <c r="L219" s="2" t="n">
        <v>0</v>
      </c>
      <c r="M219" s="0" t="s">
        <v>72</v>
      </c>
      <c r="N219" s="0" t="n">
        <v>0</v>
      </c>
      <c r="O219" s="0" t="s">
        <v>136</v>
      </c>
      <c r="P219" s="13" t="s">
        <v>97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6" t="s">
        <v>70</v>
      </c>
      <c r="G220" s="2" t="n">
        <v>70</v>
      </c>
      <c r="H220" s="2" t="n">
        <v>61</v>
      </c>
      <c r="I220" s="2" t="n">
        <v>73</v>
      </c>
      <c r="J220" s="6" t="s">
        <v>102</v>
      </c>
      <c r="K220" s="2" t="n">
        <v>0</v>
      </c>
      <c r="L220" s="2" t="n">
        <v>0</v>
      </c>
      <c r="M220" s="0" t="s">
        <v>72</v>
      </c>
      <c r="N220" s="0" t="n">
        <v>0</v>
      </c>
      <c r="O220" s="0" t="s">
        <v>136</v>
      </c>
      <c r="P220" s="6" t="s">
        <v>80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6" t="s">
        <v>126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94</v>
      </c>
      <c r="K221" s="2" t="n">
        <v>10</v>
      </c>
      <c r="L221" s="2" t="n">
        <v>0</v>
      </c>
      <c r="M221" s="0" t="s">
        <v>72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94</v>
      </c>
      <c r="K222" s="2" t="n">
        <f aca="false">(12+16+15)/2</f>
        <v>21.5</v>
      </c>
      <c r="L222" s="2" t="n">
        <v>24</v>
      </c>
      <c r="M222" s="0" t="s">
        <v>93</v>
      </c>
      <c r="N222" s="0" t="n">
        <v>0</v>
      </c>
      <c r="O222" s="0" t="s">
        <v>136</v>
      </c>
      <c r="P222" s="0" t="s">
        <v>132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6" t="s">
        <v>83</v>
      </c>
      <c r="G223" s="2" t="n">
        <v>86</v>
      </c>
      <c r="H223" s="2" t="n">
        <v>72</v>
      </c>
      <c r="I223" s="2" t="n">
        <v>63</v>
      </c>
      <c r="J223" s="2" t="s">
        <v>94</v>
      </c>
      <c r="K223" s="2" t="n">
        <v>26</v>
      </c>
      <c r="L223" s="2" t="n">
        <v>35</v>
      </c>
      <c r="M223" s="0" t="s">
        <v>93</v>
      </c>
      <c r="N223" s="0" t="n">
        <v>0</v>
      </c>
      <c r="O223" s="0" t="s">
        <v>136</v>
      </c>
      <c r="P223" s="0" t="s">
        <v>77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6" t="s">
        <v>84</v>
      </c>
      <c r="G224" s="2" t="n">
        <v>76</v>
      </c>
      <c r="H224" s="2" t="n">
        <v>43</v>
      </c>
      <c r="I224" s="2" t="n">
        <f aca="false">(33+29)/2</f>
        <v>31</v>
      </c>
      <c r="J224" s="2" t="s">
        <v>106</v>
      </c>
      <c r="K224" s="2" t="n">
        <f aca="false">(18+21)/2</f>
        <v>19.5</v>
      </c>
      <c r="L224" s="2" t="n">
        <v>30</v>
      </c>
      <c r="M224" s="0" t="s">
        <v>72</v>
      </c>
      <c r="N224" s="0" t="n">
        <v>0</v>
      </c>
      <c r="O224" s="0" t="s">
        <v>136</v>
      </c>
      <c r="P224" s="0" t="s">
        <v>81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112</v>
      </c>
      <c r="K225" s="2" t="n">
        <v>11</v>
      </c>
      <c r="L225" s="2" t="n">
        <f aca="false">(20+32)/2</f>
        <v>26</v>
      </c>
      <c r="M225" s="0" t="s">
        <v>72</v>
      </c>
      <c r="N225" s="0" t="n">
        <v>0</v>
      </c>
      <c r="O225" s="0" t="s">
        <v>136</v>
      </c>
      <c r="P225" s="0" t="s">
        <v>86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133</v>
      </c>
      <c r="K226" s="2" t="n">
        <v>5</v>
      </c>
      <c r="L226" s="2" t="n">
        <v>0</v>
      </c>
      <c r="M226" s="0" t="s">
        <v>72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131</v>
      </c>
      <c r="K227" s="2" t="n">
        <v>14</v>
      </c>
      <c r="L227" s="2" t="n">
        <v>0</v>
      </c>
      <c r="M227" s="0" t="s">
        <v>72</v>
      </c>
      <c r="N227" s="0" t="n">
        <v>0</v>
      </c>
      <c r="O227" s="0" t="s">
        <v>136</v>
      </c>
      <c r="P227" s="0" t="s">
        <v>95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112</v>
      </c>
      <c r="K228" s="2" t="n">
        <v>9</v>
      </c>
      <c r="L228" s="2" t="n">
        <v>0</v>
      </c>
      <c r="M228" s="0" t="s">
        <v>72</v>
      </c>
      <c r="N228" s="0" t="n">
        <v>0</v>
      </c>
      <c r="O228" s="0" t="s">
        <v>136</v>
      </c>
      <c r="P228" s="13" t="s">
        <v>97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108</v>
      </c>
      <c r="K229" s="2" t="n">
        <v>23</v>
      </c>
      <c r="L229" s="2" t="n">
        <v>29</v>
      </c>
      <c r="M229" s="0" t="s">
        <v>72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106</v>
      </c>
      <c r="K230" s="2" t="n">
        <v>17</v>
      </c>
      <c r="L230" s="2" t="n">
        <v>24</v>
      </c>
      <c r="M230" s="0" t="s">
        <v>72</v>
      </c>
      <c r="N230" s="0" t="n">
        <v>0</v>
      </c>
      <c r="O230" s="0" t="s">
        <v>136</v>
      </c>
      <c r="P230" s="0" t="s">
        <v>77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94</v>
      </c>
      <c r="K231" s="2" t="n">
        <v>7</v>
      </c>
      <c r="L231" s="2" t="n">
        <v>0</v>
      </c>
      <c r="M231" s="0" t="s">
        <v>72</v>
      </c>
      <c r="N231" s="0" t="n">
        <v>0</v>
      </c>
      <c r="O231" s="0" t="s">
        <v>136</v>
      </c>
      <c r="P231" s="0" t="s">
        <v>81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108</v>
      </c>
      <c r="K232" s="2" t="n">
        <f aca="false">(7+10+5)/3</f>
        <v>7.33333333333333</v>
      </c>
      <c r="L232" s="2" t="n">
        <v>0</v>
      </c>
      <c r="M232" s="0" t="s">
        <v>72</v>
      </c>
      <c r="N232" s="0" t="n">
        <v>0</v>
      </c>
      <c r="O232" s="0" t="s">
        <v>136</v>
      </c>
      <c r="P232" s="0" t="s">
        <v>132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6" t="s">
        <v>121</v>
      </c>
      <c r="K233" s="2" t="n">
        <v>9</v>
      </c>
      <c r="L233" s="2" t="n">
        <v>0</v>
      </c>
      <c r="M233" s="0" t="s">
        <v>72</v>
      </c>
      <c r="N233" s="0" t="n">
        <v>0</v>
      </c>
      <c r="O233" s="0" t="s">
        <v>136</v>
      </c>
      <c r="P233" s="0" t="s">
        <v>86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108</v>
      </c>
      <c r="K234" s="2" t="n">
        <v>6</v>
      </c>
      <c r="L234" s="2" t="n">
        <v>0</v>
      </c>
      <c r="M234" s="6" t="s">
        <v>72</v>
      </c>
      <c r="N234" s="0" t="n">
        <v>0</v>
      </c>
      <c r="O234" s="0" t="s">
        <v>136</v>
      </c>
      <c r="P234" s="6" t="s">
        <v>80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6" t="s">
        <v>101</v>
      </c>
      <c r="G235" s="2" t="n">
        <v>80</v>
      </c>
      <c r="H235" s="2" t="n">
        <v>69</v>
      </c>
      <c r="I235" s="2" t="n">
        <f aca="false">(69+72)/2</f>
        <v>70.5</v>
      </c>
      <c r="J235" s="2" t="s">
        <v>112</v>
      </c>
      <c r="K235" s="2" t="n">
        <f aca="false">(5+8)/2</f>
        <v>6.5</v>
      </c>
      <c r="L235" s="2" t="n">
        <v>0</v>
      </c>
      <c r="M235" s="6" t="s">
        <v>72</v>
      </c>
      <c r="N235" s="0" t="n">
        <v>0</v>
      </c>
      <c r="O235" s="0" t="s">
        <v>136</v>
      </c>
      <c r="P235" s="0" t="s">
        <v>77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6" t="s">
        <v>126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120</v>
      </c>
      <c r="K236" s="2" t="n">
        <v>3</v>
      </c>
      <c r="L236" s="2" t="n">
        <v>0</v>
      </c>
      <c r="M236" s="6" t="s">
        <v>72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87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125</v>
      </c>
      <c r="K237" s="2" t="n">
        <v>9</v>
      </c>
      <c r="L237" s="2" t="n">
        <v>0</v>
      </c>
      <c r="M237" s="0" t="s">
        <v>72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106</v>
      </c>
      <c r="K238" s="2" t="n">
        <v>22</v>
      </c>
      <c r="L238" s="2" t="n">
        <v>30</v>
      </c>
      <c r="M238" s="0" t="s">
        <v>72</v>
      </c>
      <c r="N238" s="0" t="n">
        <v>0</v>
      </c>
      <c r="O238" s="0" t="s">
        <v>136</v>
      </c>
      <c r="P238" s="13" t="s">
        <v>97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6" t="s">
        <v>101</v>
      </c>
      <c r="G239" s="2" t="n">
        <f aca="false">(77+81)/2</f>
        <v>79</v>
      </c>
      <c r="H239" s="2" t="n">
        <v>42</v>
      </c>
      <c r="I239" s="2" t="n">
        <v>26</v>
      </c>
      <c r="J239" s="2" t="s">
        <v>116</v>
      </c>
      <c r="K239" s="2" t="n">
        <v>6</v>
      </c>
      <c r="L239" s="2" t="n">
        <v>0</v>
      </c>
      <c r="M239" s="0" t="s">
        <v>72</v>
      </c>
      <c r="N239" s="0" t="n">
        <v>0</v>
      </c>
      <c r="O239" s="0" t="s">
        <v>136</v>
      </c>
      <c r="P239" s="0" t="s">
        <v>139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94</v>
      </c>
      <c r="K240" s="2" t="n">
        <v>13</v>
      </c>
      <c r="L240" s="2" t="n">
        <v>28</v>
      </c>
      <c r="M240" s="0" t="s">
        <v>72</v>
      </c>
      <c r="N240" s="0" t="n">
        <v>1</v>
      </c>
      <c r="O240" s="0" t="s">
        <v>136</v>
      </c>
      <c r="P240" s="0" t="s">
        <v>82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140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6" t="s">
        <v>73</v>
      </c>
      <c r="G241" s="2" t="n">
        <v>70</v>
      </c>
      <c r="H241" s="2" t="n">
        <v>57</v>
      </c>
      <c r="I241" s="2" t="n">
        <v>62</v>
      </c>
      <c r="J241" s="2" t="s">
        <v>133</v>
      </c>
      <c r="K241" s="2" t="n">
        <v>18</v>
      </c>
      <c r="L241" s="2" t="n">
        <v>31</v>
      </c>
      <c r="M241" s="0" t="s">
        <v>72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6" t="s">
        <v>70</v>
      </c>
      <c r="G242" s="2" t="n">
        <v>71</v>
      </c>
      <c r="H242" s="2" t="n">
        <v>70</v>
      </c>
      <c r="I242" s="2" t="n">
        <v>79</v>
      </c>
      <c r="J242" s="2" t="s">
        <v>106</v>
      </c>
      <c r="K242" s="2" t="n">
        <v>6</v>
      </c>
      <c r="L242" s="2" t="n">
        <v>0</v>
      </c>
      <c r="M242" s="0" t="s">
        <v>72</v>
      </c>
      <c r="N242" s="0" t="n">
        <v>0</v>
      </c>
      <c r="O242" s="0" t="s">
        <v>136</v>
      </c>
      <c r="P242" s="0" t="s">
        <v>95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6" t="s">
        <v>73</v>
      </c>
      <c r="G243" s="2" t="n">
        <v>69</v>
      </c>
      <c r="H243" s="2" t="n">
        <v>55</v>
      </c>
      <c r="I243" s="2" t="n">
        <v>61</v>
      </c>
      <c r="J243" s="2" t="s">
        <v>94</v>
      </c>
      <c r="K243" s="2" t="n">
        <v>15</v>
      </c>
      <c r="L243" s="2" t="n">
        <v>29</v>
      </c>
      <c r="M243" s="0" t="s">
        <v>72</v>
      </c>
      <c r="N243" s="0" t="n">
        <v>0</v>
      </c>
      <c r="O243" s="0" t="s">
        <v>136</v>
      </c>
      <c r="P243" s="0" t="s">
        <v>81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6" t="s">
        <v>70</v>
      </c>
      <c r="G244" s="2" t="n">
        <v>82</v>
      </c>
      <c r="H244" s="2" t="n">
        <v>68</v>
      </c>
      <c r="I244" s="2" t="n">
        <f aca="false">(58+55)/2</f>
        <v>56.5</v>
      </c>
      <c r="J244" s="2" t="s">
        <v>94</v>
      </c>
      <c r="K244" s="2" t="n">
        <f aca="false">(18+21)/2</f>
        <v>19.5</v>
      </c>
      <c r="L244" s="2" t="n">
        <v>30</v>
      </c>
      <c r="M244" s="0" t="s">
        <v>72</v>
      </c>
      <c r="N244" s="0" t="n">
        <v>0</v>
      </c>
      <c r="O244" s="0" t="s">
        <v>136</v>
      </c>
      <c r="P244" s="0" t="s">
        <v>132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6" t="s">
        <v>87</v>
      </c>
      <c r="F245" s="6" t="s">
        <v>141</v>
      </c>
      <c r="G245" s="2" t="n">
        <v>56</v>
      </c>
      <c r="H245" s="2" t="n">
        <v>52</v>
      </c>
      <c r="I245" s="2" t="n">
        <v>87</v>
      </c>
      <c r="J245" s="6" t="s">
        <v>125</v>
      </c>
      <c r="K245" s="2" t="n">
        <v>70</v>
      </c>
      <c r="L245" s="2" t="n">
        <v>0</v>
      </c>
      <c r="M245" s="0" t="s">
        <v>142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6" t="s">
        <v>84</v>
      </c>
      <c r="G246" s="2" t="n">
        <v>77</v>
      </c>
      <c r="H246" s="2" t="n">
        <v>62</v>
      </c>
      <c r="I246" s="2" t="n">
        <v>60</v>
      </c>
      <c r="J246" s="6" t="s">
        <v>71</v>
      </c>
      <c r="K246" s="2" t="n">
        <v>20</v>
      </c>
      <c r="L246" s="2" t="n">
        <v>0</v>
      </c>
      <c r="M246" s="0" t="s">
        <v>72</v>
      </c>
      <c r="N246" s="0" t="n">
        <v>0</v>
      </c>
      <c r="O246" s="0" t="s">
        <v>136</v>
      </c>
      <c r="P246" s="0" t="s">
        <v>86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6" t="s">
        <v>70</v>
      </c>
      <c r="G247" s="2" t="n">
        <v>79</v>
      </c>
      <c r="H247" s="2" t="n">
        <v>66</v>
      </c>
      <c r="I247" s="2" t="n">
        <v>64</v>
      </c>
      <c r="J247" s="2" t="s">
        <v>94</v>
      </c>
      <c r="K247" s="2" t="n">
        <v>17</v>
      </c>
      <c r="L247" s="2" t="n">
        <v>29</v>
      </c>
      <c r="M247" s="0" t="s">
        <v>72</v>
      </c>
      <c r="N247" s="0" t="n">
        <v>0</v>
      </c>
      <c r="O247" s="0" t="s">
        <v>136</v>
      </c>
      <c r="P247" s="6" t="s">
        <v>80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6" t="s">
        <v>70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108</v>
      </c>
      <c r="K248" s="2" t="n">
        <f aca="false">AVERAGE(14,14,16,20)</f>
        <v>16</v>
      </c>
      <c r="L248" s="2" t="n">
        <v>29</v>
      </c>
      <c r="M248" s="0" t="s">
        <v>72</v>
      </c>
      <c r="N248" s="0" t="n">
        <v>0</v>
      </c>
      <c r="O248" s="0" t="s">
        <v>136</v>
      </c>
      <c r="P248" s="13" t="s">
        <v>97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6" t="s">
        <v>73</v>
      </c>
      <c r="G249" s="2" t="n">
        <v>51</v>
      </c>
      <c r="H249" s="2" t="n">
        <v>45</v>
      </c>
      <c r="I249" s="2" t="n">
        <v>83</v>
      </c>
      <c r="J249" s="2" t="s">
        <v>125</v>
      </c>
      <c r="K249" s="2" t="n">
        <v>18</v>
      </c>
      <c r="L249" s="2" t="n">
        <v>0</v>
      </c>
      <c r="M249" s="0" t="s">
        <v>72</v>
      </c>
      <c r="N249" s="0" t="n">
        <v>0</v>
      </c>
      <c r="O249" s="0" t="s">
        <v>136</v>
      </c>
      <c r="P249" s="0" t="s">
        <v>82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143</v>
      </c>
      <c r="F250" s="6" t="s">
        <v>126</v>
      </c>
      <c r="G250" s="0" t="n">
        <v>51</v>
      </c>
      <c r="H250" s="0" t="n">
        <v>40</v>
      </c>
      <c r="I250" s="0" t="n">
        <v>61</v>
      </c>
      <c r="J250" s="0" t="s">
        <v>130</v>
      </c>
      <c r="K250" s="0" t="n">
        <v>7</v>
      </c>
      <c r="L250" s="0" t="n">
        <v>0</v>
      </c>
      <c r="M250" s="0" t="s">
        <v>72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6" t="s">
        <v>73</v>
      </c>
      <c r="G251" s="2" t="n">
        <v>59</v>
      </c>
      <c r="H251" s="2" t="n">
        <v>55</v>
      </c>
      <c r="I251" s="2" t="n">
        <v>87</v>
      </c>
      <c r="J251" s="6" t="s">
        <v>123</v>
      </c>
      <c r="K251" s="2" t="n">
        <v>12</v>
      </c>
      <c r="L251" s="2" t="n">
        <v>0</v>
      </c>
      <c r="M251" s="0" t="s">
        <v>72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6" t="s">
        <v>55</v>
      </c>
      <c r="G252" s="2" t="n">
        <v>45</v>
      </c>
      <c r="H252" s="2" t="n">
        <v>43</v>
      </c>
      <c r="I252" s="2" t="n">
        <v>93</v>
      </c>
      <c r="J252" s="2" t="s">
        <v>106</v>
      </c>
      <c r="K252" s="2" t="n">
        <v>21</v>
      </c>
      <c r="L252" s="2" t="n">
        <v>0</v>
      </c>
      <c r="M252" s="0" t="s">
        <v>72</v>
      </c>
      <c r="N252" s="0" t="n">
        <v>0</v>
      </c>
      <c r="O252" s="0" t="s">
        <v>136</v>
      </c>
      <c r="P252" s="0" t="s">
        <v>144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6" t="s">
        <v>141</v>
      </c>
      <c r="G253" s="2" t="n">
        <v>39</v>
      </c>
      <c r="H253" s="2" t="n">
        <v>38</v>
      </c>
      <c r="I253" s="2" t="n">
        <v>96</v>
      </c>
      <c r="J253" s="2" t="s">
        <v>106</v>
      </c>
      <c r="K253" s="2" t="n">
        <v>14</v>
      </c>
      <c r="L253" s="2" t="n">
        <v>0</v>
      </c>
      <c r="M253" s="0" t="s">
        <v>142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6" t="s">
        <v>124</v>
      </c>
      <c r="G254" s="2" t="n">
        <v>40</v>
      </c>
      <c r="H254" s="2" t="n">
        <v>38</v>
      </c>
      <c r="I254" s="2" t="n">
        <v>93</v>
      </c>
      <c r="J254" s="6" t="s">
        <v>135</v>
      </c>
      <c r="K254" s="2" t="n">
        <v>10</v>
      </c>
      <c r="L254" s="2" t="n">
        <v>0</v>
      </c>
      <c r="M254" s="0" t="s">
        <v>142</v>
      </c>
      <c r="N254" s="0" t="n">
        <v>0</v>
      </c>
      <c r="O254" s="0" t="s">
        <v>136</v>
      </c>
      <c r="P254" s="0" t="s">
        <v>144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6" t="s">
        <v>73</v>
      </c>
      <c r="G255" s="2" t="n">
        <v>51</v>
      </c>
      <c r="H255" s="2" t="n">
        <v>41</v>
      </c>
      <c r="I255" s="2" t="n">
        <v>68</v>
      </c>
      <c r="J255" s="6" t="s">
        <v>125</v>
      </c>
      <c r="K255" s="2" t="n">
        <v>16</v>
      </c>
      <c r="L255" s="2" t="n">
        <v>0</v>
      </c>
      <c r="M255" s="0" t="s">
        <v>72</v>
      </c>
      <c r="N255" s="0" t="n">
        <v>0</v>
      </c>
      <c r="O255" s="0" t="s">
        <v>136</v>
      </c>
      <c r="P255" s="0" t="s">
        <v>77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6" t="s">
        <v>101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6" t="s">
        <v>102</v>
      </c>
      <c r="K256" s="2" t="n">
        <v>0</v>
      </c>
      <c r="L256" s="2" t="n">
        <v>0</v>
      </c>
      <c r="M256" s="0" t="s">
        <v>72</v>
      </c>
      <c r="N256" s="0" t="n">
        <v>0</v>
      </c>
      <c r="O256" s="0" t="s">
        <v>136</v>
      </c>
      <c r="P256" s="0" t="s">
        <v>139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94</v>
      </c>
      <c r="K257" s="2" t="n">
        <f aca="false">(12+13+9)/3</f>
        <v>11.3333333333333</v>
      </c>
      <c r="L257" s="2" t="n">
        <v>0</v>
      </c>
      <c r="M257" s="0" t="s">
        <v>72</v>
      </c>
      <c r="N257" s="0" t="n">
        <v>0</v>
      </c>
      <c r="O257" s="0" t="s">
        <v>136</v>
      </c>
      <c r="P257" s="0" t="s">
        <v>81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6" t="s">
        <v>101</v>
      </c>
      <c r="G258" s="2" t="n">
        <v>72</v>
      </c>
      <c r="H258" s="2" t="n">
        <v>37</v>
      </c>
      <c r="I258" s="2" t="n">
        <v>28</v>
      </c>
      <c r="J258" s="2" t="s">
        <v>106</v>
      </c>
      <c r="K258" s="2" t="n">
        <v>17</v>
      </c>
      <c r="L258" s="2" t="n">
        <v>29</v>
      </c>
      <c r="M258" s="0" t="s">
        <v>72</v>
      </c>
      <c r="N258" s="0" t="n">
        <v>0</v>
      </c>
      <c r="O258" s="0" t="s">
        <v>136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75</v>
      </c>
      <c r="F259" s="6" t="s">
        <v>126</v>
      </c>
      <c r="G259" s="2" t="n">
        <v>63</v>
      </c>
      <c r="H259" s="2" t="n">
        <v>35</v>
      </c>
      <c r="I259" s="2" t="n">
        <v>34</v>
      </c>
      <c r="J259" s="2" t="s">
        <v>120</v>
      </c>
      <c r="K259" s="2" t="n">
        <v>8</v>
      </c>
      <c r="L259" s="2" t="n">
        <v>0</v>
      </c>
      <c r="M259" s="0" t="s">
        <v>72</v>
      </c>
      <c r="Q259" s="0"/>
      <c r="R259" s="14"/>
      <c r="S259" s="0"/>
      <c r="T259" s="14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6" t="s">
        <v>71</v>
      </c>
      <c r="K260" s="2" t="n">
        <f aca="false">+(12+6)/2</f>
        <v>9</v>
      </c>
      <c r="L260" s="2" t="n">
        <v>0</v>
      </c>
      <c r="M260" s="0" t="s">
        <v>72</v>
      </c>
      <c r="N260" s="0" t="n">
        <v>0</v>
      </c>
      <c r="O260" s="0" t="s">
        <v>136</v>
      </c>
      <c r="P260" s="0" t="s">
        <v>95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94</v>
      </c>
      <c r="K261" s="2" t="n">
        <v>20</v>
      </c>
      <c r="L261" s="2" t="n">
        <v>25</v>
      </c>
      <c r="M261" s="0" t="s">
        <v>72</v>
      </c>
      <c r="N261" s="0" t="n">
        <v>0</v>
      </c>
      <c r="O261" s="0" t="s">
        <v>136</v>
      </c>
      <c r="P261" s="0" t="s">
        <v>82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6" t="s">
        <v>101</v>
      </c>
      <c r="G262" s="2" t="n">
        <v>76</v>
      </c>
      <c r="H262" s="2" t="n">
        <v>60</v>
      </c>
      <c r="I262" s="2" t="n">
        <v>58</v>
      </c>
      <c r="J262" s="6" t="s">
        <v>71</v>
      </c>
      <c r="K262" s="2" t="n">
        <v>17</v>
      </c>
      <c r="L262" s="2" t="n">
        <v>22</v>
      </c>
      <c r="M262" s="0" t="s">
        <v>72</v>
      </c>
      <c r="N262" s="0" t="n">
        <v>1</v>
      </c>
      <c r="O262" s="0" t="s">
        <v>136</v>
      </c>
      <c r="P262" s="0" t="s">
        <v>86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6" t="s">
        <v>70</v>
      </c>
      <c r="G263" s="2" t="n">
        <v>75</v>
      </c>
      <c r="H263" s="2" t="n">
        <v>59</v>
      </c>
      <c r="I263" s="2" t="n">
        <v>57</v>
      </c>
      <c r="J263" s="6" t="s">
        <v>121</v>
      </c>
      <c r="K263" s="2" t="n">
        <v>12</v>
      </c>
      <c r="L263" s="2" t="n">
        <v>0</v>
      </c>
      <c r="M263" s="0" t="s">
        <v>72</v>
      </c>
      <c r="N263" s="0" t="n">
        <v>0</v>
      </c>
      <c r="O263" s="0" t="s">
        <v>136</v>
      </c>
      <c r="P263" s="0" t="s">
        <v>132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94</v>
      </c>
      <c r="K264" s="2" t="n">
        <f aca="false">19/2</f>
        <v>9.5</v>
      </c>
      <c r="L264" s="2" t="n">
        <v>0</v>
      </c>
      <c r="M264" s="0" t="s">
        <v>72</v>
      </c>
      <c r="N264" s="0" t="n">
        <v>0</v>
      </c>
      <c r="O264" s="0" t="s">
        <v>136</v>
      </c>
      <c r="P264" s="6" t="s">
        <v>80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6" t="s">
        <v>70</v>
      </c>
      <c r="G265" s="2" t="n">
        <v>71</v>
      </c>
      <c r="H265" s="2" t="n">
        <v>61</v>
      </c>
      <c r="I265" s="2" t="n">
        <f aca="false">(73+66)/2</f>
        <v>69.5</v>
      </c>
      <c r="J265" s="6" t="s">
        <v>121</v>
      </c>
      <c r="K265" s="2" t="n">
        <v>16</v>
      </c>
      <c r="L265" s="2" t="n">
        <v>26</v>
      </c>
      <c r="M265" s="0" t="s">
        <v>72</v>
      </c>
      <c r="N265" s="0" t="n">
        <v>0</v>
      </c>
      <c r="O265" s="0" t="s">
        <v>136</v>
      </c>
      <c r="P265" s="13" t="s">
        <v>97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6" t="s">
        <v>121</v>
      </c>
      <c r="K266" s="2" t="n">
        <v>15</v>
      </c>
      <c r="L266" s="2" t="n">
        <v>0</v>
      </c>
      <c r="M266" s="0" t="s">
        <v>72</v>
      </c>
      <c r="N266" s="0" t="n">
        <v>0</v>
      </c>
      <c r="O266" s="0" t="s">
        <v>136</v>
      </c>
      <c r="P266" s="0" t="s">
        <v>145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6" t="s">
        <v>146</v>
      </c>
      <c r="K267" s="2" t="n">
        <v>14</v>
      </c>
      <c r="L267" s="2" t="n">
        <v>0</v>
      </c>
      <c r="M267" s="0" t="s">
        <v>72</v>
      </c>
      <c r="N267" s="0" t="n">
        <v>0</v>
      </c>
      <c r="O267" s="0" t="s">
        <v>136</v>
      </c>
      <c r="P267" s="0" t="s">
        <v>139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120</v>
      </c>
      <c r="K268" s="2" t="n">
        <v>5</v>
      </c>
      <c r="L268" s="2" t="n">
        <v>0</v>
      </c>
      <c r="M268" s="0" t="s">
        <v>72</v>
      </c>
      <c r="N268" s="0" t="n">
        <v>0</v>
      </c>
      <c r="O268" s="0" t="s">
        <v>136</v>
      </c>
      <c r="P268" s="0" t="s">
        <v>77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6" t="s">
        <v>101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94</v>
      </c>
      <c r="K269" s="2" t="n">
        <v>14</v>
      </c>
      <c r="L269" s="2" t="n">
        <v>0</v>
      </c>
      <c r="M269" s="0" t="s">
        <v>72</v>
      </c>
      <c r="N269" s="0" t="n">
        <v>0</v>
      </c>
      <c r="O269" s="0" t="s">
        <v>136</v>
      </c>
      <c r="P269" s="0" t="s">
        <v>81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f aca="false">60/3.2</f>
        <v>18.75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6" t="s">
        <v>84</v>
      </c>
      <c r="G270" s="2" t="n">
        <v>73</v>
      </c>
      <c r="H270" s="2" t="n">
        <v>54</v>
      </c>
      <c r="I270" s="2" t="n">
        <v>51</v>
      </c>
      <c r="J270" s="6" t="s">
        <v>102</v>
      </c>
      <c r="K270" s="2" t="n">
        <v>0</v>
      </c>
      <c r="L270" s="2" t="n">
        <v>0</v>
      </c>
      <c r="M270" s="0" t="s">
        <v>72</v>
      </c>
      <c r="N270" s="0" t="n">
        <v>0</v>
      </c>
      <c r="O270" s="0" t="s">
        <v>136</v>
      </c>
      <c r="P270" s="0" t="s">
        <v>86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18.4833333333331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2.8" hidden="false" customHeight="false" outlineLevel="0" collapsed="false">
      <c r="A271" s="0" t="n">
        <v>803</v>
      </c>
      <c r="B271" s="1" t="n">
        <v>44149.5368055556</v>
      </c>
      <c r="C271" s="0" t="n">
        <v>0</v>
      </c>
      <c r="D271" s="0" t="s">
        <v>143</v>
      </c>
      <c r="F271" s="6" t="s">
        <v>70</v>
      </c>
      <c r="G271" s="2" t="n">
        <v>83</v>
      </c>
      <c r="H271" s="2" t="n">
        <v>65</v>
      </c>
      <c r="I271" s="2" t="n">
        <v>54</v>
      </c>
      <c r="J271" s="2" t="s">
        <v>116</v>
      </c>
      <c r="K271" s="2" t="n">
        <v>24</v>
      </c>
      <c r="L271" s="2" t="n">
        <v>38</v>
      </c>
      <c r="M271" s="0" t="s">
        <v>72</v>
      </c>
    </row>
    <row r="272" customFormat="false" ht="12.8" hidden="false" customHeight="false" outlineLevel="0" collapsed="false">
      <c r="A272" s="0" t="n">
        <v>804</v>
      </c>
      <c r="B272" s="1" t="n">
        <v>44150.55</v>
      </c>
      <c r="C272" s="12" t="n">
        <v>1</v>
      </c>
      <c r="F272" s="6" t="s">
        <v>126</v>
      </c>
      <c r="G272" s="2" t="n">
        <v>65</v>
      </c>
      <c r="H272" s="2" t="n">
        <v>19</v>
      </c>
      <c r="I272" s="2" t="n">
        <v>17</v>
      </c>
      <c r="J272" s="2" t="s">
        <v>106</v>
      </c>
      <c r="K272" s="2" t="n">
        <v>15</v>
      </c>
      <c r="L272" s="2" t="n">
        <v>21</v>
      </c>
      <c r="M272" s="0" t="s">
        <v>72</v>
      </c>
      <c r="N272" s="0" t="n">
        <v>0</v>
      </c>
      <c r="O272" s="0" t="s">
        <v>136</v>
      </c>
      <c r="P272" s="0" t="s">
        <v>61</v>
      </c>
      <c r="Q272" s="3" t="n">
        <v>4.67</v>
      </c>
      <c r="R272" s="2" t="n">
        <v>1667</v>
      </c>
      <c r="S272" s="2" t="n">
        <v>10898</v>
      </c>
      <c r="T272" s="2" t="n">
        <f aca="false">S272-R272</f>
        <v>9231</v>
      </c>
      <c r="U272" s="3" t="n">
        <f aca="false">72/60</f>
        <v>1.2</v>
      </c>
      <c r="V272" s="3" t="n">
        <f aca="false">73/60</f>
        <v>1.21666666666667</v>
      </c>
      <c r="W272" s="3" t="n">
        <f aca="false">V272-U272</f>
        <v>0.0166666666666666</v>
      </c>
      <c r="X272" s="3" t="n">
        <f aca="false">Q272/U272</f>
        <v>3.89166666666667</v>
      </c>
      <c r="Y272" s="0" t="n">
        <v>1</v>
      </c>
      <c r="Z272" s="3" t="n">
        <f aca="false">Q272/Y272</f>
        <v>4.67</v>
      </c>
      <c r="AA272" s="3" t="n">
        <f aca="false">15+29/60</f>
        <v>15.4833333333333</v>
      </c>
      <c r="AB272" s="2" t="n">
        <v>105</v>
      </c>
      <c r="AC272" s="2" t="n">
        <v>497</v>
      </c>
      <c r="AD272" s="2" t="n">
        <v>90</v>
      </c>
      <c r="AE272" s="0" t="n">
        <v>110</v>
      </c>
      <c r="AF272" s="3" t="n">
        <f aca="false">15+20/60</f>
        <v>15.3333333333333</v>
      </c>
      <c r="AG272" s="3" t="n">
        <f aca="false">15+34/60</f>
        <v>15.5666666666667</v>
      </c>
      <c r="AH272" s="3" t="n">
        <f aca="false">15+18/60</f>
        <v>15.3</v>
      </c>
      <c r="AI272" s="3" t="n">
        <f aca="false">15+18/60</f>
        <v>15.3</v>
      </c>
      <c r="AJ272" s="0"/>
      <c r="AP272" s="2" t="n">
        <v>0</v>
      </c>
      <c r="AQ272" s="0" t="n">
        <v>0</v>
      </c>
      <c r="AR272" s="0" t="n">
        <v>0</v>
      </c>
      <c r="AS272" s="0" t="n">
        <v>0</v>
      </c>
      <c r="AT272" s="4" t="n">
        <f aca="false">60*U272-SUM(AU272:AY272)</f>
        <v>47.45</v>
      </c>
      <c r="AU272" s="3" t="n">
        <f aca="false">23+13/60</f>
        <v>23.2166666666667</v>
      </c>
      <c r="AV272" s="3" t="n">
        <f aca="false">1+20/60</f>
        <v>1.33333333333333</v>
      </c>
      <c r="AW272" s="3" t="n">
        <v>0</v>
      </c>
      <c r="AX272" s="3" t="n">
        <v>0</v>
      </c>
      <c r="AY272" s="3" t="n">
        <v>0</v>
      </c>
      <c r="AZ272" s="0" t="s">
        <v>58</v>
      </c>
      <c r="BA272" s="0" t="s">
        <v>59</v>
      </c>
      <c r="BB272" s="0" t="n">
        <v>0</v>
      </c>
    </row>
    <row r="273" customFormat="false" ht="12.8" hidden="false" customHeight="false" outlineLevel="0" collapsed="false">
      <c r="A273" s="0" t="n">
        <v>805</v>
      </c>
      <c r="B273" s="1" t="n">
        <v>44151.5791666667</v>
      </c>
      <c r="C273" s="0" t="n">
        <v>1</v>
      </c>
      <c r="F273" s="6" t="s">
        <v>126</v>
      </c>
      <c r="G273" s="2" t="n">
        <v>68</v>
      </c>
      <c r="H273" s="2" t="n">
        <v>25</v>
      </c>
      <c r="I273" s="2" t="n">
        <f aca="false">(21+18)/2</f>
        <v>19.5</v>
      </c>
      <c r="J273" s="2" t="s">
        <v>130</v>
      </c>
      <c r="K273" s="2" t="n">
        <v>0</v>
      </c>
      <c r="L273" s="2" t="n">
        <v>7</v>
      </c>
      <c r="M273" s="0" t="s">
        <v>72</v>
      </c>
      <c r="N273" s="0" t="n">
        <v>0</v>
      </c>
      <c r="O273" s="0" t="s">
        <v>136</v>
      </c>
      <c r="P273" s="0" t="s">
        <v>95</v>
      </c>
      <c r="Q273" s="3" t="n">
        <v>6.64</v>
      </c>
      <c r="R273" s="2" t="n">
        <v>1659</v>
      </c>
      <c r="S273" s="2" t="n">
        <v>17058</v>
      </c>
      <c r="T273" s="2" t="n">
        <f aca="false">S273-R273</f>
        <v>15399</v>
      </c>
      <c r="U273" s="3" t="n">
        <f aca="false">(60+52)/60</f>
        <v>1.86666666666667</v>
      </c>
      <c r="V273" s="3" t="n">
        <f aca="false">(60+56)/60</f>
        <v>1.93333333333333</v>
      </c>
      <c r="W273" s="3" t="n">
        <f aca="false">V273-U273</f>
        <v>0.0666666666666667</v>
      </c>
      <c r="X273" s="3" t="n">
        <f aca="false">Q273/U273</f>
        <v>3.55714285714286</v>
      </c>
      <c r="Y273" s="0" t="n">
        <v>1</v>
      </c>
      <c r="Z273" s="3" t="n">
        <f aca="false">Q273/Y273</f>
        <v>6.64</v>
      </c>
      <c r="AA273" s="3" t="n">
        <f aca="false">16+50/60</f>
        <v>16.8333333333333</v>
      </c>
      <c r="AB273" s="2" t="n">
        <v>180</v>
      </c>
      <c r="AC273" s="2" t="n">
        <v>701</v>
      </c>
      <c r="AD273" s="2" t="n">
        <v>95</v>
      </c>
      <c r="AE273" s="0" t="n">
        <v>133</v>
      </c>
      <c r="AF273" s="3" t="n">
        <f aca="false">16+15/60</f>
        <v>16.25</v>
      </c>
      <c r="AG273" s="3" t="n">
        <f aca="false">16+14/60</f>
        <v>16.2333333333333</v>
      </c>
      <c r="AH273" s="3" t="n">
        <f aca="false">17+12/60</f>
        <v>17.2</v>
      </c>
      <c r="AI273" s="3" t="n">
        <f aca="false">17+40/60</f>
        <v>17.6666666666667</v>
      </c>
      <c r="AJ273" s="3" t="n">
        <f aca="false">17+8/60</f>
        <v>17.1333333333333</v>
      </c>
      <c r="AK273" s="3" t="n">
        <f aca="false">16+27/60</f>
        <v>16.45</v>
      </c>
      <c r="AL273" s="3" t="n">
        <f aca="false">60/3.6</f>
        <v>16.6666666666667</v>
      </c>
      <c r="AP273" s="2" t="n">
        <v>2</v>
      </c>
      <c r="AQ273" s="0" t="n">
        <v>1</v>
      </c>
      <c r="AR273" s="0" t="n">
        <v>1</v>
      </c>
      <c r="AS273" s="0" t="n">
        <v>0</v>
      </c>
      <c r="AT273" s="4" t="n">
        <f aca="false">60*U273-SUM(AU273:AY273)</f>
        <v>58.55</v>
      </c>
      <c r="AU273" s="3" t="n">
        <f aca="false">28+31/60</f>
        <v>28.5166666666667</v>
      </c>
      <c r="AV273" s="3" t="n">
        <f aca="false">18+53/60</f>
        <v>18.8833333333333</v>
      </c>
      <c r="AW273" s="3" t="n">
        <f aca="false">6+3/60</f>
        <v>6.05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806</v>
      </c>
      <c r="B274" s="1" t="n">
        <v>44152.6243055556</v>
      </c>
      <c r="C274" s="0" t="n">
        <v>1</v>
      </c>
      <c r="F274" s="6" t="s">
        <v>70</v>
      </c>
      <c r="G274" s="2" t="n">
        <v>77</v>
      </c>
      <c r="H274" s="2" t="n">
        <v>61</v>
      </c>
      <c r="I274" s="2" t="n">
        <v>58</v>
      </c>
      <c r="J274" s="2" t="s">
        <v>94</v>
      </c>
      <c r="K274" s="2" t="n">
        <v>14</v>
      </c>
      <c r="L274" s="2" t="n">
        <v>0</v>
      </c>
      <c r="M274" s="0" t="s">
        <v>72</v>
      </c>
      <c r="N274" s="0" t="n">
        <v>0</v>
      </c>
      <c r="O274" s="0" t="s">
        <v>136</v>
      </c>
      <c r="P274" s="0" t="s">
        <v>145</v>
      </c>
      <c r="Q274" s="3" t="n">
        <v>4.4</v>
      </c>
      <c r="R274" s="2" t="n">
        <v>1181</v>
      </c>
      <c r="S274" s="2" t="n">
        <v>10436</v>
      </c>
      <c r="T274" s="2" t="n">
        <f aca="false">S274-R274</f>
        <v>9255</v>
      </c>
      <c r="U274" s="3" t="n">
        <f aca="false">71/60</f>
        <v>1.18333333333333</v>
      </c>
      <c r="V274" s="3" t="n">
        <f aca="false">87/60</f>
        <v>1.45</v>
      </c>
      <c r="W274" s="3" t="n">
        <f aca="false">V274-U274</f>
        <v>0.266666666666667</v>
      </c>
      <c r="X274" s="3" t="n">
        <f aca="false">Q274/U274</f>
        <v>3.71830985915493</v>
      </c>
      <c r="Y274" s="0" t="n">
        <v>1</v>
      </c>
      <c r="Z274" s="3" t="n">
        <f aca="false">Q274/Y274</f>
        <v>4.4</v>
      </c>
      <c r="AA274" s="3" t="n">
        <f aca="false">16+3/60</f>
        <v>16.05</v>
      </c>
      <c r="AB274" s="2" t="n">
        <v>26</v>
      </c>
      <c r="AC274" s="2" t="n">
        <v>468</v>
      </c>
      <c r="AD274" s="2" t="n">
        <v>116</v>
      </c>
      <c r="AE274" s="0" t="n">
        <v>136</v>
      </c>
      <c r="AF274" s="3" t="n">
        <f aca="false">15+54/60</f>
        <v>15.9</v>
      </c>
      <c r="AG274" s="3" t="n">
        <f aca="false">16+7/60</f>
        <v>16.1166666666667</v>
      </c>
      <c r="AH274" s="3" t="n">
        <f aca="false">16+20/60</f>
        <v>16.3333333333333</v>
      </c>
      <c r="AI274" s="3" t="n">
        <f aca="false">15+28/60</f>
        <v>15.4666666666667</v>
      </c>
      <c r="AJ274" s="3" t="n">
        <f aca="false">60/3.5</f>
        <v>17.1428571428571</v>
      </c>
      <c r="AP274" s="2" t="n">
        <v>0</v>
      </c>
      <c r="AQ274" s="0" t="n">
        <v>3</v>
      </c>
      <c r="AR274" s="0" t="n">
        <v>0</v>
      </c>
      <c r="AS274" s="0" t="n">
        <v>0</v>
      </c>
      <c r="AT274" s="4" t="n">
        <f aca="false">60*U274-SUM(AU274:AY274)</f>
        <v>1.96666666666667</v>
      </c>
      <c r="AU274" s="3" t="n">
        <f aca="false">7+5/60</f>
        <v>7.08333333333333</v>
      </c>
      <c r="AV274" s="3" t="n">
        <v>49</v>
      </c>
      <c r="AW274" s="3" t="n">
        <f aca="false">12+57/60</f>
        <v>12.95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  <row r="275" customFormat="false" ht="12.8" hidden="false" customHeight="false" outlineLevel="0" collapsed="false">
      <c r="A275" s="0" t="n">
        <v>807</v>
      </c>
      <c r="B275" s="1" t="n">
        <v>44153.4944444444</v>
      </c>
      <c r="C275" s="0" t="n">
        <v>1</v>
      </c>
      <c r="F275" s="6" t="s">
        <v>126</v>
      </c>
      <c r="G275" s="2" t="n">
        <v>69</v>
      </c>
      <c r="H275" s="2" t="n">
        <v>37</v>
      </c>
      <c r="I275" s="2" t="n">
        <v>31</v>
      </c>
      <c r="J275" s="2" t="s">
        <v>94</v>
      </c>
      <c r="K275" s="2" t="n">
        <v>14</v>
      </c>
      <c r="L275" s="2" t="n">
        <v>0</v>
      </c>
      <c r="M275" s="0" t="s">
        <v>72</v>
      </c>
      <c r="N275" s="0" t="n">
        <v>0</v>
      </c>
      <c r="O275" s="0" t="s">
        <v>136</v>
      </c>
      <c r="P275" s="0" t="s">
        <v>139</v>
      </c>
      <c r="Q275" s="3" t="n">
        <v>5.66</v>
      </c>
      <c r="U275" s="3" t="n">
        <f aca="false">96/60</f>
        <v>1.6</v>
      </c>
      <c r="V275" s="3" t="n">
        <f aca="false">(60+52)/60</f>
        <v>1.86666666666667</v>
      </c>
      <c r="W275" s="3" t="n">
        <f aca="false">V275-U275</f>
        <v>0.266666666666667</v>
      </c>
      <c r="X275" s="3" t="n">
        <f aca="false">Q275/U275</f>
        <v>3.5375</v>
      </c>
      <c r="Y275" s="0" t="n">
        <v>1</v>
      </c>
      <c r="Z275" s="3" t="n">
        <f aca="false">Q275/Y275</f>
        <v>5.66</v>
      </c>
      <c r="AA275" s="3" t="n">
        <f aca="false">16+46/60</f>
        <v>16.7666666666667</v>
      </c>
      <c r="AB275" s="2" t="n">
        <v>62</v>
      </c>
      <c r="AC275" s="2" t="n">
        <v>622</v>
      </c>
      <c r="AD275" s="2" t="n">
        <v>126</v>
      </c>
      <c r="AE275" s="0" t="n">
        <v>151</v>
      </c>
      <c r="AF275" s="3" t="n">
        <f aca="false">16+49/60</f>
        <v>16.8166666666667</v>
      </c>
      <c r="AG275" s="3" t="n">
        <f aca="false">15+46/60</f>
        <v>15.7666666666667</v>
      </c>
      <c r="AH275" s="3" t="n">
        <v>17</v>
      </c>
      <c r="AI275" s="3" t="n">
        <f aca="false">16+53/60</f>
        <v>16.8833333333333</v>
      </c>
      <c r="AJ275" s="3" t="n">
        <f aca="false">16+24/60</f>
        <v>16.4</v>
      </c>
      <c r="AK275" s="3" t="n">
        <f aca="false">60/3.3</f>
        <v>18.1818181818182</v>
      </c>
      <c r="AP275" s="2" t="n">
        <v>6</v>
      </c>
      <c r="AQ275" s="0" t="n">
        <v>0</v>
      </c>
      <c r="AR275" s="0" t="n">
        <v>0</v>
      </c>
      <c r="AS275" s="0" t="n">
        <v>0</v>
      </c>
      <c r="AT275" s="4" t="n">
        <f aca="false">60*U275-SUM(AU275:AY275)</f>
        <v>3.96666666666667</v>
      </c>
      <c r="AU275" s="3" t="n">
        <f aca="false">12+5/60</f>
        <v>12.0833333333333</v>
      </c>
      <c r="AV275" s="3" t="n">
        <f aca="false">17+19/60</f>
        <v>17.3166666666667</v>
      </c>
      <c r="AW275" s="3" t="n">
        <f aca="false">53+10/60</f>
        <v>53.1666666666667</v>
      </c>
      <c r="AX275" s="3" t="n">
        <f aca="false">9+28/60</f>
        <v>9.46666666666667</v>
      </c>
      <c r="AY275" s="3" t="n">
        <v>0</v>
      </c>
      <c r="AZ275" s="0" t="s">
        <v>58</v>
      </c>
      <c r="BA275" s="0" t="s">
        <v>59</v>
      </c>
      <c r="BB27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2020-11-18T18:11:54Z</dcterms:modified>
  <cp:revision>174</cp:revision>
  <dc:subject/>
  <dc:title/>
</cp:coreProperties>
</file>