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<sst xmlns="http://schemas.openxmlformats.org/spreadsheetml/2006/main" count="1307" uniqueCount="138">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</sst>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7" activePane="bottomLeft" state="frozen"/>
      <selection pane="topLeft" activeCell="A1" activeCellId="0" sqref="A1"/>
      <selection pane="bottomLeft" activeCell="A223" activeCellId="0" sqref="A223"/>
    </sheetView>
  </sheetViews>
  <sheetFormatPr defaultColWidth="12.4531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03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60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72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73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74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75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76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60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77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78</v>
      </c>
      <c r="G29" s="2" t="n">
        <v>66</v>
      </c>
      <c r="I29" s="2" t="n">
        <v>64</v>
      </c>
      <c r="BA29" s="0" t="n">
        <v>1</v>
      </c>
      <c r="BB29" s="0" t="s">
        <v>79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77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72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73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76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60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77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80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81</v>
      </c>
      <c r="F40" s="6" t="s">
        <v>82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60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75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81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81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81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72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73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83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84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85</v>
      </c>
      <c r="F53" s="0" t="s">
        <v>77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86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77</v>
      </c>
      <c r="G55" s="2" t="n">
        <v>55</v>
      </c>
      <c r="I55" s="2" t="n">
        <v>51</v>
      </c>
      <c r="O55" s="0" t="s">
        <v>64</v>
      </c>
      <c r="P55" s="0" t="s">
        <v>60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83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80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77</v>
      </c>
      <c r="G60" s="2" t="n">
        <v>78</v>
      </c>
      <c r="I60" s="2" t="n">
        <v>61</v>
      </c>
      <c r="O60" s="0" t="s">
        <v>55</v>
      </c>
      <c r="P60" s="0" t="s">
        <v>76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77</v>
      </c>
      <c r="G61" s="2" t="n">
        <v>79</v>
      </c>
      <c r="I61" s="2" t="n">
        <v>61</v>
      </c>
      <c r="O61" s="0" t="s">
        <v>64</v>
      </c>
      <c r="P61" s="0" t="s">
        <v>60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79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87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81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88</v>
      </c>
      <c r="O65" s="0" t="s">
        <v>55</v>
      </c>
      <c r="P65" s="0" t="s">
        <v>80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88</v>
      </c>
      <c r="O66" s="0" t="s">
        <v>64</v>
      </c>
      <c r="P66" s="0" t="s">
        <v>86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88</v>
      </c>
      <c r="O67" s="0" t="s">
        <v>55</v>
      </c>
      <c r="P67" s="0" t="s">
        <v>75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88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88</v>
      </c>
      <c r="P69" s="0" t="s">
        <v>73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78</v>
      </c>
      <c r="G70" s="2" t="n">
        <v>84</v>
      </c>
      <c r="I70" s="2" t="n">
        <v>61</v>
      </c>
      <c r="M70" s="0" t="s">
        <v>88</v>
      </c>
      <c r="O70" s="0" t="s">
        <v>64</v>
      </c>
      <c r="P70" s="0" t="s">
        <v>72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88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88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88</v>
      </c>
      <c r="O73" s="0" t="s">
        <v>64</v>
      </c>
      <c r="P73" s="0" t="s">
        <v>80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78</v>
      </c>
      <c r="G74" s="2" t="n">
        <v>72</v>
      </c>
      <c r="I74" s="2" t="n">
        <v>71</v>
      </c>
      <c r="M74" s="0" t="s">
        <v>88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88</v>
      </c>
      <c r="O75" s="0" t="s">
        <v>55</v>
      </c>
      <c r="P75" s="0" t="s">
        <v>60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88</v>
      </c>
      <c r="O76" s="0" t="s">
        <v>64</v>
      </c>
      <c r="P76" s="0" t="s">
        <v>75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77</v>
      </c>
      <c r="G77" s="2" t="n">
        <v>76</v>
      </c>
      <c r="I77" s="2" t="n">
        <v>53</v>
      </c>
      <c r="M77" s="0" t="s">
        <v>88</v>
      </c>
      <c r="O77" s="0" t="s">
        <v>55</v>
      </c>
      <c r="P77" s="0" t="s">
        <v>60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88</v>
      </c>
      <c r="O78" s="0" t="s">
        <v>64</v>
      </c>
      <c r="P78" s="0" t="s">
        <v>84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77</v>
      </c>
      <c r="G79" s="2" t="n">
        <v>81</v>
      </c>
      <c r="I79" s="2" t="n">
        <v>38</v>
      </c>
      <c r="M79" s="0" t="s">
        <v>88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88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88</v>
      </c>
      <c r="O81" s="0" t="s">
        <v>64</v>
      </c>
      <c r="P81" s="0" t="s">
        <v>89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88</v>
      </c>
      <c r="O82" s="0" t="s">
        <v>64</v>
      </c>
      <c r="P82" s="0" t="s">
        <v>75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88</v>
      </c>
      <c r="O83" s="0" t="s">
        <v>55</v>
      </c>
      <c r="P83" s="0" t="s">
        <v>60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81</v>
      </c>
      <c r="F84" s="0" t="s">
        <v>70</v>
      </c>
      <c r="G84" s="2" t="n">
        <v>70</v>
      </c>
      <c r="I84" s="2" t="n">
        <v>100</v>
      </c>
      <c r="M84" s="0" t="s">
        <v>87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87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90</v>
      </c>
      <c r="G86" s="2" t="n">
        <v>85</v>
      </c>
      <c r="I86" s="2" t="n">
        <v>55</v>
      </c>
      <c r="M86" s="0" t="s">
        <v>88</v>
      </c>
      <c r="O86" s="0" t="s">
        <v>64</v>
      </c>
      <c r="P86" s="0" t="s">
        <v>80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87</v>
      </c>
      <c r="O87" s="0" t="s">
        <v>55</v>
      </c>
      <c r="P87" s="0" t="s">
        <v>75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81</v>
      </c>
      <c r="F88" s="0" t="s">
        <v>54</v>
      </c>
      <c r="G88" s="2" t="n">
        <v>68</v>
      </c>
      <c r="I88" s="2" t="n">
        <v>87</v>
      </c>
      <c r="M88" s="0" t="s">
        <v>87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88</v>
      </c>
      <c r="O89" s="0" t="s">
        <v>64</v>
      </c>
      <c r="P89" s="0" t="s">
        <v>60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88</v>
      </c>
      <c r="O90" s="0" t="s">
        <v>55</v>
      </c>
      <c r="P90" s="0" t="s">
        <v>89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88</v>
      </c>
      <c r="O91" s="0" t="s">
        <v>64</v>
      </c>
      <c r="P91" s="0" t="s">
        <v>80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88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88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88</v>
      </c>
      <c r="O94" s="0" t="s">
        <v>64</v>
      </c>
      <c r="P94" s="0" t="s">
        <v>75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88</v>
      </c>
      <c r="O95" s="0" t="s">
        <v>55</v>
      </c>
      <c r="P95" s="0" t="s">
        <v>91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88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88</v>
      </c>
      <c r="O98" s="0" t="s">
        <v>55</v>
      </c>
      <c r="P98" s="0" t="s">
        <v>60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92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88</v>
      </c>
      <c r="O100" s="0" t="s">
        <v>64</v>
      </c>
      <c r="P100" s="0" t="s">
        <v>89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92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88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78</v>
      </c>
      <c r="G102" s="2" t="n">
        <f aca="false">AVERAGE(86,88)</f>
        <v>87</v>
      </c>
      <c r="I102" s="2" t="n">
        <f aca="false">AVERAGE(38,35)</f>
        <v>36.5</v>
      </c>
      <c r="M102" s="0" t="s">
        <v>88</v>
      </c>
      <c r="O102" s="0" t="s">
        <v>64</v>
      </c>
      <c r="P102" s="0" t="s">
        <v>75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77</v>
      </c>
      <c r="G103" s="2" t="n">
        <v>73</v>
      </c>
      <c r="I103" s="2" t="n">
        <f aca="false">AVERAGE(90,79)</f>
        <v>84.5</v>
      </c>
      <c r="M103" s="0" t="s">
        <v>87</v>
      </c>
      <c r="O103" s="0" t="s">
        <v>64</v>
      </c>
      <c r="P103" s="0" t="s">
        <v>91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77</v>
      </c>
      <c r="G104" s="2" t="n">
        <v>86</v>
      </c>
      <c r="I104" s="2" t="n">
        <v>53</v>
      </c>
      <c r="M104" s="0" t="s">
        <v>88</v>
      </c>
      <c r="O104" s="0" t="s">
        <v>64</v>
      </c>
      <c r="P104" s="0" t="s">
        <v>89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87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87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93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87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87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87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87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87</v>
      </c>
      <c r="O112" s="0" t="s">
        <v>64</v>
      </c>
      <c r="P112" s="0" t="s">
        <v>94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95</v>
      </c>
      <c r="K113" s="2" t="n">
        <v>12</v>
      </c>
      <c r="L113" s="2" t="n">
        <v>25</v>
      </c>
      <c r="M113" s="0" t="s">
        <v>88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96</v>
      </c>
      <c r="K114" s="2" t="n">
        <v>7</v>
      </c>
      <c r="L114" s="2" t="n">
        <v>0</v>
      </c>
      <c r="M114" s="0" t="s">
        <v>88</v>
      </c>
      <c r="O114" s="0" t="s">
        <v>55</v>
      </c>
      <c r="P114" s="0" t="s">
        <v>89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97</v>
      </c>
      <c r="K115" s="2" t="n">
        <v>15</v>
      </c>
      <c r="L115" s="2" t="n">
        <v>29</v>
      </c>
      <c r="M115" s="0" t="s">
        <v>88</v>
      </c>
      <c r="O115" s="0" t="s">
        <v>64</v>
      </c>
      <c r="P115" s="0" t="s">
        <v>75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97</v>
      </c>
      <c r="K116" s="2" t="n">
        <v>13</v>
      </c>
      <c r="L116" s="2" t="n">
        <v>22</v>
      </c>
      <c r="M116" s="0" t="s">
        <v>88</v>
      </c>
      <c r="O116" s="0" t="s">
        <v>55</v>
      </c>
      <c r="P116" s="0" t="s">
        <v>94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98</v>
      </c>
      <c r="K117" s="2" t="n">
        <v>13</v>
      </c>
      <c r="L117" s="2" t="n">
        <v>18</v>
      </c>
      <c r="M117" s="0" t="s">
        <v>88</v>
      </c>
      <c r="O117" s="0" t="s">
        <v>64</v>
      </c>
      <c r="P117" s="0" t="s">
        <v>94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97</v>
      </c>
      <c r="K118" s="2" t="n">
        <v>7</v>
      </c>
      <c r="L118" s="2" t="n">
        <v>0</v>
      </c>
      <c r="M118" s="0" t="s">
        <v>88</v>
      </c>
      <c r="O118" s="0" t="s">
        <v>55</v>
      </c>
      <c r="P118" s="0" t="s">
        <v>94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99</v>
      </c>
      <c r="K119" s="2" t="n">
        <v>11</v>
      </c>
      <c r="L119" s="2" t="n">
        <v>0</v>
      </c>
      <c r="M119" s="0" t="s">
        <v>88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99</v>
      </c>
      <c r="K120" s="2" t="n">
        <v>17</v>
      </c>
      <c r="L120" s="2" t="n">
        <v>28</v>
      </c>
      <c r="M120" s="0" t="s">
        <v>88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97</v>
      </c>
      <c r="K121" s="2" t="n">
        <v>14</v>
      </c>
      <c r="L121" s="2" t="n">
        <v>23</v>
      </c>
      <c r="M121" s="0" t="s">
        <v>88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100</v>
      </c>
      <c r="K122" s="2" t="n">
        <v>16</v>
      </c>
      <c r="L122" s="2" t="n">
        <v>0</v>
      </c>
      <c r="M122" s="0" t="s">
        <v>87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97</v>
      </c>
      <c r="K123" s="2" t="n">
        <f aca="false">AVERAGE(9,6)</f>
        <v>7.5</v>
      </c>
      <c r="L123" s="2" t="n">
        <v>0</v>
      </c>
      <c r="M123" s="0" t="s">
        <v>88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101</v>
      </c>
      <c r="K124" s="2" t="n">
        <v>9</v>
      </c>
      <c r="L124" s="2" t="n">
        <v>0</v>
      </c>
      <c r="M124" s="0" t="s">
        <v>87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97</v>
      </c>
      <c r="K125" s="2" t="n">
        <f aca="false">AVERAGE(16,0,19)</f>
        <v>11.6666666666667</v>
      </c>
      <c r="L125" s="2" t="n">
        <f aca="false">AVERAGE(24,0,0)</f>
        <v>8</v>
      </c>
      <c r="M125" s="0" t="s">
        <v>87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77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101</v>
      </c>
      <c r="K126" s="2" t="n">
        <v>5</v>
      </c>
      <c r="L126" s="2" t="n">
        <v>0</v>
      </c>
      <c r="M126" s="0" t="s">
        <v>87</v>
      </c>
      <c r="O126" s="0" t="s">
        <v>55</v>
      </c>
      <c r="P126" s="0" t="s">
        <v>94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102</v>
      </c>
      <c r="K127" s="2" t="n">
        <f aca="false">AVERAGE(12,9)</f>
        <v>10.5</v>
      </c>
      <c r="L127" s="2" t="n">
        <v>0</v>
      </c>
      <c r="M127" s="0" t="s">
        <v>87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103</v>
      </c>
      <c r="K128" s="2" t="n">
        <v>9</v>
      </c>
      <c r="L128" s="2" t="n">
        <v>0</v>
      </c>
      <c r="M128" s="0" t="s">
        <v>87</v>
      </c>
      <c r="O128" s="0" t="s">
        <v>55</v>
      </c>
      <c r="P128" s="0" t="s">
        <v>94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97</v>
      </c>
      <c r="K129" s="2" t="n">
        <v>15</v>
      </c>
      <c r="L129" s="2" t="n">
        <v>23</v>
      </c>
      <c r="M129" s="0" t="s">
        <v>87</v>
      </c>
      <c r="O129" s="0" t="s">
        <v>104</v>
      </c>
      <c r="P129" s="0" t="s">
        <v>105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106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97</v>
      </c>
      <c r="K130" s="2" t="n">
        <v>14</v>
      </c>
      <c r="L130" s="2" t="n">
        <v>26</v>
      </c>
      <c r="M130" s="0" t="s">
        <v>87</v>
      </c>
      <c r="O130" s="0" t="s">
        <v>55</v>
      </c>
      <c r="P130" s="0" t="s">
        <v>94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77</v>
      </c>
      <c r="G131" s="2" t="n">
        <v>88</v>
      </c>
      <c r="H131" s="2" t="n">
        <v>72</v>
      </c>
      <c r="I131" s="2" t="n">
        <v>58</v>
      </c>
      <c r="J131" s="2" t="s">
        <v>97</v>
      </c>
      <c r="K131" s="2" t="n">
        <v>15</v>
      </c>
      <c r="L131" s="2" t="n">
        <v>33</v>
      </c>
      <c r="M131" s="0" t="s">
        <v>87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97</v>
      </c>
      <c r="K132" s="2" t="n">
        <f aca="false">AVERAGE(16,17)</f>
        <v>16.5</v>
      </c>
      <c r="L132" s="2" t="n">
        <f aca="false">AVERAGE(29,30)</f>
        <v>29.5</v>
      </c>
      <c r="M132" s="0" t="s">
        <v>87</v>
      </c>
      <c r="O132" s="0" t="s">
        <v>104</v>
      </c>
      <c r="P132" s="0" t="s">
        <v>94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77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97</v>
      </c>
      <c r="K133" s="2" t="n">
        <f aca="false">AVERAGE(18,21)</f>
        <v>19.5</v>
      </c>
      <c r="L133" s="2" t="n">
        <v>20</v>
      </c>
      <c r="M133" s="0" t="s">
        <v>87</v>
      </c>
      <c r="O133" s="0" t="s">
        <v>104</v>
      </c>
      <c r="P133" s="0" t="s">
        <v>94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77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97</v>
      </c>
      <c r="K134" s="2" t="n">
        <f aca="false">AVERAGE(15,13,13)</f>
        <v>13.6666666666667</v>
      </c>
      <c r="L134" s="2" t="n">
        <v>25</v>
      </c>
      <c r="M134" s="0" t="s">
        <v>87</v>
      </c>
      <c r="O134" s="0" t="s">
        <v>55</v>
      </c>
      <c r="P134" s="0" t="s">
        <v>94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107</v>
      </c>
      <c r="K135" s="2" t="n">
        <v>10</v>
      </c>
      <c r="L135" s="2" t="n">
        <v>0</v>
      </c>
      <c r="M135" s="0" t="s">
        <v>87</v>
      </c>
      <c r="O135" s="0" t="s">
        <v>55</v>
      </c>
      <c r="P135" s="0" t="s">
        <v>94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99</v>
      </c>
      <c r="K136" s="2" t="n">
        <v>3</v>
      </c>
      <c r="L136" s="2" t="n">
        <v>0</v>
      </c>
      <c r="M136" s="0" t="s">
        <v>87</v>
      </c>
      <c r="O136" s="0" t="s">
        <v>104</v>
      </c>
      <c r="P136" s="0" t="s">
        <v>105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97</v>
      </c>
      <c r="K137" s="2" t="n">
        <f aca="false">AVERAGE(5,6)</f>
        <v>5.5</v>
      </c>
      <c r="L137" s="2" t="n">
        <v>0</v>
      </c>
      <c r="M137" s="0" t="s">
        <v>87</v>
      </c>
      <c r="O137" s="0" t="s">
        <v>55</v>
      </c>
      <c r="P137" s="0" t="s">
        <v>94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102</v>
      </c>
      <c r="K138" s="2" t="n">
        <v>5</v>
      </c>
      <c r="L138" s="2" t="n">
        <v>0</v>
      </c>
      <c r="M138" s="0" t="s">
        <v>87</v>
      </c>
      <c r="O138" s="0" t="s">
        <v>104</v>
      </c>
      <c r="P138" s="0" t="s">
        <v>105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77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100</v>
      </c>
      <c r="K139" s="2" t="n">
        <v>0</v>
      </c>
      <c r="L139" s="2" t="n">
        <v>0</v>
      </c>
      <c r="M139" s="0" t="s">
        <v>87</v>
      </c>
      <c r="O139" s="0" t="s">
        <v>55</v>
      </c>
      <c r="P139" s="0" t="s">
        <v>105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77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100</v>
      </c>
      <c r="K140" s="2" t="n">
        <v>0</v>
      </c>
      <c r="L140" s="2" t="n">
        <v>0</v>
      </c>
      <c r="M140" s="0" t="s">
        <v>87</v>
      </c>
      <c r="O140" s="0" t="s">
        <v>104</v>
      </c>
      <c r="P140" s="0" t="s">
        <v>105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108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100</v>
      </c>
      <c r="K141" s="2" t="n">
        <v>10</v>
      </c>
      <c r="L141" s="2" t="n">
        <v>0</v>
      </c>
      <c r="M141" s="0" t="s">
        <v>87</v>
      </c>
      <c r="P141" s="0" t="s">
        <v>94</v>
      </c>
      <c r="AY141" s="0" t="s">
        <v>57</v>
      </c>
      <c r="AZ141" s="0" t="s">
        <v>58</v>
      </c>
      <c r="BA141" s="0" t="n">
        <v>1</v>
      </c>
      <c r="BB141" s="0" t="s">
        <v>79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77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99</v>
      </c>
      <c r="K142" s="2" t="n">
        <v>15</v>
      </c>
      <c r="L142" s="2" t="n">
        <v>0</v>
      </c>
      <c r="M142" s="0" t="s">
        <v>87</v>
      </c>
      <c r="O142" s="0" t="s">
        <v>104</v>
      </c>
      <c r="P142" s="0" t="s">
        <v>105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97</v>
      </c>
      <c r="K143" s="2" t="n">
        <f aca="false">AVERAGE(14,13,9)</f>
        <v>12</v>
      </c>
      <c r="L143" s="2" t="n">
        <v>24</v>
      </c>
      <c r="M143" s="0" t="s">
        <v>87</v>
      </c>
      <c r="O143" s="0" t="s">
        <v>55</v>
      </c>
      <c r="P143" s="0" t="s">
        <v>105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78</v>
      </c>
      <c r="G144" s="2" t="n">
        <v>91</v>
      </c>
      <c r="H144" s="2" t="n">
        <v>76</v>
      </c>
      <c r="I144" s="2" t="n">
        <f aca="false">(65+59)/2</f>
        <v>62</v>
      </c>
      <c r="J144" s="9" t="s">
        <v>109</v>
      </c>
      <c r="K144" s="2" t="n">
        <v>8</v>
      </c>
      <c r="L144" s="2" t="n">
        <v>0</v>
      </c>
      <c r="M144" s="0" t="s">
        <v>87</v>
      </c>
      <c r="O144" s="0" t="s">
        <v>104</v>
      </c>
      <c r="P144" s="0" t="s">
        <v>94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110</v>
      </c>
      <c r="K145" s="2" t="n">
        <f aca="false">(7+13)/2</f>
        <v>10</v>
      </c>
      <c r="L145" s="2" t="n">
        <v>0</v>
      </c>
      <c r="M145" s="0" t="s">
        <v>87</v>
      </c>
      <c r="O145" s="0" t="s">
        <v>55</v>
      </c>
      <c r="P145" s="0" t="s">
        <v>105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78</v>
      </c>
      <c r="G146" s="2" t="n">
        <v>96</v>
      </c>
      <c r="H146" s="2" t="n">
        <v>71</v>
      </c>
      <c r="I146" s="2" t="n">
        <v>42</v>
      </c>
      <c r="J146" s="2" t="s">
        <v>111</v>
      </c>
      <c r="K146" s="2" t="n">
        <v>13</v>
      </c>
      <c r="L146" s="2" t="n">
        <v>17</v>
      </c>
      <c r="M146" s="0" t="s">
        <v>87</v>
      </c>
      <c r="O146" s="0" t="s">
        <v>104</v>
      </c>
      <c r="P146" s="0" t="s">
        <v>94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78</v>
      </c>
      <c r="G147" s="2" t="n">
        <f aca="false">(96+99)/2</f>
        <v>97.5</v>
      </c>
      <c r="H147" s="2" t="n">
        <v>73</v>
      </c>
      <c r="I147" s="2" t="n">
        <v>42</v>
      </c>
      <c r="J147" s="2" t="s">
        <v>97</v>
      </c>
      <c r="K147" s="2" t="n">
        <v>15</v>
      </c>
      <c r="L147" s="2" t="n">
        <v>25</v>
      </c>
      <c r="M147" s="0" t="s">
        <v>87</v>
      </c>
      <c r="O147" s="0" t="s">
        <v>55</v>
      </c>
      <c r="P147" s="0" t="s">
        <v>105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78</v>
      </c>
      <c r="G148" s="2" t="n">
        <v>94</v>
      </c>
      <c r="H148" s="2" t="n">
        <v>72</v>
      </c>
      <c r="I148" s="2" t="n">
        <v>50</v>
      </c>
      <c r="J148" s="2" t="s">
        <v>97</v>
      </c>
      <c r="K148" s="2" t="n">
        <v>16</v>
      </c>
      <c r="L148" s="2" t="n">
        <v>0</v>
      </c>
      <c r="M148" s="0" t="s">
        <v>87</v>
      </c>
      <c r="O148" s="0" t="s">
        <v>104</v>
      </c>
      <c r="P148" s="0" t="s">
        <v>105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77</v>
      </c>
      <c r="G149" s="2" t="n">
        <v>92</v>
      </c>
      <c r="H149" s="2" t="n">
        <v>71</v>
      </c>
      <c r="I149" s="2" t="n">
        <v>52</v>
      </c>
      <c r="J149" s="2" t="s">
        <v>97</v>
      </c>
      <c r="K149" s="2" t="n">
        <v>16</v>
      </c>
      <c r="L149" s="2" t="n">
        <v>0</v>
      </c>
      <c r="M149" s="0" t="s">
        <v>87</v>
      </c>
      <c r="O149" s="0" t="s">
        <v>55</v>
      </c>
      <c r="P149" s="0" t="s">
        <v>105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97</v>
      </c>
      <c r="K150" s="2" t="n">
        <f aca="false">AVERAGE(9+6)/2</f>
        <v>7.5</v>
      </c>
      <c r="L150" s="2" t="n">
        <v>27</v>
      </c>
      <c r="M150" s="0" t="s">
        <v>87</v>
      </c>
      <c r="O150" s="0" t="s">
        <v>104</v>
      </c>
      <c r="P150" s="0" t="s">
        <v>105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78</v>
      </c>
      <c r="G151" s="2" t="n">
        <v>95</v>
      </c>
      <c r="H151" s="2" t="n">
        <v>74</v>
      </c>
      <c r="I151" s="2" t="n">
        <f aca="false">(52+49)/2</f>
        <v>50.5</v>
      </c>
      <c r="J151" s="2" t="s">
        <v>103</v>
      </c>
      <c r="K151" s="2" t="n">
        <v>8</v>
      </c>
      <c r="L151" s="2" t="n">
        <v>0</v>
      </c>
      <c r="M151" s="0" t="s">
        <v>87</v>
      </c>
      <c r="O151" s="0" t="s">
        <v>55</v>
      </c>
      <c r="P151" s="0" t="s">
        <v>105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97</v>
      </c>
      <c r="K152" s="2" t="n">
        <v>9</v>
      </c>
      <c r="L152" s="2" t="n">
        <v>20</v>
      </c>
      <c r="M152" s="0" t="s">
        <v>87</v>
      </c>
      <c r="O152" s="0" t="s">
        <v>104</v>
      </c>
      <c r="P152" s="0" t="s">
        <v>94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78</v>
      </c>
      <c r="G153" s="2" t="n">
        <v>91</v>
      </c>
      <c r="H153" s="2" t="n">
        <v>71</v>
      </c>
      <c r="I153" s="2" t="n">
        <v>51</v>
      </c>
      <c r="J153" s="2" t="s">
        <v>97</v>
      </c>
      <c r="K153" s="2" t="n">
        <v>9</v>
      </c>
      <c r="L153" s="2" t="n">
        <v>16</v>
      </c>
      <c r="M153" s="0" t="s">
        <v>87</v>
      </c>
      <c r="O153" s="0" t="s">
        <v>55</v>
      </c>
      <c r="P153" s="0" t="s">
        <v>94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78</v>
      </c>
      <c r="G154" s="2" t="n">
        <v>92</v>
      </c>
      <c r="H154" s="2" t="n">
        <v>72</v>
      </c>
      <c r="I154" s="2" t="n">
        <v>53</v>
      </c>
      <c r="J154" s="2" t="s">
        <v>97</v>
      </c>
      <c r="K154" s="2" t="n">
        <v>7</v>
      </c>
      <c r="L154" s="2" t="n">
        <v>0</v>
      </c>
      <c r="M154" s="0" t="s">
        <v>87</v>
      </c>
      <c r="O154" s="0" t="s">
        <v>104</v>
      </c>
      <c r="P154" s="0" t="s">
        <v>105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77</v>
      </c>
      <c r="G155" s="2" t="n">
        <v>87</v>
      </c>
      <c r="H155" s="2" t="n">
        <v>73</v>
      </c>
      <c r="I155" s="2" t="n">
        <f aca="false">(72+65)/2</f>
        <v>68.5</v>
      </c>
      <c r="J155" s="2" t="s">
        <v>100</v>
      </c>
      <c r="K155" s="2" t="n">
        <v>7</v>
      </c>
      <c r="L155" s="2" t="n">
        <v>0</v>
      </c>
      <c r="M155" s="0" t="s">
        <v>87</v>
      </c>
      <c r="O155" s="0" t="s">
        <v>55</v>
      </c>
      <c r="P155" s="0" t="s">
        <v>105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69</v>
      </c>
      <c r="F156" s="0" t="s">
        <v>78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112</v>
      </c>
      <c r="K156" s="2" t="n">
        <v>7</v>
      </c>
      <c r="L156" s="2" t="n">
        <v>0</v>
      </c>
      <c r="M156" s="0" t="s">
        <v>87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113</v>
      </c>
      <c r="F157" s="0" t="s">
        <v>77</v>
      </c>
      <c r="G157" s="2" t="n">
        <v>92</v>
      </c>
      <c r="H157" s="2" t="n">
        <v>75</v>
      </c>
      <c r="I157" s="2" t="n">
        <v>57</v>
      </c>
      <c r="J157" s="2" t="s">
        <v>99</v>
      </c>
      <c r="K157" s="2" t="n">
        <v>6</v>
      </c>
      <c r="L157" s="2" t="n">
        <v>0</v>
      </c>
      <c r="M157" s="0" t="s">
        <v>87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113</v>
      </c>
      <c r="F158" s="0" t="s">
        <v>77</v>
      </c>
      <c r="G158" s="2" t="n">
        <v>93</v>
      </c>
      <c r="H158" s="2" t="n">
        <v>72</v>
      </c>
      <c r="I158" s="2" t="n">
        <v>53</v>
      </c>
      <c r="J158" s="2" t="s">
        <v>102</v>
      </c>
      <c r="K158" s="2" t="n">
        <v>7</v>
      </c>
      <c r="L158" s="2" t="n">
        <v>0</v>
      </c>
      <c r="M158" s="0" t="s">
        <v>87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113</v>
      </c>
      <c r="F159" s="12" t="s">
        <v>114</v>
      </c>
      <c r="G159" s="2" t="n">
        <v>96</v>
      </c>
      <c r="H159" s="2" t="n">
        <v>72</v>
      </c>
      <c r="I159" s="2" t="n">
        <v>63</v>
      </c>
      <c r="J159" s="12" t="s">
        <v>115</v>
      </c>
      <c r="K159" s="2" t="n">
        <v>9</v>
      </c>
      <c r="L159" s="2" t="n">
        <v>0</v>
      </c>
      <c r="M159" s="0" t="s">
        <v>87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113</v>
      </c>
      <c r="F160" s="12" t="s">
        <v>114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100</v>
      </c>
      <c r="K160" s="2" t="n">
        <v>6</v>
      </c>
      <c r="L160" s="2" t="n">
        <v>0</v>
      </c>
      <c r="M160" s="0" t="s">
        <v>87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113</v>
      </c>
      <c r="F161" s="12" t="s">
        <v>114</v>
      </c>
      <c r="G161" s="2" t="n">
        <v>84</v>
      </c>
      <c r="H161" s="2" t="n">
        <v>72</v>
      </c>
      <c r="I161" s="2" t="n">
        <v>72</v>
      </c>
      <c r="J161" s="2" t="s">
        <v>99</v>
      </c>
      <c r="K161" s="2" t="n">
        <f aca="false">(7+7+3)/3</f>
        <v>5.66666666666667</v>
      </c>
      <c r="L161" s="2" t="n">
        <v>0</v>
      </c>
      <c r="M161" s="0" t="s">
        <v>87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116</v>
      </c>
      <c r="G162" s="2" t="n">
        <v>76</v>
      </c>
      <c r="H162" s="2" t="n">
        <v>76</v>
      </c>
      <c r="I162" s="2" t="n">
        <v>100</v>
      </c>
      <c r="J162" s="2" t="s">
        <v>99</v>
      </c>
      <c r="K162" s="2" t="n">
        <f aca="false">AVERAGE(6,9,10)</f>
        <v>8.33333333333333</v>
      </c>
      <c r="L162" s="2" t="n">
        <v>0</v>
      </c>
      <c r="M162" s="0" t="s">
        <v>87</v>
      </c>
      <c r="N162" s="0" t="n">
        <v>0</v>
      </c>
      <c r="O162" s="0" t="s">
        <v>104</v>
      </c>
      <c r="P162" s="0" t="s">
        <v>94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97</v>
      </c>
      <c r="K163" s="2" t="n">
        <v>12</v>
      </c>
      <c r="L163" s="2" t="n">
        <v>0</v>
      </c>
      <c r="M163" s="0" t="s">
        <v>87</v>
      </c>
      <c r="N163" s="0" t="n">
        <v>0</v>
      </c>
      <c r="O163" s="0" t="s">
        <v>104</v>
      </c>
      <c r="P163" s="0" t="s">
        <v>94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97</v>
      </c>
      <c r="K164" s="2" t="n">
        <v>15</v>
      </c>
      <c r="L164" s="2" t="n">
        <v>0</v>
      </c>
      <c r="M164" s="0" t="s">
        <v>87</v>
      </c>
      <c r="N164" s="0" t="n">
        <v>0</v>
      </c>
      <c r="O164" s="0" t="s">
        <v>104</v>
      </c>
      <c r="P164" s="0" t="s">
        <v>94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117</v>
      </c>
      <c r="G165" s="2" t="n">
        <v>86</v>
      </c>
      <c r="H165" s="2" t="n">
        <v>50</v>
      </c>
      <c r="I165" s="2" t="n">
        <v>59</v>
      </c>
      <c r="J165" s="12" t="s">
        <v>118</v>
      </c>
      <c r="K165" s="2" t="n">
        <v>10</v>
      </c>
      <c r="L165" s="2" t="n">
        <v>22</v>
      </c>
      <c r="M165" s="0" t="s">
        <v>87</v>
      </c>
      <c r="N165" s="0" t="n">
        <v>0</v>
      </c>
      <c r="O165" s="0" t="s">
        <v>104</v>
      </c>
      <c r="P165" s="0" t="s">
        <v>94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114</v>
      </c>
      <c r="G166" s="2" t="n">
        <v>85</v>
      </c>
      <c r="H166" s="2" t="n">
        <v>66</v>
      </c>
      <c r="I166" s="2" t="n">
        <v>53</v>
      </c>
      <c r="J166" s="2" t="s">
        <v>96</v>
      </c>
      <c r="K166" s="2" t="n">
        <v>6</v>
      </c>
      <c r="L166" s="2" t="n">
        <v>0</v>
      </c>
      <c r="M166" s="0" t="s">
        <v>87</v>
      </c>
      <c r="N166" s="0" t="n">
        <v>0</v>
      </c>
      <c r="O166" s="0" t="s">
        <v>104</v>
      </c>
      <c r="P166" s="0" t="s">
        <v>94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2" t="s">
        <v>96</v>
      </c>
      <c r="K167" s="2" t="n">
        <v>6</v>
      </c>
      <c r="L167" s="2" t="n">
        <v>0</v>
      </c>
      <c r="M167" s="0" t="s">
        <v>88</v>
      </c>
      <c r="N167" s="0" t="n">
        <v>0</v>
      </c>
      <c r="O167" s="0" t="s">
        <v>104</v>
      </c>
      <c r="P167" s="0" t="s">
        <v>94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102</v>
      </c>
      <c r="K168" s="2" t="n">
        <v>10</v>
      </c>
      <c r="L168" s="2" t="n">
        <v>17</v>
      </c>
      <c r="M168" s="0" t="s">
        <v>88</v>
      </c>
      <c r="N168" s="0" t="n">
        <v>0</v>
      </c>
      <c r="O168" s="0" t="s">
        <v>104</v>
      </c>
      <c r="P168" s="0" t="s">
        <v>105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103</v>
      </c>
      <c r="K169" s="2" t="n">
        <v>5</v>
      </c>
      <c r="L169" s="2" t="n">
        <v>0</v>
      </c>
      <c r="M169" s="0" t="s">
        <v>88</v>
      </c>
      <c r="N169" s="0" t="n">
        <v>0</v>
      </c>
      <c r="O169" s="0" t="s">
        <v>104</v>
      </c>
      <c r="P169" s="0" t="s">
        <v>105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114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100</v>
      </c>
      <c r="K170" s="2" t="n">
        <f aca="false">(13+8)/2</f>
        <v>10.5</v>
      </c>
      <c r="L170" s="2" t="n">
        <v>0</v>
      </c>
      <c r="M170" s="0" t="s">
        <v>88</v>
      </c>
      <c r="N170" s="0" t="n">
        <v>0</v>
      </c>
      <c r="O170" s="0" t="s">
        <v>104</v>
      </c>
      <c r="P170" s="0" t="s">
        <v>94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99</v>
      </c>
      <c r="K171" s="2" t="n">
        <v>6</v>
      </c>
      <c r="L171" s="2" t="n">
        <v>0</v>
      </c>
      <c r="M171" s="0" t="s">
        <v>87</v>
      </c>
      <c r="N171" s="0" t="n">
        <v>0</v>
      </c>
      <c r="O171" s="0" t="s">
        <v>104</v>
      </c>
      <c r="P171" s="0" t="s">
        <v>94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117</v>
      </c>
      <c r="G172" s="2" t="n">
        <v>91</v>
      </c>
      <c r="H172" s="2" t="n">
        <v>69</v>
      </c>
      <c r="I172" s="2" t="n">
        <v>50</v>
      </c>
      <c r="J172" s="2" t="s">
        <v>99</v>
      </c>
      <c r="K172" s="2" t="n">
        <f aca="false">(15+12)/2</f>
        <v>13.5</v>
      </c>
      <c r="L172" s="2" t="n">
        <v>0</v>
      </c>
      <c r="M172" s="0" t="s">
        <v>87</v>
      </c>
      <c r="N172" s="0" t="n">
        <v>0</v>
      </c>
      <c r="O172" s="0" t="s">
        <v>104</v>
      </c>
      <c r="P172" s="0" t="s">
        <v>94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93</v>
      </c>
      <c r="F173" s="12" t="s">
        <v>119</v>
      </c>
      <c r="G173" s="2" t="n">
        <v>92</v>
      </c>
      <c r="H173" s="2" t="n">
        <v>68</v>
      </c>
      <c r="I173" s="2" t="n">
        <f aca="false">(48+42)/2</f>
        <v>45</v>
      </c>
      <c r="J173" s="2" t="s">
        <v>99</v>
      </c>
      <c r="K173" s="2" t="n">
        <v>15</v>
      </c>
      <c r="L173" s="2" t="n">
        <v>24</v>
      </c>
      <c r="M173" s="0" t="s">
        <v>87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111</v>
      </c>
      <c r="K174" s="2" t="n">
        <f aca="false">(15+10)/2</f>
        <v>12.5</v>
      </c>
      <c r="L174" s="2" t="n">
        <v>0</v>
      </c>
      <c r="M174" s="0" t="s">
        <v>87</v>
      </c>
      <c r="N174" s="0" t="n">
        <v>0</v>
      </c>
      <c r="O174" s="0" t="s">
        <v>104</v>
      </c>
      <c r="P174" s="0" t="s">
        <v>94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107</v>
      </c>
      <c r="K175" s="2" t="n">
        <v>16</v>
      </c>
      <c r="L175" s="2" t="n">
        <v>0</v>
      </c>
      <c r="M175" s="0" t="s">
        <v>87</v>
      </c>
      <c r="N175" s="0" t="n">
        <v>0</v>
      </c>
      <c r="O175" s="0" t="s">
        <v>104</v>
      </c>
      <c r="P175" s="0" t="s">
        <v>94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117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120</v>
      </c>
      <c r="K176" s="2" t="n">
        <v>15</v>
      </c>
      <c r="L176" s="2" t="n">
        <v>22</v>
      </c>
      <c r="M176" s="0" t="s">
        <v>87</v>
      </c>
      <c r="N176" s="0" t="n">
        <v>0</v>
      </c>
      <c r="O176" s="0" t="s">
        <v>104</v>
      </c>
      <c r="P176" s="0" t="s">
        <v>94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117</v>
      </c>
      <c r="G177" s="2" t="n">
        <v>97</v>
      </c>
      <c r="H177" s="2" t="n">
        <v>73</v>
      </c>
      <c r="I177" s="2" t="n">
        <v>47</v>
      </c>
      <c r="J177" s="2" t="s">
        <v>97</v>
      </c>
      <c r="K177" s="2" t="n">
        <v>9</v>
      </c>
      <c r="L177" s="2" t="n">
        <v>0</v>
      </c>
      <c r="M177" s="0" t="s">
        <v>87</v>
      </c>
      <c r="N177" s="0" t="n">
        <v>0</v>
      </c>
      <c r="O177" s="0" t="s">
        <v>104</v>
      </c>
      <c r="P177" s="0" t="s">
        <v>94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97</v>
      </c>
      <c r="K178" s="2" t="n">
        <f aca="false">(10+14)/2</f>
        <v>12</v>
      </c>
      <c r="L178" s="2" t="n">
        <v>21</v>
      </c>
      <c r="M178" s="0" t="s">
        <v>87</v>
      </c>
      <c r="N178" s="0" t="n">
        <v>0</v>
      </c>
      <c r="O178" s="0" t="s">
        <v>104</v>
      </c>
      <c r="P178" s="0" t="s">
        <v>94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117</v>
      </c>
      <c r="G179" s="2" t="n">
        <f aca="false">(95+98)/2</f>
        <v>96.5</v>
      </c>
      <c r="H179" s="2" t="n">
        <v>71</v>
      </c>
      <c r="I179" s="2" t="n">
        <v>43</v>
      </c>
      <c r="J179" s="2" t="s">
        <v>97</v>
      </c>
      <c r="K179" s="2" t="n">
        <v>13</v>
      </c>
      <c r="L179" s="2" t="n">
        <v>21</v>
      </c>
      <c r="M179" s="0" t="s">
        <v>87</v>
      </c>
      <c r="N179" s="0" t="n">
        <v>0</v>
      </c>
      <c r="O179" s="0" t="s">
        <v>104</v>
      </c>
      <c r="P179" s="0" t="s">
        <v>94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117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97</v>
      </c>
      <c r="K180" s="2" t="n">
        <v>8</v>
      </c>
      <c r="L180" s="2" t="n">
        <v>0</v>
      </c>
      <c r="M180" s="0" t="s">
        <v>87</v>
      </c>
      <c r="N180" s="0" t="n">
        <v>0</v>
      </c>
      <c r="O180" s="0" t="s">
        <v>104</v>
      </c>
      <c r="P180" s="0" t="s">
        <v>94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114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121</v>
      </c>
      <c r="K181" s="2" t="n">
        <f aca="false">5/2</f>
        <v>2.5</v>
      </c>
      <c r="L181" s="2" t="n">
        <v>0</v>
      </c>
      <c r="M181" s="0" t="s">
        <v>87</v>
      </c>
      <c r="N181" s="0" t="n">
        <v>0</v>
      </c>
      <c r="O181" s="0" t="s">
        <v>104</v>
      </c>
      <c r="P181" s="0" t="s">
        <v>94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79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114</v>
      </c>
      <c r="G182" s="2" t="n">
        <v>87</v>
      </c>
      <c r="H182" s="2" t="n">
        <f aca="false">(67+70)/2</f>
        <v>68.5</v>
      </c>
      <c r="I182" s="2" t="n">
        <v>54</v>
      </c>
      <c r="J182" s="2" t="s">
        <v>122</v>
      </c>
      <c r="K182" s="2" t="n">
        <v>0</v>
      </c>
      <c r="L182" s="2" t="n">
        <v>0</v>
      </c>
      <c r="M182" s="0" t="s">
        <v>88</v>
      </c>
      <c r="N182" s="0" t="n">
        <v>1</v>
      </c>
      <c r="O182" s="0" t="s">
        <v>104</v>
      </c>
      <c r="P182" s="0" t="s">
        <v>94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69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96</v>
      </c>
      <c r="K183" s="2" t="n">
        <v>15</v>
      </c>
      <c r="L183" s="2" t="n">
        <v>25</v>
      </c>
      <c r="M183" s="0" t="s">
        <v>87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117</v>
      </c>
      <c r="G184" s="2" t="n">
        <v>87</v>
      </c>
      <c r="H184" s="2" t="n">
        <v>58</v>
      </c>
      <c r="I184" s="2" t="n">
        <v>37</v>
      </c>
      <c r="J184" s="2" t="s">
        <v>118</v>
      </c>
      <c r="K184" s="2" t="n">
        <v>8</v>
      </c>
      <c r="L184" s="2" t="n">
        <v>0</v>
      </c>
      <c r="M184" s="0" t="s">
        <v>88</v>
      </c>
      <c r="N184" s="0" t="n">
        <v>0</v>
      </c>
      <c r="O184" s="0" t="s">
        <v>104</v>
      </c>
      <c r="P184" s="0" t="s">
        <v>94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119</v>
      </c>
      <c r="G185" s="2" t="n">
        <v>73</v>
      </c>
      <c r="H185" s="2" t="n">
        <v>54</v>
      </c>
      <c r="I185" s="2" t="n">
        <v>48</v>
      </c>
      <c r="J185" s="12" t="s">
        <v>123</v>
      </c>
      <c r="K185" s="2" t="n">
        <v>0</v>
      </c>
      <c r="L185" s="2" t="n">
        <v>0</v>
      </c>
      <c r="M185" s="0" t="s">
        <v>88</v>
      </c>
      <c r="N185" s="0" t="n">
        <v>0</v>
      </c>
      <c r="O185" s="0" t="s">
        <v>104</v>
      </c>
      <c r="P185" s="0" t="s">
        <v>124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79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119</v>
      </c>
      <c r="G186" s="12" t="n">
        <v>93</v>
      </c>
      <c r="H186" s="2" t="n">
        <v>62</v>
      </c>
      <c r="I186" s="2" t="n">
        <v>37</v>
      </c>
      <c r="J186" s="2" t="s">
        <v>125</v>
      </c>
      <c r="K186" s="2" t="n">
        <v>3</v>
      </c>
      <c r="L186" s="2" t="n">
        <v>0</v>
      </c>
      <c r="M186" s="0" t="s">
        <v>87</v>
      </c>
      <c r="N186" s="0" t="n">
        <v>0</v>
      </c>
      <c r="O186" s="0" t="s">
        <v>104</v>
      </c>
      <c r="P186" s="0" t="s">
        <v>94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117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126</v>
      </c>
      <c r="K187" s="2" t="n">
        <f aca="false">(7+12)/2</f>
        <v>9.5</v>
      </c>
      <c r="L187" s="2" t="n">
        <v>0</v>
      </c>
      <c r="M187" s="0" t="s">
        <v>87</v>
      </c>
      <c r="N187" s="0" t="n">
        <v>0</v>
      </c>
      <c r="O187" s="0" t="s">
        <v>104</v>
      </c>
      <c r="P187" s="0" t="s">
        <v>127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2" t="s">
        <v>119</v>
      </c>
      <c r="G188" s="2" t="n">
        <v>91</v>
      </c>
      <c r="H188" s="2" t="n">
        <v>63</v>
      </c>
      <c r="I188" s="2" t="n">
        <v>38</v>
      </c>
      <c r="J188" s="2" t="s">
        <v>99</v>
      </c>
      <c r="K188" s="2" t="n">
        <v>3</v>
      </c>
      <c r="L188" s="2" t="n">
        <v>0</v>
      </c>
      <c r="M188" s="0" t="s">
        <v>87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69</v>
      </c>
      <c r="F189" s="12" t="s">
        <v>119</v>
      </c>
      <c r="G189" s="2" t="n">
        <v>94</v>
      </c>
      <c r="H189" s="2" t="n">
        <v>65</v>
      </c>
      <c r="I189" s="2" t="n">
        <v>38</v>
      </c>
      <c r="J189" s="2" t="s">
        <v>128</v>
      </c>
      <c r="K189" s="2" t="n">
        <v>9</v>
      </c>
      <c r="L189" s="2" t="n">
        <v>0</v>
      </c>
      <c r="M189" s="0" t="s">
        <v>87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117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129</v>
      </c>
      <c r="K190" s="2" t="n">
        <v>0</v>
      </c>
      <c r="L190" s="2" t="n">
        <v>0</v>
      </c>
      <c r="M190" s="0" t="s">
        <v>87</v>
      </c>
      <c r="N190" s="0" t="n">
        <v>0</v>
      </c>
      <c r="O190" s="0" t="s">
        <v>104</v>
      </c>
      <c r="P190" s="0" t="s">
        <v>94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114</v>
      </c>
      <c r="G191" s="2" t="n">
        <v>86</v>
      </c>
      <c r="H191" s="2" t="n">
        <v>86</v>
      </c>
      <c r="I191" s="2" t="n">
        <v>73</v>
      </c>
      <c r="J191" s="2" t="s">
        <v>125</v>
      </c>
      <c r="K191" s="2" t="n">
        <f aca="false">(5+8)/2</f>
        <v>6.5</v>
      </c>
      <c r="L191" s="2" t="n">
        <v>0</v>
      </c>
      <c r="M191" s="0" t="s">
        <v>87</v>
      </c>
      <c r="N191" s="0" t="n">
        <v>0</v>
      </c>
      <c r="O191" s="0" t="s">
        <v>104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130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117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96</v>
      </c>
      <c r="K192" s="2" t="n">
        <f aca="false">AVERAGE(6,3)</f>
        <v>4.5</v>
      </c>
      <c r="L192" s="2" t="n">
        <v>0</v>
      </c>
      <c r="M192" s="0" t="s">
        <v>87</v>
      </c>
      <c r="N192" s="0" t="n">
        <v>0</v>
      </c>
      <c r="O192" s="0" t="s">
        <v>104</v>
      </c>
      <c r="P192" s="0" t="s">
        <v>94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119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97</v>
      </c>
      <c r="K193" s="2" t="n">
        <v>5</v>
      </c>
      <c r="L193" s="2" t="n">
        <v>0</v>
      </c>
      <c r="M193" s="0" t="s">
        <v>87</v>
      </c>
      <c r="N193" s="0" t="n">
        <v>0</v>
      </c>
      <c r="O193" s="0" t="s">
        <v>104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119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120</v>
      </c>
      <c r="K194" s="2" t="n">
        <f aca="false">(16+13)/2</f>
        <v>14.5</v>
      </c>
      <c r="L194" s="2" t="n">
        <v>0</v>
      </c>
      <c r="M194" s="0" t="s">
        <v>87</v>
      </c>
      <c r="N194" s="0" t="n">
        <v>0</v>
      </c>
      <c r="O194" s="0" t="s">
        <v>104</v>
      </c>
      <c r="P194" s="0" t="s">
        <v>94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114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97</v>
      </c>
      <c r="K195" s="2" t="n">
        <f aca="false">(8+4)/2</f>
        <v>6</v>
      </c>
      <c r="L195" s="2" t="n">
        <v>0</v>
      </c>
      <c r="M195" s="0" t="s">
        <v>87</v>
      </c>
      <c r="N195" s="0" t="n">
        <v>0</v>
      </c>
      <c r="O195" s="0" t="s">
        <v>104</v>
      </c>
      <c r="P195" s="0" t="s">
        <v>63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P195" s="0" t="n">
        <v>3</v>
      </c>
      <c r="AQ195" s="0" t="n">
        <v>0</v>
      </c>
      <c r="AR195" s="0" t="n">
        <v>0</v>
      </c>
      <c r="AS195" s="4" t="n">
        <v>0</v>
      </c>
      <c r="AT195" s="3" t="n">
        <f aca="false">36/60</f>
        <v>0.6</v>
      </c>
      <c r="AU195" s="3" t="n">
        <f aca="false">15+21/60</f>
        <v>15.35</v>
      </c>
      <c r="AV195" s="3" t="n">
        <f aca="false">4+43/60</f>
        <v>4.71666666666667</v>
      </c>
      <c r="AW195" s="3" t="n">
        <f aca="false">7+54/60</f>
        <v>7.9</v>
      </c>
      <c r="AX195" s="3" t="n">
        <f aca="false">44+43/60</f>
        <v>44.7166666666667</v>
      </c>
      <c r="AY195" s="0" t="s">
        <v>57</v>
      </c>
      <c r="AZ195" s="0" t="s">
        <v>58</v>
      </c>
      <c r="BA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114</v>
      </c>
      <c r="G196" s="2" t="n">
        <v>90</v>
      </c>
      <c r="H196" s="2" t="n">
        <v>77</v>
      </c>
      <c r="I196" s="2" t="n">
        <v>66</v>
      </c>
      <c r="J196" s="12" t="s">
        <v>120</v>
      </c>
      <c r="K196" s="2" t="n">
        <v>12</v>
      </c>
      <c r="L196" s="2" t="n">
        <v>0</v>
      </c>
      <c r="M196" s="0" t="s">
        <v>87</v>
      </c>
      <c r="N196" s="0" t="n">
        <v>0</v>
      </c>
      <c r="O196" s="0" t="s">
        <v>104</v>
      </c>
      <c r="P196" s="0" t="s">
        <v>80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P196" s="0" t="n">
        <v>3</v>
      </c>
      <c r="AQ196" s="0" t="n">
        <v>0</v>
      </c>
      <c r="AR196" s="0" t="n">
        <v>0</v>
      </c>
      <c r="AS196" s="4" t="n">
        <v>0</v>
      </c>
      <c r="AT196" s="3" t="n">
        <f aca="false">14/60</f>
        <v>0.233333333333333</v>
      </c>
      <c r="AU196" s="3" t="n">
        <f aca="false">22+10/60</f>
        <v>22.1666666666667</v>
      </c>
      <c r="AV196" s="3" t="n">
        <f aca="false">11+47/60</f>
        <v>11.7833333333333</v>
      </c>
      <c r="AW196" s="3" t="n">
        <f aca="false">6+56/60</f>
        <v>6.93333333333333</v>
      </c>
      <c r="AX196" s="3" t="n">
        <f aca="false">26+2/60</f>
        <v>26.0333333333333</v>
      </c>
      <c r="AY196" s="0" t="s">
        <v>57</v>
      </c>
      <c r="AZ196" s="0" t="s">
        <v>58</v>
      </c>
      <c r="BA196" s="0" t="n">
        <v>0</v>
      </c>
    </row>
    <row r="197" customFormat="false" ht="23.85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69</v>
      </c>
      <c r="F197" s="12" t="s">
        <v>131</v>
      </c>
      <c r="G197" s="2" t="n">
        <v>78</v>
      </c>
      <c r="H197" s="2" t="n">
        <v>71</v>
      </c>
      <c r="I197" s="2" t="n">
        <v>81</v>
      </c>
      <c r="J197" s="2" t="s">
        <v>128</v>
      </c>
      <c r="K197" s="2" t="n">
        <v>24</v>
      </c>
      <c r="L197" s="2" t="n">
        <v>32</v>
      </c>
      <c r="M197" s="0" t="s">
        <v>87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114</v>
      </c>
      <c r="G198" s="2" t="n">
        <v>77</v>
      </c>
      <c r="H198" s="2" t="n">
        <v>73</v>
      </c>
      <c r="I198" s="2" t="n">
        <v>84</v>
      </c>
      <c r="J198" s="12" t="s">
        <v>112</v>
      </c>
      <c r="K198" s="2" t="n">
        <v>14</v>
      </c>
      <c r="L198" s="2" t="n">
        <v>24</v>
      </c>
      <c r="M198" s="0" t="s">
        <v>88</v>
      </c>
      <c r="N198" s="0" t="n">
        <v>0</v>
      </c>
      <c r="O198" s="0" t="s">
        <v>104</v>
      </c>
      <c r="P198" s="0" t="s">
        <v>61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P198" s="0" t="n">
        <v>1</v>
      </c>
      <c r="AQ198" s="0" t="n">
        <v>0</v>
      </c>
      <c r="AR198" s="0" t="n">
        <v>0</v>
      </c>
      <c r="AS198" s="4" t="n">
        <f aca="false">60*U198-SUM(AT198:AX198)</f>
        <v>9.45000000000023</v>
      </c>
      <c r="AT198" s="3" t="n">
        <f aca="false">4+18/60</f>
        <v>4.3</v>
      </c>
      <c r="AU198" s="3" t="n">
        <f aca="false">18+29/60</f>
        <v>18.4833333333333</v>
      </c>
      <c r="AV198" s="3" t="n">
        <f aca="false">28+7/60</f>
        <v>28.1166666666667</v>
      </c>
      <c r="AW198" s="3" t="n">
        <f aca="false">21+41/60</f>
        <v>21.6833333333333</v>
      </c>
      <c r="AX198" s="3" t="n">
        <f aca="false">2+58/60</f>
        <v>2.96666666666667</v>
      </c>
      <c r="AY198" s="0" t="s">
        <v>57</v>
      </c>
      <c r="AZ198" s="0" t="s">
        <v>58</v>
      </c>
      <c r="BA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54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110</v>
      </c>
      <c r="K199" s="2" t="n">
        <v>8</v>
      </c>
      <c r="L199" s="2" t="n">
        <v>0</v>
      </c>
      <c r="M199" s="0" t="s">
        <v>88</v>
      </c>
      <c r="N199" s="0" t="n">
        <v>0</v>
      </c>
      <c r="O199" s="0" t="s">
        <v>104</v>
      </c>
      <c r="P199" s="0" t="s">
        <v>60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P199" s="0" t="n">
        <v>3</v>
      </c>
      <c r="AQ199" s="0" t="n">
        <v>0</v>
      </c>
      <c r="AR199" s="0" t="n">
        <v>0</v>
      </c>
      <c r="AS199" s="4" t="n">
        <v>0</v>
      </c>
      <c r="AT199" s="3" t="n">
        <f aca="false">39+40/60</f>
        <v>39.6666666666667</v>
      </c>
      <c r="AU199" s="3" t="n">
        <f aca="false">55+10/60</f>
        <v>55.1666666666667</v>
      </c>
      <c r="AV199" s="3" t="n">
        <f aca="false">11+19/60</f>
        <v>11.3166666666667</v>
      </c>
      <c r="AW199" s="3" t="n">
        <f aca="false">7/60</f>
        <v>0.116666666666667</v>
      </c>
      <c r="AX199" s="3" t="n">
        <v>0</v>
      </c>
      <c r="AY199" s="0" t="s">
        <v>57</v>
      </c>
      <c r="AZ199" s="0" t="s">
        <v>58</v>
      </c>
      <c r="BA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114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132</v>
      </c>
      <c r="K200" s="2" t="n">
        <v>5</v>
      </c>
      <c r="L200" s="2" t="n">
        <v>0</v>
      </c>
      <c r="M200" s="0" t="s">
        <v>87</v>
      </c>
      <c r="N200" s="0" t="n">
        <v>0</v>
      </c>
      <c r="O200" s="0" t="s">
        <v>104</v>
      </c>
      <c r="P200" s="13" t="s">
        <v>91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P200" s="0" t="n">
        <v>3</v>
      </c>
      <c r="AQ200" s="0" t="n">
        <v>1</v>
      </c>
      <c r="AR200" s="0" t="n">
        <v>0</v>
      </c>
      <c r="AS200" s="4" t="n">
        <f aca="false">60*U200-SUM(AT200:AX200)</f>
        <v>8.38333333333313</v>
      </c>
      <c r="AT200" s="3" t="n">
        <f aca="false">0</f>
        <v>0</v>
      </c>
      <c r="AU200" s="3" t="n">
        <f aca="false">6+37/60</f>
        <v>6.61666666666667</v>
      </c>
      <c r="AV200" s="3" t="n">
        <f aca="false">9+3/60</f>
        <v>9.05</v>
      </c>
      <c r="AW200" s="3" t="n">
        <f aca="false">41/60+41</f>
        <v>41.6833333333333</v>
      </c>
      <c r="AX200" s="3" t="n">
        <f aca="false">23+16/60</f>
        <v>23.2666666666667</v>
      </c>
      <c r="AY200" s="0" t="s">
        <v>57</v>
      </c>
      <c r="AZ200" s="0" t="s">
        <v>58</v>
      </c>
      <c r="BA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114</v>
      </c>
      <c r="G201" s="12" t="n">
        <v>89</v>
      </c>
      <c r="H201" s="0" t="n">
        <v>70</v>
      </c>
      <c r="I201" s="0" t="n">
        <v>53</v>
      </c>
      <c r="J201" s="0" t="s">
        <v>103</v>
      </c>
      <c r="K201" s="0" t="n">
        <v>7</v>
      </c>
      <c r="L201" s="0" t="n">
        <v>0</v>
      </c>
      <c r="M201" s="0" t="s">
        <v>88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S201" s="0"/>
      <c r="AT201" s="0"/>
      <c r="AU201" s="0"/>
      <c r="AV201" s="0"/>
      <c r="AW201" s="0"/>
      <c r="AX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93</v>
      </c>
      <c r="F202" s="12" t="s">
        <v>119</v>
      </c>
      <c r="G202" s="2" t="n">
        <v>83</v>
      </c>
      <c r="H202" s="2" t="n">
        <v>75</v>
      </c>
      <c r="I202" s="2" t="n">
        <v>77</v>
      </c>
      <c r="J202" s="2" t="s">
        <v>107</v>
      </c>
      <c r="K202" s="2" t="n">
        <v>8</v>
      </c>
      <c r="L202" s="2" t="n">
        <v>0</v>
      </c>
      <c r="M202" s="0" t="s">
        <v>87</v>
      </c>
      <c r="N202" s="0" t="n">
        <v>0</v>
      </c>
      <c r="O202" s="0" t="s">
        <v>104</v>
      </c>
      <c r="P202" s="0" t="s">
        <v>76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P202" s="0" t="n">
        <v>0</v>
      </c>
      <c r="AQ202" s="0" t="n">
        <v>0</v>
      </c>
      <c r="AR202" s="0" t="n">
        <v>0</v>
      </c>
      <c r="AS202" s="4" t="n">
        <f aca="false">60*U202-SUM(AT202:AX202)</f>
        <v>0.150000000000006</v>
      </c>
      <c r="AT202" s="3" t="n">
        <f aca="false">2+2/60</f>
        <v>2.03333333333333</v>
      </c>
      <c r="AU202" s="3" t="n">
        <f aca="false">26+4/60</f>
        <v>26.0666666666667</v>
      </c>
      <c r="AV202" s="3" t="n">
        <f aca="false">6+57/60</f>
        <v>6.95</v>
      </c>
      <c r="AW202" s="3" t="n">
        <f aca="false">48/60</f>
        <v>0.8</v>
      </c>
      <c r="AX202" s="3" t="n">
        <v>0</v>
      </c>
      <c r="AY202" s="0" t="s">
        <v>57</v>
      </c>
      <c r="AZ202" s="0" t="s">
        <v>58</v>
      </c>
      <c r="BA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117</v>
      </c>
      <c r="G203" s="2" t="n">
        <v>92</v>
      </c>
      <c r="H203" s="2" t="n">
        <v>70</v>
      </c>
      <c r="I203" s="12" t="n">
        <v>52</v>
      </c>
      <c r="J203" s="12" t="s">
        <v>120</v>
      </c>
      <c r="K203" s="2" t="n">
        <v>12</v>
      </c>
      <c r="L203" s="2" t="n">
        <v>0</v>
      </c>
      <c r="M203" s="0" t="s">
        <v>87</v>
      </c>
      <c r="N203" s="0" t="n">
        <v>0</v>
      </c>
      <c r="O203" s="0" t="s">
        <v>104</v>
      </c>
      <c r="P203" s="0" t="s">
        <v>89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P203" s="0" t="n">
        <v>4</v>
      </c>
      <c r="AQ203" s="0" t="n">
        <v>1</v>
      </c>
      <c r="AR203" s="0" t="n">
        <v>0</v>
      </c>
      <c r="AS203" s="4" t="n">
        <v>0</v>
      </c>
      <c r="AT203" s="3" t="n">
        <f aca="false">14/60</f>
        <v>0.233333333333333</v>
      </c>
      <c r="AU203" s="3" t="n">
        <f aca="false">26+56/60</f>
        <v>26.9333333333333</v>
      </c>
      <c r="AV203" s="3" t="n">
        <f aca="false">9+20/60</f>
        <v>9.33333333333333</v>
      </c>
      <c r="AW203" s="3" t="n">
        <f aca="false">42+27/60</f>
        <v>42.45</v>
      </c>
      <c r="AX203" s="3" t="n">
        <f aca="false">28+17/60</f>
        <v>28.2833333333333</v>
      </c>
      <c r="AY203" s="0" t="s">
        <v>57</v>
      </c>
      <c r="AZ203" s="0" t="s">
        <v>58</v>
      </c>
      <c r="BA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114</v>
      </c>
      <c r="G204" s="2" t="n">
        <v>87</v>
      </c>
      <c r="H204" s="2" t="n">
        <v>73</v>
      </c>
      <c r="I204" s="2" t="n">
        <f aca="false">(67+61)/2</f>
        <v>64</v>
      </c>
      <c r="J204" s="2" t="s">
        <v>97</v>
      </c>
      <c r="K204" s="2" t="n">
        <v>16</v>
      </c>
      <c r="L204" s="2" t="n">
        <v>28</v>
      </c>
      <c r="M204" s="0" t="s">
        <v>88</v>
      </c>
      <c r="N204" s="0" t="n">
        <v>0</v>
      </c>
      <c r="O204" s="0" t="s">
        <v>104</v>
      </c>
      <c r="P204" s="0" t="s">
        <v>75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P204" s="0" t="n">
        <v>4</v>
      </c>
      <c r="AQ204" s="0" t="n">
        <v>0</v>
      </c>
      <c r="AR204" s="0" t="n">
        <v>0</v>
      </c>
      <c r="AS204" s="4" t="n">
        <f aca="false">60*U204-SUM(AT204:AX204)</f>
        <v>13.6</v>
      </c>
      <c r="AT204" s="3" t="n">
        <f aca="false">18+29/60</f>
        <v>18.4833333333333</v>
      </c>
      <c r="AU204" s="3" t="n">
        <f aca="false">3+23/60</f>
        <v>3.38333333333333</v>
      </c>
      <c r="AV204" s="3" t="n">
        <f aca="false">3+4/60</f>
        <v>3.06666666666667</v>
      </c>
      <c r="AW204" s="3" t="n">
        <f aca="false">8+27/60</f>
        <v>8.45</v>
      </c>
      <c r="AX204" s="3" t="n">
        <f aca="false">39+1/60</f>
        <v>39.0166666666667</v>
      </c>
      <c r="AY204" s="0" t="s">
        <v>57</v>
      </c>
      <c r="AZ204" s="0" t="s">
        <v>58</v>
      </c>
      <c r="BA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79</v>
      </c>
      <c r="F205" s="12" t="s">
        <v>133</v>
      </c>
      <c r="G205" s="2" t="n">
        <v>81</v>
      </c>
      <c r="H205" s="2" t="n">
        <v>74</v>
      </c>
      <c r="I205" s="2" t="n">
        <v>76</v>
      </c>
      <c r="J205" s="12" t="s">
        <v>112</v>
      </c>
      <c r="K205" s="2" t="n">
        <v>10</v>
      </c>
      <c r="L205" s="2" t="n">
        <v>0</v>
      </c>
      <c r="M205" s="0" t="s">
        <v>88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114</v>
      </c>
      <c r="G206" s="2" t="n">
        <v>74</v>
      </c>
      <c r="H206" s="2" t="n">
        <v>63</v>
      </c>
      <c r="I206" s="2" t="n">
        <v>68</v>
      </c>
      <c r="J206" s="12" t="s">
        <v>134</v>
      </c>
      <c r="K206" s="2" t="n">
        <v>9</v>
      </c>
      <c r="L206" s="2" t="n">
        <v>0</v>
      </c>
      <c r="M206" s="12" t="s">
        <v>88</v>
      </c>
      <c r="N206" s="0" t="n">
        <v>0</v>
      </c>
      <c r="O206" s="0" t="s">
        <v>104</v>
      </c>
      <c r="P206" s="0" t="s">
        <v>80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P206" s="0" t="n">
        <v>2</v>
      </c>
      <c r="AQ206" s="0" t="n">
        <v>0</v>
      </c>
      <c r="AR206" s="0" t="n">
        <v>0</v>
      </c>
      <c r="AS206" s="4" t="n">
        <f aca="false">60*U206-SUM(AT206:AX206)</f>
        <v>13.1166666666667</v>
      </c>
      <c r="AT206" s="3" t="n">
        <f aca="false">21+33/60</f>
        <v>21.55</v>
      </c>
      <c r="AU206" s="3" t="n">
        <f aca="false">55+36/60</f>
        <v>55.6</v>
      </c>
      <c r="AV206" s="3" t="n">
        <f aca="false">3+44/60</f>
        <v>3.73333333333333</v>
      </c>
      <c r="AW206" s="3" t="n">
        <v>0</v>
      </c>
      <c r="AX206" s="3" t="n">
        <v>0</v>
      </c>
      <c r="AY206" s="0" t="s">
        <v>57</v>
      </c>
      <c r="AZ206" s="0" t="s">
        <v>58</v>
      </c>
      <c r="BA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114</v>
      </c>
      <c r="G207" s="2" t="n">
        <v>71</v>
      </c>
      <c r="H207" s="2" t="n">
        <v>63</v>
      </c>
      <c r="I207" s="2" t="n">
        <v>68</v>
      </c>
      <c r="J207" s="12" t="s">
        <v>118</v>
      </c>
      <c r="K207" s="2" t="n">
        <v>3</v>
      </c>
      <c r="L207" s="2" t="n">
        <v>0</v>
      </c>
      <c r="M207" s="12" t="s">
        <v>88</v>
      </c>
      <c r="N207" s="0" t="n">
        <v>0</v>
      </c>
      <c r="O207" s="0" t="s">
        <v>104</v>
      </c>
      <c r="P207" s="0" t="s">
        <v>63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P207" s="0" t="n">
        <v>2</v>
      </c>
      <c r="AQ207" s="0" t="n">
        <v>0</v>
      </c>
      <c r="AR207" s="0" t="n">
        <v>0</v>
      </c>
      <c r="AS207" s="4" t="n">
        <f aca="false">60*U207-SUM(AT207:AX207)</f>
        <v>15.0833333333333</v>
      </c>
      <c r="AT207" s="3" t="n">
        <f aca="false">37+28/60</f>
        <v>37.4666666666667</v>
      </c>
      <c r="AU207" s="3" t="n">
        <f aca="false">35+56/60</f>
        <v>35.9333333333333</v>
      </c>
      <c r="AV207" s="3" t="n">
        <f aca="false">7+14/60</f>
        <v>7.23333333333333</v>
      </c>
      <c r="AW207" s="3" t="n">
        <f aca="false">3+17/60</f>
        <v>3.28333333333333</v>
      </c>
      <c r="AX207" s="3" t="n">
        <v>0</v>
      </c>
      <c r="AY207" s="0" t="s">
        <v>57</v>
      </c>
      <c r="AZ207" s="0" t="s">
        <v>58</v>
      </c>
      <c r="BA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114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118</v>
      </c>
      <c r="K208" s="2" t="n">
        <v>3</v>
      </c>
      <c r="L208" s="2" t="n">
        <v>0</v>
      </c>
      <c r="M208" s="12" t="s">
        <v>88</v>
      </c>
      <c r="N208" s="0" t="n">
        <v>0</v>
      </c>
      <c r="O208" s="0" t="s">
        <v>104</v>
      </c>
      <c r="P208" s="0" t="s">
        <v>127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P208" s="0" t="n">
        <v>1</v>
      </c>
      <c r="AQ208" s="0" t="n">
        <v>0</v>
      </c>
      <c r="AR208" s="0" t="n">
        <v>0</v>
      </c>
      <c r="AS208" s="4" t="n">
        <f aca="false">60*U208-SUM(AT208:AX208)</f>
        <v>1.46666666666667</v>
      </c>
      <c r="AT208" s="3" t="n">
        <f aca="false">28+36/60</f>
        <v>28.6</v>
      </c>
      <c r="AU208" s="3" t="n">
        <f aca="false">54+7/60</f>
        <v>54.1166666666667</v>
      </c>
      <c r="AV208" s="3" t="n">
        <f aca="false">10+49/60</f>
        <v>10.8166666666667</v>
      </c>
      <c r="AW208" s="3" t="n">
        <v>0</v>
      </c>
      <c r="AX208" s="3" t="n">
        <v>0</v>
      </c>
      <c r="AY208" s="0" t="s">
        <v>57</v>
      </c>
      <c r="AZ208" s="0" t="s">
        <v>58</v>
      </c>
      <c r="BA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117</v>
      </c>
      <c r="G209" s="2" t="n">
        <v>69</v>
      </c>
      <c r="H209" s="2" t="n">
        <v>69</v>
      </c>
      <c r="I209" s="2" t="n">
        <f aca="false">(57+51)/2</f>
        <v>54</v>
      </c>
      <c r="J209" s="12" t="s">
        <v>118</v>
      </c>
      <c r="K209" s="2" t="n">
        <f aca="false">(14+10)/2</f>
        <v>12</v>
      </c>
      <c r="L209" s="2" t="n">
        <v>21</v>
      </c>
      <c r="M209" s="12" t="s">
        <v>88</v>
      </c>
      <c r="N209" s="0" t="n">
        <v>0</v>
      </c>
      <c r="O209" s="0" t="s">
        <v>135</v>
      </c>
      <c r="P209" s="0" t="s">
        <v>71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P209" s="0" t="n">
        <v>1</v>
      </c>
      <c r="AQ209" s="0" t="n">
        <v>1</v>
      </c>
      <c r="AR209" s="0" t="n">
        <v>0</v>
      </c>
      <c r="AS209" s="4" t="n">
        <v>0</v>
      </c>
      <c r="AT209" s="3" t="n">
        <f aca="false">1+38/60</f>
        <v>1.63333333333333</v>
      </c>
      <c r="AU209" s="3" t="n">
        <f aca="false">15+26/60</f>
        <v>15.4333333333333</v>
      </c>
      <c r="AV209" s="3" t="n">
        <f aca="false">79+58/60</f>
        <v>79.9666666666667</v>
      </c>
      <c r="AW209" s="3" t="n">
        <v>0</v>
      </c>
      <c r="AX209" s="3" t="n">
        <v>0</v>
      </c>
      <c r="AY209" s="0" t="s">
        <v>57</v>
      </c>
      <c r="AZ209" s="0" t="s">
        <v>58</v>
      </c>
      <c r="BA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119</v>
      </c>
      <c r="G210" s="2" t="n">
        <v>88</v>
      </c>
      <c r="H210" s="2" t="n">
        <v>66</v>
      </c>
      <c r="I210" s="2" t="n">
        <v>52</v>
      </c>
      <c r="J210" s="2" t="s">
        <v>96</v>
      </c>
      <c r="K210" s="2" t="n">
        <v>7</v>
      </c>
      <c r="L210" s="2" t="n">
        <v>0</v>
      </c>
      <c r="M210" s="0" t="s">
        <v>88</v>
      </c>
      <c r="N210" s="0" t="n">
        <v>0</v>
      </c>
      <c r="O210" s="0" t="s">
        <v>135</v>
      </c>
      <c r="P210" s="13" t="s">
        <v>91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P210" s="0" t="n">
        <v>4</v>
      </c>
      <c r="AQ210" s="0" t="n">
        <v>0</v>
      </c>
      <c r="AR210" s="0" t="n">
        <v>0</v>
      </c>
      <c r="AS210" s="4" t="n">
        <f aca="false">60*U210-SUM(AT210:AX210)</f>
        <v>4.96666666666667</v>
      </c>
      <c r="AT210" s="3" t="n">
        <f aca="false">27+23/60</f>
        <v>27.3833333333333</v>
      </c>
      <c r="AU210" s="3" t="n">
        <f aca="false">49+26/60</f>
        <v>49.4333333333333</v>
      </c>
      <c r="AV210" s="3" t="n">
        <f aca="false">30+13/60</f>
        <v>30.2166666666667</v>
      </c>
      <c r="AW210" s="3" t="n">
        <v>0</v>
      </c>
      <c r="AX210" s="3" t="n">
        <v>0</v>
      </c>
      <c r="AY210" s="0" t="s">
        <v>57</v>
      </c>
      <c r="AZ210" s="0" t="s">
        <v>58</v>
      </c>
      <c r="BA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117</v>
      </c>
      <c r="G211" s="2" t="n">
        <v>85</v>
      </c>
      <c r="H211" s="2" t="n">
        <v>70</v>
      </c>
      <c r="I211" s="2" t="n">
        <f aca="false">(63+59)/2</f>
        <v>61</v>
      </c>
      <c r="J211" s="2" t="s">
        <v>96</v>
      </c>
      <c r="K211" s="2" t="n">
        <f aca="false">(3+7)/2</f>
        <v>5</v>
      </c>
      <c r="L211" s="2" t="n">
        <v>0</v>
      </c>
      <c r="M211" s="0" t="s">
        <v>87</v>
      </c>
      <c r="N211" s="0" t="n">
        <v>0</v>
      </c>
      <c r="O211" s="0" t="s">
        <v>135</v>
      </c>
      <c r="P211" s="0" t="s">
        <v>61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P211" s="0" t="n">
        <v>4</v>
      </c>
      <c r="AQ211" s="0" t="n">
        <v>0</v>
      </c>
      <c r="AR211" s="0" t="n">
        <v>0</v>
      </c>
      <c r="AS211" s="4" t="n">
        <f aca="false">60*U211-SUM(AT211:AX211)</f>
        <v>0.36666666666666</v>
      </c>
      <c r="AT211" s="4" t="n">
        <f aca="false">32+59/60</f>
        <v>32.9833333333333</v>
      </c>
      <c r="AU211" s="3" t="n">
        <f aca="false">31+4/60</f>
        <v>31.0666666666667</v>
      </c>
      <c r="AV211" s="3" t="n">
        <f aca="false">34+11/60</f>
        <v>34.1833333333333</v>
      </c>
      <c r="AW211" s="3" t="n">
        <f aca="false">2+24/60</f>
        <v>2.4</v>
      </c>
      <c r="AX211" s="3" t="n">
        <v>0</v>
      </c>
      <c r="AY211" s="0" t="s">
        <v>57</v>
      </c>
      <c r="AZ211" s="0" t="s">
        <v>58</v>
      </c>
      <c r="BA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68</v>
      </c>
      <c r="F212" s="12" t="s">
        <v>119</v>
      </c>
      <c r="G212" s="2" t="n">
        <v>89</v>
      </c>
      <c r="H212" s="2" t="n">
        <v>70</v>
      </c>
      <c r="I212" s="2" t="n">
        <f aca="false">(57+51)/2</f>
        <v>54</v>
      </c>
      <c r="J212" s="2" t="s">
        <v>96</v>
      </c>
      <c r="K212" s="2" t="n">
        <v>9</v>
      </c>
      <c r="L212" s="2" t="n">
        <v>0</v>
      </c>
      <c r="M212" s="0" t="s">
        <v>87</v>
      </c>
      <c r="N212" s="0" t="n">
        <v>0</v>
      </c>
      <c r="O212" s="0" t="s">
        <v>135</v>
      </c>
      <c r="P212" s="0" t="s">
        <v>89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P212" s="0" t="n">
        <v>3</v>
      </c>
      <c r="AQ212" s="0" t="n">
        <v>0</v>
      </c>
      <c r="AR212" s="0" t="n">
        <v>0</v>
      </c>
      <c r="AS212" s="4" t="n">
        <f aca="false">60*U212-SUM(AT212:AX212)</f>
        <v>0.0499999999999972</v>
      </c>
      <c r="AT212" s="3" t="n">
        <f aca="false">5+10/60</f>
        <v>5.16666666666667</v>
      </c>
      <c r="AU212" s="0" t="n">
        <f aca="false">35+15/60</f>
        <v>35.25</v>
      </c>
      <c r="AV212" s="3" t="n">
        <f aca="false">52+32/60</f>
        <v>52.5333333333333</v>
      </c>
      <c r="AW212" s="3" t="n">
        <v>0</v>
      </c>
      <c r="AX212" s="3" t="n">
        <v>0</v>
      </c>
      <c r="AY212" s="0" t="s">
        <v>57</v>
      </c>
      <c r="AZ212" s="0" t="s">
        <v>58</v>
      </c>
      <c r="BA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117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118</v>
      </c>
      <c r="K213" s="2" t="n">
        <v>8</v>
      </c>
      <c r="L213" s="2" t="n">
        <v>0</v>
      </c>
      <c r="M213" s="0" t="s">
        <v>88</v>
      </c>
      <c r="N213" s="0" t="n">
        <v>0</v>
      </c>
      <c r="O213" s="0" t="s">
        <v>135</v>
      </c>
      <c r="P213" s="0" t="s">
        <v>75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P213" s="0" t="n">
        <v>2</v>
      </c>
      <c r="AQ213" s="0" t="n">
        <v>0</v>
      </c>
      <c r="AR213" s="0" t="n">
        <v>0</v>
      </c>
      <c r="AS213" s="4" t="n">
        <f aca="false">60*U213-SUM(AT213:AX213)</f>
        <v>24.0166666666667</v>
      </c>
      <c r="AT213" s="3" t="n">
        <f aca="false">68+32/60</f>
        <v>68.5333333333333</v>
      </c>
      <c r="AU213" s="3" t="n">
        <f aca="false">13+27/60</f>
        <v>13.45</v>
      </c>
      <c r="AV213" s="3" t="n">
        <v>0</v>
      </c>
      <c r="AW213" s="3" t="n">
        <v>0</v>
      </c>
      <c r="AX213" s="3" t="n">
        <v>0</v>
      </c>
      <c r="AY213" s="0" t="s">
        <v>57</v>
      </c>
      <c r="AZ213" s="0" t="s">
        <v>58</v>
      </c>
      <c r="BA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117</v>
      </c>
      <c r="G214" s="2" t="n">
        <v>86</v>
      </c>
      <c r="H214" s="2" t="n">
        <v>64</v>
      </c>
      <c r="I214" s="2" t="n">
        <v>49</v>
      </c>
      <c r="J214" s="2" t="s">
        <v>102</v>
      </c>
      <c r="K214" s="2" t="n">
        <v>7</v>
      </c>
      <c r="L214" s="2" t="n">
        <v>0</v>
      </c>
      <c r="M214" s="0" t="s">
        <v>88</v>
      </c>
      <c r="N214" s="0" t="n">
        <v>0</v>
      </c>
      <c r="O214" s="0" t="s">
        <v>135</v>
      </c>
      <c r="P214" s="0" t="s">
        <v>80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P214" s="0" t="n">
        <v>2</v>
      </c>
      <c r="AQ214" s="0" t="n">
        <v>0</v>
      </c>
      <c r="AR214" s="0" t="n">
        <v>0</v>
      </c>
      <c r="AS214" s="4" t="n">
        <f aca="false">60*U214-SUM(AT214:AX214)</f>
        <v>25.5666666666667</v>
      </c>
      <c r="AT214" s="3" t="n">
        <f aca="false">32+29/60</f>
        <v>32.4833333333333</v>
      </c>
      <c r="AU214" s="3" t="n">
        <f aca="false">16+6/60</f>
        <v>16.1</v>
      </c>
      <c r="AV214" s="3" t="n">
        <f aca="false">26+51/60</f>
        <v>26.85</v>
      </c>
      <c r="AW214" s="3" t="n">
        <v>0</v>
      </c>
      <c r="AX214" s="3" t="n">
        <v>0</v>
      </c>
      <c r="AY214" s="0" t="s">
        <v>57</v>
      </c>
      <c r="AZ214" s="0" t="s">
        <v>58</v>
      </c>
      <c r="BA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119</v>
      </c>
      <c r="G215" s="2" t="n">
        <v>75</v>
      </c>
      <c r="H215" s="2" t="n">
        <v>59</v>
      </c>
      <c r="I215" s="2" t="n">
        <v>57</v>
      </c>
      <c r="J215" s="12" t="s">
        <v>136</v>
      </c>
      <c r="K215" s="2" t="n">
        <v>10</v>
      </c>
      <c r="L215" s="2" t="n">
        <v>0</v>
      </c>
      <c r="M215" s="0" t="s">
        <v>88</v>
      </c>
      <c r="N215" s="0" t="n">
        <v>0</v>
      </c>
      <c r="O215" s="0" t="s">
        <v>135</v>
      </c>
      <c r="P215" s="0" t="s">
        <v>89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P215" s="0" t="n">
        <v>1</v>
      </c>
      <c r="AQ215" s="0" t="n">
        <v>1</v>
      </c>
      <c r="AR215" s="0" t="n">
        <v>0</v>
      </c>
      <c r="AS215" s="4" t="n">
        <f aca="false">60*U215-SUM(AT215:AX215)</f>
        <v>79.65</v>
      </c>
      <c r="AT215" s="3" t="n">
        <f aca="false">40+46/60</f>
        <v>40.7666666666667</v>
      </c>
      <c r="AU215" s="3" t="n">
        <f aca="false">35/60</f>
        <v>0.583333333333333</v>
      </c>
      <c r="AV215" s="3" t="n">
        <v>0</v>
      </c>
      <c r="AW215" s="3" t="n">
        <v>0</v>
      </c>
      <c r="AX215" s="3" t="n">
        <v>0</v>
      </c>
      <c r="AY215" s="0" t="s">
        <v>57</v>
      </c>
      <c r="AZ215" s="0" t="s">
        <v>58</v>
      </c>
      <c r="BA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59</v>
      </c>
      <c r="G216" s="2" t="n">
        <v>80</v>
      </c>
      <c r="H216" s="2" t="n">
        <v>56</v>
      </c>
      <c r="I216" s="2" t="n">
        <v>80</v>
      </c>
      <c r="J216" s="2" t="s">
        <v>128</v>
      </c>
      <c r="K216" s="2" t="n">
        <v>12</v>
      </c>
      <c r="L216" s="2" t="n">
        <v>20</v>
      </c>
      <c r="M216" s="0" t="s">
        <v>88</v>
      </c>
      <c r="N216" s="0" t="n">
        <v>0</v>
      </c>
      <c r="O216" s="0" t="s">
        <v>135</v>
      </c>
      <c r="P216" s="0" t="s">
        <v>137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P216" s="0" t="n">
        <v>2</v>
      </c>
      <c r="AQ216" s="0" t="n">
        <v>0</v>
      </c>
      <c r="AR216" s="0" t="n">
        <v>0</v>
      </c>
      <c r="AS216" s="4" t="n">
        <f aca="false">60*U216-SUM(AT216:AX216)</f>
        <v>0.556666666666672</v>
      </c>
      <c r="AT216" s="3" t="n">
        <v>76.41</v>
      </c>
      <c r="AU216" s="3" t="n">
        <f aca="false">26+36/60</f>
        <v>26.6</v>
      </c>
      <c r="AV216" s="3" t="n">
        <f aca="false">2+26/60</f>
        <v>2.43333333333333</v>
      </c>
      <c r="AW216" s="3" t="n">
        <v>0</v>
      </c>
      <c r="AX216" s="3" t="n">
        <v>0</v>
      </c>
      <c r="AY216" s="0" t="s">
        <v>57</v>
      </c>
      <c r="AZ216" s="0" t="s">
        <v>58</v>
      </c>
      <c r="BA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54</v>
      </c>
      <c r="G217" s="2" t="n">
        <v>76</v>
      </c>
      <c r="H217" s="2" t="n">
        <v>65</v>
      </c>
      <c r="I217" s="2" t="n">
        <v>71</v>
      </c>
      <c r="J217" s="2" t="s">
        <v>103</v>
      </c>
      <c r="K217" s="2" t="n">
        <v>9</v>
      </c>
      <c r="L217" s="2" t="n">
        <v>0</v>
      </c>
      <c r="M217" s="0" t="s">
        <v>88</v>
      </c>
      <c r="N217" s="0" t="n">
        <v>0</v>
      </c>
      <c r="O217" s="0" t="s">
        <v>135</v>
      </c>
      <c r="P217" s="0" t="s">
        <v>127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P217" s="0" t="n">
        <v>1</v>
      </c>
      <c r="AQ217" s="0" t="n">
        <v>0</v>
      </c>
      <c r="AR217" s="0" t="n">
        <v>0</v>
      </c>
      <c r="AS217" s="4" t="n">
        <v>0</v>
      </c>
      <c r="AT217" s="3" t="n">
        <f aca="false">11+4/60</f>
        <v>11.0666666666667</v>
      </c>
      <c r="AU217" s="3" t="n">
        <f aca="false">74+36/60</f>
        <v>74.6</v>
      </c>
      <c r="AV217" s="3" t="n">
        <f aca="false">25+34/60/60</f>
        <v>25.0094444444444</v>
      </c>
      <c r="AW217" s="3" t="n">
        <v>0</v>
      </c>
      <c r="AX217" s="3" t="n">
        <v>0</v>
      </c>
      <c r="AY217" s="0" t="s">
        <v>57</v>
      </c>
      <c r="AZ217" s="0" t="s">
        <v>58</v>
      </c>
      <c r="BA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81</v>
      </c>
      <c r="F218" s="0" t="s">
        <v>54</v>
      </c>
      <c r="G218" s="2" t="n">
        <v>69</v>
      </c>
      <c r="H218" s="2" t="n">
        <v>67</v>
      </c>
      <c r="I218" s="2" t="n">
        <v>96</v>
      </c>
      <c r="J218" s="2" t="s">
        <v>103</v>
      </c>
      <c r="K218" s="2" t="n">
        <v>8</v>
      </c>
      <c r="L218" s="2" t="n">
        <v>0</v>
      </c>
      <c r="M218" s="0" t="s">
        <v>87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12" t="s">
        <v>133</v>
      </c>
      <c r="G219" s="2" t="n">
        <v>71</v>
      </c>
      <c r="H219" s="2" t="n">
        <v>63</v>
      </c>
      <c r="I219" s="2" t="n">
        <v>75</v>
      </c>
      <c r="J219" s="2" t="s">
        <v>96</v>
      </c>
      <c r="K219" s="2" t="n">
        <v>13</v>
      </c>
      <c r="L219" s="2" t="n">
        <v>0</v>
      </c>
      <c r="M219" s="0" t="s">
        <v>88</v>
      </c>
      <c r="N219" s="0" t="n">
        <v>0</v>
      </c>
      <c r="O219" s="0" t="s">
        <v>135</v>
      </c>
      <c r="P219" s="13" t="s">
        <v>91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P219" s="0" t="n">
        <v>1</v>
      </c>
      <c r="AQ219" s="0" t="n">
        <v>0</v>
      </c>
      <c r="AR219" s="0" t="n">
        <v>0</v>
      </c>
      <c r="AS219" s="4" t="n">
        <f aca="false">60*U219-SUM(AT219:AX219)</f>
        <v>59.7000000000002</v>
      </c>
      <c r="AT219" s="3" t="n">
        <f aca="false">45+39/60</f>
        <v>45.65</v>
      </c>
      <c r="AU219" s="3" t="n">
        <f aca="false">6+39/60</f>
        <v>6.65</v>
      </c>
      <c r="AV219" s="3" t="n">
        <v>0</v>
      </c>
      <c r="AW219" s="3" t="n">
        <v>0</v>
      </c>
      <c r="AX219" s="3" t="n">
        <v>0</v>
      </c>
      <c r="AY219" s="0" t="s">
        <v>57</v>
      </c>
      <c r="AZ219" s="0" t="s">
        <v>58</v>
      </c>
      <c r="BA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12" t="s">
        <v>114</v>
      </c>
      <c r="G220" s="2" t="n">
        <v>70</v>
      </c>
      <c r="H220" s="2" t="n">
        <v>61</v>
      </c>
      <c r="I220" s="2" t="n">
        <v>73</v>
      </c>
      <c r="J220" s="12" t="s">
        <v>123</v>
      </c>
      <c r="K220" s="2" t="n">
        <v>0</v>
      </c>
      <c r="L220" s="2" t="n">
        <v>0</v>
      </c>
      <c r="M220" s="0" t="s">
        <v>88</v>
      </c>
      <c r="N220" s="0" t="n">
        <v>0</v>
      </c>
      <c r="O220" s="0" t="s">
        <v>135</v>
      </c>
      <c r="P220" s="0" t="s">
        <v>61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P220" s="0" t="n">
        <v>0</v>
      </c>
      <c r="AQ220" s="0" t="n">
        <v>0</v>
      </c>
      <c r="AR220" s="0" t="n">
        <v>0</v>
      </c>
      <c r="AS220" s="4" t="n">
        <f aca="false">60*U220-SUM(AT220:AX220)</f>
        <v>3.63333333333333</v>
      </c>
      <c r="AT220" s="3" t="n">
        <f aca="false">16+29/60</f>
        <v>16.4833333333333</v>
      </c>
      <c r="AU220" s="3" t="n">
        <f aca="false">8+44/60</f>
        <v>8.73333333333333</v>
      </c>
      <c r="AV220" s="3" t="n">
        <f aca="false">51+9/60</f>
        <v>51.15</v>
      </c>
      <c r="AW220" s="3" t="n">
        <v>0</v>
      </c>
      <c r="AX220" s="3" t="n">
        <v>0</v>
      </c>
      <c r="AY220" s="0" t="s">
        <v>57</v>
      </c>
      <c r="AZ220" s="0" t="s">
        <v>58</v>
      </c>
      <c r="BA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12" t="s">
        <v>119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97</v>
      </c>
      <c r="K221" s="2" t="n">
        <v>10</v>
      </c>
      <c r="L221" s="2" t="n">
        <v>0</v>
      </c>
      <c r="M221" s="0" t="s">
        <v>88</v>
      </c>
      <c r="O221" s="0" t="s">
        <v>135</v>
      </c>
      <c r="P221" s="0" t="s">
        <v>63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P221" s="0" t="n">
        <v>6</v>
      </c>
      <c r="AQ221" s="0" t="n">
        <v>0</v>
      </c>
      <c r="AR221" s="0" t="n">
        <v>0</v>
      </c>
      <c r="AS221" s="4" t="n">
        <f aca="false">60*U221-SUM(AT221:AX221)</f>
        <v>29.65</v>
      </c>
      <c r="AT221" s="3" t="n">
        <f aca="false">27+57/60</f>
        <v>27.95</v>
      </c>
      <c r="AU221" s="3" t="n">
        <f aca="false">37+56/60</f>
        <v>37.9333333333333</v>
      </c>
      <c r="AV221" s="3" t="n">
        <f aca="false">20+34/60</f>
        <v>20.5666666666667</v>
      </c>
      <c r="AW221" s="3" t="n">
        <f aca="false">1+54/60</f>
        <v>1.9</v>
      </c>
      <c r="AX221" s="3" t="n">
        <v>0</v>
      </c>
      <c r="AY221" s="0" t="s">
        <v>57</v>
      </c>
      <c r="AZ221" s="0" t="s">
        <v>58</v>
      </c>
      <c r="BA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59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97</v>
      </c>
      <c r="K222" s="2" t="n">
        <f aca="false">(12+16+15)/2</f>
        <v>21.5</v>
      </c>
      <c r="L222" s="2" t="n">
        <v>24</v>
      </c>
      <c r="M222" s="0" t="s">
        <v>87</v>
      </c>
      <c r="N222" s="0" t="n">
        <v>0</v>
      </c>
      <c r="O222" s="0" t="s">
        <v>135</v>
      </c>
      <c r="P222" s="0" t="s">
        <v>127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P222" s="0" t="n">
        <v>2</v>
      </c>
      <c r="AQ222" s="0" t="n">
        <v>0</v>
      </c>
      <c r="AR222" s="0" t="n">
        <v>0</v>
      </c>
      <c r="AS222" s="4" t="n">
        <f aca="false">60*U222-SUM(AT222:AX222)</f>
        <v>32.3166666666667</v>
      </c>
      <c r="AT222" s="3" t="n">
        <f aca="false">41+4/60</f>
        <v>41.0666666666667</v>
      </c>
      <c r="AU222" s="3" t="n">
        <f aca="false">56+8/60</f>
        <v>56.1333333333333</v>
      </c>
      <c r="AV222" s="3" t="n">
        <f aca="false">14+26/60</f>
        <v>14.4333333333333</v>
      </c>
      <c r="AW222" s="3" t="n">
        <f aca="false">3/60</f>
        <v>0.05</v>
      </c>
      <c r="AX222" s="3" t="n">
        <v>0</v>
      </c>
      <c r="AY222" s="0" t="s">
        <v>57</v>
      </c>
      <c r="AZ222" s="0" t="s">
        <v>58</v>
      </c>
      <c r="BA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7348950.525</v>
      </c>
      <c r="C223" s="0" t="n">
        <v>1</v>
      </c>
      <c r="F223" s="12" t="s">
        <v>131</v>
      </c>
      <c r="G223" s="2" t="n">
        <v>86</v>
      </c>
      <c r="H223" s="2" t="n">
        <v>72</v>
      </c>
      <c r="I223" s="2" t="n">
        <v>63</v>
      </c>
      <c r="J223" s="2" t="s">
        <v>97</v>
      </c>
      <c r="K223" s="2" t="n">
        <v>26</v>
      </c>
      <c r="L223" s="2" t="n">
        <v>35</v>
      </c>
      <c r="M223" s="0" t="s">
        <v>87</v>
      </c>
      <c r="N223" s="0" t="n">
        <v>0</v>
      </c>
      <c r="O223" s="0" t="s">
        <v>135</v>
      </c>
      <c r="P223" s="0" t="s">
        <v>71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P223" s="0" t="n">
        <v>1</v>
      </c>
      <c r="AQ223" s="0" t="n">
        <v>0</v>
      </c>
      <c r="AR223" s="0" t="n">
        <v>0</v>
      </c>
      <c r="AS223" s="4" t="n">
        <v>0</v>
      </c>
      <c r="AT223" s="3" t="n">
        <f aca="false">58+56/60</f>
        <v>58.9333333333333</v>
      </c>
      <c r="AU223" s="3" t="n">
        <f aca="false">16+66/60</f>
        <v>17.1</v>
      </c>
      <c r="AV223" s="3" t="n">
        <f aca="false">4+17/60</f>
        <v>4.28333333333333</v>
      </c>
      <c r="AW223" s="3" t="n">
        <v>0</v>
      </c>
      <c r="AX223" s="3" t="n">
        <v>0</v>
      </c>
      <c r="AY223" s="0" t="s">
        <v>57</v>
      </c>
      <c r="AZ223" s="0" t="s">
        <v>58</v>
      </c>
      <c r="BA22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2067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2020-09-28T00:22:32Z</dcterms:modified>
  <cp:revision>102</cp:revision>
  <dc:subject/>
  <dc:title/>
</cp:coreProperties>
</file>