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33" i="1" l="1"/>
  <c r="AR133" i="1"/>
  <c r="AQ133" i="1"/>
  <c r="AI133" i="1"/>
  <c r="AH133" i="1"/>
  <c r="AG133" i="1"/>
  <c r="AF133" i="1"/>
  <c r="AE133" i="1"/>
  <c r="Z133" i="1"/>
  <c r="Y133" i="1"/>
  <c r="W133" i="1"/>
  <c r="V133" i="1"/>
  <c r="U133" i="1"/>
  <c r="T133" i="1"/>
  <c r="S133" i="1"/>
  <c r="K133" i="1"/>
  <c r="G133" i="1"/>
  <c r="A133" i="1"/>
  <c r="AT132" i="1" l="1"/>
  <c r="AS132" i="1"/>
  <c r="AR132" i="1"/>
  <c r="AQ132" i="1"/>
  <c r="AI132" i="1"/>
  <c r="AH132" i="1"/>
  <c r="AG132" i="1"/>
  <c r="AF132" i="1"/>
  <c r="AE132" i="1"/>
  <c r="Z132" i="1"/>
  <c r="Y132" i="1"/>
  <c r="W132" i="1"/>
  <c r="V132" i="1"/>
  <c r="U132" i="1"/>
  <c r="T132" i="1"/>
  <c r="S132" i="1"/>
  <c r="L132" i="1"/>
  <c r="K132" i="1"/>
  <c r="I132" i="1"/>
  <c r="H132" i="1"/>
  <c r="G132" i="1"/>
  <c r="A132" i="1"/>
  <c r="A131" i="1" l="1"/>
  <c r="A130" i="1"/>
  <c r="AU130" i="1" l="1"/>
  <c r="AT130" i="1"/>
  <c r="AS130" i="1"/>
  <c r="AR130" i="1"/>
  <c r="AQ130" i="1"/>
  <c r="AI130" i="1"/>
  <c r="AH130" i="1"/>
  <c r="AG130" i="1"/>
  <c r="AF130" i="1"/>
  <c r="AE130" i="1"/>
  <c r="Z130" i="1"/>
  <c r="Y130" i="1"/>
  <c r="W130" i="1"/>
  <c r="V130" i="1"/>
  <c r="U130" i="1"/>
  <c r="T130" i="1"/>
  <c r="I130" i="1"/>
  <c r="H130" i="1"/>
  <c r="G130" i="1"/>
  <c r="S130" i="1"/>
  <c r="AS129" i="1" l="1"/>
  <c r="AR129" i="1"/>
  <c r="AQ129" i="1"/>
  <c r="AJ129" i="1"/>
  <c r="AI129" i="1"/>
  <c r="AH129" i="1"/>
  <c r="AG129" i="1"/>
  <c r="AF129" i="1"/>
  <c r="AE129" i="1"/>
  <c r="Z129" i="1"/>
  <c r="Y129" i="1"/>
  <c r="W129" i="1"/>
  <c r="V129" i="1"/>
  <c r="U129" i="1"/>
  <c r="T129" i="1"/>
  <c r="S129" i="1"/>
  <c r="I129" i="1"/>
  <c r="H129" i="1"/>
  <c r="G129" i="1"/>
  <c r="AU128" i="1" l="1"/>
  <c r="AT128" i="1"/>
  <c r="AS128" i="1"/>
  <c r="AR128" i="1"/>
  <c r="AI128" i="1"/>
  <c r="AH128" i="1"/>
  <c r="AG128" i="1"/>
  <c r="AF128" i="1"/>
  <c r="AE128" i="1"/>
  <c r="Z128" i="1"/>
  <c r="Y128" i="1"/>
  <c r="W128" i="1"/>
  <c r="V128" i="1"/>
  <c r="U128" i="1"/>
  <c r="T128" i="1"/>
  <c r="A128" i="1"/>
  <c r="AS127" i="1" l="1"/>
  <c r="AR127" i="1"/>
  <c r="AQ127" i="1"/>
  <c r="AL127" i="1"/>
  <c r="AK127" i="1"/>
  <c r="AJ127" i="1"/>
  <c r="AI127" i="1"/>
  <c r="AH127" i="1"/>
  <c r="AG127" i="1"/>
  <c r="AF127" i="1"/>
  <c r="AE127" i="1"/>
  <c r="Z127" i="1"/>
  <c r="Y127" i="1"/>
  <c r="W127" i="1"/>
  <c r="W126" i="1"/>
  <c r="Y126" i="1"/>
  <c r="V127" i="1"/>
  <c r="U127" i="1"/>
  <c r="T127" i="1"/>
  <c r="S127" i="1"/>
  <c r="K127" i="1"/>
  <c r="I127" i="1"/>
  <c r="G127" i="1"/>
  <c r="A127" i="1"/>
  <c r="AU126" i="1" l="1"/>
  <c r="AT126" i="1"/>
  <c r="AS126" i="1"/>
  <c r="AR126" i="1"/>
  <c r="AQ126" i="1"/>
  <c r="AI126" i="1"/>
  <c r="AH126" i="1"/>
  <c r="AG126" i="1"/>
  <c r="AF126" i="1"/>
  <c r="AE126" i="1"/>
  <c r="Z126" i="1"/>
  <c r="V126" i="1"/>
  <c r="T126" i="1"/>
  <c r="S126" i="1"/>
  <c r="I126" i="1"/>
  <c r="A126" i="1"/>
  <c r="AT125" i="1" l="1"/>
  <c r="AS125" i="1"/>
  <c r="AR125" i="1"/>
  <c r="AQ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U124" i="1" l="1"/>
  <c r="AT124" i="1"/>
  <c r="AS124" i="1"/>
  <c r="AR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T123" i="1" l="1"/>
  <c r="AS123" i="1"/>
  <c r="AR123" i="1"/>
  <c r="AQ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U121" i="1" l="1"/>
  <c r="AT121" i="1"/>
  <c r="AR121" i="1"/>
  <c r="AQ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U120" i="1" l="1"/>
  <c r="AT120" i="1"/>
  <c r="AS120" i="1"/>
  <c r="AR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<sst xmlns="http://schemas.openxmlformats.org/spreadsheetml/2006/main" count="715" uniqueCount="108">
  <si>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</si>
  <si>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</si>
  <si>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</si>
  <si>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</si>
  <si>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</si>
  <si>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</si>
  <si>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</si>
  <si>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</si>
  <si>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</si>
  <si>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</si>
  <si>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</si>
  <si>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</si>
  <si>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</si>
  <si>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</si>
  <si>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</si>
  <si>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</si>
  <si>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</si>
  <si>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</si>
  <si>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</si>
  <si>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</si>
  <si>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</si>
  <si>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</si>
  <si>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</si>
  <si>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</si>
  <si>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</si>
  <si>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</si>
  <si>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</si>
  <si>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</si>
  <si>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</si>
  <si>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</si>
  <si>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</si>
  <si>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</si>
  <si>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</si>
  <si>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</si>
  <si>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</si>
  <si>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</si>
  <si>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</si>
  <si>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</si>
  <si>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</si>
  <si>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</si>
  <si>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</si>
  <si>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</si>
  <si>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</si>
  <si>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</si>
  <si>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</si>
  <si>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</si>
  <si>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</si>
  <si>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</si>
  <si>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</si>
  <si>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</si>
  <si>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</si>
  <si>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</si>
  <si>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</si>
  <si>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</si>
  <si>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</si>
  <si>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</si>
  <si>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</si>
  <si>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</si>
  <si>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</si>
  <si>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</si>
  <si>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</si>
  <si>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</si>
  <si>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</si>
  <si>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</si>
  <si>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</si>
  <si>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</si>
  <si>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</si>
  <si>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</si>
  <si>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</si>
  <si>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</si>
  <si>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</si>
  <si>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</si>
  <si>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</si>
  <si>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</si>
  <si>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</si>
  <si>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</si>
  <si>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</si>
  <si>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</si>
  <si>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</si>
  <si>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</si>
  <si>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</si>
  <si>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</si>
  <si>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</si>
  <si>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</si>
  <si>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</si>
  <si>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</si>
  <si>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</si>
  <si>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</si>
  <si>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</si>
  <si>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</si>
  <si>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</si>
  <si>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</si>
  <si>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</si>
  <si>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</si>
  <si>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</si>
  <si>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</si>
  <si>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</si>
  <si>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</si>
  <si>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</si>
  <si>
    <t>NNE</t>
  </si>
  <si>
    <t>E</t>
  </si>
  <si>
    <t>Parks Mall - 3 laps</t>
  </si>
  <si>
    <t>Parks Mall - 4 laps</t>
  </si>
  <si>
    <t>Skechers 2</t>
  </si>
  <si>
    <t>Widespread Dust</t>
  </si>
  <si>
    <t>6/202020 12:18</t>
  </si>
  <si>
    <t>bAD</t>
  </si>
  <si>
    <t>1`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</si>
</sst>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3"/>
  <sheetViews>
    <sheetView tabSelected="1" topLeftCell="K1" zoomScale="115" zoomScaleNormal="115" workbookViewId="0">
      <pane ySplit="1" topLeftCell="A116" activePane="bottomLeft" state="frozen"/>
      <selection activeCell="B1" sqref="B1"/>
      <selection pane="bottomLeft" activeCell="K133" sqref="K133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11.14062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84</v>
      </c>
      <c r="B1" s="18" t="s">
        <v>54</v>
      </c>
      <c r="C1" t="s">
        <v>0</v>
      </c>
      <c r="D1" t="s">
        <v>1</v>
      </c>
      <c r="E1" s="16" t="s">
        <v>80</v>
      </c>
      <c r="F1" t="s">
        <v>86</v>
      </c>
      <c r="G1" s="17" t="s">
        <v>2</v>
      </c>
      <c r="H1" s="17" t="s">
        <v>87</v>
      </c>
      <c r="I1" s="17" t="s">
        <v>3</v>
      </c>
      <c r="J1" s="17" t="s">
        <v>91</v>
      </c>
      <c r="K1" s="17" t="s">
        <v>88</v>
      </c>
      <c r="L1" s="17" t="s">
        <v>89</v>
      </c>
      <c r="M1" s="16" t="s">
        <v>85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t="s">
        <v>25</v>
      </c>
      <c r="AW1" t="s">
        <v>26</v>
      </c>
      <c r="AX1" t="s">
        <v>27</v>
      </c>
      <c r="AY1" t="s">
        <v>34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96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29</v>
      </c>
      <c r="AW2" s="16" t="s">
        <v>30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29</v>
      </c>
      <c r="AW3" s="16" t="s">
        <v>30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29</v>
      </c>
      <c r="AW4" s="9" t="s">
        <v>30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96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29</v>
      </c>
      <c r="AW5" s="16" t="s">
        <v>30</v>
      </c>
      <c r="AX5">
        <v>0</v>
      </c>
      <c r="AY5" t="s">
        <v>34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29</v>
      </c>
      <c r="AW6" t="s">
        <v>30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96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29</v>
      </c>
      <c r="AW7" t="s">
        <v>30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29</v>
      </c>
      <c r="AW8" t="s">
        <v>30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29</v>
      </c>
      <c r="AW9" t="s">
        <v>30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V10" t="s">
        <v>29</v>
      </c>
      <c r="AW10" t="s">
        <v>30</v>
      </c>
      <c r="AX10">
        <v>1</v>
      </c>
      <c r="AY10" t="s">
        <v>43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96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29</v>
      </c>
      <c r="AW14" t="s">
        <v>30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29</v>
      </c>
      <c r="AW15" t="s">
        <v>30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29</v>
      </c>
      <c r="AW16" t="s">
        <v>30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29</v>
      </c>
      <c r="AW17" t="s">
        <v>30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96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29</v>
      </c>
      <c r="AW19" s="9" t="s">
        <v>30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29</v>
      </c>
      <c r="AW20" s="16" t="s">
        <v>30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29</v>
      </c>
      <c r="AW22" s="16" t="s">
        <v>30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96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29</v>
      </c>
      <c r="AW26" s="16" t="s">
        <v>30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29</v>
      </c>
      <c r="AW27" s="16" t="s">
        <v>30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29</v>
      </c>
      <c r="AW28" s="16" t="s">
        <v>30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X29">
        <v>1</v>
      </c>
      <c r="AY29" t="s">
        <v>50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29</v>
      </c>
      <c r="AW30" s="16" t="s">
        <v>30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29</v>
      </c>
      <c r="AW31" s="16" t="s">
        <v>30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29</v>
      </c>
      <c r="AW32" s="16" t="s">
        <v>30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29</v>
      </c>
      <c r="AW33" s="16" t="s">
        <v>30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29</v>
      </c>
      <c r="AW34" s="16" t="s">
        <v>30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29</v>
      </c>
      <c r="AW35" s="16" t="s">
        <v>30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29</v>
      </c>
      <c r="AW36" s="16" t="s">
        <v>30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29</v>
      </c>
      <c r="AW37" t="s">
        <v>30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29</v>
      </c>
      <c r="AW38" s="16" t="s">
        <v>30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29</v>
      </c>
      <c r="AW41" s="16" t="s">
        <v>30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29</v>
      </c>
      <c r="AW42" s="16" t="s">
        <v>30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29</v>
      </c>
      <c r="AW43" s="16" t="s">
        <v>30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29</v>
      </c>
      <c r="AW47" s="16" t="s">
        <v>30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29</v>
      </c>
      <c r="AW48" s="16" t="s">
        <v>30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29</v>
      </c>
      <c r="AW49" t="s">
        <v>30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29</v>
      </c>
      <c r="AW50" t="s">
        <v>30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29</v>
      </c>
      <c r="AW51" t="s">
        <v>30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29</v>
      </c>
      <c r="AW54" t="s">
        <v>30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29</v>
      </c>
      <c r="AW55" s="16" t="s">
        <v>30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29</v>
      </c>
      <c r="AW56" t="s">
        <v>30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29</v>
      </c>
      <c r="AW57" t="s">
        <v>30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29</v>
      </c>
      <c r="AW58" s="16" t="s">
        <v>30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29</v>
      </c>
      <c r="AW59" t="s">
        <v>30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29</v>
      </c>
      <c r="AW60" t="s">
        <v>30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29</v>
      </c>
      <c r="AW61" s="16" t="s">
        <v>30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V62" s="16"/>
      <c r="AW62" s="16"/>
      <c r="AX62" s="16">
        <v>1</v>
      </c>
      <c r="AY62" s="16" t="s">
        <v>59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29</v>
      </c>
      <c r="AW63" s="16" t="s">
        <v>30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29</v>
      </c>
      <c r="AW65" t="s">
        <v>30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29</v>
      </c>
      <c r="AW66" s="16" t="s">
        <v>30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29</v>
      </c>
      <c r="AW67" s="16" t="s">
        <v>30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29</v>
      </c>
      <c r="AW68" t="s">
        <v>30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29</v>
      </c>
      <c r="AW69" s="16" t="s">
        <v>30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29</v>
      </c>
      <c r="AW70" t="s">
        <v>30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29</v>
      </c>
      <c r="AW71" s="16" t="s">
        <v>30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29</v>
      </c>
      <c r="AW72" s="16" t="s">
        <v>30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29</v>
      </c>
      <c r="AW73" s="16" t="s">
        <v>30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29</v>
      </c>
      <c r="AW74" t="s">
        <v>30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29</v>
      </c>
      <c r="AW75" s="16" t="s">
        <v>30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29</v>
      </c>
      <c r="AW76" t="s">
        <v>30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29</v>
      </c>
      <c r="AW77" t="s">
        <v>30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29</v>
      </c>
      <c r="AW78" t="s">
        <v>30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29</v>
      </c>
      <c r="AW79" t="s">
        <v>30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29</v>
      </c>
      <c r="AW80" t="s">
        <v>30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29</v>
      </c>
      <c r="AW82" s="16" t="s">
        <v>30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29</v>
      </c>
      <c r="AW83" s="16" t="s">
        <v>30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29</v>
      </c>
      <c r="AW85" t="s">
        <v>30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29</v>
      </c>
      <c r="AW87" s="16" t="s">
        <v>30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29</v>
      </c>
      <c r="AW89" s="16" t="s">
        <v>30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29</v>
      </c>
      <c r="AW90" t="s">
        <v>30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29</v>
      </c>
      <c r="AW91" s="16" t="s">
        <v>30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29</v>
      </c>
      <c r="AW92" s="16" t="s">
        <v>30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29</v>
      </c>
      <c r="AW93" t="s">
        <v>30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29</v>
      </c>
      <c r="AW94" s="16" t="s">
        <v>30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29</v>
      </c>
      <c r="AW95" t="s">
        <v>30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29</v>
      </c>
      <c r="AW97" t="s">
        <v>30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29</v>
      </c>
      <c r="AW98" t="s">
        <v>30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29</v>
      </c>
      <c r="AW100" s="16" t="s">
        <v>30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29</v>
      </c>
      <c r="AW101" t="s">
        <v>30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29</v>
      </c>
      <c r="AW103" t="s">
        <v>30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29</v>
      </c>
      <c r="AW104" t="s">
        <v>30</v>
      </c>
      <c r="AX104">
        <v>0</v>
      </c>
    </row>
    <row r="105" spans="1:50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96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29</v>
      </c>
      <c r="AW105" t="s">
        <v>30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96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29</v>
      </c>
      <c r="AW106" s="16" t="s">
        <v>30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96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29</v>
      </c>
      <c r="AW108" t="s">
        <v>30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96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33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29</v>
      </c>
      <c r="AW110" t="s">
        <v>30</v>
      </c>
      <c r="AX110">
        <v>0</v>
      </c>
    </row>
    <row r="111" spans="1:50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96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29</v>
      </c>
      <c r="AW111" t="s">
        <v>30</v>
      </c>
      <c r="AX111">
        <v>0</v>
      </c>
    </row>
    <row r="112" spans="1:50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101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29</v>
      </c>
      <c r="AW112" t="s">
        <v>30</v>
      </c>
      <c r="AX112">
        <v>0</v>
      </c>
    </row>
    <row r="113" spans="1:50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90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29</v>
      </c>
      <c r="AW113" t="s">
        <v>30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92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29</v>
      </c>
      <c r="AW114" t="s">
        <v>30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93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29</v>
      </c>
      <c r="AW115" s="16" t="s">
        <v>30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93</v>
      </c>
      <c r="K116" s="17">
        <v>13</v>
      </c>
      <c r="L116" s="17">
        <v>22</v>
      </c>
      <c r="M116" s="16" t="s">
        <v>66</v>
      </c>
      <c r="N116" t="s">
        <v>33</v>
      </c>
      <c r="O116" t="s">
        <v>101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29</v>
      </c>
      <c r="AW116" t="s">
        <v>30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94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101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29</v>
      </c>
      <c r="AW117" t="s">
        <v>30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93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101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29</v>
      </c>
      <c r="AW118" s="16" t="s">
        <v>30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95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96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29</v>
      </c>
      <c r="AW119" s="16" t="s">
        <v>30</v>
      </c>
      <c r="AX119" s="16">
        <v>0</v>
      </c>
    </row>
    <row r="120" spans="1:50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95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96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Q120" s="1">
        <v>0</v>
      </c>
      <c r="AR120" s="1">
        <f>11+9/60</f>
        <v>11.15</v>
      </c>
      <c r="AS120" s="1">
        <f>34+10/60</f>
        <v>34.166666666666664</v>
      </c>
      <c r="AT120" s="1">
        <f>78+24/60</f>
        <v>78.400000000000006</v>
      </c>
      <c r="AU120" s="1">
        <f>11+23/60</f>
        <v>11.383333333333333</v>
      </c>
      <c r="AV120" s="16" t="s">
        <v>29</v>
      </c>
      <c r="AW120" s="16" t="s">
        <v>30</v>
      </c>
      <c r="AX120" s="16">
        <v>0</v>
      </c>
    </row>
    <row r="121" spans="1:50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93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96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Q121" s="1">
        <f>0.11/60</f>
        <v>1.8333333333333333E-3</v>
      </c>
      <c r="AR121" s="1">
        <f>3+57/60</f>
        <v>3.95</v>
      </c>
      <c r="AS121" s="1">
        <v>25</v>
      </c>
      <c r="AT121" s="1">
        <f>71+42/60</f>
        <v>71.7</v>
      </c>
      <c r="AU121" s="1">
        <f>32+14/60</f>
        <v>32.233333333333334</v>
      </c>
      <c r="AV121" t="s">
        <v>29</v>
      </c>
      <c r="AW121" t="s">
        <v>30</v>
      </c>
      <c r="AX121">
        <v>0</v>
      </c>
    </row>
    <row r="122" spans="1:50" x14ac:dyDescent="0.25">
      <c r="A122">
        <f t="shared" ref="A122:A128" si="104">A121+1</f>
        <v>654</v>
      </c>
      <c r="B122" s="18">
        <v>44001.453472222223</v>
      </c>
      <c r="C122">
        <v>0</v>
      </c>
      <c r="D122" t="s">
        <v>38</v>
      </c>
      <c r="F122" t="s">
        <v>31</v>
      </c>
      <c r="G122" s="17">
        <v>88</v>
      </c>
      <c r="H122" s="17">
        <v>68</v>
      </c>
      <c r="I122" s="17">
        <v>52</v>
      </c>
      <c r="J122" s="17" t="s">
        <v>97</v>
      </c>
      <c r="K122" s="17">
        <v>16</v>
      </c>
      <c r="L122" s="17">
        <v>0</v>
      </c>
      <c r="M122" s="16" t="s">
        <v>65</v>
      </c>
    </row>
    <row r="123" spans="1:50" x14ac:dyDescent="0.25">
      <c r="A123">
        <f t="shared" si="104"/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93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96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 t="shared" ref="W123:W130" si="105">P123/T123</f>
        <v>2.953846153846154</v>
      </c>
      <c r="X123">
        <v>2</v>
      </c>
      <c r="Y123" s="1">
        <f t="shared" ref="Y123" si="106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Q123" s="1">
        <f>35+11/60</f>
        <v>35.18333333333333</v>
      </c>
      <c r="AR123" s="1">
        <f>86+30/60</f>
        <v>86.5</v>
      </c>
      <c r="AS123" s="1">
        <f>18+2/60</f>
        <v>18.033333333333335</v>
      </c>
      <c r="AT123" s="1">
        <f>57/60</f>
        <v>0.95</v>
      </c>
      <c r="AU123" s="1">
        <v>0</v>
      </c>
      <c r="AV123" s="16" t="s">
        <v>29</v>
      </c>
      <c r="AW123" s="16" t="s">
        <v>30</v>
      </c>
      <c r="AX123" s="16">
        <v>0</v>
      </c>
    </row>
    <row r="124" spans="1:50" x14ac:dyDescent="0.25">
      <c r="A124">
        <f t="shared" si="104"/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98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96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 t="shared" si="105"/>
        <v>2.8571428571428572</v>
      </c>
      <c r="X124">
        <v>2</v>
      </c>
      <c r="Y124" s="1">
        <f t="shared" ref="Y124" si="107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Q124" s="1">
        <v>0</v>
      </c>
      <c r="AR124" s="1">
        <f>6+55/60</f>
        <v>6.916666666666667</v>
      </c>
      <c r="AS124" s="1">
        <f>10.5</f>
        <v>10.5</v>
      </c>
      <c r="AT124" s="1">
        <f>40+15/60</f>
        <v>40.25</v>
      </c>
      <c r="AU124" s="1">
        <f>5+17/60</f>
        <v>5.2833333333333332</v>
      </c>
      <c r="AV124" s="16" t="s">
        <v>29</v>
      </c>
      <c r="AW124" s="16" t="s">
        <v>30</v>
      </c>
      <c r="AX124" s="16">
        <v>0</v>
      </c>
    </row>
    <row r="125" spans="1:50" x14ac:dyDescent="0.25">
      <c r="A125">
        <f t="shared" si="104"/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93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96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 t="shared" si="105"/>
        <v>2.9781021897810218</v>
      </c>
      <c r="X125">
        <v>2</v>
      </c>
      <c r="Y125" s="1">
        <f t="shared" ref="Y125:Y126" si="108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Q125" s="1">
        <f>39+18/60</f>
        <v>39.299999999999997</v>
      </c>
      <c r="AR125" s="1">
        <f>86+17/60</f>
        <v>86.283333333333331</v>
      </c>
      <c r="AS125" s="1">
        <f>10+39/60</f>
        <v>10.65</v>
      </c>
      <c r="AT125" s="1">
        <f>0.75</f>
        <v>0.75</v>
      </c>
      <c r="AU125" s="1">
        <v>0</v>
      </c>
      <c r="AV125" s="16" t="s">
        <v>29</v>
      </c>
      <c r="AW125" s="16" t="s">
        <v>30</v>
      </c>
      <c r="AX125" s="16">
        <v>0</v>
      </c>
    </row>
    <row r="126" spans="1:50" x14ac:dyDescent="0.25">
      <c r="A126">
        <f t="shared" si="104"/>
        <v>658</v>
      </c>
      <c r="B126" s="18">
        <v>44005.510416666664</v>
      </c>
      <c r="C126">
        <v>1</v>
      </c>
      <c r="F126" t="s">
        <v>49</v>
      </c>
      <c r="G126" s="17">
        <v>77</v>
      </c>
      <c r="H126" s="17">
        <v>69</v>
      </c>
      <c r="I126" s="17">
        <f>AVERAGE(79,74)</f>
        <v>76.5</v>
      </c>
      <c r="J126" s="17" t="s">
        <v>98</v>
      </c>
      <c r="K126" s="17">
        <v>5</v>
      </c>
      <c r="L126" s="17">
        <v>0</v>
      </c>
      <c r="M126" s="16" t="s">
        <v>65</v>
      </c>
      <c r="N126" s="16" t="s">
        <v>33</v>
      </c>
      <c r="O126" s="16" t="s">
        <v>101</v>
      </c>
      <c r="P126" s="1">
        <v>4.33</v>
      </c>
      <c r="Q126" s="17">
        <v>994</v>
      </c>
      <c r="R126" s="17">
        <v>15491</v>
      </c>
      <c r="S126" s="17">
        <f>R126-Q126</f>
        <v>14497</v>
      </c>
      <c r="T126" s="1">
        <f>(60+48)/60</f>
        <v>1.8</v>
      </c>
      <c r="U126" s="1">
        <v>1.8333333333333333</v>
      </c>
      <c r="V126" s="1">
        <f t="shared" si="85"/>
        <v>3.3333333333333215E-2</v>
      </c>
      <c r="W126" s="1">
        <f t="shared" si="105"/>
        <v>2.4055555555555554</v>
      </c>
      <c r="X126">
        <v>3</v>
      </c>
      <c r="Y126" s="1">
        <f t="shared" si="108"/>
        <v>1.4433333333333334</v>
      </c>
      <c r="Z126" s="1">
        <f>25+8/60</f>
        <v>25.133333333333333</v>
      </c>
      <c r="AA126" s="17">
        <v>36</v>
      </c>
      <c r="AB126" s="17">
        <v>773</v>
      </c>
      <c r="AC126" s="17">
        <v>108</v>
      </c>
      <c r="AD126" s="17">
        <v>136</v>
      </c>
      <c r="AE126" s="1">
        <f>24+34/60</f>
        <v>24.566666666666666</v>
      </c>
      <c r="AF126" s="1">
        <f>26+22/60</f>
        <v>26.366666666666667</v>
      </c>
      <c r="AG126" s="1">
        <f>23+16/60</f>
        <v>23.266666666666666</v>
      </c>
      <c r="AH126" s="1">
        <f>25+39/60</f>
        <v>25.65</v>
      </c>
      <c r="AI126" s="1">
        <f>60/2.4</f>
        <v>25</v>
      </c>
      <c r="AO126">
        <v>0</v>
      </c>
      <c r="AP126">
        <v>1</v>
      </c>
      <c r="AQ126" s="1">
        <f>5+27/60</f>
        <v>5.45</v>
      </c>
      <c r="AR126" s="1">
        <f>31+9/60</f>
        <v>31.15</v>
      </c>
      <c r="AS126" s="1">
        <f>47+1/60</f>
        <v>47.016666666666666</v>
      </c>
      <c r="AT126" s="1">
        <f>24+47/60</f>
        <v>24.783333333333335</v>
      </c>
      <c r="AU126" s="1">
        <f>16/60</f>
        <v>0.26666666666666666</v>
      </c>
      <c r="AV126" t="s">
        <v>29</v>
      </c>
      <c r="AW126" t="s">
        <v>30</v>
      </c>
      <c r="AX126">
        <v>0</v>
      </c>
    </row>
    <row r="127" spans="1:50" x14ac:dyDescent="0.25">
      <c r="A127">
        <f t="shared" si="104"/>
        <v>659</v>
      </c>
      <c r="B127" s="18">
        <v>44006.447916666664</v>
      </c>
      <c r="C127">
        <v>1</v>
      </c>
      <c r="F127" s="16" t="s">
        <v>31</v>
      </c>
      <c r="G127" s="17">
        <f>AVERAGE(85,87)</f>
        <v>86</v>
      </c>
      <c r="H127" s="17">
        <v>67</v>
      </c>
      <c r="I127" s="17">
        <f>AVERAGE(51,47)</f>
        <v>49</v>
      </c>
      <c r="J127" s="17" t="s">
        <v>99</v>
      </c>
      <c r="K127" s="17">
        <f>AVERAGE(12,9)</f>
        <v>10.5</v>
      </c>
      <c r="L127" s="17">
        <v>0</v>
      </c>
      <c r="M127" s="16" t="s">
        <v>65</v>
      </c>
      <c r="N127" t="s">
        <v>36</v>
      </c>
      <c r="O127" s="16" t="s">
        <v>96</v>
      </c>
      <c r="P127" s="1">
        <v>7.18</v>
      </c>
      <c r="Q127" s="17">
        <v>1763</v>
      </c>
      <c r="R127" s="17">
        <v>19883</v>
      </c>
      <c r="S127" s="17">
        <f>R127-Q127</f>
        <v>18120</v>
      </c>
      <c r="T127" s="1">
        <f>(120+28)/60</f>
        <v>2.4666666666666668</v>
      </c>
      <c r="U127" s="1">
        <f>(120+40)/60</f>
        <v>2.6666666666666665</v>
      </c>
      <c r="V127" s="1">
        <f t="shared" si="85"/>
        <v>0.19999999999999973</v>
      </c>
      <c r="W127" s="1">
        <f t="shared" si="105"/>
        <v>2.9108108108108106</v>
      </c>
      <c r="X127">
        <v>3</v>
      </c>
      <c r="Y127" s="1">
        <f t="shared" ref="Y127" si="109">P127/X127</f>
        <v>2.3933333333333331</v>
      </c>
      <c r="Z127" s="1">
        <f>20+36/60</f>
        <v>20.6</v>
      </c>
      <c r="AA127" s="17">
        <v>187</v>
      </c>
      <c r="AB127" s="17">
        <v>788</v>
      </c>
      <c r="AC127" s="17">
        <v>82</v>
      </c>
      <c r="AD127" s="17">
        <v>117</v>
      </c>
      <c r="AE127" s="1">
        <f>17+30/60</f>
        <v>17.5</v>
      </c>
      <c r="AF127" s="1">
        <f>20+47/60</f>
        <v>20.783333333333335</v>
      </c>
      <c r="AG127" s="1">
        <f>20+48/60</f>
        <v>20.8</v>
      </c>
      <c r="AH127" s="1">
        <f>22+5/60</f>
        <v>22.083333333333332</v>
      </c>
      <c r="AI127" s="1">
        <f>16+57/60</f>
        <v>16.95</v>
      </c>
      <c r="AJ127" s="1">
        <f>21+31/60</f>
        <v>21.516666666666666</v>
      </c>
      <c r="AK127" s="1">
        <f>23+32/60</f>
        <v>23.533333333333335</v>
      </c>
      <c r="AL127" s="1">
        <f>60/2.5</f>
        <v>24</v>
      </c>
      <c r="AO127">
        <v>2</v>
      </c>
      <c r="AP127">
        <v>0</v>
      </c>
      <c r="AQ127" s="1">
        <f>41+7/60</f>
        <v>41.116666666666667</v>
      </c>
      <c r="AR127" s="1">
        <f>26+16/60</f>
        <v>26.266666666666666</v>
      </c>
      <c r="AS127" s="1">
        <f>20+31/60</f>
        <v>20.516666666666666</v>
      </c>
      <c r="AT127" s="1">
        <v>0</v>
      </c>
      <c r="AU127" s="1">
        <v>0</v>
      </c>
      <c r="AV127" s="16" t="s">
        <v>29</v>
      </c>
      <c r="AW127" s="16" t="s">
        <v>30</v>
      </c>
      <c r="AX127" s="16">
        <v>0</v>
      </c>
    </row>
    <row r="128" spans="1:50" x14ac:dyDescent="0.25">
      <c r="A128">
        <f t="shared" si="104"/>
        <v>660</v>
      </c>
      <c r="B128" s="18">
        <v>44007.490277777775</v>
      </c>
      <c r="C128">
        <v>1</v>
      </c>
      <c r="F128" t="s">
        <v>31</v>
      </c>
      <c r="G128" s="17">
        <v>85</v>
      </c>
      <c r="H128" s="17">
        <v>70</v>
      </c>
      <c r="I128" s="17">
        <v>61</v>
      </c>
      <c r="J128" s="17" t="s">
        <v>100</v>
      </c>
      <c r="K128" s="17">
        <v>9</v>
      </c>
      <c r="L128" s="17">
        <v>0</v>
      </c>
      <c r="M128" s="16" t="s">
        <v>65</v>
      </c>
      <c r="N128" t="s">
        <v>33</v>
      </c>
      <c r="O128" s="16" t="s">
        <v>101</v>
      </c>
      <c r="P128" s="1">
        <v>4.51</v>
      </c>
      <c r="T128" s="1">
        <f>106/60</f>
        <v>1.7666666666666666</v>
      </c>
      <c r="U128" s="1">
        <f>108/60</f>
        <v>1.8</v>
      </c>
      <c r="V128" s="1">
        <f t="shared" si="85"/>
        <v>3.3333333333333437E-2</v>
      </c>
      <c r="W128" s="1">
        <f t="shared" si="105"/>
        <v>2.5528301886792453</v>
      </c>
      <c r="X128">
        <v>3</v>
      </c>
      <c r="Y128" s="1">
        <f t="shared" ref="Y128:Y130" si="110">P128/X128</f>
        <v>1.5033333333333332</v>
      </c>
      <c r="Z128" s="1">
        <f>23+34/60</f>
        <v>23.566666666666666</v>
      </c>
      <c r="AA128" s="17">
        <v>56</v>
      </c>
      <c r="AB128" s="17">
        <v>995</v>
      </c>
      <c r="AC128" s="17">
        <v>116</v>
      </c>
      <c r="AD128" s="17">
        <v>143</v>
      </c>
      <c r="AE128" s="1">
        <f>24+18/60</f>
        <v>24.3</v>
      </c>
      <c r="AF128" s="1">
        <f>24+21/60</f>
        <v>24.35</v>
      </c>
      <c r="AG128" s="1">
        <f>22+57/60</f>
        <v>22.95</v>
      </c>
      <c r="AH128" s="1">
        <f>24+11/60</f>
        <v>24.183333333333334</v>
      </c>
      <c r="AI128" s="1">
        <f>60/2.9</f>
        <v>20.689655172413794</v>
      </c>
      <c r="AO128">
        <v>0</v>
      </c>
      <c r="AP128">
        <v>1</v>
      </c>
      <c r="AQ128" s="1">
        <v>0</v>
      </c>
      <c r="AR128" s="1">
        <f>15+31/60</f>
        <v>15.516666666666667</v>
      </c>
      <c r="AS128" s="1">
        <f>34+5/60</f>
        <v>34.083333333333336</v>
      </c>
      <c r="AT128" s="1">
        <f>55+49/60</f>
        <v>55.81666666666667</v>
      </c>
      <c r="AU128" s="1">
        <f>49/60</f>
        <v>0.81666666666666665</v>
      </c>
      <c r="AV128" s="16" t="s">
        <v>29</v>
      </c>
      <c r="AW128" s="16" t="s">
        <v>30</v>
      </c>
      <c r="AX128" s="16">
        <v>0</v>
      </c>
    </row>
    <row r="129" spans="1:50" x14ac:dyDescent="0.25">
      <c r="A129">
        <v>661</v>
      </c>
      <c r="B129" s="18">
        <v>44008.481249999997</v>
      </c>
      <c r="C129">
        <v>1</v>
      </c>
      <c r="F129" t="s">
        <v>45</v>
      </c>
      <c r="G129" s="17">
        <f>AVERAGE(86,90,91)</f>
        <v>89</v>
      </c>
      <c r="H129" s="17">
        <f>AVERAGE(71,70,71)</f>
        <v>70.666666666666671</v>
      </c>
      <c r="I129" s="17">
        <f>AVERAGE(61,55,52)</f>
        <v>56</v>
      </c>
      <c r="J129" s="17" t="s">
        <v>93</v>
      </c>
      <c r="K129" s="17">
        <v>15</v>
      </c>
      <c r="L129" s="17">
        <v>23</v>
      </c>
      <c r="M129" s="16" t="s">
        <v>65</v>
      </c>
      <c r="N129" s="16" t="s">
        <v>103</v>
      </c>
      <c r="O129" t="s">
        <v>102</v>
      </c>
      <c r="P129" s="1">
        <v>5.85</v>
      </c>
      <c r="Q129" s="17">
        <v>720</v>
      </c>
      <c r="R129" s="17">
        <v>19311</v>
      </c>
      <c r="S129" s="17">
        <f>R129-Q129</f>
        <v>18591</v>
      </c>
      <c r="T129" s="1">
        <f>(120+27)/60</f>
        <v>2.4500000000000002</v>
      </c>
      <c r="U129" s="1">
        <f>(120+33)/60</f>
        <v>2.5499999999999998</v>
      </c>
      <c r="V129" s="1">
        <f t="shared" si="85"/>
        <v>9.9999999999999645E-2</v>
      </c>
      <c r="W129" s="1">
        <f t="shared" si="105"/>
        <v>2.3877551020408161</v>
      </c>
      <c r="X129">
        <v>4</v>
      </c>
      <c r="Y129" s="1">
        <f t="shared" si="110"/>
        <v>1.4624999999999999</v>
      </c>
      <c r="Z129" s="1">
        <f>25+4/60</f>
        <v>25.066666666666666</v>
      </c>
      <c r="AA129" s="17">
        <v>85</v>
      </c>
      <c r="AB129" s="17">
        <v>647</v>
      </c>
      <c r="AC129" s="17">
        <v>82</v>
      </c>
      <c r="AD129" s="17">
        <v>111</v>
      </c>
      <c r="AE129" s="1">
        <f>26+37/60</f>
        <v>26.616666666666667</v>
      </c>
      <c r="AF129" s="1">
        <f>25+6/60</f>
        <v>25.1</v>
      </c>
      <c r="AG129" s="1">
        <f>25+34/60</f>
        <v>25.566666666666666</v>
      </c>
      <c r="AH129" s="1">
        <f>22+3/60</f>
        <v>22.05</v>
      </c>
      <c r="AI129" s="1">
        <f>24+49/60</f>
        <v>24.816666666666666</v>
      </c>
      <c r="AJ129" s="1">
        <f>60/2.3</f>
        <v>26.086956521739133</v>
      </c>
      <c r="AO129">
        <v>2</v>
      </c>
      <c r="AP129">
        <v>0</v>
      </c>
      <c r="AQ129" s="1">
        <f>60+3/60</f>
        <v>60.05</v>
      </c>
      <c r="AR129" s="1">
        <f>42+38/60</f>
        <v>42.633333333333333</v>
      </c>
      <c r="AS129" s="1">
        <f>3+29/60</f>
        <v>3.4833333333333334</v>
      </c>
      <c r="AT129" s="1">
        <v>0</v>
      </c>
      <c r="AU129" s="1">
        <v>0</v>
      </c>
      <c r="AV129" s="16" t="s">
        <v>29</v>
      </c>
      <c r="AW129" s="16" t="s">
        <v>30</v>
      </c>
      <c r="AX129" s="16">
        <v>0</v>
      </c>
    </row>
    <row r="130" spans="1:50" x14ac:dyDescent="0.25">
      <c r="A130">
        <f>A129+1</f>
        <v>662</v>
      </c>
      <c r="B130" s="18">
        <v>44009.458333333336</v>
      </c>
      <c r="C130">
        <v>1</v>
      </c>
      <c r="F130" s="19" t="s">
        <v>104</v>
      </c>
      <c r="G130" s="17">
        <f>AVERAGE(86,89)</f>
        <v>87.5</v>
      </c>
      <c r="H130" s="17">
        <f>AVERAGE(71,72)</f>
        <v>71.5</v>
      </c>
      <c r="I130" s="17">
        <f>AVERAGE(61,57)</f>
        <v>59</v>
      </c>
      <c r="J130" s="17" t="s">
        <v>93</v>
      </c>
      <c r="K130" s="17">
        <v>14</v>
      </c>
      <c r="L130" s="17">
        <v>26</v>
      </c>
      <c r="M130" s="16" t="s">
        <v>65</v>
      </c>
      <c r="N130" s="16" t="s">
        <v>33</v>
      </c>
      <c r="O130" s="16" t="s">
        <v>101</v>
      </c>
      <c r="P130" s="1">
        <v>4.5599999999999996</v>
      </c>
      <c r="Q130" s="17">
        <v>751</v>
      </c>
      <c r="R130" s="17">
        <v>14944</v>
      </c>
      <c r="S130" s="17">
        <f>R130-Q130</f>
        <v>14193</v>
      </c>
      <c r="T130" s="1">
        <f>(60+45)/60</f>
        <v>1.75</v>
      </c>
      <c r="U130" s="1">
        <f>(60+ 47)/60</f>
        <v>1.7833333333333334</v>
      </c>
      <c r="V130" s="1">
        <f t="shared" si="85"/>
        <v>3.3333333333333437E-2</v>
      </c>
      <c r="W130" s="1">
        <f t="shared" si="105"/>
        <v>2.6057142857142854</v>
      </c>
      <c r="X130">
        <v>3</v>
      </c>
      <c r="Y130" s="1">
        <f t="shared" si="110"/>
        <v>1.5199999999999998</v>
      </c>
      <c r="Z130" s="1">
        <f>22+59/60</f>
        <v>22.983333333333334</v>
      </c>
      <c r="AA130" s="17">
        <v>171</v>
      </c>
      <c r="AB130" s="17">
        <v>817</v>
      </c>
      <c r="AC130" s="17">
        <v>113</v>
      </c>
      <c r="AD130" s="17">
        <v>147</v>
      </c>
      <c r="AE130" s="1">
        <f>26+9/60</f>
        <v>26.15</v>
      </c>
      <c r="AF130" s="1">
        <f>26+3/60</f>
        <v>26.05</v>
      </c>
      <c r="AG130" s="1">
        <f>20+30/60</f>
        <v>20.5</v>
      </c>
      <c r="AH130" s="1">
        <f>19+2/60</f>
        <v>19.033333333333335</v>
      </c>
      <c r="AI130" s="1">
        <f>60/2.6</f>
        <v>23.076923076923077</v>
      </c>
      <c r="AO130">
        <v>1</v>
      </c>
      <c r="AP130">
        <v>2</v>
      </c>
      <c r="AQ130" s="1">
        <f>0+52/60</f>
        <v>0.8666666666666667</v>
      </c>
      <c r="AR130" s="1">
        <f>36+30/60</f>
        <v>36.5</v>
      </c>
      <c r="AS130" s="1">
        <f>25+38/50</f>
        <v>25.76</v>
      </c>
      <c r="AT130" s="1">
        <f>35+22/60</f>
        <v>35.366666666666667</v>
      </c>
      <c r="AU130" s="1">
        <f>6+30/60</f>
        <v>6.5</v>
      </c>
      <c r="AV130" s="16" t="s">
        <v>29</v>
      </c>
      <c r="AW130" s="16" t="s">
        <v>30</v>
      </c>
      <c r="AX130" s="16">
        <v>0</v>
      </c>
    </row>
    <row r="131" spans="1:50" x14ac:dyDescent="0.25">
      <c r="A131">
        <f>A130+1</f>
        <v>663</v>
      </c>
      <c r="B131" s="18">
        <v>44010.495138888888</v>
      </c>
      <c r="C131">
        <v>0</v>
      </c>
      <c r="D131" t="s">
        <v>38</v>
      </c>
      <c r="F131" s="16" t="s">
        <v>49</v>
      </c>
      <c r="G131" s="17">
        <v>88</v>
      </c>
      <c r="H131" s="17">
        <v>72</v>
      </c>
      <c r="I131" s="17">
        <v>58</v>
      </c>
      <c r="J131" s="17" t="s">
        <v>93</v>
      </c>
      <c r="K131" s="17">
        <v>15</v>
      </c>
      <c r="L131" s="17">
        <v>33</v>
      </c>
      <c r="M131" s="16" t="s">
        <v>65</v>
      </c>
    </row>
    <row r="132" spans="1:50" x14ac:dyDescent="0.25">
      <c r="A132">
        <f>A131+1</f>
        <v>664</v>
      </c>
      <c r="B132" s="18">
        <v>44011.505555555559</v>
      </c>
      <c r="C132">
        <v>1</v>
      </c>
      <c r="F132" t="s">
        <v>31</v>
      </c>
      <c r="G132" s="17">
        <f>AVERAGE(90,92)</f>
        <v>91</v>
      </c>
      <c r="H132" s="17">
        <f>AVERAGE(72,70)</f>
        <v>71</v>
      </c>
      <c r="I132" s="17">
        <f>AVERAGE(48,47)</f>
        <v>47.5</v>
      </c>
      <c r="J132" s="17" t="s">
        <v>93</v>
      </c>
      <c r="K132" s="17">
        <f>AVERAGE(16,17)</f>
        <v>16.5</v>
      </c>
      <c r="L132" s="17">
        <f>AVERAGE(29,30)</f>
        <v>29.5</v>
      </c>
      <c r="M132" s="16" t="s">
        <v>65</v>
      </c>
      <c r="N132" s="16" t="s">
        <v>103</v>
      </c>
      <c r="O132" s="16" t="s">
        <v>101</v>
      </c>
      <c r="P132" s="1">
        <v>4.25</v>
      </c>
      <c r="Q132" s="17">
        <v>854</v>
      </c>
      <c r="R132" s="17">
        <v>14500</v>
      </c>
      <c r="S132" s="17">
        <f>R132-Q132</f>
        <v>13646</v>
      </c>
      <c r="T132" s="1">
        <f>(60+49)/60</f>
        <v>1.8166666666666667</v>
      </c>
      <c r="U132" s="1">
        <f>(60+53)/60</f>
        <v>1.8833333333333333</v>
      </c>
      <c r="V132" s="1">
        <f t="shared" si="85"/>
        <v>6.6666666666666652E-2</v>
      </c>
      <c r="W132" s="1">
        <f t="shared" ref="W132" si="111">P132/T132</f>
        <v>2.3394495412844036</v>
      </c>
      <c r="X132">
        <v>3</v>
      </c>
      <c r="Y132" s="1">
        <f t="shared" ref="Y132" si="112">P132/X132</f>
        <v>1.4166666666666667</v>
      </c>
      <c r="Z132" s="1">
        <f>25+37/60</f>
        <v>25.616666666666667</v>
      </c>
      <c r="AA132" s="17">
        <v>56</v>
      </c>
      <c r="AB132" s="17">
        <v>546</v>
      </c>
      <c r="AC132" s="17">
        <v>93</v>
      </c>
      <c r="AD132" s="17">
        <v>127</v>
      </c>
      <c r="AE132" s="1">
        <f>24+27/60</f>
        <v>24.45</v>
      </c>
      <c r="AF132" s="1">
        <f>23+23/60</f>
        <v>23.383333333333333</v>
      </c>
      <c r="AG132" s="1">
        <f>26+58/60</f>
        <v>26.966666666666665</v>
      </c>
      <c r="AH132" s="1">
        <f>27+5/60</f>
        <v>27.083333333333332</v>
      </c>
      <c r="AI132" s="1">
        <f>60/2.2</f>
        <v>27.27272727272727</v>
      </c>
      <c r="AO132">
        <v>1</v>
      </c>
      <c r="AP132">
        <v>0</v>
      </c>
      <c r="AQ132" s="1">
        <f>42+15/60</f>
        <v>42.25</v>
      </c>
      <c r="AR132" s="1">
        <f>48+32/60</f>
        <v>48.533333333333331</v>
      </c>
      <c r="AS132" s="1">
        <f>15+22/60</f>
        <v>15.366666666666667</v>
      </c>
      <c r="AT132" s="1">
        <f>2+6/60</f>
        <v>2.1</v>
      </c>
      <c r="AU132" s="1">
        <v>0</v>
      </c>
      <c r="AV132" s="16" t="s">
        <v>29</v>
      </c>
      <c r="AW132" s="16" t="s">
        <v>30</v>
      </c>
      <c r="AX132" s="16">
        <v>0</v>
      </c>
    </row>
    <row r="133" spans="1:50" x14ac:dyDescent="0.25">
      <c r="A133">
        <f>A132+1</f>
        <v>665</v>
      </c>
      <c r="B133" s="18" t="s">
        <v>105</v>
      </c>
      <c r="C133">
        <v>1</v>
      </c>
      <c r="F133" t="s">
        <v>49</v>
      </c>
      <c r="G133" s="17">
        <f>AVERAGE(90,92)</f>
        <v>91</v>
      </c>
      <c r="H133" s="17">
        <v>73</v>
      </c>
      <c r="I133" s="17">
        <v>57</v>
      </c>
      <c r="J133" s="17" t="s">
        <v>93</v>
      </c>
      <c r="K133" s="17">
        <f>AVERAGE(18,21)</f>
        <v>19.5</v>
      </c>
      <c r="L133" s="17">
        <v>20</v>
      </c>
      <c r="M133" s="16" t="s">
        <v>106</v>
      </c>
      <c r="N133" s="16" t="s">
        <v>103</v>
      </c>
      <c r="O133" s="16" t="s">
        <v>101</v>
      </c>
      <c r="P133" s="1">
        <v>4.33</v>
      </c>
      <c r="Q133" s="17">
        <v>2862</v>
      </c>
      <c r="R133" s="17">
        <v>17088</v>
      </c>
      <c r="S133" s="17">
        <f>R133-Q133</f>
        <v>14226</v>
      </c>
      <c r="T133" s="1">
        <f>(60+52)/60</f>
        <v>1.8666666666666667</v>
      </c>
      <c r="U133" s="1">
        <f>(60+52)/60</f>
        <v>1.8666666666666667</v>
      </c>
      <c r="V133" s="1">
        <f t="shared" si="85"/>
        <v>0</v>
      </c>
      <c r="W133" s="1">
        <f t="shared" ref="W133" si="113">P133/T133</f>
        <v>2.3196428571428571</v>
      </c>
      <c r="X133">
        <v>3</v>
      </c>
      <c r="Y133" s="1">
        <f t="shared" ref="Y133" si="114">P133/X133</f>
        <v>1.4433333333333334</v>
      </c>
      <c r="Z133" s="1">
        <f>25+46/60</f>
        <v>25.766666666666666</v>
      </c>
      <c r="AA133" s="17">
        <v>177</v>
      </c>
      <c r="AB133" s="17">
        <v>492</v>
      </c>
      <c r="AC133" s="17">
        <v>82</v>
      </c>
      <c r="AD133" s="17">
        <v>116</v>
      </c>
      <c r="AE133" s="1">
        <f>23+45/60</f>
        <v>23.75</v>
      </c>
      <c r="AF133" s="1">
        <f>23+27/60</f>
        <v>23.45</v>
      </c>
      <c r="AG133" s="1">
        <f>25+19/60</f>
        <v>25.316666666666666</v>
      </c>
      <c r="AH133" s="1">
        <f>20+19/60</f>
        <v>20.316666666666666</v>
      </c>
      <c r="AI133" s="1">
        <f>60/2</f>
        <v>30</v>
      </c>
      <c r="AO133">
        <v>0</v>
      </c>
      <c r="AP133" t="s">
        <v>107</v>
      </c>
      <c r="AQ133" s="1">
        <f>52+17/60</f>
        <v>52.283333333333331</v>
      </c>
      <c r="AR133" s="1">
        <f>18+48/60</f>
        <v>18.8</v>
      </c>
      <c r="AS133" s="1">
        <f>8+37/60</f>
        <v>8.6166666666666671</v>
      </c>
      <c r="AT133" s="1">
        <v>0</v>
      </c>
      <c r="AU133" s="1">
        <v>0</v>
      </c>
      <c r="AV133" s="16" t="s">
        <v>29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2020-07-01T01:11:13Z</dcterms:modified>
</cp:coreProperties>
</file>