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.sharepoint.com/sites/LnDIntegration/operations/College hires batchwise performance/Mumbai/2019/08 Aug/"/>
    </mc:Choice>
  </mc:AlternateContent>
  <bookViews>
    <workbookView xWindow="-110" yWindow="-110" windowWidth="19420" windowHeight="10420" tabRatio="717"/>
  </bookViews>
  <sheets>
    <sheet name="Summary" sheetId="3" r:id="rId1"/>
    <sheet name="Consolidated Report" sheetId="1" r:id="rId2"/>
    <sheet name="Module 1" sheetId="4" r:id="rId3"/>
    <sheet name="Module 2" sheetId="5" r:id="rId4"/>
    <sheet name="Module 3" sheetId="6" r:id="rId5"/>
    <sheet name="Module 4" sheetId="8" r:id="rId6"/>
    <sheet name="FinalProject" sheetId="9" r:id="rId7"/>
  </sheets>
  <definedNames>
    <definedName name="_xlnm._FilterDatabase" localSheetId="1" hidden="1">'Consolidated Report'!$R$1:$R$7</definedName>
    <definedName name="_xlnm._FilterDatabase" localSheetId="2" hidden="1">'Module 1'!$C$9:$G$40</definedName>
    <definedName name="_xlnm._FilterDatabase" localSheetId="3" hidden="1">'Module 2'!$C$9:$F$40</definedName>
    <definedName name="_xlnm._FilterDatabase" localSheetId="4" hidden="1">'Module 3'!$A$9:$G$49</definedName>
    <definedName name="_xlnm._FilterDatabase" localSheetId="5" hidden="1">'Module 4'!$A$8:$I$13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" i="1" l="1"/>
  <c r="L12" i="1" l="1"/>
  <c r="L16" i="1"/>
  <c r="L20" i="1"/>
  <c r="L24" i="1"/>
  <c r="L28" i="1"/>
  <c r="L32" i="1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10" i="5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10" i="4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4" i="1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10" i="9"/>
  <c r="F11" i="8"/>
  <c r="M5" i="1" s="1"/>
  <c r="F12" i="8"/>
  <c r="M6" i="1" s="1"/>
  <c r="F13" i="8"/>
  <c r="M7" i="1" s="1"/>
  <c r="F14" i="8"/>
  <c r="M8" i="1" s="1"/>
  <c r="F15" i="8"/>
  <c r="M9" i="1" s="1"/>
  <c r="F16" i="8"/>
  <c r="M10" i="1" s="1"/>
  <c r="F17" i="8"/>
  <c r="M11" i="1" s="1"/>
  <c r="F18" i="8"/>
  <c r="M12" i="1" s="1"/>
  <c r="F19" i="8"/>
  <c r="M13" i="1" s="1"/>
  <c r="F20" i="8"/>
  <c r="M14" i="1" s="1"/>
  <c r="F21" i="8"/>
  <c r="M15" i="1" s="1"/>
  <c r="F22" i="8"/>
  <c r="M16" i="1" s="1"/>
  <c r="F23" i="8"/>
  <c r="M17" i="1" s="1"/>
  <c r="F24" i="8"/>
  <c r="M18" i="1" s="1"/>
  <c r="F25" i="8"/>
  <c r="M19" i="1" s="1"/>
  <c r="F26" i="8"/>
  <c r="M20" i="1" s="1"/>
  <c r="F27" i="8"/>
  <c r="M21" i="1" s="1"/>
  <c r="F28" i="8"/>
  <c r="M22" i="1" s="1"/>
  <c r="F29" i="8"/>
  <c r="M23" i="1" s="1"/>
  <c r="F30" i="8"/>
  <c r="M24" i="1" s="1"/>
  <c r="F31" i="8"/>
  <c r="M25" i="1" s="1"/>
  <c r="F32" i="8"/>
  <c r="M26" i="1" s="1"/>
  <c r="F33" i="8"/>
  <c r="M27" i="1" s="1"/>
  <c r="F34" i="8"/>
  <c r="M28" i="1" s="1"/>
  <c r="F35" i="8"/>
  <c r="M29" i="1" s="1"/>
  <c r="F36" i="8"/>
  <c r="M30" i="1" s="1"/>
  <c r="F37" i="8"/>
  <c r="M31" i="1" s="1"/>
  <c r="F38" i="8"/>
  <c r="M32" i="1" s="1"/>
  <c r="F39" i="8"/>
  <c r="M33" i="1" s="1"/>
  <c r="F40" i="8"/>
  <c r="M34" i="1" s="1"/>
  <c r="F10" i="8"/>
  <c r="M4" i="1" s="1"/>
  <c r="D11" i="8"/>
  <c r="L5" i="1" s="1"/>
  <c r="D12" i="8"/>
  <c r="L6" i="1" s="1"/>
  <c r="D13" i="8"/>
  <c r="L7" i="1" s="1"/>
  <c r="D14" i="8"/>
  <c r="L8" i="1" s="1"/>
  <c r="D15" i="8"/>
  <c r="L9" i="1" s="1"/>
  <c r="D16" i="8"/>
  <c r="L10" i="1" s="1"/>
  <c r="D17" i="8"/>
  <c r="L11" i="1" s="1"/>
  <c r="D18" i="8"/>
  <c r="D19" i="8"/>
  <c r="L13" i="1" s="1"/>
  <c r="D20" i="8"/>
  <c r="L14" i="1" s="1"/>
  <c r="D21" i="8"/>
  <c r="L15" i="1" s="1"/>
  <c r="D22" i="8"/>
  <c r="D23" i="8"/>
  <c r="L17" i="1" s="1"/>
  <c r="D24" i="8"/>
  <c r="L18" i="1" s="1"/>
  <c r="D25" i="8"/>
  <c r="L19" i="1" s="1"/>
  <c r="D26" i="8"/>
  <c r="D27" i="8"/>
  <c r="L21" i="1" s="1"/>
  <c r="D28" i="8"/>
  <c r="L22" i="1" s="1"/>
  <c r="D29" i="8"/>
  <c r="L23" i="1" s="1"/>
  <c r="D30" i="8"/>
  <c r="D31" i="8"/>
  <c r="L25" i="1" s="1"/>
  <c r="D32" i="8"/>
  <c r="L26" i="1" s="1"/>
  <c r="D33" i="8"/>
  <c r="L27" i="1" s="1"/>
  <c r="D34" i="8"/>
  <c r="D35" i="8"/>
  <c r="L29" i="1" s="1"/>
  <c r="D36" i="8"/>
  <c r="L30" i="1" s="1"/>
  <c r="D37" i="8"/>
  <c r="L31" i="1" s="1"/>
  <c r="D38" i="8"/>
  <c r="D39" i="8"/>
  <c r="L33" i="1" s="1"/>
  <c r="D40" i="8"/>
  <c r="L34" i="1" s="1"/>
  <c r="D10" i="8"/>
  <c r="L4" i="1" s="1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10" i="6"/>
  <c r="B32" i="1" l="1"/>
  <c r="C32" i="1"/>
  <c r="U32" i="1"/>
  <c r="B33" i="1"/>
  <c r="C33" i="1"/>
  <c r="U33" i="1"/>
  <c r="B34" i="1"/>
  <c r="C34" i="1"/>
  <c r="U34" i="1"/>
  <c r="B8" i="1"/>
  <c r="C8" i="1"/>
  <c r="U8" i="1"/>
  <c r="B9" i="1"/>
  <c r="C9" i="1"/>
  <c r="U9" i="1"/>
  <c r="B10" i="1"/>
  <c r="C10" i="1"/>
  <c r="U10" i="1"/>
  <c r="B11" i="1"/>
  <c r="C11" i="1"/>
  <c r="U11" i="1"/>
  <c r="B12" i="1"/>
  <c r="C12" i="1"/>
  <c r="U12" i="1"/>
  <c r="B13" i="1"/>
  <c r="C13" i="1"/>
  <c r="U13" i="1"/>
  <c r="B14" i="1"/>
  <c r="C14" i="1"/>
  <c r="U14" i="1"/>
  <c r="B15" i="1"/>
  <c r="C15" i="1"/>
  <c r="U15" i="1"/>
  <c r="B16" i="1"/>
  <c r="C16" i="1"/>
  <c r="U16" i="1"/>
  <c r="B17" i="1"/>
  <c r="C17" i="1"/>
  <c r="U17" i="1"/>
  <c r="B18" i="1"/>
  <c r="C18" i="1"/>
  <c r="U18" i="1"/>
  <c r="B19" i="1"/>
  <c r="C19" i="1"/>
  <c r="U19" i="1"/>
  <c r="B20" i="1"/>
  <c r="C20" i="1"/>
  <c r="U20" i="1"/>
  <c r="B21" i="1"/>
  <c r="C21" i="1"/>
  <c r="U21" i="1"/>
  <c r="B22" i="1"/>
  <c r="C22" i="1"/>
  <c r="U22" i="1"/>
  <c r="B23" i="1"/>
  <c r="C23" i="1"/>
  <c r="U23" i="1"/>
  <c r="B24" i="1"/>
  <c r="C24" i="1"/>
  <c r="U24" i="1"/>
  <c r="B25" i="1"/>
  <c r="C25" i="1"/>
  <c r="U25" i="1"/>
  <c r="B26" i="1"/>
  <c r="C26" i="1"/>
  <c r="U26" i="1"/>
  <c r="B27" i="1"/>
  <c r="C27" i="1"/>
  <c r="U27" i="1"/>
  <c r="B28" i="1"/>
  <c r="C28" i="1"/>
  <c r="U28" i="1"/>
  <c r="B29" i="1"/>
  <c r="C29" i="1"/>
  <c r="U29" i="1"/>
  <c r="B30" i="1"/>
  <c r="C30" i="1"/>
  <c r="U30" i="1"/>
  <c r="B31" i="1"/>
  <c r="C31" i="1"/>
  <c r="U31" i="1"/>
  <c r="A38" i="9"/>
  <c r="B38" i="9"/>
  <c r="A39" i="9"/>
  <c r="B39" i="9"/>
  <c r="A40" i="9"/>
  <c r="B40" i="9"/>
  <c r="A35" i="9"/>
  <c r="B35" i="9"/>
  <c r="A36" i="9"/>
  <c r="B36" i="9"/>
  <c r="A37" i="9"/>
  <c r="B37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32" i="8"/>
  <c r="B32" i="8"/>
  <c r="A33" i="8"/>
  <c r="B33" i="8"/>
  <c r="A34" i="8"/>
  <c r="B34" i="8"/>
  <c r="A35" i="8"/>
  <c r="B35" i="8"/>
  <c r="A36" i="8"/>
  <c r="B36" i="8"/>
  <c r="A37" i="8"/>
  <c r="B37" i="8"/>
  <c r="A38" i="8"/>
  <c r="B38" i="8"/>
  <c r="A39" i="8"/>
  <c r="B39" i="8"/>
  <c r="A40" i="8"/>
  <c r="B40" i="8"/>
  <c r="A21" i="8"/>
  <c r="B21" i="8"/>
  <c r="A22" i="8"/>
  <c r="B22" i="8"/>
  <c r="A23" i="8"/>
  <c r="B23" i="8"/>
  <c r="A24" i="8"/>
  <c r="B24" i="8"/>
  <c r="A25" i="8"/>
  <c r="B25" i="8"/>
  <c r="A26" i="8"/>
  <c r="B26" i="8"/>
  <c r="A27" i="8"/>
  <c r="B27" i="8"/>
  <c r="A28" i="8"/>
  <c r="B28" i="8"/>
  <c r="A29" i="8"/>
  <c r="B29" i="8"/>
  <c r="A30" i="8"/>
  <c r="B30" i="8"/>
  <c r="A31" i="8"/>
  <c r="B31" i="8"/>
  <c r="A14" i="8"/>
  <c r="B14" i="8"/>
  <c r="A15" i="8"/>
  <c r="B15" i="8"/>
  <c r="A16" i="8"/>
  <c r="B16" i="8"/>
  <c r="A17" i="8"/>
  <c r="B17" i="8"/>
  <c r="A18" i="8"/>
  <c r="B18" i="8"/>
  <c r="A19" i="8"/>
  <c r="B19" i="8"/>
  <c r="A20" i="8"/>
  <c r="B20" i="8"/>
  <c r="A38" i="6"/>
  <c r="B38" i="6"/>
  <c r="E38" i="6"/>
  <c r="A39" i="6"/>
  <c r="B39" i="6"/>
  <c r="E39" i="6"/>
  <c r="A40" i="6"/>
  <c r="B40" i="6"/>
  <c r="E40" i="6"/>
  <c r="A34" i="6"/>
  <c r="B34" i="6"/>
  <c r="E34" i="6"/>
  <c r="A35" i="6"/>
  <c r="B35" i="6"/>
  <c r="E35" i="6"/>
  <c r="A36" i="6"/>
  <c r="B36" i="6"/>
  <c r="E36" i="6"/>
  <c r="A37" i="6"/>
  <c r="B37" i="6"/>
  <c r="E37" i="6"/>
  <c r="A29" i="6"/>
  <c r="B29" i="6"/>
  <c r="E29" i="6"/>
  <c r="A30" i="6"/>
  <c r="B30" i="6"/>
  <c r="E30" i="6"/>
  <c r="A31" i="6"/>
  <c r="B31" i="6"/>
  <c r="E31" i="6"/>
  <c r="A32" i="6"/>
  <c r="B32" i="6"/>
  <c r="E32" i="6"/>
  <c r="A33" i="6"/>
  <c r="B33" i="6"/>
  <c r="E33" i="6"/>
  <c r="A22" i="6"/>
  <c r="B22" i="6"/>
  <c r="E22" i="6"/>
  <c r="A23" i="6"/>
  <c r="B23" i="6"/>
  <c r="E23" i="6"/>
  <c r="A24" i="6"/>
  <c r="B24" i="6"/>
  <c r="E24" i="6"/>
  <c r="A25" i="6"/>
  <c r="B25" i="6"/>
  <c r="E25" i="6"/>
  <c r="A26" i="6"/>
  <c r="B26" i="6"/>
  <c r="E26" i="6"/>
  <c r="A27" i="6"/>
  <c r="B27" i="6"/>
  <c r="E27" i="6"/>
  <c r="A28" i="6"/>
  <c r="B28" i="6"/>
  <c r="E28" i="6"/>
  <c r="A14" i="6"/>
  <c r="B14" i="6"/>
  <c r="E14" i="6"/>
  <c r="A15" i="6"/>
  <c r="B15" i="6"/>
  <c r="E15" i="6"/>
  <c r="A16" i="6"/>
  <c r="B16" i="6"/>
  <c r="E16" i="6"/>
  <c r="A17" i="6"/>
  <c r="B17" i="6"/>
  <c r="E17" i="6"/>
  <c r="A18" i="6"/>
  <c r="B18" i="6"/>
  <c r="E18" i="6"/>
  <c r="A19" i="6"/>
  <c r="B19" i="6"/>
  <c r="E19" i="6"/>
  <c r="A20" i="6"/>
  <c r="B20" i="6"/>
  <c r="E20" i="6"/>
  <c r="A21" i="6"/>
  <c r="B21" i="6"/>
  <c r="E21" i="6"/>
  <c r="A14" i="5"/>
  <c r="B14" i="5"/>
  <c r="D14" i="5"/>
  <c r="A15" i="5"/>
  <c r="B15" i="5"/>
  <c r="D15" i="5"/>
  <c r="A16" i="5"/>
  <c r="B16" i="5"/>
  <c r="D16" i="5"/>
  <c r="A17" i="5"/>
  <c r="B17" i="5"/>
  <c r="D17" i="5"/>
  <c r="A18" i="5"/>
  <c r="B18" i="5"/>
  <c r="D18" i="5"/>
  <c r="A19" i="5"/>
  <c r="B19" i="5"/>
  <c r="D19" i="5"/>
  <c r="A20" i="5"/>
  <c r="B20" i="5"/>
  <c r="D20" i="5"/>
  <c r="A21" i="5"/>
  <c r="B21" i="5"/>
  <c r="D21" i="5"/>
  <c r="A22" i="5"/>
  <c r="B22" i="5"/>
  <c r="D22" i="5"/>
  <c r="A23" i="5"/>
  <c r="B23" i="5"/>
  <c r="D23" i="5"/>
  <c r="A24" i="5"/>
  <c r="B24" i="5"/>
  <c r="D24" i="5"/>
  <c r="A25" i="5"/>
  <c r="B25" i="5"/>
  <c r="D25" i="5"/>
  <c r="A26" i="5"/>
  <c r="B26" i="5"/>
  <c r="D26" i="5"/>
  <c r="A27" i="5"/>
  <c r="B27" i="5"/>
  <c r="D27" i="5"/>
  <c r="A28" i="5"/>
  <c r="B28" i="5"/>
  <c r="D28" i="5"/>
  <c r="A29" i="5"/>
  <c r="B29" i="5"/>
  <c r="D29" i="5"/>
  <c r="A30" i="5"/>
  <c r="B30" i="5"/>
  <c r="D30" i="5"/>
  <c r="A31" i="5"/>
  <c r="B31" i="5"/>
  <c r="D31" i="5"/>
  <c r="A32" i="5"/>
  <c r="B32" i="5"/>
  <c r="D32" i="5"/>
  <c r="A33" i="5"/>
  <c r="B33" i="5"/>
  <c r="D33" i="5"/>
  <c r="A34" i="5"/>
  <c r="B34" i="5"/>
  <c r="D34" i="5"/>
  <c r="A35" i="5"/>
  <c r="B35" i="5"/>
  <c r="D35" i="5"/>
  <c r="A36" i="5"/>
  <c r="B36" i="5"/>
  <c r="D36" i="5"/>
  <c r="A37" i="5"/>
  <c r="B37" i="5"/>
  <c r="D37" i="5"/>
  <c r="A38" i="5"/>
  <c r="B38" i="5"/>
  <c r="D38" i="5"/>
  <c r="A39" i="5"/>
  <c r="B39" i="5"/>
  <c r="D39" i="5"/>
  <c r="A40" i="5"/>
  <c r="B40" i="5"/>
  <c r="D40" i="5"/>
  <c r="I19" i="1" l="1"/>
  <c r="H29" i="1"/>
  <c r="H13" i="1"/>
  <c r="I29" i="1"/>
  <c r="I28" i="1"/>
  <c r="N29" i="1"/>
  <c r="H31" i="1"/>
  <c r="I25" i="1"/>
  <c r="H9" i="1"/>
  <c r="N33" i="1"/>
  <c r="I21" i="1"/>
  <c r="H19" i="1"/>
  <c r="I33" i="1"/>
  <c r="I9" i="1"/>
  <c r="I32" i="1"/>
  <c r="I31" i="1"/>
  <c r="H32" i="1"/>
  <c r="I15" i="1"/>
  <c r="I23" i="1"/>
  <c r="H21" i="1"/>
  <c r="I17" i="1"/>
  <c r="H15" i="1"/>
  <c r="I11" i="1"/>
  <c r="I34" i="1"/>
  <c r="I30" i="1"/>
  <c r="I27" i="1"/>
  <c r="H23" i="1"/>
  <c r="H17" i="1"/>
  <c r="I13" i="1"/>
  <c r="H11" i="1"/>
  <c r="H33" i="1"/>
  <c r="H25" i="1"/>
  <c r="I20" i="1"/>
  <c r="I18" i="1"/>
  <c r="I16" i="1"/>
  <c r="I14" i="1"/>
  <c r="I12" i="1"/>
  <c r="I10" i="1"/>
  <c r="I8" i="1"/>
  <c r="H27" i="1"/>
  <c r="I26" i="1"/>
  <c r="I22" i="1"/>
  <c r="H20" i="1"/>
  <c r="H18" i="1"/>
  <c r="H16" i="1"/>
  <c r="H14" i="1"/>
  <c r="H12" i="1"/>
  <c r="H10" i="1"/>
  <c r="H8" i="1"/>
  <c r="H34" i="1"/>
  <c r="H28" i="1"/>
  <c r="I24" i="1"/>
  <c r="H26" i="1"/>
  <c r="H24" i="1"/>
  <c r="H22" i="1"/>
  <c r="N31" i="1"/>
  <c r="H30" i="1"/>
  <c r="N27" i="1"/>
  <c r="N25" i="1"/>
  <c r="N23" i="1"/>
  <c r="N21" i="1"/>
  <c r="N19" i="1"/>
  <c r="N17" i="1"/>
  <c r="N15" i="1"/>
  <c r="N13" i="1"/>
  <c r="N11" i="1"/>
  <c r="N9" i="1"/>
  <c r="N34" i="1"/>
  <c r="N32" i="1"/>
  <c r="N30" i="1"/>
  <c r="N28" i="1"/>
  <c r="N26" i="1"/>
  <c r="N24" i="1"/>
  <c r="N22" i="1"/>
  <c r="N20" i="1"/>
  <c r="N18" i="1"/>
  <c r="N16" i="1"/>
  <c r="N14" i="1"/>
  <c r="N12" i="1"/>
  <c r="N10" i="1"/>
  <c r="N8" i="1"/>
  <c r="E14" i="4"/>
  <c r="F8" i="1" s="1"/>
  <c r="G8" i="1"/>
  <c r="E15" i="4"/>
  <c r="F9" i="1" s="1"/>
  <c r="G9" i="1"/>
  <c r="E16" i="4"/>
  <c r="F10" i="1" s="1"/>
  <c r="G10" i="1"/>
  <c r="E17" i="4"/>
  <c r="F11" i="1" s="1"/>
  <c r="G11" i="1"/>
  <c r="E18" i="4"/>
  <c r="F12" i="1" s="1"/>
  <c r="G12" i="1"/>
  <c r="E19" i="4"/>
  <c r="F13" i="1" s="1"/>
  <c r="G13" i="1"/>
  <c r="E20" i="4"/>
  <c r="F14" i="1" s="1"/>
  <c r="G14" i="1"/>
  <c r="E21" i="4"/>
  <c r="F15" i="1" s="1"/>
  <c r="G15" i="1"/>
  <c r="E22" i="4"/>
  <c r="F16" i="1" s="1"/>
  <c r="G16" i="1"/>
  <c r="E23" i="4"/>
  <c r="F17" i="1" s="1"/>
  <c r="G17" i="1"/>
  <c r="E24" i="4"/>
  <c r="F18" i="1" s="1"/>
  <c r="G18" i="1"/>
  <c r="E25" i="4"/>
  <c r="F19" i="1" s="1"/>
  <c r="G19" i="1"/>
  <c r="E26" i="4"/>
  <c r="F20" i="1" s="1"/>
  <c r="G20" i="1"/>
  <c r="E27" i="4"/>
  <c r="F21" i="1" s="1"/>
  <c r="G21" i="1"/>
  <c r="E28" i="4"/>
  <c r="F22" i="1" s="1"/>
  <c r="E29" i="4"/>
  <c r="F23" i="1" s="1"/>
  <c r="G23" i="1"/>
  <c r="E30" i="4"/>
  <c r="F24" i="1" s="1"/>
  <c r="G24" i="1"/>
  <c r="E31" i="4"/>
  <c r="F25" i="1" s="1"/>
  <c r="G25" i="1"/>
  <c r="E32" i="4"/>
  <c r="F26" i="1" s="1"/>
  <c r="G26" i="1"/>
  <c r="E33" i="4"/>
  <c r="F27" i="1" s="1"/>
  <c r="G27" i="1"/>
  <c r="E34" i="4"/>
  <c r="F28" i="1" s="1"/>
  <c r="G28" i="1"/>
  <c r="E35" i="4"/>
  <c r="F29" i="1" s="1"/>
  <c r="G29" i="1"/>
  <c r="E36" i="4"/>
  <c r="F30" i="1" s="1"/>
  <c r="G30" i="1"/>
  <c r="E37" i="4"/>
  <c r="F31" i="1" s="1"/>
  <c r="G31" i="1"/>
  <c r="E38" i="4"/>
  <c r="F32" i="1" s="1"/>
  <c r="G32" i="1"/>
  <c r="E39" i="4"/>
  <c r="F33" i="1" s="1"/>
  <c r="O33" i="1" s="1"/>
  <c r="G33" i="1"/>
  <c r="E40" i="4"/>
  <c r="F34" i="1" s="1"/>
  <c r="G34" i="1"/>
  <c r="P9" i="1" l="1"/>
  <c r="P33" i="1"/>
  <c r="R33" i="1" s="1"/>
  <c r="V33" i="1" s="1"/>
  <c r="W33" i="1" s="1"/>
  <c r="P23" i="1"/>
  <c r="O15" i="1"/>
  <c r="O32" i="1"/>
  <c r="O18" i="1"/>
  <c r="O14" i="1"/>
  <c r="O10" i="1"/>
  <c r="P29" i="1"/>
  <c r="O23" i="1"/>
  <c r="O19" i="1"/>
  <c r="O17" i="1"/>
  <c r="O13" i="1"/>
  <c r="O11" i="1"/>
  <c r="O9" i="1"/>
  <c r="P17" i="1"/>
  <c r="O29" i="1"/>
  <c r="R29" i="1" s="1"/>
  <c r="V29" i="1" s="1"/>
  <c r="P14" i="1"/>
  <c r="O31" i="1"/>
  <c r="O21" i="1"/>
  <c r="P32" i="1"/>
  <c r="R32" i="1" s="1"/>
  <c r="V32" i="1" s="1"/>
  <c r="Y32" i="1" s="1"/>
  <c r="P28" i="1"/>
  <c r="P10" i="1"/>
  <c r="P34" i="1"/>
  <c r="P26" i="1"/>
  <c r="O30" i="1"/>
  <c r="O28" i="1"/>
  <c r="P25" i="1"/>
  <c r="P19" i="1"/>
  <c r="P11" i="1"/>
  <c r="P18" i="1"/>
  <c r="O12" i="1"/>
  <c r="O8" i="1"/>
  <c r="O34" i="1"/>
  <c r="O20" i="1"/>
  <c r="G22" i="1"/>
  <c r="P22" i="1" s="1"/>
  <c r="O22" i="1"/>
  <c r="O26" i="1"/>
  <c r="P30" i="1"/>
  <c r="O24" i="1"/>
  <c r="O16" i="1"/>
  <c r="O27" i="1"/>
  <c r="O25" i="1"/>
  <c r="P8" i="1"/>
  <c r="P12" i="1"/>
  <c r="P16" i="1"/>
  <c r="P20" i="1"/>
  <c r="P24" i="1"/>
  <c r="P15" i="1"/>
  <c r="P31" i="1"/>
  <c r="R31" i="1" s="1"/>
  <c r="V31" i="1" s="1"/>
  <c r="P13" i="1"/>
  <c r="P21" i="1"/>
  <c r="P27" i="1"/>
  <c r="R18" i="1" l="1"/>
  <c r="V18" i="1" s="1"/>
  <c r="W18" i="1" s="1"/>
  <c r="R10" i="1"/>
  <c r="V10" i="1" s="1"/>
  <c r="W10" i="1" s="1"/>
  <c r="R15" i="1"/>
  <c r="V15" i="1" s="1"/>
  <c r="W15" i="1" s="1"/>
  <c r="R19" i="1"/>
  <c r="V19" i="1" s="1"/>
  <c r="W19" i="1" s="1"/>
  <c r="R14" i="1"/>
  <c r="V14" i="1" s="1"/>
  <c r="W14" i="1" s="1"/>
  <c r="R21" i="1"/>
  <c r="V21" i="1" s="1"/>
  <c r="Y21" i="1" s="1"/>
  <c r="Y18" i="1"/>
  <c r="R23" i="1"/>
  <c r="V23" i="1" s="1"/>
  <c r="Y23" i="1" s="1"/>
  <c r="R13" i="1"/>
  <c r="V13" i="1" s="1"/>
  <c r="Y13" i="1" s="1"/>
  <c r="R25" i="1"/>
  <c r="V25" i="1" s="1"/>
  <c r="W25" i="1" s="1"/>
  <c r="R26" i="1"/>
  <c r="V26" i="1" s="1"/>
  <c r="W26" i="1" s="1"/>
  <c r="R11" i="1"/>
  <c r="V11" i="1" s="1"/>
  <c r="R17" i="1"/>
  <c r="V17" i="1" s="1"/>
  <c r="Y17" i="1" s="1"/>
  <c r="R28" i="1"/>
  <c r="V28" i="1" s="1"/>
  <c r="Y28" i="1" s="1"/>
  <c r="R30" i="1"/>
  <c r="V30" i="1" s="1"/>
  <c r="W30" i="1" s="1"/>
  <c r="Y19" i="1"/>
  <c r="R16" i="1"/>
  <c r="V16" i="1" s="1"/>
  <c r="Y16" i="1" s="1"/>
  <c r="R34" i="1"/>
  <c r="V34" i="1" s="1"/>
  <c r="Y33" i="1"/>
  <c r="R27" i="1"/>
  <c r="V27" i="1" s="1"/>
  <c r="Y27" i="1" s="1"/>
  <c r="R12" i="1"/>
  <c r="V12" i="1" s="1"/>
  <c r="W12" i="1" s="1"/>
  <c r="R22" i="1"/>
  <c r="V22" i="1" s="1"/>
  <c r="W22" i="1" s="1"/>
  <c r="R24" i="1"/>
  <c r="V24" i="1" s="1"/>
  <c r="W24" i="1" s="1"/>
  <c r="W32" i="1"/>
  <c r="R20" i="1"/>
  <c r="V20" i="1" s="1"/>
  <c r="Y20" i="1" s="1"/>
  <c r="W29" i="1"/>
  <c r="Y29" i="1"/>
  <c r="Y26" i="1"/>
  <c r="Y31" i="1"/>
  <c r="W31" i="1"/>
  <c r="N2" i="1"/>
  <c r="H2" i="1"/>
  <c r="W21" i="1" l="1"/>
  <c r="Y15" i="1"/>
  <c r="Y10" i="1"/>
  <c r="Y25" i="1"/>
  <c r="W13" i="1"/>
  <c r="Y14" i="1"/>
  <c r="W23" i="1"/>
  <c r="W11" i="1"/>
  <c r="Y11" i="1"/>
  <c r="W17" i="1"/>
  <c r="W28" i="1"/>
  <c r="Y30" i="1"/>
  <c r="W16" i="1"/>
  <c r="Y12" i="1"/>
  <c r="W27" i="1"/>
  <c r="W34" i="1"/>
  <c r="Y34" i="1"/>
  <c r="Y22" i="1"/>
  <c r="W20" i="1"/>
  <c r="Y24" i="1"/>
  <c r="U5" i="1"/>
  <c r="U6" i="1"/>
  <c r="U7" i="1"/>
  <c r="B11" i="5"/>
  <c r="B12" i="5"/>
  <c r="B13" i="5"/>
  <c r="B10" i="5"/>
  <c r="A11" i="5"/>
  <c r="A12" i="5"/>
  <c r="A13" i="5"/>
  <c r="A10" i="5"/>
  <c r="E11" i="6" l="1"/>
  <c r="E12" i="6"/>
  <c r="E13" i="6"/>
  <c r="E10" i="6"/>
  <c r="B13" i="9" l="1"/>
  <c r="A13" i="9"/>
  <c r="R9" i="1" s="1"/>
  <c r="V9" i="1" s="1"/>
  <c r="B12" i="9"/>
  <c r="A12" i="9"/>
  <c r="B11" i="9"/>
  <c r="A11" i="9"/>
  <c r="B10" i="9"/>
  <c r="A10" i="9"/>
  <c r="D11" i="5"/>
  <c r="D12" i="5"/>
  <c r="D13" i="5"/>
  <c r="D10" i="5"/>
  <c r="E10" i="4"/>
  <c r="E12" i="4"/>
  <c r="E13" i="4"/>
  <c r="E11" i="4"/>
  <c r="W9" i="1" l="1"/>
  <c r="Y9" i="1"/>
  <c r="R8" i="1"/>
  <c r="V8" i="1" s="1"/>
  <c r="B5" i="1"/>
  <c r="C5" i="1"/>
  <c r="B11" i="6"/>
  <c r="A11" i="6"/>
  <c r="B10" i="6"/>
  <c r="A10" i="6"/>
  <c r="W8" i="1" l="1"/>
  <c r="Y8" i="1"/>
  <c r="H5" i="1"/>
  <c r="F5" i="1"/>
  <c r="N5" i="1"/>
  <c r="I5" i="1"/>
  <c r="G5" i="1"/>
  <c r="A13" i="6"/>
  <c r="B13" i="6"/>
  <c r="B12" i="6"/>
  <c r="A12" i="6"/>
  <c r="B12" i="3" l="1"/>
  <c r="B18" i="3" s="1"/>
  <c r="L2" i="1"/>
  <c r="J2" i="1"/>
  <c r="F2" i="1"/>
  <c r="B6" i="1"/>
  <c r="C6" i="1"/>
  <c r="B7" i="1"/>
  <c r="C7" i="1"/>
  <c r="C4" i="1"/>
  <c r="B4" i="1"/>
  <c r="A11" i="8"/>
  <c r="B11" i="8"/>
  <c r="A12" i="8"/>
  <c r="B12" i="8"/>
  <c r="A13" i="8"/>
  <c r="B13" i="8"/>
  <c r="B10" i="8"/>
  <c r="A10" i="8"/>
  <c r="H7" i="1" l="1"/>
  <c r="F7" i="1"/>
  <c r="N7" i="1"/>
  <c r="I7" i="1"/>
  <c r="G7" i="1"/>
  <c r="I4" i="1"/>
  <c r="G4" i="1"/>
  <c r="F4" i="1"/>
  <c r="H4" i="1"/>
  <c r="N6" i="1"/>
  <c r="H6" i="1"/>
  <c r="F6" i="1"/>
  <c r="G6" i="1"/>
  <c r="I6" i="1"/>
  <c r="O5" i="1"/>
  <c r="P5" i="1"/>
  <c r="N4" i="1"/>
  <c r="R5" i="1" l="1"/>
  <c r="O6" i="1"/>
  <c r="O7" i="1"/>
  <c r="P7" i="1"/>
  <c r="P6" i="1"/>
  <c r="O4" i="1"/>
  <c r="R4" i="1" s="1"/>
  <c r="V4" i="1" s="1"/>
  <c r="W4" i="1" l="1"/>
  <c r="Y4" i="1"/>
  <c r="R6" i="1"/>
  <c r="V6" i="1" s="1"/>
  <c r="R7" i="1"/>
  <c r="V7" i="1" s="1"/>
  <c r="P4" i="1"/>
  <c r="Y6" i="1" l="1"/>
  <c r="W6" i="1"/>
  <c r="Y7" i="1"/>
  <c r="W7" i="1"/>
  <c r="V5" i="1" l="1"/>
  <c r="Y5" i="1" s="1"/>
  <c r="E16" i="3" l="1"/>
  <c r="K16" i="3"/>
  <c r="I16" i="3"/>
  <c r="F16" i="3"/>
  <c r="L16" i="3"/>
  <c r="H16" i="3"/>
  <c r="G16" i="3"/>
  <c r="J16" i="3"/>
  <c r="D16" i="3"/>
  <c r="C16" i="3"/>
  <c r="W5" i="1"/>
  <c r="B16" i="3"/>
  <c r="B19" i="3" l="1"/>
  <c r="B24" i="3" l="1"/>
  <c r="B22" i="3"/>
  <c r="B20" i="3"/>
</calcChain>
</file>

<file path=xl/sharedStrings.xml><?xml version="1.0" encoding="utf-8"?>
<sst xmlns="http://schemas.openxmlformats.org/spreadsheetml/2006/main" count="309" uniqueCount="161">
  <si>
    <t>Emp ID</t>
  </si>
  <si>
    <t>NAME</t>
  </si>
  <si>
    <t>L1 Result</t>
  </si>
  <si>
    <t>College</t>
  </si>
  <si>
    <t>State</t>
  </si>
  <si>
    <t>Qual</t>
  </si>
  <si>
    <t>IT/Non-IT</t>
  </si>
  <si>
    <t>Degree %age</t>
  </si>
  <si>
    <t>Status</t>
  </si>
  <si>
    <t>Remarks</t>
  </si>
  <si>
    <t>Module 1</t>
  </si>
  <si>
    <t>Module 2</t>
  </si>
  <si>
    <t>Module 3</t>
  </si>
  <si>
    <t>Module 4</t>
  </si>
  <si>
    <t>L1 Grade</t>
  </si>
  <si>
    <t>Sr No.</t>
  </si>
  <si>
    <t>Summary</t>
  </si>
  <si>
    <t>Batch</t>
  </si>
  <si>
    <t>Batch Start Date</t>
  </si>
  <si>
    <t>Location</t>
  </si>
  <si>
    <t>Module Failures</t>
  </si>
  <si>
    <t>Abscondees/Drop outs</t>
  </si>
  <si>
    <t>Consolidated Result -  Pass</t>
  </si>
  <si>
    <t>Consolidated Result -  Fail</t>
  </si>
  <si>
    <t xml:space="preserve"> Success %</t>
  </si>
  <si>
    <t>Batch Throughput %</t>
  </si>
  <si>
    <t xml:space="preserve">Final Test Date </t>
  </si>
  <si>
    <t>0-10</t>
  </si>
  <si>
    <t>11-20</t>
  </si>
  <si>
    <t>21-30</t>
  </si>
  <si>
    <t>31-40</t>
  </si>
  <si>
    <t>61-70</t>
  </si>
  <si>
    <t>71-80</t>
  </si>
  <si>
    <t>81-90</t>
  </si>
  <si>
    <t>91-100</t>
  </si>
  <si>
    <t>41-49</t>
  </si>
  <si>
    <t>Appeared For Final Test</t>
  </si>
  <si>
    <t># Participants in Range-&gt;</t>
  </si>
  <si>
    <t>Consolidated Score Range</t>
  </si>
  <si>
    <t>Consolidated  Score
Out of 100</t>
  </si>
  <si>
    <t xml:space="preserve">Start Date - </t>
  </si>
  <si>
    <t xml:space="preserve">End Date - </t>
  </si>
  <si>
    <t>EmpID</t>
  </si>
  <si>
    <t>Name</t>
  </si>
  <si>
    <t>Employee ID</t>
  </si>
  <si>
    <t>Group Members</t>
  </si>
  <si>
    <t xml:space="preserve">Module Name - </t>
  </si>
  <si>
    <t>Module Name -</t>
  </si>
  <si>
    <t>Batch Start Size</t>
  </si>
  <si>
    <t>Batch Transfer Out</t>
  </si>
  <si>
    <t>Batch Transfer In</t>
  </si>
  <si>
    <t>Batch End Size</t>
  </si>
  <si>
    <t>50-59</t>
  </si>
  <si>
    <t>60</t>
  </si>
  <si>
    <t>English Test Score</t>
  </si>
  <si>
    <t>Pre-Test Level</t>
  </si>
  <si>
    <t>Post-Test Level</t>
  </si>
  <si>
    <t>Sprint 3</t>
  </si>
  <si>
    <t xml:space="preserve">Average of Sprint </t>
  </si>
  <si>
    <t>MCQ</t>
  </si>
  <si>
    <t>Evaluated By</t>
  </si>
  <si>
    <t>Sprint
out of 100</t>
  </si>
  <si>
    <t>MCQ Marks
(out of 100)</t>
  </si>
  <si>
    <t>GitHub</t>
  </si>
  <si>
    <t>Project-Name</t>
  </si>
  <si>
    <t>Sprint 4</t>
  </si>
  <si>
    <t>Sprint</t>
  </si>
  <si>
    <t>Average</t>
  </si>
  <si>
    <t>SoftSkill</t>
  </si>
  <si>
    <t>L1 Exam Score
Out of 60</t>
  </si>
  <si>
    <t xml:space="preserve"> </t>
  </si>
  <si>
    <t xml:space="preserve">Total </t>
  </si>
  <si>
    <t>Sprint 2</t>
  </si>
  <si>
    <t>Final-MCQ</t>
  </si>
  <si>
    <t>Sprint 5</t>
  </si>
  <si>
    <t>Sprint 6</t>
  </si>
  <si>
    <t>Sprint 1</t>
  </si>
  <si>
    <t>Final- MCQ</t>
  </si>
  <si>
    <t>Faculty - LnD</t>
  </si>
  <si>
    <t>Faculty - BU SME</t>
  </si>
  <si>
    <t>MCQ Percentage</t>
  </si>
  <si>
    <t>Faculty -  BU SME</t>
  </si>
  <si>
    <t>Module5</t>
  </si>
  <si>
    <t>Score (out of 100)</t>
  </si>
  <si>
    <t>Faculty - BU</t>
  </si>
  <si>
    <t>Module L1 Score (40% Sprint+20%MCQ)+SoftSkill(10%)
Out of 70</t>
  </si>
  <si>
    <t>.NET Framework 4.6 with C# 7.0 + Introduction to WPF</t>
  </si>
  <si>
    <t>Module1 : .NET Framework 4.6 with C# 7.0 + Introduction to WPF</t>
  </si>
  <si>
    <t>Module 5 : PLP Project</t>
  </si>
  <si>
    <t>L1 Exam Score
Out of 30</t>
  </si>
  <si>
    <t>.NET Cloud Premier Talent Experiential</t>
  </si>
  <si>
    <t>Module 2 : SQL Server Basics and Advanced + Web Basics + ES 2015 + JavaScript and Angular</t>
  </si>
  <si>
    <t>Module 3 : ADO.NET + LINQ and Entity Framework + ASP.NET + ASP.NET MVC + ASP.NET Web API + WCF</t>
  </si>
  <si>
    <t>Module 4 : Microsoft Azure Fundamentals + .NET Microservices</t>
  </si>
  <si>
    <t>SQL Server Basics and Advanced + Web Basics + ES 2015 + JavaScript and Angular</t>
  </si>
  <si>
    <t>ADO.NET + LINQ and Entity Framework + ASP.NET + ASP.NET MVC + ASP.NET Web API + WCF</t>
  </si>
  <si>
    <t>Microsoft Azure Fundamentals + .NET Microservices</t>
  </si>
  <si>
    <t>PLP Project</t>
  </si>
  <si>
    <t>L1 Exam Score
(Out of 60) - Retest</t>
  </si>
  <si>
    <t>Final Project</t>
  </si>
  <si>
    <t>Rohit Kumar</t>
  </si>
  <si>
    <t>Ayush Agrawal</t>
  </si>
  <si>
    <t>Tanisha Singh</t>
  </si>
  <si>
    <t>Aishwarya Sarna</t>
  </si>
  <si>
    <t>Shivam Tewari</t>
  </si>
  <si>
    <t>Ankush Agrawal</t>
  </si>
  <si>
    <t>Abhishek Singh</t>
  </si>
  <si>
    <t>Sarthak Lav</t>
  </si>
  <si>
    <t>Shobhit Pitale</t>
  </si>
  <si>
    <t>Ayush Soni</t>
  </si>
  <si>
    <t>Sourav Maji</t>
  </si>
  <si>
    <t>Shreyas Pandey</t>
  </si>
  <si>
    <t>Asmita Chandrakar</t>
  </si>
  <si>
    <t>Akash Singh</t>
  </si>
  <si>
    <t>Sowrasree Banerjee</t>
  </si>
  <si>
    <t>Pulak Sinha</t>
  </si>
  <si>
    <t>Pushpraj Kaushik</t>
  </si>
  <si>
    <t>Sagar Sharma</t>
  </si>
  <si>
    <t>Siddharth Taklikar</t>
  </si>
  <si>
    <t>Maski Saijahnavi</t>
  </si>
  <si>
    <t>C Akhil Chowdary</t>
  </si>
  <si>
    <t>Arshpreet A</t>
  </si>
  <si>
    <t>Astha A</t>
  </si>
  <si>
    <t>Kata Tarunsree</t>
  </si>
  <si>
    <t>Madhuri Vemulapaty</t>
  </si>
  <si>
    <t>Prafull Sharma</t>
  </si>
  <si>
    <t>Ritwik Sinha</t>
  </si>
  <si>
    <t>Akshay Tople</t>
  </si>
  <si>
    <t>Chennareddy Sravani</t>
  </si>
  <si>
    <t>19</t>
  </si>
  <si>
    <t>21</t>
  </si>
  <si>
    <t>25</t>
  </si>
  <si>
    <t>24</t>
  </si>
  <si>
    <t>27</t>
  </si>
  <si>
    <t>23</t>
  </si>
  <si>
    <t>29</t>
  </si>
  <si>
    <t>18</t>
  </si>
  <si>
    <t>26</t>
  </si>
  <si>
    <t>22</t>
  </si>
  <si>
    <t>30</t>
  </si>
  <si>
    <t>28</t>
  </si>
  <si>
    <t>20</t>
  </si>
  <si>
    <t>Mumbai CGKP</t>
  </si>
  <si>
    <t>Samanway Sahoo</t>
  </si>
  <si>
    <t>Aditya Khatavkar</t>
  </si>
  <si>
    <t>37</t>
  </si>
  <si>
    <t>32</t>
  </si>
  <si>
    <t>33</t>
  </si>
  <si>
    <t>31</t>
  </si>
  <si>
    <t>34</t>
  </si>
  <si>
    <t>35</t>
  </si>
  <si>
    <t>27-Sep-19</t>
  </si>
  <si>
    <t>14-Oct-19</t>
  </si>
  <si>
    <t>26-Aug-19</t>
  </si>
  <si>
    <t>26-Sep-19</t>
  </si>
  <si>
    <t>15-Oct-19</t>
  </si>
  <si>
    <t>12-Nov-19</t>
  </si>
  <si>
    <t>13-Nov-19</t>
  </si>
  <si>
    <t>22-Nov-19</t>
  </si>
  <si>
    <t>18-Nov-19</t>
  </si>
  <si>
    <t>21-Nov-19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</si>
</sst>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1" x14ac:knownFonts="1">
    <font>
      <sz val="11"/>
      <color theme="1"/>
      <name val="Calibri"/>
      <family val="2"/>
      <scheme val="minor"/>
    </font>
    <font>
      <b/>
      <sz val="10"/>
      <color indexed="9"/>
      <name val="Trebuchet MS"/>
      <family val="2"/>
    </font>
    <font>
      <sz val="10"/>
      <name val="Trebuchet MS"/>
      <family val="2"/>
    </font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3" fillId="0" borderId="0"/>
  </cellStyleXfs>
  <cellXfs count="144">
    <xf numFmtId="0" fontId="0" fillId="0" borderId="0" xfId="0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2" fillId="2" borderId="2" xfId="0" applyFont="1" applyFill="1" applyBorder="1"/>
    <xf numFmtId="0" fontId="4" fillId="0" borderId="2" xfId="0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9" fillId="0" borderId="8" xfId="0" applyFont="1" applyBorder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/>
    <xf numFmtId="0" fontId="9" fillId="0" borderId="0" xfId="0" applyFont="1" applyBorder="1" applyAlignment="1">
      <alignment horizontal="left"/>
    </xf>
    <xf numFmtId="0" fontId="11" fillId="0" borderId="0" xfId="0" applyFont="1"/>
    <xf numFmtId="0" fontId="8" fillId="2" borderId="0" xfId="0" applyFont="1" applyFill="1" applyAlignment="1">
      <alignment horizontal="center" vertical="center"/>
    </xf>
    <xf numFmtId="0" fontId="12" fillId="6" borderId="1" xfId="0" applyFont="1" applyFill="1" applyBorder="1" applyAlignment="1">
      <alignment horizontal="center"/>
    </xf>
    <xf numFmtId="0" fontId="7" fillId="2" borderId="0" xfId="0" applyFont="1" applyFill="1"/>
    <xf numFmtId="0" fontId="0" fillId="0" borderId="1" xfId="0" applyBorder="1" applyAlignment="1">
      <alignment horizontal="center" readingOrder="1"/>
    </xf>
    <xf numFmtId="0" fontId="0" fillId="0" borderId="0" xfId="0" applyFont="1" applyBorder="1"/>
    <xf numFmtId="0" fontId="0" fillId="0" borderId="0" xfId="0" applyFont="1" applyAlignment="1">
      <alignment horizontal="center" readingOrder="1"/>
    </xf>
    <xf numFmtId="0" fontId="12" fillId="6" borderId="1" xfId="0" applyFont="1" applyFill="1" applyBorder="1" applyAlignment="1">
      <alignment horizontal="center" vertical="center"/>
    </xf>
    <xf numFmtId="1" fontId="7" fillId="6" borderId="1" xfId="0" applyNumberFormat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/>
    </xf>
    <xf numFmtId="1" fontId="18" fillId="0" borderId="1" xfId="0" applyNumberFormat="1" applyFont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5" fontId="1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readingOrder="1"/>
    </xf>
    <xf numFmtId="15" fontId="0" fillId="0" borderId="0" xfId="0" applyNumberFormat="1" applyFont="1"/>
    <xf numFmtId="15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/>
    </xf>
    <xf numFmtId="1" fontId="4" fillId="2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14" fontId="0" fillId="0" borderId="0" xfId="0" applyNumberFormat="1" applyFont="1"/>
    <xf numFmtId="0" fontId="4" fillId="2" borderId="2" xfId="0" applyNumberFormat="1" applyFont="1" applyFill="1" applyBorder="1" applyAlignment="1">
      <alignment horizontal="center"/>
    </xf>
    <xf numFmtId="1" fontId="16" fillId="6" borderId="1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9" fillId="0" borderId="0" xfId="0" applyFont="1" applyBorder="1" applyAlignment="1"/>
    <xf numFmtId="15" fontId="19" fillId="0" borderId="0" xfId="0" applyNumberFormat="1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20" fillId="0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4" fillId="0" borderId="0" xfId="0" applyFont="1" applyFill="1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/>
    </xf>
    <xf numFmtId="0" fontId="0" fillId="2" borderId="0" xfId="0" applyFont="1" applyFill="1" applyBorder="1"/>
    <xf numFmtId="0" fontId="9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 vertical="top"/>
    </xf>
    <xf numFmtId="15" fontId="19" fillId="0" borderId="0" xfId="0" applyNumberFormat="1" applyFont="1" applyFill="1" applyBorder="1" applyAlignment="1">
      <alignment horizontal="left" vertical="top"/>
    </xf>
    <xf numFmtId="14" fontId="19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15" fontId="0" fillId="0" borderId="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/>
    </xf>
    <xf numFmtId="0" fontId="11" fillId="0" borderId="0" xfId="0" applyFont="1" applyAlignment="1">
      <alignment vertical="top"/>
    </xf>
    <xf numFmtId="0" fontId="6" fillId="5" borderId="1" xfId="0" applyFont="1" applyFill="1" applyBorder="1" applyAlignment="1">
      <alignment horizontal="center" vertical="top" wrapText="1"/>
    </xf>
    <xf numFmtId="0" fontId="12" fillId="6" borderId="1" xfId="0" applyFont="1" applyFill="1" applyBorder="1" applyAlignment="1">
      <alignment horizontal="center" vertical="top"/>
    </xf>
    <xf numFmtId="1" fontId="7" fillId="6" borderId="1" xfId="0" applyNumberFormat="1" applyFont="1" applyFill="1" applyBorder="1" applyAlignment="1">
      <alignment horizontal="center" vertical="top"/>
    </xf>
    <xf numFmtId="0" fontId="7" fillId="6" borderId="1" xfId="0" applyFont="1" applyFill="1" applyBorder="1" applyAlignment="1">
      <alignment horizontal="center" vertical="top"/>
    </xf>
    <xf numFmtId="0" fontId="0" fillId="2" borderId="0" xfId="0" applyFont="1" applyFill="1" applyAlignment="1">
      <alignment vertical="top"/>
    </xf>
    <xf numFmtId="0" fontId="0" fillId="0" borderId="1" xfId="0" applyBorder="1" applyAlignment="1">
      <alignment horizontal="center" vertical="top" readingOrder="1"/>
    </xf>
    <xf numFmtId="0" fontId="0" fillId="0" borderId="1" xfId="0" applyBorder="1" applyAlignment="1">
      <alignment horizontal="left" vertical="top" readingOrder="1"/>
    </xf>
    <xf numFmtId="0" fontId="17" fillId="7" borderId="1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15" fillId="5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/>
    </xf>
    <xf numFmtId="0" fontId="5" fillId="4" borderId="1" xfId="0" applyNumberFormat="1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0" fontId="4" fillId="0" borderId="0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15" fontId="1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15" fontId="1" fillId="8" borderId="3" xfId="0" applyNumberFormat="1" applyFont="1" applyFill="1" applyBorder="1" applyAlignment="1">
      <alignment horizontal="center" vertical="center" wrapText="1"/>
    </xf>
    <xf numFmtId="15" fontId="1" fillId="8" borderId="5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15" fontId="1" fillId="8" borderId="1" xfId="0" applyNumberFormat="1" applyFont="1" applyFill="1" applyBorder="1" applyAlignment="1">
      <alignment horizontal="center" vertical="center"/>
    </xf>
    <xf numFmtId="15" fontId="1" fillId="8" borderId="1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 readingOrder="1"/>
    </xf>
    <xf numFmtId="0" fontId="6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readingOrder="1"/>
    </xf>
    <xf numFmtId="0" fontId="14" fillId="5" borderId="1" xfId="0" applyFont="1" applyFill="1" applyBorder="1" applyAlignment="1">
      <alignment horizontal="center" wrapText="1"/>
    </xf>
    <xf numFmtId="0" fontId="14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center" vertical="top" wrapText="1"/>
    </xf>
    <xf numFmtId="0" fontId="14" fillId="5" borderId="10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/>
    </xf>
    <xf numFmtId="0" fontId="14" fillId="5" borderId="0" xfId="0" applyFont="1" applyFill="1" applyBorder="1" applyAlignment="1">
      <alignment horizontal="center"/>
    </xf>
  </cellXfs>
  <cellStyles count="3">
    <cellStyle name="Norm??" xfId="2"/>
    <cellStyle name="Normal" xfId="0" builtinId="0"/>
    <cellStyle name="Normal 32" xfId="1"/>
  </cellStyles>
  <dxfs count="8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ont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auto="1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87"/>
      <tableStyleElement type="headerRow" dxfId="8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zoomScaleNormal="100" workbookViewId="0">
      <selection activeCell="B7" sqref="B7"/>
    </sheetView>
  </sheetViews>
  <sheetFormatPr defaultColWidth="9.1796875" defaultRowHeight="13.5" x14ac:dyDescent="0.35"/>
  <cols>
    <col min="1" max="1" width="25" style="106" bestFit="1" customWidth="1"/>
    <col min="2" max="2" width="11.36328125" style="104" customWidth="1"/>
    <col min="3" max="3" width="9.453125" style="106" bestFit="1" customWidth="1"/>
    <col min="4" max="4" width="9.1796875" style="106"/>
    <col min="5" max="5" width="9.453125" style="106" bestFit="1" customWidth="1"/>
    <col min="6" max="6" width="9.1796875" style="106"/>
    <col min="7" max="7" width="9.453125" style="106" bestFit="1" customWidth="1"/>
    <col min="8" max="8" width="9.1796875" style="106"/>
    <col min="9" max="9" width="9.453125" style="106" bestFit="1" customWidth="1"/>
    <col min="10" max="10" width="9.1796875" style="106"/>
    <col min="11" max="11" width="9.453125" style="106" bestFit="1" customWidth="1"/>
    <col min="12" max="16384" width="9.1796875" style="106"/>
  </cols>
  <sheetData>
    <row r="1" spans="1:12" x14ac:dyDescent="0.35">
      <c r="A1" s="116" t="s">
        <v>16</v>
      </c>
      <c r="B1" s="117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12" x14ac:dyDescent="0.35">
      <c r="A2" s="107" t="s">
        <v>17</v>
      </c>
      <c r="B2" s="96" t="s">
        <v>90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3" spans="1:12" x14ac:dyDescent="0.35">
      <c r="A3" s="107" t="s">
        <v>18</v>
      </c>
      <c r="B3" s="94">
        <v>43690</v>
      </c>
      <c r="C3" s="108"/>
      <c r="D3" s="105"/>
      <c r="E3" s="105"/>
      <c r="F3" s="105"/>
      <c r="G3" s="105"/>
      <c r="H3" s="105"/>
      <c r="I3" s="105"/>
      <c r="J3" s="105"/>
      <c r="K3" s="105"/>
      <c r="L3" s="105"/>
    </row>
    <row r="4" spans="1:12" ht="27" x14ac:dyDescent="0.35">
      <c r="A4" s="107" t="s">
        <v>19</v>
      </c>
      <c r="B4" s="95" t="s">
        <v>142</v>
      </c>
      <c r="C4" s="109"/>
      <c r="D4" s="105"/>
      <c r="E4" s="105"/>
      <c r="F4" s="105"/>
      <c r="G4" s="105"/>
      <c r="H4" s="105"/>
      <c r="I4" s="105"/>
      <c r="J4" s="105"/>
      <c r="K4" s="105"/>
      <c r="L4" s="105"/>
    </row>
    <row r="5" spans="1:12" x14ac:dyDescent="0.35">
      <c r="A5" s="107" t="s">
        <v>26</v>
      </c>
      <c r="B5" s="94">
        <v>43795</v>
      </c>
      <c r="C5" s="108"/>
      <c r="D5" s="105"/>
      <c r="E5" s="105"/>
      <c r="F5" s="105"/>
      <c r="G5" s="105"/>
      <c r="H5" s="105"/>
      <c r="I5" s="105"/>
      <c r="J5" s="105"/>
      <c r="K5" s="105"/>
      <c r="L5" s="105"/>
    </row>
    <row r="6" spans="1:12" x14ac:dyDescent="0.35">
      <c r="A6" s="107"/>
      <c r="B6" s="94"/>
      <c r="C6" s="108"/>
      <c r="D6" s="105"/>
      <c r="E6" s="105"/>
      <c r="F6" s="105"/>
      <c r="G6" s="105"/>
      <c r="H6" s="105"/>
      <c r="I6" s="105"/>
      <c r="J6" s="105"/>
      <c r="K6" s="105"/>
      <c r="L6" s="105"/>
    </row>
    <row r="7" spans="1:12" x14ac:dyDescent="0.35">
      <c r="A7" s="107" t="s">
        <v>48</v>
      </c>
      <c r="B7" s="96">
        <v>31</v>
      </c>
      <c r="C7" s="109"/>
      <c r="D7" s="105"/>
      <c r="E7" s="105"/>
      <c r="F7" s="105"/>
      <c r="G7" s="105"/>
      <c r="H7" s="105"/>
      <c r="I7" s="105"/>
      <c r="J7" s="105"/>
      <c r="K7" s="105"/>
      <c r="L7" s="105"/>
    </row>
    <row r="8" spans="1:12" x14ac:dyDescent="0.35">
      <c r="A8" s="107" t="s">
        <v>20</v>
      </c>
      <c r="B8" s="96">
        <v>0</v>
      </c>
      <c r="C8" s="109"/>
      <c r="D8" s="105"/>
      <c r="E8" s="105"/>
      <c r="F8" s="105"/>
      <c r="G8" s="105"/>
      <c r="H8" s="105"/>
      <c r="I8" s="105"/>
      <c r="J8" s="105"/>
      <c r="K8" s="105"/>
      <c r="L8" s="105"/>
    </row>
    <row r="9" spans="1:12" x14ac:dyDescent="0.35">
      <c r="A9" s="107" t="s">
        <v>21</v>
      </c>
      <c r="B9" s="96">
        <v>0</v>
      </c>
      <c r="C9" s="109"/>
      <c r="D9" s="105"/>
      <c r="E9" s="105"/>
      <c r="F9" s="105"/>
      <c r="G9" s="105"/>
      <c r="H9" s="105"/>
      <c r="I9" s="105"/>
      <c r="J9" s="105"/>
      <c r="K9" s="105"/>
      <c r="L9" s="105"/>
    </row>
    <row r="10" spans="1:12" x14ac:dyDescent="0.35">
      <c r="A10" s="107" t="s">
        <v>49</v>
      </c>
      <c r="B10" s="98">
        <v>0</v>
      </c>
      <c r="C10" s="109"/>
      <c r="D10" s="105"/>
      <c r="E10" s="105"/>
      <c r="F10" s="105"/>
      <c r="G10" s="105"/>
      <c r="H10" s="105"/>
      <c r="I10" s="105"/>
      <c r="J10" s="105"/>
      <c r="K10" s="105"/>
      <c r="L10" s="105"/>
    </row>
    <row r="11" spans="1:12" x14ac:dyDescent="0.35">
      <c r="A11" s="107" t="s">
        <v>50</v>
      </c>
      <c r="B11" s="98">
        <v>0</v>
      </c>
      <c r="C11" s="109"/>
      <c r="D11" s="105"/>
      <c r="E11" s="105"/>
      <c r="F11" s="105"/>
      <c r="G11" s="105"/>
      <c r="H11" s="105"/>
      <c r="I11" s="105"/>
      <c r="J11" s="105"/>
      <c r="K11" s="105"/>
      <c r="L11" s="105"/>
    </row>
    <row r="12" spans="1:12" x14ac:dyDescent="0.35">
      <c r="A12" s="107" t="s">
        <v>51</v>
      </c>
      <c r="B12" s="99">
        <f>B7-B8-B9-B10+B11</f>
        <v>31</v>
      </c>
      <c r="C12" s="109"/>
      <c r="D12" s="105"/>
      <c r="E12" s="105"/>
      <c r="F12" s="105"/>
      <c r="G12" s="105"/>
      <c r="H12" s="105"/>
      <c r="I12" s="105"/>
      <c r="J12" s="105"/>
      <c r="K12" s="105"/>
      <c r="L12" s="105"/>
    </row>
    <row r="13" spans="1:12" x14ac:dyDescent="0.35">
      <c r="A13" s="109"/>
      <c r="B13" s="103"/>
      <c r="C13" s="109"/>
      <c r="D13" s="105"/>
      <c r="E13" s="105"/>
      <c r="F13" s="105"/>
      <c r="G13" s="105"/>
      <c r="H13" s="105"/>
      <c r="I13" s="105"/>
      <c r="J13" s="105"/>
      <c r="K13" s="105"/>
      <c r="L13" s="105"/>
    </row>
    <row r="14" spans="1:12" x14ac:dyDescent="0.35">
      <c r="A14" s="109"/>
      <c r="B14" s="97"/>
      <c r="C14" s="109"/>
      <c r="D14" s="109"/>
      <c r="E14" s="109"/>
      <c r="F14" s="109"/>
      <c r="G14" s="109"/>
      <c r="H14" s="109"/>
      <c r="I14" s="109"/>
      <c r="J14" s="109"/>
      <c r="K14" s="109"/>
      <c r="L14" s="105"/>
    </row>
    <row r="15" spans="1:12" x14ac:dyDescent="0.35">
      <c r="A15" s="110" t="s">
        <v>38</v>
      </c>
      <c r="B15" s="99" t="s">
        <v>27</v>
      </c>
      <c r="C15" s="111" t="s">
        <v>28</v>
      </c>
      <c r="D15" s="111" t="s">
        <v>29</v>
      </c>
      <c r="E15" s="111" t="s">
        <v>30</v>
      </c>
      <c r="F15" s="111" t="s">
        <v>35</v>
      </c>
      <c r="G15" s="112" t="s">
        <v>52</v>
      </c>
      <c r="H15" s="111" t="s">
        <v>53</v>
      </c>
      <c r="I15" s="111" t="s">
        <v>31</v>
      </c>
      <c r="J15" s="111" t="s">
        <v>32</v>
      </c>
      <c r="K15" s="111" t="s">
        <v>33</v>
      </c>
      <c r="L15" s="111" t="s">
        <v>34</v>
      </c>
    </row>
    <row r="16" spans="1:12" x14ac:dyDescent="0.35">
      <c r="A16" s="93" t="s">
        <v>37</v>
      </c>
      <c r="B16" s="100">
        <f>COUNTIFS('Consolidated Report'!V$4:V15,"&gt;=0",'Consolidated Report'!V$4:V15,"&lt;=10")</f>
        <v>0</v>
      </c>
      <c r="C16" s="93">
        <f>COUNTIFS('Consolidated Report'!V$4:V15,"&gt;=11",'Consolidated Report'!V$4:V15,"&lt;=20")</f>
        <v>0</v>
      </c>
      <c r="D16" s="93">
        <f>COUNTIFS('Consolidated Report'!V$4:V15,"&gt;=21",'Consolidated Report'!V$4:V15,"&lt;=30")</f>
        <v>0</v>
      </c>
      <c r="E16" s="93">
        <f>COUNTIFS('Consolidated Report'!V$4:V15,"&gt;=31",'Consolidated Report'!V$4:V15,"&lt;=40")</f>
        <v>0</v>
      </c>
      <c r="F16" s="93">
        <f>COUNTIFS('Consolidated Report'!V$4:V15,"&gt;=41",'Consolidated Report'!V$4:V15,"&lt;=49")</f>
        <v>1</v>
      </c>
      <c r="G16" s="93">
        <f>COUNTIFS('Consolidated Report'!V$4:V15,"&gt;=50",'Consolidated Report'!V$4:V15,"&lt;=59")</f>
        <v>11</v>
      </c>
      <c r="H16" s="93">
        <f>COUNTIFS('Consolidated Report'!V$4:V15,"=60")</f>
        <v>0</v>
      </c>
      <c r="I16" s="93">
        <f>COUNTIFS('Consolidated Report'!V$4:V15,"&gt;=61",'Consolidated Report'!V$4:V15,"&lt;=70")</f>
        <v>0</v>
      </c>
      <c r="J16" s="93">
        <f>COUNTIFS('Consolidated Report'!V$4:V15,"&gt;=71",'Consolidated Report'!V$4:V15,"&lt;=80")</f>
        <v>0</v>
      </c>
      <c r="K16" s="93">
        <f>COUNTIFS('Consolidated Report'!V$4:V15,"&gt;=81",'Consolidated Report'!V$4:V15,"&lt;=90")</f>
        <v>0</v>
      </c>
      <c r="L16" s="93">
        <f>COUNTIFS('Consolidated Report'!V$4:V15,"&gt;=91",'Consolidated Report'!V$4:V15,"&lt;=100")</f>
        <v>0</v>
      </c>
    </row>
    <row r="17" spans="1:12" x14ac:dyDescent="0.35">
      <c r="A17" s="113"/>
      <c r="B17" s="101"/>
      <c r="C17" s="109"/>
      <c r="D17" s="109"/>
      <c r="E17" s="109"/>
      <c r="F17" s="109"/>
      <c r="G17" s="109"/>
      <c r="H17" s="109"/>
      <c r="I17" s="109"/>
      <c r="J17" s="109"/>
      <c r="K17" s="109"/>
      <c r="L17" s="105"/>
    </row>
    <row r="18" spans="1:12" x14ac:dyDescent="0.35">
      <c r="A18" s="93" t="s">
        <v>36</v>
      </c>
      <c r="B18" s="99">
        <f>B12</f>
        <v>31</v>
      </c>
      <c r="C18" s="109"/>
      <c r="D18" s="109"/>
      <c r="E18" s="109"/>
      <c r="F18" s="109"/>
      <c r="G18" s="109"/>
      <c r="H18" s="109"/>
      <c r="I18" s="109"/>
      <c r="J18" s="109"/>
      <c r="K18" s="109"/>
      <c r="L18" s="105"/>
    </row>
    <row r="19" spans="1:12" x14ac:dyDescent="0.35">
      <c r="A19" s="93" t="s">
        <v>22</v>
      </c>
      <c r="B19" s="96">
        <f>SUM(H16:L16)</f>
        <v>0</v>
      </c>
      <c r="C19" s="109"/>
      <c r="D19" s="109"/>
      <c r="E19" s="109"/>
      <c r="F19" s="109"/>
      <c r="G19" s="109"/>
      <c r="H19" s="109"/>
      <c r="I19" s="109"/>
      <c r="J19" s="109"/>
      <c r="K19" s="109"/>
      <c r="L19" s="105"/>
    </row>
    <row r="20" spans="1:12" x14ac:dyDescent="0.35">
      <c r="A20" s="93" t="s">
        <v>23</v>
      </c>
      <c r="B20" s="99">
        <f>B18-B19</f>
        <v>31</v>
      </c>
      <c r="C20" s="109"/>
      <c r="D20" s="109"/>
      <c r="E20" s="109"/>
      <c r="F20" s="109"/>
      <c r="G20" s="109"/>
      <c r="H20" s="109"/>
      <c r="I20" s="109"/>
      <c r="J20" s="109"/>
      <c r="K20" s="109"/>
      <c r="L20" s="105"/>
    </row>
    <row r="21" spans="1:12" x14ac:dyDescent="0.35">
      <c r="A21" s="93"/>
      <c r="B21" s="96"/>
      <c r="C21" s="109"/>
      <c r="D21" s="109"/>
      <c r="E21" s="109"/>
      <c r="F21" s="109"/>
      <c r="G21" s="109"/>
      <c r="H21" s="109"/>
      <c r="I21" s="109"/>
      <c r="J21" s="109"/>
      <c r="K21" s="109"/>
      <c r="L21" s="105"/>
    </row>
    <row r="22" spans="1:12" x14ac:dyDescent="0.35">
      <c r="A22" s="93" t="s">
        <v>24</v>
      </c>
      <c r="B22" s="102">
        <f>B19/B18</f>
        <v>0</v>
      </c>
      <c r="C22" s="109"/>
      <c r="D22" s="109"/>
      <c r="E22" s="109"/>
      <c r="F22" s="109"/>
      <c r="G22" s="109"/>
      <c r="H22" s="109"/>
      <c r="I22" s="109"/>
      <c r="J22" s="109"/>
      <c r="K22" s="109"/>
      <c r="L22" s="105"/>
    </row>
    <row r="23" spans="1:12" x14ac:dyDescent="0.35">
      <c r="A23" s="93"/>
      <c r="B23" s="96"/>
      <c r="C23" s="109"/>
      <c r="D23" s="109"/>
      <c r="E23" s="109"/>
      <c r="F23" s="109"/>
      <c r="G23" s="109"/>
      <c r="H23" s="109"/>
      <c r="I23" s="109"/>
      <c r="J23" s="109"/>
      <c r="K23" s="109"/>
      <c r="L23" s="105"/>
    </row>
    <row r="24" spans="1:12" x14ac:dyDescent="0.35">
      <c r="A24" s="93" t="s">
        <v>25</v>
      </c>
      <c r="B24" s="102">
        <f>B19/(B7+B11)</f>
        <v>0</v>
      </c>
      <c r="C24" s="109"/>
      <c r="D24" s="109"/>
      <c r="E24" s="109"/>
      <c r="F24" s="109"/>
      <c r="G24" s="109"/>
      <c r="H24" s="109"/>
      <c r="I24" s="109"/>
      <c r="J24" s="109"/>
      <c r="K24" s="109"/>
      <c r="L24" s="105"/>
    </row>
    <row r="25" spans="1:12" x14ac:dyDescent="0.35">
      <c r="C25" s="114"/>
    </row>
    <row r="26" spans="1:12" x14ac:dyDescent="0.35">
      <c r="C26" s="114"/>
    </row>
    <row r="27" spans="1:12" x14ac:dyDescent="0.35">
      <c r="C27" s="114"/>
    </row>
    <row r="28" spans="1:12" x14ac:dyDescent="0.35">
      <c r="C28" s="114"/>
    </row>
    <row r="29" spans="1:12" x14ac:dyDescent="0.35">
      <c r="C29" s="115"/>
    </row>
    <row r="30" spans="1:12" x14ac:dyDescent="0.35">
      <c r="C30" s="114"/>
    </row>
    <row r="31" spans="1:12" x14ac:dyDescent="0.35">
      <c r="C31" s="115"/>
    </row>
  </sheetData>
  <mergeCells count="1">
    <mergeCell ref="A1:B1"/>
  </mergeCells>
  <conditionalFormatting sqref="C19">
    <cfRule type="expression" dxfId="85" priority="2" stopIfTrue="1">
      <formula>$B$19 &lt;&gt; SUM($H$16:$L$16)</formula>
    </cfRule>
  </conditionalFormatting>
  <conditionalFormatting sqref="C20">
    <cfRule type="expression" dxfId="84" priority="1" stopIfTrue="1">
      <formula>$B$20&lt;&gt;SUM($B$16:$G$16)</formula>
    </cfRule>
  </conditionalFormatting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zoomScaleNormal="100" workbookViewId="0">
      <pane xSplit="3" ySplit="3" topLeftCell="F20" activePane="bottomRight" state="frozen"/>
      <selection pane="topRight" activeCell="D1" sqref="D1"/>
      <selection pane="bottomLeft" activeCell="A4" sqref="A4"/>
      <selection pane="bottomRight" activeCell="Z4" sqref="Z4:AA34"/>
    </sheetView>
  </sheetViews>
  <sheetFormatPr defaultColWidth="9.1796875" defaultRowHeight="13.5" x14ac:dyDescent="0.35"/>
  <cols>
    <col min="1" max="1" width="3.54296875" style="1" customWidth="1"/>
    <col min="2" max="2" width="10.6328125" style="3" customWidth="1"/>
    <col min="3" max="3" width="20.54296875" style="34" customWidth="1"/>
    <col min="4" max="4" width="15.1796875" style="46" hidden="1" customWidth="1"/>
    <col min="5" max="5" width="15.81640625" style="34" hidden="1" customWidth="1"/>
    <col min="6" max="6" width="10.81640625" style="1" bestFit="1" customWidth="1"/>
    <col min="7" max="7" width="11.81640625" style="1" bestFit="1" customWidth="1"/>
    <col min="8" max="8" width="9.1796875" style="1"/>
    <col min="9" max="9" width="11.81640625" style="1" customWidth="1"/>
    <col min="10" max="10" width="9.1796875" style="1"/>
    <col min="11" max="11" width="11.81640625" style="1" bestFit="1" customWidth="1"/>
    <col min="12" max="12" width="10.1796875" style="1" bestFit="1" customWidth="1"/>
    <col min="13" max="13" width="11.54296875" style="1" bestFit="1" customWidth="1"/>
    <col min="14" max="17" width="11.54296875" style="1" customWidth="1"/>
    <col min="18" max="18" width="12.1796875" style="1" customWidth="1"/>
    <col min="19" max="19" width="14.453125" style="2" bestFit="1" customWidth="1"/>
    <col min="20" max="20" width="14.453125" style="2" hidden="1" customWidth="1"/>
    <col min="21" max="22" width="14.453125" style="2" customWidth="1"/>
    <col min="23" max="23" width="9.1796875" style="1"/>
    <col min="24" max="24" width="13.453125" style="3" bestFit="1" customWidth="1"/>
    <col min="25" max="25" width="11.54296875" style="3" customWidth="1"/>
    <col min="26" max="26" width="9.453125" style="3" customWidth="1"/>
    <col min="27" max="27" width="13.1796875" style="3" customWidth="1"/>
    <col min="28" max="28" width="30" style="1" customWidth="1"/>
    <col min="29" max="29" width="16" style="1" bestFit="1" customWidth="1"/>
    <col min="30" max="30" width="9.54296875" style="1" bestFit="1" customWidth="1"/>
    <col min="31" max="31" width="9.453125" style="1" bestFit="1" customWidth="1"/>
    <col min="32" max="32" width="12" style="1" bestFit="1" customWidth="1"/>
    <col min="33" max="16384" width="9.1796875" style="1"/>
  </cols>
  <sheetData>
    <row r="1" spans="1:32" ht="15" customHeight="1" x14ac:dyDescent="0.35">
      <c r="A1" s="120" t="s">
        <v>15</v>
      </c>
      <c r="B1" s="120" t="s">
        <v>0</v>
      </c>
      <c r="C1" s="120" t="s">
        <v>1</v>
      </c>
      <c r="D1" s="120" t="s">
        <v>64</v>
      </c>
      <c r="E1" s="120" t="s">
        <v>63</v>
      </c>
      <c r="F1" s="119" t="s">
        <v>10</v>
      </c>
      <c r="G1" s="119"/>
      <c r="H1" s="119" t="s">
        <v>11</v>
      </c>
      <c r="I1" s="119"/>
      <c r="J1" s="119" t="s">
        <v>12</v>
      </c>
      <c r="K1" s="119"/>
      <c r="L1" s="119" t="s">
        <v>13</v>
      </c>
      <c r="M1" s="119"/>
      <c r="N1" s="50" t="s">
        <v>82</v>
      </c>
      <c r="O1" s="39" t="s">
        <v>66</v>
      </c>
      <c r="P1" s="39" t="s">
        <v>59</v>
      </c>
      <c r="Q1" s="39" t="s">
        <v>68</v>
      </c>
      <c r="R1" s="127" t="s">
        <v>2</v>
      </c>
      <c r="S1" s="127"/>
      <c r="T1" s="127"/>
      <c r="U1" s="127"/>
      <c r="V1" s="127"/>
      <c r="W1" s="127"/>
      <c r="X1" s="127"/>
      <c r="Y1" s="127"/>
      <c r="Z1" s="128" t="s">
        <v>54</v>
      </c>
      <c r="AA1" s="129"/>
      <c r="AB1" s="125" t="s">
        <v>3</v>
      </c>
      <c r="AC1" s="125" t="s">
        <v>4</v>
      </c>
      <c r="AD1" s="125" t="s">
        <v>5</v>
      </c>
      <c r="AE1" s="125" t="s">
        <v>6</v>
      </c>
      <c r="AF1" s="126" t="s">
        <v>7</v>
      </c>
    </row>
    <row r="2" spans="1:32" ht="13.5" customHeight="1" x14ac:dyDescent="0.35">
      <c r="A2" s="121"/>
      <c r="B2" s="121"/>
      <c r="C2" s="121"/>
      <c r="D2" s="121"/>
      <c r="E2" s="121"/>
      <c r="F2" s="118" t="str">
        <f>'Module 1'!B1</f>
        <v>.NET Framework 4.6 with C# 7.0 + Introduction to WPF</v>
      </c>
      <c r="G2" s="118"/>
      <c r="H2" s="123" t="str">
        <f>'Module 2'!B1</f>
        <v>SQL Server Basics and Advanced + Web Basics + ES 2015 + JavaScript and Angular</v>
      </c>
      <c r="I2" s="124"/>
      <c r="J2" s="118" t="str">
        <f>'Module 3'!B1</f>
        <v>ADO.NET + LINQ and Entity Framework + ASP.NET + ASP.NET MVC + ASP.NET Web API + WCF</v>
      </c>
      <c r="K2" s="118"/>
      <c r="L2" s="118" t="str">
        <f>'Module 4'!B1</f>
        <v>Microsoft Azure Fundamentals + .NET Microservices</v>
      </c>
      <c r="M2" s="118"/>
      <c r="N2" s="49" t="str">
        <f>FinalProject!B1</f>
        <v>PLP Project</v>
      </c>
      <c r="O2" s="38" t="s">
        <v>67</v>
      </c>
      <c r="P2" s="38" t="s">
        <v>67</v>
      </c>
      <c r="Q2" s="38"/>
      <c r="R2" s="127"/>
      <c r="S2" s="127"/>
      <c r="T2" s="127"/>
      <c r="U2" s="127"/>
      <c r="V2" s="127"/>
      <c r="W2" s="127"/>
      <c r="X2" s="127"/>
      <c r="Y2" s="127"/>
      <c r="Z2" s="130"/>
      <c r="AA2" s="131"/>
      <c r="AB2" s="125"/>
      <c r="AC2" s="125"/>
      <c r="AD2" s="125"/>
      <c r="AE2" s="125"/>
      <c r="AF2" s="126"/>
    </row>
    <row r="3" spans="1:32" ht="81" x14ac:dyDescent="0.35">
      <c r="A3" s="122"/>
      <c r="B3" s="122"/>
      <c r="C3" s="122"/>
      <c r="D3" s="122"/>
      <c r="E3" s="122"/>
      <c r="F3" s="30" t="s">
        <v>61</v>
      </c>
      <c r="G3" s="30" t="s">
        <v>62</v>
      </c>
      <c r="H3" s="40" t="s">
        <v>61</v>
      </c>
      <c r="I3" s="40" t="s">
        <v>62</v>
      </c>
      <c r="J3" s="40" t="s">
        <v>61</v>
      </c>
      <c r="K3" s="40" t="s">
        <v>62</v>
      </c>
      <c r="L3" s="40" t="s">
        <v>61</v>
      </c>
      <c r="M3" s="40" t="s">
        <v>62</v>
      </c>
      <c r="N3" s="48" t="s">
        <v>83</v>
      </c>
      <c r="O3" s="40">
        <v>100</v>
      </c>
      <c r="P3" s="40">
        <v>100</v>
      </c>
      <c r="Q3" s="40">
        <v>100</v>
      </c>
      <c r="R3" s="30" t="s">
        <v>85</v>
      </c>
      <c r="S3" s="31" t="s">
        <v>69</v>
      </c>
      <c r="T3" s="31" t="s">
        <v>98</v>
      </c>
      <c r="U3" s="31" t="s">
        <v>89</v>
      </c>
      <c r="V3" s="31" t="s">
        <v>39</v>
      </c>
      <c r="W3" s="32" t="s">
        <v>8</v>
      </c>
      <c r="X3" s="30" t="s">
        <v>9</v>
      </c>
      <c r="Y3" s="32" t="s">
        <v>14</v>
      </c>
      <c r="Z3" s="35" t="s">
        <v>55</v>
      </c>
      <c r="AA3" s="35" t="s">
        <v>56</v>
      </c>
      <c r="AB3" s="125"/>
      <c r="AC3" s="125"/>
      <c r="AD3" s="125"/>
      <c r="AE3" s="125"/>
      <c r="AF3" s="126"/>
    </row>
    <row r="4" spans="1:32" ht="14.5" x14ac:dyDescent="0.35">
      <c r="A4" s="9">
        <v>1</v>
      </c>
      <c r="B4" s="7">
        <f>'Module 1'!A10</f>
        <v>46000475</v>
      </c>
      <c r="C4" s="33" t="str">
        <f>'Module 1'!B10</f>
        <v>Rohit Kumar</v>
      </c>
      <c r="D4" s="44"/>
      <c r="E4" s="41"/>
      <c r="F4" s="6">
        <f>VLOOKUP($B4,'Module 1'!A10:E13,5,FALSE)</f>
        <v>73</v>
      </c>
      <c r="G4" s="6">
        <f>VLOOKUP($B4,'Module 1'!A1:G13,7,FALSE)</f>
        <v>48</v>
      </c>
      <c r="H4" s="6">
        <f>VLOOKUP($B4,'Module 2'!A10:D13,4,FALSE)</f>
        <v>63</v>
      </c>
      <c r="I4" s="6">
        <f>VLOOKUP($B4,'Module 2'!A10:F13,6,FALSE)</f>
        <v>70</v>
      </c>
      <c r="J4" s="6">
        <f>VLOOKUP($B4,'Module 3'!A10:E13,5,FALSE)</f>
        <v>73</v>
      </c>
      <c r="K4" s="6">
        <f>VLOOKUP($B4,'Module 3'!A10:G13,7,FALSE)</f>
        <v>80</v>
      </c>
      <c r="L4" s="6">
        <f>VLOOKUP($B4,'Module 4'!A10:D13,4,FALSE)</f>
        <v>78</v>
      </c>
      <c r="M4" s="6">
        <f>VLOOKUP($B4,'Module 4'!A10:F13,6,FALSE)</f>
        <v>80</v>
      </c>
      <c r="N4" s="6">
        <f>VLOOKUP($B4,FinalProject!A10:D13,4,FALSE)</f>
        <v>75</v>
      </c>
      <c r="O4" s="43">
        <f>AVERAGE(F4,H4,J4,L4,N4)</f>
        <v>72.400000000000006</v>
      </c>
      <c r="P4" s="43">
        <f>AVERAGE(G4,I4,K4,M4)</f>
        <v>69.5</v>
      </c>
      <c r="Q4" s="43">
        <v>92.5</v>
      </c>
      <c r="R4" s="43">
        <f>IF(VLOOKUP(B4,FinalProject!A8:E13,5,0)="Dropout","NA",ROUND((0.4*O4)+(0.2*P4)+(0.1*Q4),0))</f>
        <v>52</v>
      </c>
      <c r="S4" s="52"/>
      <c r="T4" s="52"/>
      <c r="U4" s="52">
        <f t="shared" ref="U4:U7" si="0">ROUND((S4/60*30),0)</f>
        <v>0</v>
      </c>
      <c r="V4" s="42">
        <f>IF(((R4="NA")*AND(S4="NA")),"NA",SUM(R4,U4))</f>
        <v>52</v>
      </c>
      <c r="W4" s="43" t="str">
        <f>IF( V4="NA","NA", IF(V4&gt;=60,"Pass","Fail"))</f>
        <v>Fail</v>
      </c>
      <c r="X4" s="5"/>
      <c r="Y4" s="7" t="str">
        <f>IF(V4="NA","NA",IF($V4&gt;=80,"A",IF($V4&gt;=60,"B",IF($V4&gt;60,"F","F"))))</f>
        <v>F</v>
      </c>
      <c r="Z4" s="5">
        <v>12</v>
      </c>
      <c r="AA4" s="5">
        <v>13</v>
      </c>
      <c r="AB4" s="4"/>
      <c r="AC4" s="8"/>
      <c r="AD4" s="8"/>
      <c r="AE4" s="8"/>
      <c r="AF4" s="8"/>
    </row>
    <row r="5" spans="1:32" ht="14.5" x14ac:dyDescent="0.35">
      <c r="A5" s="9">
        <v>2</v>
      </c>
      <c r="B5" s="7">
        <f>'Module 1'!A11</f>
        <v>46000484</v>
      </c>
      <c r="C5" s="33" t="str">
        <f>'Module 1'!B11</f>
        <v>Ayush Agrawal</v>
      </c>
      <c r="D5" s="45"/>
      <c r="E5" s="41"/>
      <c r="F5" s="6">
        <f>VLOOKUP($B5,'Module 1'!A11:E13,5,FALSE)</f>
        <v>73</v>
      </c>
      <c r="G5" s="6">
        <f>VLOOKUP($B5,'Module 1'!A2:G13,7,FALSE)</f>
        <v>53</v>
      </c>
      <c r="H5" s="6">
        <f>VLOOKUP($B5,'Module 2'!A11:D13,4,FALSE)</f>
        <v>62</v>
      </c>
      <c r="I5" s="6">
        <f>VLOOKUP($B5,'Module 2'!A11:F13,6,FALSE)</f>
        <v>93</v>
      </c>
      <c r="J5" s="6">
        <f>VLOOKUP($B5,'Module 3'!A11:E14,5,FALSE)</f>
        <v>72</v>
      </c>
      <c r="K5" s="6">
        <f>VLOOKUP($B5,'Module 3'!A11:G14,7,FALSE)</f>
        <v>73</v>
      </c>
      <c r="L5" s="6">
        <f>VLOOKUP($B5,'Module 4'!A11:D14,4,FALSE)</f>
        <v>76</v>
      </c>
      <c r="M5" s="6">
        <f>VLOOKUP($B5,'Module 4'!A11:F14,6,FALSE)</f>
        <v>83</v>
      </c>
      <c r="N5" s="6">
        <f>VLOOKUP($B5,FinalProject!A11:D14,4,FALSE)</f>
        <v>71</v>
      </c>
      <c r="O5" s="43">
        <f t="shared" ref="O5:O7" si="1">AVERAGE(F5,H5,J5,L5,N5)</f>
        <v>70.8</v>
      </c>
      <c r="P5" s="43">
        <f t="shared" ref="P5:P7" si="2">AVERAGE(G5,I5,K5,M5)</f>
        <v>75.5</v>
      </c>
      <c r="Q5" s="43">
        <v>80</v>
      </c>
      <c r="R5" s="43">
        <f>IF(VLOOKUP(B5,FinalProject!A9:E14,5,0)="Dropout","NA",ROUND((0.4*O5)+(0.2*P5)+(0.1*Q5),0))</f>
        <v>51</v>
      </c>
      <c r="S5" s="52"/>
      <c r="T5" s="52"/>
      <c r="U5" s="52">
        <f t="shared" si="0"/>
        <v>0</v>
      </c>
      <c r="V5" s="42">
        <f t="shared" ref="V5:V7" si="3">IF(((R5="NA")*AND(S5="NA")),"NA",SUM(R5,U5))</f>
        <v>51</v>
      </c>
      <c r="W5" s="43" t="str">
        <f>IF( V5="NA","NA", IF(V5&gt;=60,"Pass","Fail"))</f>
        <v>Fail</v>
      </c>
      <c r="X5" s="5"/>
      <c r="Y5" s="7" t="str">
        <f>IF(V5="NA","NA",IF($V5&gt;=80,"A",IF($V5&gt;=60,"B",IF($V5&gt;60,"F","F"))))</f>
        <v>F</v>
      </c>
      <c r="Z5" s="5">
        <v>12</v>
      </c>
      <c r="AA5" s="5">
        <v>13</v>
      </c>
      <c r="AB5" s="4"/>
      <c r="AC5" s="8"/>
      <c r="AD5" s="8"/>
      <c r="AE5" s="8"/>
      <c r="AF5" s="8"/>
    </row>
    <row r="6" spans="1:32" ht="14.5" x14ac:dyDescent="0.35">
      <c r="A6" s="9">
        <v>3</v>
      </c>
      <c r="B6" s="7">
        <f>'Module 1'!A12</f>
        <v>46000495</v>
      </c>
      <c r="C6" s="33" t="str">
        <f>'Module 1'!B12</f>
        <v>Tanisha Singh</v>
      </c>
      <c r="D6" s="45"/>
      <c r="E6" s="41"/>
      <c r="F6" s="6">
        <f>VLOOKUP($B6,'Module 1'!A12:E14,5,FALSE)</f>
        <v>71</v>
      </c>
      <c r="G6" s="6">
        <f>VLOOKUP($B6,'Module 1'!A3:G13,7,FALSE)</f>
        <v>63</v>
      </c>
      <c r="H6" s="6">
        <f>VLOOKUP($B6,'Module 2'!A12:D13,4,FALSE)</f>
        <v>64</v>
      </c>
      <c r="I6" s="6">
        <f>VLOOKUP($B6,'Module 2'!A12:F13,6,FALSE)</f>
        <v>65</v>
      </c>
      <c r="J6" s="6">
        <f>VLOOKUP($B6,'Module 3'!A12:E15,5,FALSE)</f>
        <v>72</v>
      </c>
      <c r="K6" s="6">
        <f>VLOOKUP($B6,'Module 3'!A12:G15,7,FALSE)</f>
        <v>73</v>
      </c>
      <c r="L6" s="6">
        <f>VLOOKUP($B6,'Module 4'!A12:D15,4,FALSE)</f>
        <v>80</v>
      </c>
      <c r="M6" s="6">
        <f>VLOOKUP($B6,'Module 4'!A12:F15,6,FALSE)</f>
        <v>73</v>
      </c>
      <c r="N6" s="6">
        <f>VLOOKUP($B6,FinalProject!A12:D15,4,FALSE)</f>
        <v>75</v>
      </c>
      <c r="O6" s="43">
        <f t="shared" si="1"/>
        <v>72.400000000000006</v>
      </c>
      <c r="P6" s="43">
        <f t="shared" si="2"/>
        <v>68.5</v>
      </c>
      <c r="Q6" s="43">
        <v>82.5</v>
      </c>
      <c r="R6" s="43">
        <f>IF(VLOOKUP(B6,FinalProject!A10:E15,5,0)="Dropout","NA",ROUND((0.4*O6)+(0.2*P6)+(0.1*Q6),0))</f>
        <v>51</v>
      </c>
      <c r="S6" s="52"/>
      <c r="T6" s="52"/>
      <c r="U6" s="52">
        <f t="shared" si="0"/>
        <v>0</v>
      </c>
      <c r="V6" s="42">
        <f t="shared" si="3"/>
        <v>51</v>
      </c>
      <c r="W6" s="43" t="str">
        <f>IF( V6="NA","NA", IF(V6&gt;=60,"Pass","Fail"))</f>
        <v>Fail</v>
      </c>
      <c r="X6" s="5"/>
      <c r="Y6" s="7" t="str">
        <f>IF(V6="NA","NA",IF($V6&gt;=80,"A",IF($V6&gt;=60,"B",IF($V6&gt;60,"F","F"))))</f>
        <v>F</v>
      </c>
      <c r="Z6" s="5">
        <v>12</v>
      </c>
      <c r="AA6" s="5">
        <v>13</v>
      </c>
      <c r="AB6" s="4"/>
      <c r="AC6" s="8"/>
      <c r="AD6" s="8"/>
      <c r="AE6" s="8"/>
      <c r="AF6" s="8"/>
    </row>
    <row r="7" spans="1:32" ht="14.5" x14ac:dyDescent="0.35">
      <c r="A7" s="9">
        <v>4</v>
      </c>
      <c r="B7" s="7">
        <f>'Module 1'!A13</f>
        <v>46000496</v>
      </c>
      <c r="C7" s="33" t="str">
        <f>'Module 1'!B13</f>
        <v>Aishwarya Sarna</v>
      </c>
      <c r="D7" s="45"/>
      <c r="E7" s="41"/>
      <c r="F7" s="6">
        <f>VLOOKUP($B7,'Module 1'!A13:E15,5,FALSE)</f>
        <v>69</v>
      </c>
      <c r="G7" s="6">
        <f>VLOOKUP($B7,'Module 1'!A4:G13,7,FALSE)</f>
        <v>63</v>
      </c>
      <c r="H7" s="6">
        <f>VLOOKUP($B7,'Module 2'!A13:D13,4,FALSE)</f>
        <v>66</v>
      </c>
      <c r="I7" s="6">
        <f>VLOOKUP($B7,'Module 2'!A13:F13,6,FALSE)</f>
        <v>80</v>
      </c>
      <c r="J7" s="6">
        <f>VLOOKUP($B7,'Module 3'!A13:E16,5,FALSE)</f>
        <v>72</v>
      </c>
      <c r="K7" s="6">
        <f>VLOOKUP($B7,'Module 3'!A13:G16,7,FALSE)</f>
        <v>68</v>
      </c>
      <c r="L7" s="6">
        <f>VLOOKUP($B7,'Module 4'!A13:D16,4,FALSE)</f>
        <v>78</v>
      </c>
      <c r="M7" s="6">
        <f>VLOOKUP($B7,'Module 4'!A13:F16,6,FALSE)</f>
        <v>78</v>
      </c>
      <c r="N7" s="6">
        <f>VLOOKUP($B7,FinalProject!A13:D16,4,FALSE)</f>
        <v>73</v>
      </c>
      <c r="O7" s="43">
        <f t="shared" si="1"/>
        <v>71.599999999999994</v>
      </c>
      <c r="P7" s="43">
        <f t="shared" si="2"/>
        <v>72.25</v>
      </c>
      <c r="Q7" s="43">
        <v>80.25</v>
      </c>
      <c r="R7" s="43">
        <f>IF(VLOOKUP(B7,FinalProject!A11:E16,5,0)="Dropout","NA",ROUND((0.4*O7)+(0.2*P7)+(0.1*Q7),0))</f>
        <v>51</v>
      </c>
      <c r="S7" s="52"/>
      <c r="T7" s="52"/>
      <c r="U7" s="52">
        <f t="shared" si="0"/>
        <v>0</v>
      </c>
      <c r="V7" s="42">
        <f t="shared" si="3"/>
        <v>51</v>
      </c>
      <c r="W7" s="43" t="str">
        <f>IF( V7="NA","NA", IF(V7&gt;=60,"Pass","Fail"))</f>
        <v>Fail</v>
      </c>
      <c r="X7" s="5"/>
      <c r="Y7" s="7" t="str">
        <f>IF(V7="NA","NA",IF($V7&gt;=80,"A",IF($V7&gt;=60,"B",IF($V7&gt;60,"F","F"))))</f>
        <v>F</v>
      </c>
      <c r="Z7" s="5">
        <v>13</v>
      </c>
      <c r="AA7" s="5">
        <v>14</v>
      </c>
      <c r="AB7" s="4"/>
      <c r="AC7" s="8"/>
      <c r="AD7" s="8"/>
      <c r="AE7" s="8"/>
      <c r="AF7" s="8"/>
    </row>
    <row r="8" spans="1:32" ht="14.5" x14ac:dyDescent="0.35">
      <c r="A8" s="9">
        <v>5</v>
      </c>
      <c r="B8" s="7">
        <f>'Module 1'!A14</f>
        <v>46000499</v>
      </c>
      <c r="C8" s="33" t="str">
        <f>'Module 1'!B14</f>
        <v>Shivam Tewari</v>
      </c>
      <c r="D8" s="45"/>
      <c r="E8" s="41"/>
      <c r="F8" s="6">
        <f>VLOOKUP($B8,'Module 1'!A14:E16,5,FALSE)</f>
        <v>69</v>
      </c>
      <c r="G8" s="6">
        <f>VLOOKUP($B8,'Module 1'!A5:G14,7,FALSE)</f>
        <v>60</v>
      </c>
      <c r="H8" s="6">
        <f>VLOOKUP($B8,'Module 2'!A14:D14,4,FALSE)</f>
        <v>61</v>
      </c>
      <c r="I8" s="6">
        <f>VLOOKUP($B8,'Module 2'!A14:F14,6,FALSE)</f>
        <v>68</v>
      </c>
      <c r="J8" s="6">
        <f>VLOOKUP($B8,'Module 3'!A14:E17,5,FALSE)</f>
        <v>71</v>
      </c>
      <c r="K8" s="6">
        <f>VLOOKUP($B8,'Module 3'!A14:G17,7,FALSE)</f>
        <v>78</v>
      </c>
      <c r="L8" s="6">
        <f>VLOOKUP($B8,'Module 4'!A14:D17,4,FALSE)</f>
        <v>77</v>
      </c>
      <c r="M8" s="6">
        <f>VLOOKUP($B8,'Module 4'!A14:F17,6,FALSE)</f>
        <v>75</v>
      </c>
      <c r="N8" s="6">
        <f>VLOOKUP($B8,FinalProject!A14:D17,4,FALSE)</f>
        <v>72</v>
      </c>
      <c r="O8" s="43">
        <f t="shared" ref="O8:O32" si="4">AVERAGE(F8,H8,J8,L8,N8)</f>
        <v>70</v>
      </c>
      <c r="P8" s="43">
        <f t="shared" ref="P8:P32" si="5">AVERAGE(G8,I8,K8,M8)</f>
        <v>70.25</v>
      </c>
      <c r="Q8" s="43">
        <v>70</v>
      </c>
      <c r="R8" s="43">
        <f>IF(VLOOKUP(B8,FinalProject!A12:E17,5,0)="Dropout","NA",ROUND((0.4*O8)+(0.2*P8)+(0.1*Q8),0))</f>
        <v>49</v>
      </c>
      <c r="S8" s="52"/>
      <c r="T8" s="52"/>
      <c r="U8" s="52">
        <f t="shared" ref="U8:U32" si="6">ROUND((S8/60*30),0)</f>
        <v>0</v>
      </c>
      <c r="V8" s="42">
        <f t="shared" ref="V8:V32" si="7">IF(((R8="NA")*AND(S8="NA")),"NA",SUM(R8,U8))</f>
        <v>49</v>
      </c>
      <c r="W8" s="43" t="str">
        <f t="shared" ref="W8:W34" si="8">IF( V8="NA","NA", IF(V8&gt;=60,"Pass","Fail"))</f>
        <v>Fail</v>
      </c>
      <c r="X8" s="5"/>
      <c r="Y8" s="7" t="str">
        <f t="shared" ref="Y8:Y31" si="9">IF(V8="NA","NA",IF($V8&gt;=80,"A",IF($V8&gt;=60,"B",IF($V8&gt;60,"F","F"))))</f>
        <v>F</v>
      </c>
      <c r="Z8" s="5">
        <v>9</v>
      </c>
      <c r="AA8" s="5">
        <v>13</v>
      </c>
      <c r="AB8" s="4"/>
      <c r="AC8" s="8"/>
      <c r="AD8" s="8"/>
      <c r="AE8" s="8"/>
      <c r="AF8" s="8"/>
    </row>
    <row r="9" spans="1:32" ht="14.5" x14ac:dyDescent="0.35">
      <c r="A9" s="9">
        <v>6</v>
      </c>
      <c r="B9" s="7">
        <f>'Module 1'!A15</f>
        <v>46000508</v>
      </c>
      <c r="C9" s="33" t="str">
        <f>'Module 1'!B15</f>
        <v>Ankush Agrawal</v>
      </c>
      <c r="D9" s="45"/>
      <c r="E9" s="41"/>
      <c r="F9" s="6">
        <f>VLOOKUP($B9,'Module 1'!A15:E17,5,FALSE)</f>
        <v>74</v>
      </c>
      <c r="G9" s="6">
        <f>VLOOKUP($B9,'Module 1'!A6:G15,7,FALSE)</f>
        <v>68</v>
      </c>
      <c r="H9" s="6">
        <f>VLOOKUP($B9,'Module 2'!A15:D15,4,FALSE)</f>
        <v>65</v>
      </c>
      <c r="I9" s="6">
        <f>VLOOKUP($B9,'Module 2'!A15:F15,6,FALSE)</f>
        <v>75</v>
      </c>
      <c r="J9" s="6">
        <f>VLOOKUP($B9,'Module 3'!A15:E18,5,FALSE)</f>
        <v>72</v>
      </c>
      <c r="K9" s="6">
        <f>VLOOKUP($B9,'Module 3'!A15:G18,7,FALSE)</f>
        <v>83</v>
      </c>
      <c r="L9" s="6">
        <f>VLOOKUP($B9,'Module 4'!A15:D18,4,FALSE)</f>
        <v>78</v>
      </c>
      <c r="M9" s="6">
        <f>VLOOKUP($B9,'Module 4'!A15:F18,6,FALSE)</f>
        <v>80</v>
      </c>
      <c r="N9" s="6">
        <f>VLOOKUP($B9,FinalProject!A15:D18,4,FALSE)</f>
        <v>72</v>
      </c>
      <c r="O9" s="43">
        <f t="shared" si="4"/>
        <v>72.2</v>
      </c>
      <c r="P9" s="43">
        <f t="shared" si="5"/>
        <v>76.5</v>
      </c>
      <c r="Q9" s="43">
        <v>85</v>
      </c>
      <c r="R9" s="43">
        <f>IF(VLOOKUP(B9,FinalProject!A13:E18,5,0)="Dropout","NA",ROUND((0.4*O9)+(0.2*P9)+(0.1*Q9),0))</f>
        <v>53</v>
      </c>
      <c r="S9" s="52"/>
      <c r="T9" s="52"/>
      <c r="U9" s="52">
        <f t="shared" si="6"/>
        <v>0</v>
      </c>
      <c r="V9" s="42">
        <f t="shared" si="7"/>
        <v>53</v>
      </c>
      <c r="W9" s="43" t="str">
        <f t="shared" si="8"/>
        <v>Fail</v>
      </c>
      <c r="X9" s="5"/>
      <c r="Y9" s="7" t="str">
        <f t="shared" si="9"/>
        <v>F</v>
      </c>
      <c r="Z9" s="5">
        <v>9</v>
      </c>
      <c r="AA9" s="5">
        <v>10</v>
      </c>
      <c r="AB9" s="4"/>
      <c r="AC9" s="8"/>
      <c r="AD9" s="8"/>
      <c r="AE9" s="8"/>
      <c r="AF9" s="8"/>
    </row>
    <row r="10" spans="1:32" ht="14.5" x14ac:dyDescent="0.35">
      <c r="A10" s="9">
        <v>7</v>
      </c>
      <c r="B10" s="7">
        <f>'Module 1'!A16</f>
        <v>46000512</v>
      </c>
      <c r="C10" s="33" t="str">
        <f>'Module 1'!B16</f>
        <v>Samanway Sahoo</v>
      </c>
      <c r="D10" s="45"/>
      <c r="E10" s="41"/>
      <c r="F10" s="6">
        <f>VLOOKUP($B10,'Module 1'!A16:E18,5,FALSE)</f>
        <v>74</v>
      </c>
      <c r="G10" s="6">
        <f>VLOOKUP($B10,'Module 1'!A7:G16,7,FALSE)</f>
        <v>58</v>
      </c>
      <c r="H10" s="6">
        <f>VLOOKUP($B10,'Module 2'!A16:D16,4,FALSE)</f>
        <v>62</v>
      </c>
      <c r="I10" s="6">
        <f>VLOOKUP($B10,'Module 2'!A16:F16,6,FALSE)</f>
        <v>73</v>
      </c>
      <c r="J10" s="6">
        <f>VLOOKUP($B10,'Module 3'!A16:E19,5,FALSE)</f>
        <v>73</v>
      </c>
      <c r="K10" s="6">
        <f>VLOOKUP($B10,'Module 3'!A16:G19,7,FALSE)</f>
        <v>73</v>
      </c>
      <c r="L10" s="6">
        <f>VLOOKUP($B10,'Module 4'!A16:D19,4,FALSE)</f>
        <v>78</v>
      </c>
      <c r="M10" s="6">
        <f>VLOOKUP($B10,'Module 4'!A16:F19,6,FALSE)</f>
        <v>75</v>
      </c>
      <c r="N10" s="6">
        <f>VLOOKUP($B10,FinalProject!A16:D19,4,FALSE)</f>
        <v>73</v>
      </c>
      <c r="O10" s="43">
        <f t="shared" si="4"/>
        <v>72</v>
      </c>
      <c r="P10" s="43">
        <f t="shared" si="5"/>
        <v>69.75</v>
      </c>
      <c r="Q10" s="43">
        <v>80</v>
      </c>
      <c r="R10" s="43">
        <f>IF(VLOOKUP(B10,FinalProject!A14:E19,5,0)="Dropout","NA",ROUND((0.4*O10)+(0.2*P10)+(0.1*Q10),0))</f>
        <v>51</v>
      </c>
      <c r="S10" s="52"/>
      <c r="T10" s="52"/>
      <c r="U10" s="52">
        <f t="shared" si="6"/>
        <v>0</v>
      </c>
      <c r="V10" s="42">
        <f t="shared" si="7"/>
        <v>51</v>
      </c>
      <c r="W10" s="43" t="str">
        <f t="shared" si="8"/>
        <v>Fail</v>
      </c>
      <c r="X10" s="5"/>
      <c r="Y10" s="7" t="str">
        <f t="shared" si="9"/>
        <v>F</v>
      </c>
      <c r="Z10" s="5">
        <v>13</v>
      </c>
      <c r="AA10" s="5">
        <v>14</v>
      </c>
      <c r="AB10" s="4"/>
      <c r="AC10" s="8"/>
      <c r="AD10" s="8"/>
      <c r="AE10" s="8"/>
      <c r="AF10" s="8"/>
    </row>
    <row r="11" spans="1:32" ht="14.5" x14ac:dyDescent="0.35">
      <c r="A11" s="9">
        <v>8</v>
      </c>
      <c r="B11" s="7">
        <f>'Module 1'!A17</f>
        <v>46000589</v>
      </c>
      <c r="C11" s="33" t="str">
        <f>'Module 1'!B17</f>
        <v>Abhishek Singh</v>
      </c>
      <c r="D11" s="45"/>
      <c r="E11" s="41"/>
      <c r="F11" s="6">
        <f>VLOOKUP($B11,'Module 1'!A17:E19,5,FALSE)</f>
        <v>71</v>
      </c>
      <c r="G11" s="6">
        <f>VLOOKUP($B11,'Module 1'!A8:G17,7,FALSE)</f>
        <v>60</v>
      </c>
      <c r="H11" s="6">
        <f>VLOOKUP($B11,'Module 2'!A17:D17,4,FALSE)</f>
        <v>60</v>
      </c>
      <c r="I11" s="6">
        <f>VLOOKUP($B11,'Module 2'!A17:F17,6,FALSE)</f>
        <v>83</v>
      </c>
      <c r="J11" s="6">
        <f>VLOOKUP($B11,'Module 3'!A17:E20,5,FALSE)</f>
        <v>74</v>
      </c>
      <c r="K11" s="6">
        <f>VLOOKUP($B11,'Module 3'!A17:G20,7,FALSE)</f>
        <v>75</v>
      </c>
      <c r="L11" s="6">
        <f>VLOOKUP($B11,'Module 4'!A17:D20,4,FALSE)</f>
        <v>78</v>
      </c>
      <c r="M11" s="6">
        <f>VLOOKUP($B11,'Module 4'!A17:F20,6,FALSE)</f>
        <v>75</v>
      </c>
      <c r="N11" s="6">
        <f>VLOOKUP($B11,FinalProject!A17:D20,4,FALSE)</f>
        <v>72</v>
      </c>
      <c r="O11" s="43">
        <f t="shared" si="4"/>
        <v>71</v>
      </c>
      <c r="P11" s="43">
        <f t="shared" si="5"/>
        <v>73.25</v>
      </c>
      <c r="Q11" s="43">
        <v>80.75</v>
      </c>
      <c r="R11" s="43">
        <f>IF(VLOOKUP(B11,FinalProject!A15:E20,5,0)="Dropout","NA",ROUND((0.4*O11)+(0.2*P11)+(0.1*Q11),0))</f>
        <v>51</v>
      </c>
      <c r="S11" s="52"/>
      <c r="T11" s="52"/>
      <c r="U11" s="52">
        <f t="shared" si="6"/>
        <v>0</v>
      </c>
      <c r="V11" s="42">
        <f t="shared" si="7"/>
        <v>51</v>
      </c>
      <c r="W11" s="43" t="str">
        <f t="shared" si="8"/>
        <v>Fail</v>
      </c>
      <c r="X11" s="5"/>
      <c r="Y11" s="7" t="str">
        <f t="shared" si="9"/>
        <v>F</v>
      </c>
      <c r="Z11" s="5">
        <v>12</v>
      </c>
      <c r="AA11" s="5">
        <v>13</v>
      </c>
      <c r="AB11" s="4"/>
      <c r="AC11" s="8"/>
      <c r="AD11" s="8"/>
      <c r="AE11" s="8"/>
      <c r="AF11" s="8"/>
    </row>
    <row r="12" spans="1:32" ht="14.5" x14ac:dyDescent="0.35">
      <c r="A12" s="9">
        <v>9</v>
      </c>
      <c r="B12" s="7">
        <f>'Module 1'!A18</f>
        <v>46000597</v>
      </c>
      <c r="C12" s="33" t="str">
        <f>'Module 1'!B18</f>
        <v>Sarthak Lav</v>
      </c>
      <c r="D12" s="45"/>
      <c r="E12" s="41"/>
      <c r="F12" s="6">
        <f>VLOOKUP($B12,'Module 1'!A18:E20,5,FALSE)</f>
        <v>73</v>
      </c>
      <c r="G12" s="6">
        <f>VLOOKUP($B12,'Module 1'!A9:G18,7,FALSE)</f>
        <v>53</v>
      </c>
      <c r="H12" s="6">
        <f>VLOOKUP($B12,'Module 2'!A18:D18,4,FALSE)</f>
        <v>63</v>
      </c>
      <c r="I12" s="6">
        <f>VLOOKUP($B12,'Module 2'!A18:F18,6,FALSE)</f>
        <v>78</v>
      </c>
      <c r="J12" s="6">
        <f>VLOOKUP($B12,'Module 3'!A18:E21,5,FALSE)</f>
        <v>73</v>
      </c>
      <c r="K12" s="6">
        <f>VLOOKUP($B12,'Module 3'!A18:G21,7,FALSE)</f>
        <v>75</v>
      </c>
      <c r="L12" s="6">
        <f>VLOOKUP($B12,'Module 4'!A18:D21,4,FALSE)</f>
        <v>77</v>
      </c>
      <c r="M12" s="6">
        <f>VLOOKUP($B12,'Module 4'!A18:F21,6,FALSE)</f>
        <v>78</v>
      </c>
      <c r="N12" s="6">
        <f>VLOOKUP($B12,FinalProject!A18:D21,4,FALSE)</f>
        <v>72</v>
      </c>
      <c r="O12" s="43">
        <f t="shared" si="4"/>
        <v>71.599999999999994</v>
      </c>
      <c r="P12" s="43">
        <f t="shared" si="5"/>
        <v>71</v>
      </c>
      <c r="Q12" s="43">
        <v>75</v>
      </c>
      <c r="R12" s="43">
        <f>IF(VLOOKUP(B12,FinalProject!A16:E21,5,0)="Dropout","NA",ROUND((0.4*O12)+(0.2*P12)+(0.1*Q12),0))</f>
        <v>50</v>
      </c>
      <c r="S12" s="52"/>
      <c r="T12" s="52"/>
      <c r="U12" s="52">
        <f t="shared" si="6"/>
        <v>0</v>
      </c>
      <c r="V12" s="42">
        <f t="shared" si="7"/>
        <v>50</v>
      </c>
      <c r="W12" s="43" t="str">
        <f t="shared" si="8"/>
        <v>Fail</v>
      </c>
      <c r="X12" s="5"/>
      <c r="Y12" s="7" t="str">
        <f t="shared" si="9"/>
        <v>F</v>
      </c>
      <c r="Z12" s="5">
        <v>10</v>
      </c>
      <c r="AA12" s="5">
        <v>11</v>
      </c>
      <c r="AB12" s="4"/>
      <c r="AC12" s="8"/>
      <c r="AD12" s="8"/>
      <c r="AE12" s="8"/>
      <c r="AF12" s="8"/>
    </row>
    <row r="13" spans="1:32" ht="14.5" x14ac:dyDescent="0.35">
      <c r="A13" s="9">
        <v>10</v>
      </c>
      <c r="B13" s="7">
        <f>'Module 1'!A19</f>
        <v>46000599</v>
      </c>
      <c r="C13" s="33" t="str">
        <f>'Module 1'!B19</f>
        <v>Shobhit Pitale</v>
      </c>
      <c r="D13" s="45"/>
      <c r="E13" s="41"/>
      <c r="F13" s="6">
        <f>VLOOKUP($B13,'Module 1'!A19:E21,5,FALSE)</f>
        <v>69</v>
      </c>
      <c r="G13" s="6">
        <f>VLOOKUP($B13,'Module 1'!A10:G19,7,FALSE)</f>
        <v>63</v>
      </c>
      <c r="H13" s="6">
        <f>VLOOKUP($B13,'Module 2'!A19:D19,4,FALSE)</f>
        <v>60</v>
      </c>
      <c r="I13" s="6">
        <f>VLOOKUP($B13,'Module 2'!A19:F19,6,FALSE)</f>
        <v>65</v>
      </c>
      <c r="J13" s="6">
        <f>VLOOKUP($B13,'Module 3'!A19:E22,5,FALSE)</f>
        <v>73</v>
      </c>
      <c r="K13" s="6">
        <f>VLOOKUP($B13,'Module 3'!A19:G22,7,FALSE)</f>
        <v>73</v>
      </c>
      <c r="L13" s="6">
        <f>VLOOKUP($B13,'Module 4'!A19:D22,4,FALSE)</f>
        <v>79</v>
      </c>
      <c r="M13" s="6">
        <f>VLOOKUP($B13,'Module 4'!A19:F22,6,FALSE)</f>
        <v>83</v>
      </c>
      <c r="N13" s="6">
        <f>VLOOKUP($B13,FinalProject!A19:D22,4,FALSE)</f>
        <v>72</v>
      </c>
      <c r="O13" s="43">
        <f t="shared" si="4"/>
        <v>70.599999999999994</v>
      </c>
      <c r="P13" s="43">
        <f t="shared" si="5"/>
        <v>71</v>
      </c>
      <c r="Q13" s="43">
        <v>92.25</v>
      </c>
      <c r="R13" s="43">
        <f>IF(VLOOKUP(B13,FinalProject!A17:E22,5,0)="Dropout","NA",ROUND((0.4*O13)+(0.2*P13)+(0.1*Q13),0))</f>
        <v>52</v>
      </c>
      <c r="S13" s="52"/>
      <c r="T13" s="52"/>
      <c r="U13" s="52">
        <f t="shared" si="6"/>
        <v>0</v>
      </c>
      <c r="V13" s="42">
        <f t="shared" si="7"/>
        <v>52</v>
      </c>
      <c r="W13" s="43" t="str">
        <f t="shared" si="8"/>
        <v>Fail</v>
      </c>
      <c r="X13" s="5"/>
      <c r="Y13" s="7" t="str">
        <f t="shared" si="9"/>
        <v>F</v>
      </c>
      <c r="Z13" s="5">
        <v>14</v>
      </c>
      <c r="AA13" s="5">
        <v>15</v>
      </c>
      <c r="AB13" s="4"/>
      <c r="AC13" s="8"/>
      <c r="AD13" s="8"/>
      <c r="AE13" s="8"/>
      <c r="AF13" s="8"/>
    </row>
    <row r="14" spans="1:32" ht="14.5" x14ac:dyDescent="0.35">
      <c r="A14" s="9">
        <v>11</v>
      </c>
      <c r="B14" s="7">
        <f>'Module 1'!A20</f>
        <v>46000604</v>
      </c>
      <c r="C14" s="33" t="str">
        <f>'Module 1'!B20</f>
        <v>Ayush Soni</v>
      </c>
      <c r="D14" s="45"/>
      <c r="E14" s="41"/>
      <c r="F14" s="6">
        <f>VLOOKUP($B14,'Module 1'!A20:E22,5,FALSE)</f>
        <v>72</v>
      </c>
      <c r="G14" s="6">
        <f>VLOOKUP($B14,'Module 1'!A11:G20,7,FALSE)</f>
        <v>73</v>
      </c>
      <c r="H14" s="6">
        <f>VLOOKUP($B14,'Module 2'!A20:D20,4,FALSE)</f>
        <v>63</v>
      </c>
      <c r="I14" s="6">
        <f>VLOOKUP($B14,'Module 2'!A20:F20,6,FALSE)</f>
        <v>85</v>
      </c>
      <c r="J14" s="6">
        <f>VLOOKUP($B14,'Module 3'!A20:E23,5,FALSE)</f>
        <v>73</v>
      </c>
      <c r="K14" s="6">
        <f>VLOOKUP($B14,'Module 3'!A20:G23,7,FALSE)</f>
        <v>75</v>
      </c>
      <c r="L14" s="6">
        <f>VLOOKUP($B14,'Module 4'!A20:D23,4,FALSE)</f>
        <v>78</v>
      </c>
      <c r="M14" s="6">
        <f>VLOOKUP($B14,'Module 4'!A20:F23,6,FALSE)</f>
        <v>78</v>
      </c>
      <c r="N14" s="6">
        <f>VLOOKUP($B14,FinalProject!A20:D23,4,FALSE)</f>
        <v>74</v>
      </c>
      <c r="O14" s="43">
        <f t="shared" si="4"/>
        <v>72</v>
      </c>
      <c r="P14" s="43">
        <f t="shared" si="5"/>
        <v>77.75</v>
      </c>
      <c r="Q14" s="43">
        <v>75</v>
      </c>
      <c r="R14" s="43">
        <f>IF(VLOOKUP(B14,FinalProject!A18:E23,5,0)="Dropout","NA",ROUND((0.4*O14)+(0.2*P14)+(0.1*Q14),0))</f>
        <v>52</v>
      </c>
      <c r="S14" s="52"/>
      <c r="T14" s="52"/>
      <c r="U14" s="52">
        <f t="shared" si="6"/>
        <v>0</v>
      </c>
      <c r="V14" s="42">
        <f t="shared" si="7"/>
        <v>52</v>
      </c>
      <c r="W14" s="43" t="str">
        <f t="shared" si="8"/>
        <v>Fail</v>
      </c>
      <c r="X14" s="5"/>
      <c r="Y14" s="7" t="str">
        <f t="shared" si="9"/>
        <v>F</v>
      </c>
      <c r="Z14" s="5">
        <v>15</v>
      </c>
      <c r="AA14" s="5">
        <v>16</v>
      </c>
      <c r="AB14" s="4"/>
      <c r="AC14" s="8"/>
      <c r="AD14" s="8"/>
      <c r="AE14" s="8"/>
      <c r="AF14" s="8"/>
    </row>
    <row r="15" spans="1:32" ht="14.5" x14ac:dyDescent="0.35">
      <c r="A15" s="9">
        <v>12</v>
      </c>
      <c r="B15" s="7">
        <f>'Module 1'!A21</f>
        <v>46000606</v>
      </c>
      <c r="C15" s="33" t="str">
        <f>'Module 1'!B21</f>
        <v>Aditya Khatavkar</v>
      </c>
      <c r="D15" s="45"/>
      <c r="E15" s="41"/>
      <c r="F15" s="6">
        <f>VLOOKUP($B15,'Module 1'!A21:E23,5,FALSE)</f>
        <v>72</v>
      </c>
      <c r="G15" s="6">
        <f>VLOOKUP($B15,'Module 1'!A12:G21,7,FALSE)</f>
        <v>53</v>
      </c>
      <c r="H15" s="6">
        <f>VLOOKUP($B15,'Module 2'!A21:D21,4,FALSE)</f>
        <v>64</v>
      </c>
      <c r="I15" s="6">
        <f>VLOOKUP($B15,'Module 2'!A21:F21,6,FALSE)</f>
        <v>73</v>
      </c>
      <c r="J15" s="6">
        <f>VLOOKUP($B15,'Module 3'!A21:E24,5,FALSE)</f>
        <v>72</v>
      </c>
      <c r="K15" s="6">
        <f>VLOOKUP($B15,'Module 3'!A21:G24,7,FALSE)</f>
        <v>75</v>
      </c>
      <c r="L15" s="6">
        <f>VLOOKUP($B15,'Module 4'!A21:D24,4,FALSE)</f>
        <v>80</v>
      </c>
      <c r="M15" s="6">
        <f>VLOOKUP($B15,'Module 4'!A21:F24,6,FALSE)</f>
        <v>73</v>
      </c>
      <c r="N15" s="6">
        <f>VLOOKUP($B15,FinalProject!A21:D24,4,FALSE)</f>
        <v>73</v>
      </c>
      <c r="O15" s="43">
        <f t="shared" si="4"/>
        <v>72.2</v>
      </c>
      <c r="P15" s="43">
        <f t="shared" si="5"/>
        <v>68.5</v>
      </c>
      <c r="Q15" s="43">
        <v>85</v>
      </c>
      <c r="R15" s="43">
        <f>IF(VLOOKUP(B15,FinalProject!A19:E24,5,0)="Dropout","NA",ROUND((0.4*O15)+(0.2*P15)+(0.1*Q15),0))</f>
        <v>51</v>
      </c>
      <c r="S15" s="52"/>
      <c r="T15" s="52"/>
      <c r="U15" s="52">
        <f t="shared" si="6"/>
        <v>0</v>
      </c>
      <c r="V15" s="42">
        <f t="shared" si="7"/>
        <v>51</v>
      </c>
      <c r="W15" s="43" t="str">
        <f t="shared" si="8"/>
        <v>Fail</v>
      </c>
      <c r="X15" s="5"/>
      <c r="Y15" s="7" t="str">
        <f t="shared" si="9"/>
        <v>F</v>
      </c>
      <c r="Z15" s="5">
        <v>14</v>
      </c>
      <c r="AA15" s="5">
        <v>15</v>
      </c>
      <c r="AB15" s="4"/>
      <c r="AC15" s="8"/>
      <c r="AD15" s="8"/>
      <c r="AE15" s="8"/>
      <c r="AF15" s="8"/>
    </row>
    <row r="16" spans="1:32" ht="14.5" x14ac:dyDescent="0.35">
      <c r="A16" s="9">
        <v>13</v>
      </c>
      <c r="B16" s="7">
        <f>'Module 1'!A22</f>
        <v>46000607</v>
      </c>
      <c r="C16" s="33" t="str">
        <f>'Module 1'!B22</f>
        <v>Sourav Maji</v>
      </c>
      <c r="D16" s="45"/>
      <c r="E16" s="41"/>
      <c r="F16" s="6">
        <f>VLOOKUP($B16,'Module 1'!A22:E24,5,FALSE)</f>
        <v>72</v>
      </c>
      <c r="G16" s="6">
        <f>VLOOKUP($B16,'Module 1'!A13:G22,7,FALSE)</f>
        <v>45</v>
      </c>
      <c r="H16" s="6">
        <f>VLOOKUP($B16,'Module 2'!A22:D22,4,FALSE)</f>
        <v>64</v>
      </c>
      <c r="I16" s="6">
        <f>VLOOKUP($B16,'Module 2'!A22:F22,6,FALSE)</f>
        <v>80</v>
      </c>
      <c r="J16" s="6">
        <f>VLOOKUP($B16,'Module 3'!A22:E25,5,FALSE)</f>
        <v>72</v>
      </c>
      <c r="K16" s="6">
        <f>VLOOKUP($B16,'Module 3'!A22:G25,7,FALSE)</f>
        <v>78</v>
      </c>
      <c r="L16" s="6">
        <f>VLOOKUP($B16,'Module 4'!A22:D25,4,FALSE)</f>
        <v>78</v>
      </c>
      <c r="M16" s="6">
        <f>VLOOKUP($B16,'Module 4'!A22:F25,6,FALSE)</f>
        <v>75</v>
      </c>
      <c r="N16" s="6">
        <f>VLOOKUP($B16,FinalProject!A22:D25,4,FALSE)</f>
        <v>73</v>
      </c>
      <c r="O16" s="43">
        <f t="shared" si="4"/>
        <v>71.8</v>
      </c>
      <c r="P16" s="43">
        <f t="shared" si="5"/>
        <v>69.5</v>
      </c>
      <c r="Q16" s="43">
        <v>78.75</v>
      </c>
      <c r="R16" s="43">
        <f>IF(VLOOKUP(B16,FinalProject!A20:E25,5,0)="Dropout","NA",ROUND((0.4*O16)+(0.2*P16)+(0.1*Q16),0))</f>
        <v>50</v>
      </c>
      <c r="S16" s="52"/>
      <c r="T16" s="52"/>
      <c r="U16" s="52">
        <f t="shared" si="6"/>
        <v>0</v>
      </c>
      <c r="V16" s="42">
        <f t="shared" si="7"/>
        <v>50</v>
      </c>
      <c r="W16" s="43" t="str">
        <f t="shared" si="8"/>
        <v>Fail</v>
      </c>
      <c r="X16" s="5"/>
      <c r="Y16" s="7" t="str">
        <f t="shared" si="9"/>
        <v>F</v>
      </c>
      <c r="Z16" s="5">
        <v>9</v>
      </c>
      <c r="AA16" s="5">
        <v>10</v>
      </c>
      <c r="AB16" s="4"/>
      <c r="AC16" s="8"/>
      <c r="AD16" s="8"/>
      <c r="AE16" s="8"/>
      <c r="AF16" s="8"/>
    </row>
    <row r="17" spans="1:32" ht="14.5" x14ac:dyDescent="0.35">
      <c r="A17" s="9">
        <v>14</v>
      </c>
      <c r="B17" s="7">
        <f>'Module 1'!A23</f>
        <v>46000611</v>
      </c>
      <c r="C17" s="33" t="str">
        <f>'Module 1'!B23</f>
        <v>Shreyas Pandey</v>
      </c>
      <c r="D17" s="45"/>
      <c r="E17" s="41"/>
      <c r="F17" s="6">
        <f>VLOOKUP($B17,'Module 1'!A23:E25,5,FALSE)</f>
        <v>73</v>
      </c>
      <c r="G17" s="6">
        <f>VLOOKUP($B17,'Module 1'!A14:G23,7,FALSE)</f>
        <v>63</v>
      </c>
      <c r="H17" s="6">
        <f>VLOOKUP($B17,'Module 2'!A23:D23,4,FALSE)</f>
        <v>64</v>
      </c>
      <c r="I17" s="6">
        <f>VLOOKUP($B17,'Module 2'!A23:F23,6,FALSE)</f>
        <v>80</v>
      </c>
      <c r="J17" s="6">
        <f>VLOOKUP($B17,'Module 3'!A23:E26,5,FALSE)</f>
        <v>71</v>
      </c>
      <c r="K17" s="6">
        <f>VLOOKUP($B17,'Module 3'!A23:G26,7,FALSE)</f>
        <v>80</v>
      </c>
      <c r="L17" s="6">
        <f>VLOOKUP($B17,'Module 4'!A23:D26,4,FALSE)</f>
        <v>77</v>
      </c>
      <c r="M17" s="6">
        <f>VLOOKUP($B17,'Module 4'!A23:F26,6,FALSE)</f>
        <v>78</v>
      </c>
      <c r="N17" s="6">
        <f>VLOOKUP($B17,FinalProject!A23:D26,4,FALSE)</f>
        <v>74</v>
      </c>
      <c r="O17" s="43">
        <f t="shared" si="4"/>
        <v>71.8</v>
      </c>
      <c r="P17" s="43">
        <f t="shared" si="5"/>
        <v>75.25</v>
      </c>
      <c r="Q17" s="43">
        <v>75</v>
      </c>
      <c r="R17" s="43">
        <f>IF(VLOOKUP(B17,FinalProject!A21:E26,5,0)="Dropout","NA",ROUND((0.4*O17)+(0.2*P17)+(0.1*Q17),0))</f>
        <v>51</v>
      </c>
      <c r="S17" s="52"/>
      <c r="T17" s="52"/>
      <c r="U17" s="52">
        <f t="shared" si="6"/>
        <v>0</v>
      </c>
      <c r="V17" s="42">
        <f t="shared" si="7"/>
        <v>51</v>
      </c>
      <c r="W17" s="43" t="str">
        <f t="shared" si="8"/>
        <v>Fail</v>
      </c>
      <c r="X17" s="5"/>
      <c r="Y17" s="7" t="str">
        <f t="shared" si="9"/>
        <v>F</v>
      </c>
      <c r="Z17" s="5">
        <v>14</v>
      </c>
      <c r="AA17" s="5">
        <v>15</v>
      </c>
      <c r="AB17" s="4"/>
      <c r="AC17" s="8"/>
      <c r="AD17" s="8"/>
      <c r="AE17" s="8"/>
      <c r="AF17" s="8"/>
    </row>
    <row r="18" spans="1:32" ht="14.5" x14ac:dyDescent="0.35">
      <c r="A18" s="9">
        <v>15</v>
      </c>
      <c r="B18" s="7">
        <f>'Module 1'!A24</f>
        <v>46000617</v>
      </c>
      <c r="C18" s="33" t="str">
        <f>'Module 1'!B24</f>
        <v>Asmita Chandrakar</v>
      </c>
      <c r="D18" s="45"/>
      <c r="E18" s="41"/>
      <c r="F18" s="6">
        <f>VLOOKUP($B18,'Module 1'!A24:E26,5,FALSE)</f>
        <v>69</v>
      </c>
      <c r="G18" s="6">
        <f>VLOOKUP($B18,'Module 1'!A15:G24,7,FALSE)</f>
        <v>58</v>
      </c>
      <c r="H18" s="6">
        <f>VLOOKUP($B18,'Module 2'!A24:D24,4,FALSE)</f>
        <v>61</v>
      </c>
      <c r="I18" s="6">
        <f>VLOOKUP($B18,'Module 2'!A24:F24,6,FALSE)</f>
        <v>85</v>
      </c>
      <c r="J18" s="6">
        <f>VLOOKUP($B18,'Module 3'!A24:E27,5,FALSE)</f>
        <v>71</v>
      </c>
      <c r="K18" s="6">
        <f>VLOOKUP($B18,'Module 3'!A24:G27,7,FALSE)</f>
        <v>83</v>
      </c>
      <c r="L18" s="6">
        <f>VLOOKUP($B18,'Module 4'!A24:D27,4,FALSE)</f>
        <v>80</v>
      </c>
      <c r="M18" s="6">
        <f>VLOOKUP($B18,'Module 4'!A24:F27,6,FALSE)</f>
        <v>83</v>
      </c>
      <c r="N18" s="6">
        <f>VLOOKUP($B18,FinalProject!A24:D27,4,FALSE)</f>
        <v>74</v>
      </c>
      <c r="O18" s="43">
        <f t="shared" si="4"/>
        <v>71</v>
      </c>
      <c r="P18" s="43">
        <f t="shared" si="5"/>
        <v>77.25</v>
      </c>
      <c r="Q18" s="43">
        <v>80.5</v>
      </c>
      <c r="R18" s="43">
        <f>IF(VLOOKUP(B18,FinalProject!A22:E27,5,0)="Dropout","NA",ROUND((0.4*O18)+(0.2*P18)+(0.1*Q18),0))</f>
        <v>52</v>
      </c>
      <c r="S18" s="52"/>
      <c r="T18" s="52"/>
      <c r="U18" s="52">
        <f t="shared" si="6"/>
        <v>0</v>
      </c>
      <c r="V18" s="42">
        <f t="shared" si="7"/>
        <v>52</v>
      </c>
      <c r="W18" s="43" t="str">
        <f t="shared" si="8"/>
        <v>Fail</v>
      </c>
      <c r="X18" s="5"/>
      <c r="Y18" s="7" t="str">
        <f t="shared" si="9"/>
        <v>F</v>
      </c>
      <c r="Z18" s="5">
        <v>10</v>
      </c>
      <c r="AA18" s="5">
        <v>11</v>
      </c>
      <c r="AB18" s="4"/>
      <c r="AC18" s="8"/>
      <c r="AD18" s="8"/>
      <c r="AE18" s="8"/>
      <c r="AF18" s="8"/>
    </row>
    <row r="19" spans="1:32" ht="14.5" x14ac:dyDescent="0.35">
      <c r="A19" s="9">
        <v>16</v>
      </c>
      <c r="B19" s="7">
        <f>'Module 1'!A25</f>
        <v>46000699</v>
      </c>
      <c r="C19" s="33" t="str">
        <f>'Module 1'!B25</f>
        <v>Akash Singh</v>
      </c>
      <c r="D19" s="45"/>
      <c r="E19" s="41"/>
      <c r="F19" s="6">
        <f>VLOOKUP($B19,'Module 1'!A25:E27,5,FALSE)</f>
        <v>69</v>
      </c>
      <c r="G19" s="6">
        <f>VLOOKUP($B19,'Module 1'!A16:G25,7,FALSE)</f>
        <v>58</v>
      </c>
      <c r="H19" s="6">
        <f>VLOOKUP($B19,'Module 2'!A25:D25,4,FALSE)</f>
        <v>60</v>
      </c>
      <c r="I19" s="6">
        <f>VLOOKUP($B19,'Module 2'!A25:F25,6,FALSE)</f>
        <v>83</v>
      </c>
      <c r="J19" s="6">
        <f>VLOOKUP($B19,'Module 3'!A25:E28,5,FALSE)</f>
        <v>71</v>
      </c>
      <c r="K19" s="6">
        <f>VLOOKUP($B19,'Module 3'!A25:G28,7,FALSE)</f>
        <v>75</v>
      </c>
      <c r="L19" s="6">
        <f>VLOOKUP($B19,'Module 4'!A25:D28,4,FALSE)</f>
        <v>78</v>
      </c>
      <c r="M19" s="6">
        <f>VLOOKUP($B19,'Module 4'!A25:F28,6,FALSE)</f>
        <v>80</v>
      </c>
      <c r="N19" s="6">
        <f>VLOOKUP($B19,FinalProject!A25:D28,4,FALSE)</f>
        <v>72</v>
      </c>
      <c r="O19" s="43">
        <f t="shared" si="4"/>
        <v>70</v>
      </c>
      <c r="P19" s="43">
        <f t="shared" si="5"/>
        <v>74</v>
      </c>
      <c r="Q19" s="43">
        <v>85</v>
      </c>
      <c r="R19" s="43">
        <f>IF(VLOOKUP(B19,FinalProject!A23:E28,5,0)="Dropout","NA",ROUND((0.4*O19)+(0.2*P19)+(0.1*Q19),0))</f>
        <v>51</v>
      </c>
      <c r="S19" s="52"/>
      <c r="T19" s="52"/>
      <c r="U19" s="52">
        <f t="shared" si="6"/>
        <v>0</v>
      </c>
      <c r="V19" s="42">
        <f t="shared" si="7"/>
        <v>51</v>
      </c>
      <c r="W19" s="43" t="str">
        <f t="shared" si="8"/>
        <v>Fail</v>
      </c>
      <c r="X19" s="5"/>
      <c r="Y19" s="7" t="str">
        <f t="shared" si="9"/>
        <v>F</v>
      </c>
      <c r="Z19" s="5">
        <v>12</v>
      </c>
      <c r="AA19" s="5">
        <v>13</v>
      </c>
      <c r="AB19" s="4"/>
      <c r="AC19" s="8"/>
      <c r="AD19" s="8"/>
      <c r="AE19" s="8"/>
      <c r="AF19" s="8"/>
    </row>
    <row r="20" spans="1:32" ht="14.5" x14ac:dyDescent="0.35">
      <c r="A20" s="9">
        <v>17</v>
      </c>
      <c r="B20" s="7">
        <f>'Module 1'!A26</f>
        <v>46000770</v>
      </c>
      <c r="C20" s="33" t="str">
        <f>'Module 1'!B26</f>
        <v>Sowrasree Banerjee</v>
      </c>
      <c r="D20" s="45"/>
      <c r="E20" s="41"/>
      <c r="F20" s="6">
        <f>VLOOKUP($B20,'Module 1'!A26:E28,5,FALSE)</f>
        <v>73</v>
      </c>
      <c r="G20" s="6">
        <f>VLOOKUP($B20,'Module 1'!A17:G26,7,FALSE)</f>
        <v>58</v>
      </c>
      <c r="H20" s="6">
        <f>VLOOKUP($B20,'Module 2'!A26:D26,4,FALSE)</f>
        <v>61</v>
      </c>
      <c r="I20" s="6">
        <f>VLOOKUP($B20,'Module 2'!A26:F26,6,FALSE)</f>
        <v>80</v>
      </c>
      <c r="J20" s="6">
        <f>VLOOKUP($B20,'Module 3'!A26:E29,5,FALSE)</f>
        <v>73</v>
      </c>
      <c r="K20" s="6">
        <f>VLOOKUP($B20,'Module 3'!A26:G29,7,FALSE)</f>
        <v>83</v>
      </c>
      <c r="L20" s="6">
        <f>VLOOKUP($B20,'Module 4'!A26:D29,4,FALSE)</f>
        <v>80</v>
      </c>
      <c r="M20" s="6">
        <f>VLOOKUP($B20,'Module 4'!A26:F29,6,FALSE)</f>
        <v>73</v>
      </c>
      <c r="N20" s="6">
        <f>VLOOKUP($B20,FinalProject!A26:D29,4,FALSE)</f>
        <v>72</v>
      </c>
      <c r="O20" s="43">
        <f t="shared" si="4"/>
        <v>71.8</v>
      </c>
      <c r="P20" s="43">
        <f t="shared" si="5"/>
        <v>73.5</v>
      </c>
      <c r="Q20" s="43">
        <v>75</v>
      </c>
      <c r="R20" s="43">
        <f>IF(VLOOKUP(B20,FinalProject!A24:E29,5,0)="Dropout","NA",ROUND((0.4*O20)+(0.2*P20)+(0.1*Q20),0))</f>
        <v>51</v>
      </c>
      <c r="S20" s="52"/>
      <c r="T20" s="52"/>
      <c r="U20" s="52">
        <f t="shared" si="6"/>
        <v>0</v>
      </c>
      <c r="V20" s="42">
        <f t="shared" si="7"/>
        <v>51</v>
      </c>
      <c r="W20" s="43" t="str">
        <f t="shared" si="8"/>
        <v>Fail</v>
      </c>
      <c r="X20" s="5"/>
      <c r="Y20" s="7" t="str">
        <f t="shared" si="9"/>
        <v>F</v>
      </c>
      <c r="Z20" s="5">
        <v>12</v>
      </c>
      <c r="AA20" s="5">
        <v>13</v>
      </c>
      <c r="AB20" s="4"/>
      <c r="AC20" s="8"/>
      <c r="AD20" s="8"/>
      <c r="AE20" s="8"/>
      <c r="AF20" s="8"/>
    </row>
    <row r="21" spans="1:32" ht="14.5" x14ac:dyDescent="0.35">
      <c r="A21" s="9">
        <v>18</v>
      </c>
      <c r="B21" s="7">
        <f>'Module 1'!A27</f>
        <v>46000822</v>
      </c>
      <c r="C21" s="33" t="str">
        <f>'Module 1'!B27</f>
        <v>Pulak Sinha</v>
      </c>
      <c r="D21" s="45"/>
      <c r="E21" s="41"/>
      <c r="F21" s="6">
        <f>VLOOKUP($B21,'Module 1'!A27:E29,5,FALSE)</f>
        <v>69</v>
      </c>
      <c r="G21" s="6">
        <f>VLOOKUP($B21,'Module 1'!A18:G27,7,FALSE)</f>
        <v>65</v>
      </c>
      <c r="H21" s="6">
        <f>VLOOKUP($B21,'Module 2'!A27:D27,4,FALSE)</f>
        <v>65</v>
      </c>
      <c r="I21" s="6">
        <f>VLOOKUP($B21,'Module 2'!A27:F27,6,FALSE)</f>
        <v>88</v>
      </c>
      <c r="J21" s="6">
        <f>VLOOKUP($B21,'Module 3'!A27:E30,5,FALSE)</f>
        <v>73</v>
      </c>
      <c r="K21" s="6">
        <f>VLOOKUP($B21,'Module 3'!A27:G30,7,FALSE)</f>
        <v>78</v>
      </c>
      <c r="L21" s="6">
        <f>VLOOKUP($B21,'Module 4'!A27:D30,4,FALSE)</f>
        <v>79</v>
      </c>
      <c r="M21" s="6">
        <f>VLOOKUP($B21,'Module 4'!A27:F30,6,FALSE)</f>
        <v>80</v>
      </c>
      <c r="N21" s="6">
        <f>VLOOKUP($B21,FinalProject!A27:D30,4,FALSE)</f>
        <v>75</v>
      </c>
      <c r="O21" s="43">
        <f t="shared" si="4"/>
        <v>72.2</v>
      </c>
      <c r="P21" s="43">
        <f t="shared" si="5"/>
        <v>77.75</v>
      </c>
      <c r="Q21" s="43">
        <v>75</v>
      </c>
      <c r="R21" s="43">
        <f>IF(VLOOKUP(B21,FinalProject!A25:E30,5,0)="Dropout","NA",ROUND((0.4*O21)+(0.2*P21)+(0.1*Q21),0))</f>
        <v>52</v>
      </c>
      <c r="S21" s="52"/>
      <c r="T21" s="52"/>
      <c r="U21" s="52">
        <f t="shared" si="6"/>
        <v>0</v>
      </c>
      <c r="V21" s="42">
        <f t="shared" si="7"/>
        <v>52</v>
      </c>
      <c r="W21" s="43" t="str">
        <f t="shared" si="8"/>
        <v>Fail</v>
      </c>
      <c r="X21" s="5"/>
      <c r="Y21" s="7" t="str">
        <f t="shared" si="9"/>
        <v>F</v>
      </c>
      <c r="Z21" s="5">
        <v>10</v>
      </c>
      <c r="AA21" s="5">
        <v>12</v>
      </c>
      <c r="AB21" s="4"/>
      <c r="AC21" s="8"/>
      <c r="AD21" s="8"/>
      <c r="AE21" s="8"/>
      <c r="AF21" s="8"/>
    </row>
    <row r="22" spans="1:32" ht="14.5" x14ac:dyDescent="0.35">
      <c r="A22" s="9">
        <v>19</v>
      </c>
      <c r="B22" s="7">
        <f>'Module 1'!A28</f>
        <v>46000823</v>
      </c>
      <c r="C22" s="33" t="str">
        <f>'Module 1'!B28</f>
        <v>Pushpraj Kaushik</v>
      </c>
      <c r="D22" s="45"/>
      <c r="E22" s="41"/>
      <c r="F22" s="6">
        <f>VLOOKUP($B22,'Module 1'!A28:E30,5,FALSE)</f>
        <v>74</v>
      </c>
      <c r="G22" s="6">
        <f>VLOOKUP($B22,'Module 1'!A19:G28,7,FALSE)</f>
        <v>63</v>
      </c>
      <c r="H22" s="6">
        <f>VLOOKUP($B22,'Module 2'!A28:D28,4,FALSE)</f>
        <v>62</v>
      </c>
      <c r="I22" s="6">
        <f>VLOOKUP($B22,'Module 2'!A28:F28,6,FALSE)</f>
        <v>70</v>
      </c>
      <c r="J22" s="6">
        <f>VLOOKUP($B22,'Module 3'!A28:E31,5,FALSE)</f>
        <v>72</v>
      </c>
      <c r="K22" s="6">
        <f>VLOOKUP($B22,'Module 3'!A28:G31,7,FALSE)</f>
        <v>75</v>
      </c>
      <c r="L22" s="6">
        <f>VLOOKUP($B22,'Module 4'!A28:D31,4,FALSE)</f>
        <v>80</v>
      </c>
      <c r="M22" s="6">
        <f>VLOOKUP($B22,'Module 4'!A28:F31,6,FALSE)</f>
        <v>80</v>
      </c>
      <c r="N22" s="6">
        <f>VLOOKUP($B22,FinalProject!A28:D31,4,FALSE)</f>
        <v>73</v>
      </c>
      <c r="O22" s="43">
        <f t="shared" si="4"/>
        <v>72.2</v>
      </c>
      <c r="P22" s="43">
        <f t="shared" si="5"/>
        <v>72</v>
      </c>
      <c r="Q22" s="43">
        <v>75</v>
      </c>
      <c r="R22" s="43">
        <f>IF(VLOOKUP(B22,FinalProject!A26:E31,5,0)="Dropout","NA",ROUND((0.4*O22)+(0.2*P22)+(0.1*Q22),0))</f>
        <v>51</v>
      </c>
      <c r="S22" s="52"/>
      <c r="T22" s="52"/>
      <c r="U22" s="52">
        <f t="shared" si="6"/>
        <v>0</v>
      </c>
      <c r="V22" s="42">
        <f t="shared" si="7"/>
        <v>51</v>
      </c>
      <c r="W22" s="43" t="str">
        <f t="shared" si="8"/>
        <v>Fail</v>
      </c>
      <c r="X22" s="5"/>
      <c r="Y22" s="7" t="str">
        <f t="shared" si="9"/>
        <v>F</v>
      </c>
      <c r="Z22" s="5">
        <v>11</v>
      </c>
      <c r="AA22" s="5">
        <v>12</v>
      </c>
      <c r="AB22" s="4"/>
      <c r="AC22" s="8"/>
      <c r="AD22" s="8"/>
      <c r="AE22" s="8"/>
      <c r="AF22" s="8"/>
    </row>
    <row r="23" spans="1:32" ht="14.5" x14ac:dyDescent="0.35">
      <c r="A23" s="9">
        <v>20</v>
      </c>
      <c r="B23" s="7">
        <f>'Module 1'!A29</f>
        <v>46000851</v>
      </c>
      <c r="C23" s="33" t="str">
        <f>'Module 1'!B29</f>
        <v>Sagar Sharma</v>
      </c>
      <c r="D23" s="45"/>
      <c r="E23" s="41"/>
      <c r="F23" s="6">
        <f>VLOOKUP($B23,'Module 1'!A29:E31,5,FALSE)</f>
        <v>67</v>
      </c>
      <c r="G23" s="6">
        <f>VLOOKUP($B23,'Module 1'!A20:G29,7,FALSE)</f>
        <v>45</v>
      </c>
      <c r="H23" s="6">
        <f>VLOOKUP($B23,'Module 2'!A29:D29,4,FALSE)</f>
        <v>60</v>
      </c>
      <c r="I23" s="6">
        <f>VLOOKUP($B23,'Module 2'!A29:F29,6,FALSE)</f>
        <v>78</v>
      </c>
      <c r="J23" s="6">
        <f>VLOOKUP($B23,'Module 3'!A29:E32,5,FALSE)</f>
        <v>71</v>
      </c>
      <c r="K23" s="6">
        <f>VLOOKUP($B23,'Module 3'!A29:G32,7,FALSE)</f>
        <v>75</v>
      </c>
      <c r="L23" s="6">
        <f>VLOOKUP($B23,'Module 4'!A29:D32,4,FALSE)</f>
        <v>78</v>
      </c>
      <c r="M23" s="6">
        <f>VLOOKUP($B23,'Module 4'!A29:F32,6,FALSE)</f>
        <v>80</v>
      </c>
      <c r="N23" s="6">
        <f>VLOOKUP($B23,FinalProject!A29:D32,4,FALSE)</f>
        <v>73</v>
      </c>
      <c r="O23" s="43">
        <f t="shared" si="4"/>
        <v>69.8</v>
      </c>
      <c r="P23" s="43">
        <f t="shared" si="5"/>
        <v>69.5</v>
      </c>
      <c r="Q23" s="43">
        <v>75</v>
      </c>
      <c r="R23" s="43">
        <f>IF(VLOOKUP(B23,FinalProject!A27:E32,5,0)="Dropout","NA",ROUND((0.4*O23)+(0.2*P23)+(0.1*Q23),0))</f>
        <v>49</v>
      </c>
      <c r="S23" s="52"/>
      <c r="T23" s="52"/>
      <c r="U23" s="52">
        <f t="shared" si="6"/>
        <v>0</v>
      </c>
      <c r="V23" s="42">
        <f t="shared" si="7"/>
        <v>49</v>
      </c>
      <c r="W23" s="43" t="str">
        <f t="shared" si="8"/>
        <v>Fail</v>
      </c>
      <c r="X23" s="5"/>
      <c r="Y23" s="7" t="str">
        <f t="shared" si="9"/>
        <v>F</v>
      </c>
      <c r="Z23" s="5">
        <v>10</v>
      </c>
      <c r="AA23" s="5">
        <v>11</v>
      </c>
      <c r="AB23" s="4"/>
      <c r="AC23" s="8"/>
      <c r="AD23" s="8"/>
      <c r="AE23" s="8"/>
      <c r="AF23" s="8"/>
    </row>
    <row r="24" spans="1:32" ht="14.5" x14ac:dyDescent="0.35">
      <c r="A24" s="9">
        <v>21</v>
      </c>
      <c r="B24" s="7">
        <f>'Module 1'!A30</f>
        <v>46000946</v>
      </c>
      <c r="C24" s="33" t="str">
        <f>'Module 1'!B30</f>
        <v>Siddharth Taklikar</v>
      </c>
      <c r="D24" s="45"/>
      <c r="E24" s="41"/>
      <c r="F24" s="6">
        <f>VLOOKUP($B24,'Module 1'!A30:E32,5,FALSE)</f>
        <v>71</v>
      </c>
      <c r="G24" s="6">
        <f>VLOOKUP($B24,'Module 1'!A21:G30,7,FALSE)</f>
        <v>65</v>
      </c>
      <c r="H24" s="6">
        <f>VLOOKUP($B24,'Module 2'!A30:D30,4,FALSE)</f>
        <v>62</v>
      </c>
      <c r="I24" s="6">
        <f>VLOOKUP($B24,'Module 2'!A30:F30,6,FALSE)</f>
        <v>53</v>
      </c>
      <c r="J24" s="6">
        <f>VLOOKUP($B24,'Module 3'!A30:E33,5,FALSE)</f>
        <v>72</v>
      </c>
      <c r="K24" s="6">
        <f>VLOOKUP($B24,'Module 3'!A30:G33,7,FALSE)</f>
        <v>68</v>
      </c>
      <c r="L24" s="6">
        <f>VLOOKUP($B24,'Module 4'!A30:D33,4,FALSE)</f>
        <v>80</v>
      </c>
      <c r="M24" s="6">
        <f>VLOOKUP($B24,'Module 4'!A30:F33,6,FALSE)</f>
        <v>83</v>
      </c>
      <c r="N24" s="6">
        <f>VLOOKUP($B24,FinalProject!A30:D33,4,FALSE)</f>
        <v>72</v>
      </c>
      <c r="O24" s="43">
        <f t="shared" si="4"/>
        <v>71.400000000000006</v>
      </c>
      <c r="P24" s="43">
        <f t="shared" si="5"/>
        <v>67.25</v>
      </c>
      <c r="Q24" s="43">
        <v>82.5</v>
      </c>
      <c r="R24" s="43">
        <f>IF(VLOOKUP(B24,FinalProject!A28:E33,5,0)="Dropout","NA",ROUND((0.4*O24)+(0.2*P24)+(0.1*Q24),0))</f>
        <v>50</v>
      </c>
      <c r="S24" s="52"/>
      <c r="T24" s="52"/>
      <c r="U24" s="52">
        <f t="shared" si="6"/>
        <v>0</v>
      </c>
      <c r="V24" s="42">
        <f t="shared" si="7"/>
        <v>50</v>
      </c>
      <c r="W24" s="43" t="str">
        <f t="shared" si="8"/>
        <v>Fail</v>
      </c>
      <c r="X24" s="5"/>
      <c r="Y24" s="7" t="str">
        <f t="shared" si="9"/>
        <v>F</v>
      </c>
      <c r="Z24" s="5">
        <v>12</v>
      </c>
      <c r="AA24" s="5">
        <v>13</v>
      </c>
      <c r="AB24" s="4"/>
      <c r="AC24" s="8"/>
      <c r="AD24" s="8"/>
      <c r="AE24" s="8"/>
      <c r="AF24" s="8"/>
    </row>
    <row r="25" spans="1:32" ht="14.5" x14ac:dyDescent="0.35">
      <c r="A25" s="9">
        <v>22</v>
      </c>
      <c r="B25" s="7">
        <f>'Module 1'!A31</f>
        <v>46001006</v>
      </c>
      <c r="C25" s="33" t="str">
        <f>'Module 1'!B31</f>
        <v>Maski Saijahnavi</v>
      </c>
      <c r="D25" s="45"/>
      <c r="E25" s="41"/>
      <c r="F25" s="6">
        <f>VLOOKUP($B25,'Module 1'!A31:E33,5,FALSE)</f>
        <v>73</v>
      </c>
      <c r="G25" s="6">
        <f>VLOOKUP($B25,'Module 1'!A22:G31,7,FALSE)</f>
        <v>55</v>
      </c>
      <c r="H25" s="6">
        <f>VLOOKUP($B25,'Module 2'!A31:D31,4,FALSE)</f>
        <v>61</v>
      </c>
      <c r="I25" s="6">
        <f>VLOOKUP($B25,'Module 2'!A31:F31,6,FALSE)</f>
        <v>80</v>
      </c>
      <c r="J25" s="6">
        <f>VLOOKUP($B25,'Module 3'!A31:E34,5,FALSE)</f>
        <v>74</v>
      </c>
      <c r="K25" s="6">
        <f>VLOOKUP($B25,'Module 3'!A31:G34,7,FALSE)</f>
        <v>80</v>
      </c>
      <c r="L25" s="6">
        <f>VLOOKUP($B25,'Module 4'!A31:D34,4,FALSE)</f>
        <v>76</v>
      </c>
      <c r="M25" s="6">
        <f>VLOOKUP($B25,'Module 4'!A31:F34,6,FALSE)</f>
        <v>75</v>
      </c>
      <c r="N25" s="6">
        <f>VLOOKUP($B25,FinalProject!A31:D34,4,FALSE)</f>
        <v>72</v>
      </c>
      <c r="O25" s="43">
        <f t="shared" si="4"/>
        <v>71.2</v>
      </c>
      <c r="P25" s="43">
        <f t="shared" si="5"/>
        <v>72.5</v>
      </c>
      <c r="Q25" s="43">
        <v>77.5</v>
      </c>
      <c r="R25" s="43">
        <f>IF(VLOOKUP(B25,FinalProject!A29:E34,5,0)="Dropout","NA",ROUND((0.4*O25)+(0.2*P25)+(0.1*Q25),0))</f>
        <v>51</v>
      </c>
      <c r="S25" s="52"/>
      <c r="T25" s="52"/>
      <c r="U25" s="52">
        <f t="shared" si="6"/>
        <v>0</v>
      </c>
      <c r="V25" s="42">
        <f t="shared" si="7"/>
        <v>51</v>
      </c>
      <c r="W25" s="43" t="str">
        <f t="shared" si="8"/>
        <v>Fail</v>
      </c>
      <c r="X25" s="5"/>
      <c r="Y25" s="7" t="str">
        <f t="shared" si="9"/>
        <v>F</v>
      </c>
      <c r="Z25" s="5">
        <v>11</v>
      </c>
      <c r="AA25" s="5">
        <v>12</v>
      </c>
      <c r="AB25" s="4"/>
      <c r="AC25" s="8"/>
      <c r="AD25" s="8"/>
      <c r="AE25" s="8"/>
      <c r="AF25" s="8"/>
    </row>
    <row r="26" spans="1:32" ht="14.5" x14ac:dyDescent="0.35">
      <c r="A26" s="9">
        <v>23</v>
      </c>
      <c r="B26" s="7">
        <f>'Module 1'!A32</f>
        <v>46001008</v>
      </c>
      <c r="C26" s="33" t="str">
        <f>'Module 1'!B32</f>
        <v>C Akhil Chowdary</v>
      </c>
      <c r="D26" s="45"/>
      <c r="E26" s="41"/>
      <c r="F26" s="6">
        <f>VLOOKUP($B26,'Module 1'!A32:E34,5,FALSE)</f>
        <v>75</v>
      </c>
      <c r="G26" s="6">
        <f>VLOOKUP($B26,'Module 1'!A23:G32,7,FALSE)</f>
        <v>68</v>
      </c>
      <c r="H26" s="6">
        <f>VLOOKUP($B26,'Module 2'!A32:D32,4,FALSE)</f>
        <v>63</v>
      </c>
      <c r="I26" s="6">
        <f>VLOOKUP($B26,'Module 2'!A32:F32,6,FALSE)</f>
        <v>85</v>
      </c>
      <c r="J26" s="6">
        <f>VLOOKUP($B26,'Module 3'!A32:E35,5,FALSE)</f>
        <v>75</v>
      </c>
      <c r="K26" s="6">
        <f>VLOOKUP($B26,'Module 3'!A32:G35,7,FALSE)</f>
        <v>75</v>
      </c>
      <c r="L26" s="6">
        <f>VLOOKUP($B26,'Module 4'!A32:D35,4,FALSE)</f>
        <v>79</v>
      </c>
      <c r="M26" s="6">
        <f>VLOOKUP($B26,'Module 4'!A32:F35,6,FALSE)</f>
        <v>83</v>
      </c>
      <c r="N26" s="6">
        <f>VLOOKUP($B26,FinalProject!A32:D35,4,FALSE)</f>
        <v>73</v>
      </c>
      <c r="O26" s="43">
        <f t="shared" si="4"/>
        <v>73</v>
      </c>
      <c r="P26" s="43">
        <f t="shared" si="5"/>
        <v>77.75</v>
      </c>
      <c r="Q26" s="43">
        <v>85</v>
      </c>
      <c r="R26" s="43">
        <f>IF(VLOOKUP(B26,FinalProject!A30:E35,5,0)="Dropout","NA",ROUND((0.4*O26)+(0.2*P26)+(0.1*Q26),0))</f>
        <v>53</v>
      </c>
      <c r="S26" s="52"/>
      <c r="T26" s="52"/>
      <c r="U26" s="52">
        <f t="shared" si="6"/>
        <v>0</v>
      </c>
      <c r="V26" s="42">
        <f t="shared" si="7"/>
        <v>53</v>
      </c>
      <c r="W26" s="43" t="str">
        <f t="shared" si="8"/>
        <v>Fail</v>
      </c>
      <c r="X26" s="5"/>
      <c r="Y26" s="7" t="str">
        <f t="shared" si="9"/>
        <v>F</v>
      </c>
      <c r="Z26" s="5">
        <v>11</v>
      </c>
      <c r="AA26" s="5">
        <v>12</v>
      </c>
      <c r="AB26" s="4"/>
      <c r="AC26" s="8"/>
      <c r="AD26" s="8"/>
      <c r="AE26" s="8"/>
      <c r="AF26" s="8"/>
    </row>
    <row r="27" spans="1:32" ht="14.5" x14ac:dyDescent="0.35">
      <c r="A27" s="9">
        <v>24</v>
      </c>
      <c r="B27" s="7">
        <f>'Module 1'!A33</f>
        <v>46001022</v>
      </c>
      <c r="C27" s="33" t="str">
        <f>'Module 1'!B33</f>
        <v>Arshpreet A</v>
      </c>
      <c r="D27" s="45"/>
      <c r="E27" s="41"/>
      <c r="F27" s="6">
        <f>VLOOKUP($B27,'Module 1'!A33:E35,5,FALSE)</f>
        <v>72</v>
      </c>
      <c r="G27" s="6">
        <f>VLOOKUP($B27,'Module 1'!A24:G33,7,FALSE)</f>
        <v>65</v>
      </c>
      <c r="H27" s="6">
        <f>VLOOKUP($B27,'Module 2'!A33:D33,4,FALSE)</f>
        <v>62</v>
      </c>
      <c r="I27" s="6">
        <f>VLOOKUP($B27,'Module 2'!A33:F33,6,FALSE)</f>
        <v>78</v>
      </c>
      <c r="J27" s="6">
        <f>VLOOKUP($B27,'Module 3'!A33:E36,5,FALSE)</f>
        <v>71</v>
      </c>
      <c r="K27" s="6">
        <f>VLOOKUP($B27,'Module 3'!A33:G36,7,FALSE)</f>
        <v>80</v>
      </c>
      <c r="L27" s="6">
        <f>VLOOKUP($B27,'Module 4'!A33:D36,4,FALSE)</f>
        <v>78</v>
      </c>
      <c r="M27" s="6">
        <f>VLOOKUP($B27,'Module 4'!A33:F36,6,FALSE)</f>
        <v>78</v>
      </c>
      <c r="N27" s="6">
        <f>VLOOKUP($B27,FinalProject!A33:D36,4,FALSE)</f>
        <v>72</v>
      </c>
      <c r="O27" s="43">
        <f t="shared" si="4"/>
        <v>71</v>
      </c>
      <c r="P27" s="43">
        <f t="shared" si="5"/>
        <v>75.25</v>
      </c>
      <c r="Q27" s="43">
        <v>75</v>
      </c>
      <c r="R27" s="43">
        <f>IF(VLOOKUP(B27,FinalProject!A31:E36,5,0)="Dropout","NA",ROUND((0.4*O27)+(0.2*P27)+(0.1*Q27),0))</f>
        <v>51</v>
      </c>
      <c r="S27" s="52"/>
      <c r="T27" s="52"/>
      <c r="U27" s="52">
        <f t="shared" si="6"/>
        <v>0</v>
      </c>
      <c r="V27" s="42">
        <f t="shared" si="7"/>
        <v>51</v>
      </c>
      <c r="W27" s="43" t="str">
        <f t="shared" si="8"/>
        <v>Fail</v>
      </c>
      <c r="X27" s="5"/>
      <c r="Y27" s="7" t="str">
        <f t="shared" si="9"/>
        <v>F</v>
      </c>
      <c r="Z27" s="5">
        <v>12</v>
      </c>
      <c r="AA27" s="5">
        <v>13</v>
      </c>
      <c r="AB27" s="4"/>
      <c r="AC27" s="8"/>
      <c r="AD27" s="8"/>
      <c r="AE27" s="8"/>
      <c r="AF27" s="8"/>
    </row>
    <row r="28" spans="1:32" ht="14.5" x14ac:dyDescent="0.35">
      <c r="A28" s="9">
        <v>25</v>
      </c>
      <c r="B28" s="7">
        <f>'Module 1'!A34</f>
        <v>46001049</v>
      </c>
      <c r="C28" s="33" t="str">
        <f>'Module 1'!B34</f>
        <v>Astha A</v>
      </c>
      <c r="D28" s="45"/>
      <c r="E28" s="41"/>
      <c r="F28" s="6">
        <f>VLOOKUP($B28,'Module 1'!A34:E36,5,FALSE)</f>
        <v>70</v>
      </c>
      <c r="G28" s="6">
        <f>VLOOKUP($B28,'Module 1'!A25:G34,7,FALSE)</f>
        <v>75</v>
      </c>
      <c r="H28" s="6">
        <f>VLOOKUP($B28,'Module 2'!A34:D34,4,FALSE)</f>
        <v>60</v>
      </c>
      <c r="I28" s="6">
        <f>VLOOKUP($B28,'Module 2'!A34:F34,6,FALSE)</f>
        <v>78</v>
      </c>
      <c r="J28" s="6">
        <f>VLOOKUP($B28,'Module 3'!A34:E37,5,FALSE)</f>
        <v>71</v>
      </c>
      <c r="K28" s="6">
        <f>VLOOKUP($B28,'Module 3'!A34:G37,7,FALSE)</f>
        <v>80</v>
      </c>
      <c r="L28" s="6">
        <f>VLOOKUP($B28,'Module 4'!A34:D37,4,FALSE)</f>
        <v>76</v>
      </c>
      <c r="M28" s="6">
        <f>VLOOKUP($B28,'Module 4'!A34:F37,6,FALSE)</f>
        <v>80</v>
      </c>
      <c r="N28" s="6">
        <f>VLOOKUP($B28,FinalProject!A34:D37,4,FALSE)</f>
        <v>73</v>
      </c>
      <c r="O28" s="43">
        <f t="shared" si="4"/>
        <v>70</v>
      </c>
      <c r="P28" s="43">
        <f t="shared" si="5"/>
        <v>78.25</v>
      </c>
      <c r="Q28" s="43">
        <v>91.25</v>
      </c>
      <c r="R28" s="43">
        <f>IF(VLOOKUP(B28,FinalProject!A32:E37,5,0)="Dropout","NA",ROUND((0.4*O28)+(0.2*P28)+(0.1*Q28),0))</f>
        <v>53</v>
      </c>
      <c r="S28" s="52"/>
      <c r="T28" s="52"/>
      <c r="U28" s="52">
        <f t="shared" si="6"/>
        <v>0</v>
      </c>
      <c r="V28" s="42">
        <f t="shared" si="7"/>
        <v>53</v>
      </c>
      <c r="W28" s="43" t="str">
        <f t="shared" si="8"/>
        <v>Fail</v>
      </c>
      <c r="X28" s="5"/>
      <c r="Y28" s="7" t="str">
        <f t="shared" si="9"/>
        <v>F</v>
      </c>
      <c r="Z28" s="5">
        <v>13</v>
      </c>
      <c r="AA28" s="5">
        <v>16</v>
      </c>
      <c r="AB28" s="4"/>
      <c r="AC28" s="8"/>
      <c r="AD28" s="8"/>
      <c r="AE28" s="8"/>
      <c r="AF28" s="8"/>
    </row>
    <row r="29" spans="1:32" ht="14.5" x14ac:dyDescent="0.35">
      <c r="A29" s="9">
        <v>26</v>
      </c>
      <c r="B29" s="7">
        <f>'Module 1'!A35</f>
        <v>46001050</v>
      </c>
      <c r="C29" s="33" t="str">
        <f>'Module 1'!B35</f>
        <v>Kata Tarunsree</v>
      </c>
      <c r="D29" s="45"/>
      <c r="E29" s="41"/>
      <c r="F29" s="6">
        <f>VLOOKUP($B29,'Module 1'!A35:E37,5,FALSE)</f>
        <v>65</v>
      </c>
      <c r="G29" s="6">
        <f>VLOOKUP($B29,'Module 1'!A26:G35,7,FALSE)</f>
        <v>70</v>
      </c>
      <c r="H29" s="6">
        <f>VLOOKUP($B29,'Module 2'!A35:D35,4,FALSE)</f>
        <v>65</v>
      </c>
      <c r="I29" s="6">
        <f>VLOOKUP($B29,'Module 2'!A35:F35,6,FALSE)</f>
        <v>80</v>
      </c>
      <c r="J29" s="6">
        <f>VLOOKUP($B29,'Module 3'!A35:E38,5,FALSE)</f>
        <v>73</v>
      </c>
      <c r="K29" s="6">
        <f>VLOOKUP($B29,'Module 3'!A35:G38,7,FALSE)</f>
        <v>80</v>
      </c>
      <c r="L29" s="6">
        <f>VLOOKUP($B29,'Module 4'!A35:D38,4,FALSE)</f>
        <v>80</v>
      </c>
      <c r="M29" s="6">
        <f>VLOOKUP($B29,'Module 4'!A35:F38,6,FALSE)</f>
        <v>80</v>
      </c>
      <c r="N29" s="6">
        <f>VLOOKUP($B29,FinalProject!A35:D38,4,FALSE)</f>
        <v>74</v>
      </c>
      <c r="O29" s="43">
        <f t="shared" si="4"/>
        <v>71.400000000000006</v>
      </c>
      <c r="P29" s="43">
        <f t="shared" si="5"/>
        <v>77.5</v>
      </c>
      <c r="Q29" s="43">
        <v>80</v>
      </c>
      <c r="R29" s="43">
        <f>IF(VLOOKUP(B29,FinalProject!A33:E38,5,0)="Dropout","NA",ROUND((0.4*O29)+(0.2*P29)+(0.1*Q29),0))</f>
        <v>52</v>
      </c>
      <c r="S29" s="52"/>
      <c r="T29" s="52"/>
      <c r="U29" s="52">
        <f t="shared" si="6"/>
        <v>0</v>
      </c>
      <c r="V29" s="42">
        <f t="shared" si="7"/>
        <v>52</v>
      </c>
      <c r="W29" s="43" t="str">
        <f t="shared" si="8"/>
        <v>Fail</v>
      </c>
      <c r="X29" s="5"/>
      <c r="Y29" s="7" t="str">
        <f t="shared" si="9"/>
        <v>F</v>
      </c>
      <c r="Z29" s="5">
        <v>13</v>
      </c>
      <c r="AA29" s="5">
        <v>13</v>
      </c>
      <c r="AB29" s="4"/>
      <c r="AC29" s="8"/>
      <c r="AD29" s="8"/>
      <c r="AE29" s="8"/>
      <c r="AF29" s="8"/>
    </row>
    <row r="30" spans="1:32" ht="14.5" x14ac:dyDescent="0.35">
      <c r="A30" s="9">
        <v>27</v>
      </c>
      <c r="B30" s="7">
        <f>'Module 1'!A36</f>
        <v>46001073</v>
      </c>
      <c r="C30" s="33" t="str">
        <f>'Module 1'!B36</f>
        <v>Madhuri Vemulapaty</v>
      </c>
      <c r="D30" s="45"/>
      <c r="E30" s="41"/>
      <c r="F30" s="6">
        <f>VLOOKUP($B30,'Module 1'!A36:E38,5,FALSE)</f>
        <v>71</v>
      </c>
      <c r="G30" s="6">
        <f>VLOOKUP($B30,'Module 1'!A27:G36,7,FALSE)</f>
        <v>73</v>
      </c>
      <c r="H30" s="6">
        <f>VLOOKUP($B30,'Module 2'!A36:D36,4,FALSE)</f>
        <v>66</v>
      </c>
      <c r="I30" s="6">
        <f>VLOOKUP($B30,'Module 2'!A36:F36,6,FALSE)</f>
        <v>80</v>
      </c>
      <c r="J30" s="6">
        <f>VLOOKUP($B30,'Module 3'!A36:E39,5,FALSE)</f>
        <v>72</v>
      </c>
      <c r="K30" s="6">
        <f>VLOOKUP($B30,'Module 3'!A36:G39,7,FALSE)</f>
        <v>73</v>
      </c>
      <c r="L30" s="6">
        <f>VLOOKUP($B30,'Module 4'!A36:D39,4,FALSE)</f>
        <v>76</v>
      </c>
      <c r="M30" s="6">
        <f>VLOOKUP($B30,'Module 4'!A36:F39,6,FALSE)</f>
        <v>80</v>
      </c>
      <c r="N30" s="6">
        <f>VLOOKUP($B30,FinalProject!A36:D39,4,FALSE)</f>
        <v>73</v>
      </c>
      <c r="O30" s="43">
        <f t="shared" si="4"/>
        <v>71.599999999999994</v>
      </c>
      <c r="P30" s="43">
        <f t="shared" si="5"/>
        <v>76.5</v>
      </c>
      <c r="Q30" s="43">
        <v>85</v>
      </c>
      <c r="R30" s="43">
        <f>IF(VLOOKUP(B30,FinalProject!A34:E39,5,0)="Dropout","NA",ROUND((0.4*O30)+(0.2*P30)+(0.1*Q30),0))</f>
        <v>52</v>
      </c>
      <c r="S30" s="52"/>
      <c r="T30" s="52"/>
      <c r="U30" s="52">
        <f t="shared" si="6"/>
        <v>0</v>
      </c>
      <c r="V30" s="42">
        <f t="shared" si="7"/>
        <v>52</v>
      </c>
      <c r="W30" s="43" t="str">
        <f t="shared" si="8"/>
        <v>Fail</v>
      </c>
      <c r="X30" s="5"/>
      <c r="Y30" s="7" t="str">
        <f t="shared" si="9"/>
        <v>F</v>
      </c>
      <c r="Z30" s="5">
        <v>13</v>
      </c>
      <c r="AA30" s="5">
        <v>14</v>
      </c>
      <c r="AB30" s="4"/>
      <c r="AC30" s="8"/>
      <c r="AD30" s="8"/>
      <c r="AE30" s="8"/>
      <c r="AF30" s="8"/>
    </row>
    <row r="31" spans="1:32" ht="14.5" x14ac:dyDescent="0.35">
      <c r="A31" s="9">
        <v>28</v>
      </c>
      <c r="B31" s="7">
        <f>'Module 1'!A37</f>
        <v>46001083</v>
      </c>
      <c r="C31" s="33" t="str">
        <f>'Module 1'!B37</f>
        <v>Prafull Sharma</v>
      </c>
      <c r="D31" s="45"/>
      <c r="E31" s="41"/>
      <c r="F31" s="6">
        <f>VLOOKUP($B31,'Module 1'!A37:E39,5,FALSE)</f>
        <v>72</v>
      </c>
      <c r="G31" s="6">
        <f>VLOOKUP($B31,'Module 1'!A28:G37,7,FALSE)</f>
        <v>70</v>
      </c>
      <c r="H31" s="6">
        <f>VLOOKUP($B31,'Module 2'!A37:D37,4,FALSE)</f>
        <v>61</v>
      </c>
      <c r="I31" s="6">
        <f>VLOOKUP($B31,'Module 2'!A37:F37,6,FALSE)</f>
        <v>75</v>
      </c>
      <c r="J31" s="6">
        <f>VLOOKUP($B31,'Module 3'!A37:E40,5,FALSE)</f>
        <v>71</v>
      </c>
      <c r="K31" s="6">
        <f>VLOOKUP($B31,'Module 3'!A37:G40,7,FALSE)</f>
        <v>73</v>
      </c>
      <c r="L31" s="6">
        <f>VLOOKUP($B31,'Module 4'!A37:D40,4,FALSE)</f>
        <v>78</v>
      </c>
      <c r="M31" s="6">
        <f>VLOOKUP($B31,'Module 4'!A37:F40,6,FALSE)</f>
        <v>78</v>
      </c>
      <c r="N31" s="6">
        <f>VLOOKUP($B31,FinalProject!A37:D40,4,FALSE)</f>
        <v>73</v>
      </c>
      <c r="O31" s="43">
        <f t="shared" si="4"/>
        <v>71</v>
      </c>
      <c r="P31" s="43">
        <f t="shared" si="5"/>
        <v>74</v>
      </c>
      <c r="Q31" s="43">
        <v>82.5</v>
      </c>
      <c r="R31" s="43">
        <f>IF(VLOOKUP(B31,FinalProject!A35:E40,5,0)="Dropout","NA",ROUND((0.4*O31)+(0.2*P31)+(0.1*Q31),0))</f>
        <v>51</v>
      </c>
      <c r="S31" s="52"/>
      <c r="T31" s="52"/>
      <c r="U31" s="52">
        <f t="shared" si="6"/>
        <v>0</v>
      </c>
      <c r="V31" s="42">
        <f t="shared" si="7"/>
        <v>51</v>
      </c>
      <c r="W31" s="43" t="str">
        <f t="shared" si="8"/>
        <v>Fail</v>
      </c>
      <c r="X31" s="5"/>
      <c r="Y31" s="7" t="str">
        <f t="shared" si="9"/>
        <v>F</v>
      </c>
      <c r="Z31" s="5">
        <v>12</v>
      </c>
      <c r="AA31" s="5">
        <v>13</v>
      </c>
      <c r="AB31" s="4"/>
      <c r="AC31" s="8"/>
      <c r="AD31" s="8"/>
      <c r="AE31" s="8"/>
      <c r="AF31" s="8"/>
    </row>
    <row r="32" spans="1:32" ht="14.5" x14ac:dyDescent="0.35">
      <c r="A32" s="9">
        <v>29</v>
      </c>
      <c r="B32" s="7">
        <f>'Module 1'!A38</f>
        <v>46001550</v>
      </c>
      <c r="C32" s="33" t="str">
        <f>'Module 1'!B38</f>
        <v>Ritwik Sinha</v>
      </c>
      <c r="D32" s="45"/>
      <c r="E32" s="41"/>
      <c r="F32" s="6">
        <f>VLOOKUP($B32,'Module 1'!A38:E40,5,FALSE)</f>
        <v>72</v>
      </c>
      <c r="G32" s="6">
        <f>VLOOKUP($B32,'Module 1'!A29:G38,7,FALSE)</f>
        <v>50</v>
      </c>
      <c r="H32" s="6">
        <f>VLOOKUP($B32,'Module 2'!A38:D38,4,FALSE)</f>
        <v>61</v>
      </c>
      <c r="I32" s="6">
        <f>VLOOKUP($B32,'Module 2'!A38:F38,6,FALSE)</f>
        <v>83</v>
      </c>
      <c r="J32" s="6">
        <f>VLOOKUP($B32,'Module 3'!A38:E41,5,FALSE)</f>
        <v>74</v>
      </c>
      <c r="K32" s="6">
        <f>VLOOKUP($B32,'Module 3'!A38:G41,7,FALSE)</f>
        <v>80</v>
      </c>
      <c r="L32" s="6">
        <f>VLOOKUP($B32,'Module 4'!A38:D41,4,FALSE)</f>
        <v>77</v>
      </c>
      <c r="M32" s="6">
        <f>VLOOKUP($B32,'Module 4'!A38:F41,6,FALSE)</f>
        <v>80</v>
      </c>
      <c r="N32" s="6">
        <f>VLOOKUP($B32,FinalProject!A38:D41,4,FALSE)</f>
        <v>74</v>
      </c>
      <c r="O32" s="43">
        <f t="shared" si="4"/>
        <v>71.599999999999994</v>
      </c>
      <c r="P32" s="43">
        <f t="shared" si="5"/>
        <v>73.25</v>
      </c>
      <c r="Q32" s="43">
        <v>77.75</v>
      </c>
      <c r="R32" s="43">
        <f>IF(VLOOKUP(B32,FinalProject!A36:E41,5,0)="Dropout","NA",ROUND((0.4*O32)+(0.2*P32)+(0.1*Q32),0))</f>
        <v>51</v>
      </c>
      <c r="S32" s="52"/>
      <c r="T32" s="52"/>
      <c r="U32" s="52">
        <f t="shared" si="6"/>
        <v>0</v>
      </c>
      <c r="V32" s="42">
        <f t="shared" si="7"/>
        <v>51</v>
      </c>
      <c r="W32" s="43" t="str">
        <f>IF( V32="NA","NA", IF(V32&gt;=60,"Pass","Fail"))</f>
        <v>Fail</v>
      </c>
      <c r="X32" s="5"/>
      <c r="Y32" s="7" t="str">
        <f>IF(V32="NA","NA",IF($V32&gt;=80,"A",IF($V32&gt;=60,"B",IF($V32&gt;60,"F","F"))))</f>
        <v>F</v>
      </c>
      <c r="Z32" s="5">
        <v>11</v>
      </c>
      <c r="AA32" s="5">
        <v>12</v>
      </c>
      <c r="AB32" s="4"/>
      <c r="AC32" s="8"/>
      <c r="AD32" s="8"/>
      <c r="AE32" s="8"/>
      <c r="AF32" s="8"/>
    </row>
    <row r="33" spans="1:32" ht="14.5" x14ac:dyDescent="0.35">
      <c r="A33" s="9">
        <v>30</v>
      </c>
      <c r="B33" s="7">
        <f>'Module 1'!A39</f>
        <v>46003230</v>
      </c>
      <c r="C33" s="33" t="str">
        <f>'Module 1'!B39</f>
        <v>Akshay Tople</v>
      </c>
      <c r="D33" s="45"/>
      <c r="E33" s="41"/>
      <c r="F33" s="6">
        <f>VLOOKUP($B33,'Module 1'!A39:E41,5,FALSE)</f>
        <v>73</v>
      </c>
      <c r="G33" s="6">
        <f>VLOOKUP($B33,'Module 1'!A30:G39,7,FALSE)</f>
        <v>53</v>
      </c>
      <c r="H33" s="6">
        <f>VLOOKUP($B33,'Module 2'!A39:D39,4,FALSE)</f>
        <v>62</v>
      </c>
      <c r="I33" s="6">
        <f>VLOOKUP($B33,'Module 2'!A39:F39,6,FALSE)</f>
        <v>73</v>
      </c>
      <c r="J33" s="6">
        <f>VLOOKUP($B33,'Module 3'!A39:E42,5,FALSE)</f>
        <v>72</v>
      </c>
      <c r="K33" s="6">
        <f>VLOOKUP($B33,'Module 3'!A39:G42,7,FALSE)</f>
        <v>75</v>
      </c>
      <c r="L33" s="6">
        <f>VLOOKUP($B33,'Module 4'!A39:D42,4,FALSE)</f>
        <v>79</v>
      </c>
      <c r="M33" s="6">
        <f>VLOOKUP($B33,'Module 4'!A39:F42,6,FALSE)</f>
        <v>73</v>
      </c>
      <c r="N33" s="6">
        <f>VLOOKUP($B33,FinalProject!A39:D42,4,FALSE)</f>
        <v>75</v>
      </c>
      <c r="O33" s="43">
        <f t="shared" ref="O33:O34" si="10">AVERAGE(F33,H33,J33,L33,N33)</f>
        <v>72.2</v>
      </c>
      <c r="P33" s="43">
        <f t="shared" ref="P33:P34" si="11">AVERAGE(G33,I33,K33,M33)</f>
        <v>68.5</v>
      </c>
      <c r="Q33" s="43">
        <v>80</v>
      </c>
      <c r="R33" s="43">
        <f>IF(VLOOKUP(B33,FinalProject!A37:E42,5,0)="Dropout","NA",ROUND((0.4*O33)+(0.2*P33)+(0.1*Q33),0))</f>
        <v>51</v>
      </c>
      <c r="S33" s="52"/>
      <c r="T33" s="52"/>
      <c r="U33" s="52">
        <f t="shared" ref="U33:U34" si="12">ROUND((S33/60*30),0)</f>
        <v>0</v>
      </c>
      <c r="V33" s="42">
        <f t="shared" ref="V33:V34" si="13">IF(((R33="NA")*AND(S33="NA")),"NA",SUM(R33,U33))</f>
        <v>51</v>
      </c>
      <c r="W33" s="43" t="str">
        <f t="shared" si="8"/>
        <v>Fail</v>
      </c>
      <c r="X33" s="5"/>
      <c r="Y33" s="7" t="str">
        <f t="shared" ref="Y33:Y34" si="14">IF(V33="NA","NA",IF($V33&gt;=80,"A",IF($V33&gt;=60,"B",IF($V33&gt;60,"F","F"))))</f>
        <v>F</v>
      </c>
      <c r="Z33" s="5">
        <v>11</v>
      </c>
      <c r="AA33" s="5">
        <v>12</v>
      </c>
      <c r="AB33" s="4"/>
      <c r="AC33" s="8"/>
      <c r="AD33" s="8"/>
      <c r="AE33" s="8"/>
      <c r="AF33" s="8"/>
    </row>
    <row r="34" spans="1:32" ht="14.5" x14ac:dyDescent="0.35">
      <c r="A34" s="9">
        <v>31</v>
      </c>
      <c r="B34" s="7">
        <f>'Module 1'!A40</f>
        <v>46003298</v>
      </c>
      <c r="C34" s="33" t="str">
        <f>'Module 1'!B40</f>
        <v>Chennareddy Sravani</v>
      </c>
      <c r="D34" s="45"/>
      <c r="E34" s="41"/>
      <c r="F34" s="6">
        <f>VLOOKUP($B34,'Module 1'!A40:E42,5,FALSE)</f>
        <v>72</v>
      </c>
      <c r="G34" s="6">
        <f>VLOOKUP($B34,'Module 1'!A31:G40,7,FALSE)</f>
        <v>58</v>
      </c>
      <c r="H34" s="6">
        <f>VLOOKUP($B34,'Module 2'!A40:D40,4,FALSE)</f>
        <v>63</v>
      </c>
      <c r="I34" s="6">
        <f>VLOOKUP($B34,'Module 2'!A40:F40,6,FALSE)</f>
        <v>78</v>
      </c>
      <c r="J34" s="6">
        <f>VLOOKUP($B34,'Module 3'!A40:E43,5,FALSE)</f>
        <v>72</v>
      </c>
      <c r="K34" s="6">
        <f>VLOOKUP($B34,'Module 3'!A40:G43,7,FALSE)</f>
        <v>80</v>
      </c>
      <c r="L34" s="6">
        <f>VLOOKUP($B34,'Module 4'!A40:D43,4,FALSE)</f>
        <v>80</v>
      </c>
      <c r="M34" s="6">
        <f>VLOOKUP($B34,'Module 4'!A40:F43,6,FALSE)</f>
        <v>80</v>
      </c>
      <c r="N34" s="6">
        <f>VLOOKUP($B34,FinalProject!A40:D43,4,FALSE)</f>
        <v>72</v>
      </c>
      <c r="O34" s="43">
        <f t="shared" si="10"/>
        <v>71.8</v>
      </c>
      <c r="P34" s="43">
        <f t="shared" si="11"/>
        <v>74</v>
      </c>
      <c r="Q34" s="43">
        <v>74.5</v>
      </c>
      <c r="R34" s="43">
        <f>IF(VLOOKUP(B34,FinalProject!A38:E43,5,0)="Dropout","NA",ROUND((0.4*O34)+(0.2*P34)+(0.1*Q34),0))</f>
        <v>51</v>
      </c>
      <c r="S34" s="52"/>
      <c r="T34" s="52"/>
      <c r="U34" s="52">
        <f t="shared" si="12"/>
        <v>0</v>
      </c>
      <c r="V34" s="42">
        <f t="shared" si="13"/>
        <v>51</v>
      </c>
      <c r="W34" s="43" t="str">
        <f t="shared" si="8"/>
        <v>Fail</v>
      </c>
      <c r="X34" s="5"/>
      <c r="Y34" s="7" t="str">
        <f t="shared" si="14"/>
        <v>F</v>
      </c>
      <c r="Z34" s="5">
        <v>10</v>
      </c>
      <c r="AA34" s="5">
        <v>11</v>
      </c>
      <c r="AB34" s="4"/>
      <c r="AC34" s="8"/>
      <c r="AD34" s="8"/>
      <c r="AE34" s="8"/>
      <c r="AF34" s="8"/>
    </row>
  </sheetData>
  <autoFilter ref="R1:R7"/>
  <mergeCells count="20">
    <mergeCell ref="AC1:AC3"/>
    <mergeCell ref="AD1:AD3"/>
    <mergeCell ref="AE1:AE3"/>
    <mergeCell ref="AF1:AF3"/>
    <mergeCell ref="L2:M2"/>
    <mergeCell ref="R1:Y2"/>
    <mergeCell ref="AB1:AB3"/>
    <mergeCell ref="L1:M1"/>
    <mergeCell ref="Z1:AA2"/>
    <mergeCell ref="J2:K2"/>
    <mergeCell ref="F1:G1"/>
    <mergeCell ref="H1:I1"/>
    <mergeCell ref="J1:K1"/>
    <mergeCell ref="A1:A3"/>
    <mergeCell ref="B1:B3"/>
    <mergeCell ref="C1:C3"/>
    <mergeCell ref="F2:G2"/>
    <mergeCell ref="H2:I2"/>
    <mergeCell ref="D1:D3"/>
    <mergeCell ref="E1:E3"/>
  </mergeCells>
  <conditionalFormatting sqref="I7:K31 G4:I31 X7:X34 G32:K34 O4:Q34">
    <cfRule type="cellIs" dxfId="83" priority="572" stopIfTrue="1" operator="equal">
      <formula>"F"</formula>
    </cfRule>
  </conditionalFormatting>
  <conditionalFormatting sqref="F4:K34">
    <cfRule type="cellIs" dxfId="82" priority="571" stopIfTrue="1" operator="lessThan">
      <formula>60</formula>
    </cfRule>
  </conditionalFormatting>
  <conditionalFormatting sqref="X7:X34 O4:Q34">
    <cfRule type="cellIs" dxfId="81" priority="552" stopIfTrue="1" operator="equal">
      <formula>"F"</formula>
    </cfRule>
  </conditionalFormatting>
  <conditionalFormatting sqref="I6">
    <cfRule type="cellIs" dxfId="80" priority="551" stopIfTrue="1" operator="lessThan">
      <formula>60</formula>
    </cfRule>
  </conditionalFormatting>
  <conditionalFormatting sqref="J7:J34">
    <cfRule type="cellIs" dxfId="79" priority="482" stopIfTrue="1" operator="lessThan">
      <formula>50</formula>
    </cfRule>
  </conditionalFormatting>
  <conditionalFormatting sqref="O4:Q34">
    <cfRule type="colorScale" priority="472">
      <colorScale>
        <cfvo type="num" val="1"/>
        <cfvo type="num" val="2"/>
        <color rgb="FFFF0000"/>
        <color rgb="FFFFEF9C"/>
      </colorScale>
    </cfRule>
    <cfRule type="cellIs" dxfId="78" priority="473" stopIfTrue="1" operator="between">
      <formula>1</formula>
      <formula>2</formula>
    </cfRule>
  </conditionalFormatting>
  <conditionalFormatting sqref="G4:G34">
    <cfRule type="cellIs" dxfId="77" priority="181" stopIfTrue="1" operator="equal">
      <formula>"F"</formula>
    </cfRule>
  </conditionalFormatting>
  <conditionalFormatting sqref="F4:G34">
    <cfRule type="cellIs" dxfId="76" priority="180" stopIfTrue="1" operator="lessThan">
      <formula>60</formula>
    </cfRule>
  </conditionalFormatting>
  <conditionalFormatting sqref="F4:G34">
    <cfRule type="cellIs" dxfId="75" priority="179" stopIfTrue="1" operator="lessThan">
      <formula>60</formula>
    </cfRule>
  </conditionalFormatting>
  <conditionalFormatting sqref="H4:I34">
    <cfRule type="cellIs" dxfId="74" priority="178" stopIfTrue="1" operator="equal">
      <formula>"F"</formula>
    </cfRule>
  </conditionalFormatting>
  <conditionalFormatting sqref="H4:I34">
    <cfRule type="cellIs" dxfId="73" priority="177" stopIfTrue="1" operator="lessThan">
      <formula>60</formula>
    </cfRule>
  </conditionalFormatting>
  <conditionalFormatting sqref="I6">
    <cfRule type="cellIs" dxfId="72" priority="176" stopIfTrue="1" operator="lessThan">
      <formula>60</formula>
    </cfRule>
  </conditionalFormatting>
  <conditionalFormatting sqref="H4:I34">
    <cfRule type="cellIs" dxfId="71" priority="175" stopIfTrue="1" operator="lessThan">
      <formula>60</formula>
    </cfRule>
  </conditionalFormatting>
  <conditionalFormatting sqref="J7:K34">
    <cfRule type="cellIs" dxfId="70" priority="174" stopIfTrue="1" operator="equal">
      <formula>"F"</formula>
    </cfRule>
  </conditionalFormatting>
  <conditionalFormatting sqref="J4:K34">
    <cfRule type="cellIs" dxfId="69" priority="173" stopIfTrue="1" operator="lessThan">
      <formula>60</formula>
    </cfRule>
  </conditionalFormatting>
  <conditionalFormatting sqref="J7:J34">
    <cfRule type="cellIs" dxfId="68" priority="172" stopIfTrue="1" operator="lessThan">
      <formula>50</formula>
    </cfRule>
  </conditionalFormatting>
  <conditionalFormatting sqref="J4:K34">
    <cfRule type="cellIs" dxfId="67" priority="171" stopIfTrue="1" operator="lessThan">
      <formula>60</formula>
    </cfRule>
  </conditionalFormatting>
  <conditionalFormatting sqref="O4:Q34">
    <cfRule type="cellIs" dxfId="66" priority="158" stopIfTrue="1" operator="equal">
      <formula>"F"</formula>
    </cfRule>
  </conditionalFormatting>
  <conditionalFormatting sqref="O4:Q34">
    <cfRule type="cellIs" dxfId="65" priority="156" stopIfTrue="1" operator="equal">
      <formula>"F"</formula>
    </cfRule>
  </conditionalFormatting>
  <conditionalFormatting sqref="O4:Q34">
    <cfRule type="colorScale" priority="152">
      <colorScale>
        <cfvo type="num" val="1"/>
        <cfvo type="num" val="2"/>
        <color rgb="FFFF0000"/>
        <color rgb="FFFFEF9C"/>
      </colorScale>
    </cfRule>
    <cfRule type="cellIs" dxfId="64" priority="153" stopIfTrue="1" operator="between">
      <formula>1</formula>
      <formula>2</formula>
    </cfRule>
  </conditionalFormatting>
  <conditionalFormatting sqref="O4:Q34">
    <cfRule type="cellIs" dxfId="63" priority="151" stopIfTrue="1" operator="equal">
      <formula>"F"</formula>
    </cfRule>
  </conditionalFormatting>
  <conditionalFormatting sqref="O4:Q34">
    <cfRule type="cellIs" dxfId="62" priority="149" stopIfTrue="1" operator="equal">
      <formula>"F"</formula>
    </cfRule>
  </conditionalFormatting>
  <conditionalFormatting sqref="O4:Q34">
    <cfRule type="colorScale" priority="145">
      <colorScale>
        <cfvo type="num" val="1"/>
        <cfvo type="num" val="2"/>
        <color rgb="FFFF0000"/>
        <color rgb="FFFFEF9C"/>
      </colorScale>
    </cfRule>
    <cfRule type="cellIs" dxfId="61" priority="146" stopIfTrue="1" operator="between">
      <formula>1</formula>
      <formula>2</formula>
    </cfRule>
  </conditionalFormatting>
  <conditionalFormatting sqref="I4:I34">
    <cfRule type="cellIs" dxfId="60" priority="144" stopIfTrue="1" operator="equal">
      <formula>"F"</formula>
    </cfRule>
  </conditionalFormatting>
  <conditionalFormatting sqref="I4:I34">
    <cfRule type="cellIs" dxfId="59" priority="143" stopIfTrue="1" operator="equal">
      <formula>"F"</formula>
    </cfRule>
  </conditionalFormatting>
  <conditionalFormatting sqref="J4:J34">
    <cfRule type="cellIs" dxfId="58" priority="83" stopIfTrue="1" operator="lessThan">
      <formula>60</formula>
    </cfRule>
  </conditionalFormatting>
  <conditionalFormatting sqref="L4:L34">
    <cfRule type="cellIs" dxfId="57" priority="71" stopIfTrue="1" operator="lessThan">
      <formula>60</formula>
    </cfRule>
  </conditionalFormatting>
  <conditionalFormatting sqref="L4:L34">
    <cfRule type="cellIs" dxfId="56" priority="70" stopIfTrue="1" operator="lessThan">
      <formula>60</formula>
    </cfRule>
  </conditionalFormatting>
  <conditionalFormatting sqref="L4:L34">
    <cfRule type="cellIs" dxfId="55" priority="67" stopIfTrue="1" operator="lessThan">
      <formula>60</formula>
    </cfRule>
  </conditionalFormatting>
  <conditionalFormatting sqref="L4:L34">
    <cfRule type="cellIs" dxfId="54" priority="66" stopIfTrue="1" operator="lessThan">
      <formula>60</formula>
    </cfRule>
  </conditionalFormatting>
  <conditionalFormatting sqref="H4:H34">
    <cfRule type="cellIs" dxfId="53" priority="89" stopIfTrue="1" operator="lessThan">
      <formula>60</formula>
    </cfRule>
  </conditionalFormatting>
  <conditionalFormatting sqref="H4:H34">
    <cfRule type="cellIs" dxfId="52" priority="88" stopIfTrue="1" operator="lessThan">
      <formula>60</formula>
    </cfRule>
  </conditionalFormatting>
  <conditionalFormatting sqref="J4:J34">
    <cfRule type="cellIs" dxfId="51" priority="87" stopIfTrue="1" operator="equal">
      <formula>"F"</formula>
    </cfRule>
  </conditionalFormatting>
  <conditionalFormatting sqref="J4:J34">
    <cfRule type="cellIs" dxfId="50" priority="86" stopIfTrue="1" operator="equal">
      <formula>"F"</formula>
    </cfRule>
  </conditionalFormatting>
  <conditionalFormatting sqref="J4:J34">
    <cfRule type="cellIs" dxfId="49" priority="85" stopIfTrue="1" operator="lessThan">
      <formula>60</formula>
    </cfRule>
  </conditionalFormatting>
  <conditionalFormatting sqref="J4:J34">
    <cfRule type="cellIs" dxfId="48" priority="84" stopIfTrue="1" operator="lessThan">
      <formula>60</formula>
    </cfRule>
  </conditionalFormatting>
  <conditionalFormatting sqref="J4:J34">
    <cfRule type="cellIs" dxfId="47" priority="82" stopIfTrue="1" operator="lessThan">
      <formula>60</formula>
    </cfRule>
  </conditionalFormatting>
  <conditionalFormatting sqref="M4:M34">
    <cfRule type="cellIs" dxfId="46" priority="18" stopIfTrue="1" operator="lessThan">
      <formula>60</formula>
    </cfRule>
  </conditionalFormatting>
  <conditionalFormatting sqref="L4:L34">
    <cfRule type="cellIs" dxfId="45" priority="65" stopIfTrue="1" operator="lessThan">
      <formula>60</formula>
    </cfRule>
  </conditionalFormatting>
  <conditionalFormatting sqref="L4:L34">
    <cfRule type="cellIs" dxfId="44" priority="64" stopIfTrue="1" operator="lessThan">
      <formula>60</formula>
    </cfRule>
  </conditionalFormatting>
  <conditionalFormatting sqref="M4:M34">
    <cfRule type="cellIs" dxfId="43" priority="15" stopIfTrue="1" operator="equal">
      <formula>"F"</formula>
    </cfRule>
  </conditionalFormatting>
  <conditionalFormatting sqref="M4:M34">
    <cfRule type="cellIs" dxfId="42" priority="13" stopIfTrue="1" operator="lessThan">
      <formula>60</formula>
    </cfRule>
  </conditionalFormatting>
  <conditionalFormatting sqref="L4:L34">
    <cfRule type="cellIs" dxfId="41" priority="72" stopIfTrue="1" operator="lessThan">
      <formula>60</formula>
    </cfRule>
  </conditionalFormatting>
  <conditionalFormatting sqref="M4:M34">
    <cfRule type="cellIs" dxfId="40" priority="23" stopIfTrue="1" operator="lessThan">
      <formula>60</formula>
    </cfRule>
  </conditionalFormatting>
  <conditionalFormatting sqref="L4:L34">
    <cfRule type="cellIs" dxfId="39" priority="69" stopIfTrue="1" operator="equal">
      <formula>"F"</formula>
    </cfRule>
  </conditionalFormatting>
  <conditionalFormatting sqref="L4:L34">
    <cfRule type="cellIs" dxfId="38" priority="68" stopIfTrue="1" operator="equal">
      <formula>"F"</formula>
    </cfRule>
  </conditionalFormatting>
  <conditionalFormatting sqref="M4:M34">
    <cfRule type="cellIs" dxfId="37" priority="19" stopIfTrue="1" operator="lessThan">
      <formula>60</formula>
    </cfRule>
  </conditionalFormatting>
  <conditionalFormatting sqref="M4:M34">
    <cfRule type="cellIs" dxfId="36" priority="11" stopIfTrue="1" operator="lessThan">
      <formula>60</formula>
    </cfRule>
  </conditionalFormatting>
  <conditionalFormatting sqref="M4:M34">
    <cfRule type="cellIs" dxfId="35" priority="10" stopIfTrue="1" operator="lessThan">
      <formula>60</formula>
    </cfRule>
  </conditionalFormatting>
  <conditionalFormatting sqref="I4:I34">
    <cfRule type="cellIs" dxfId="34" priority="57" stopIfTrue="1" operator="equal">
      <formula>"F"</formula>
    </cfRule>
  </conditionalFormatting>
  <conditionalFormatting sqref="I4:I34">
    <cfRule type="cellIs" dxfId="33" priority="56" stopIfTrue="1" operator="lessThan">
      <formula>60</formula>
    </cfRule>
  </conditionalFormatting>
  <conditionalFormatting sqref="I4:I34">
    <cfRule type="cellIs" dxfId="32" priority="55" stopIfTrue="1" operator="lessThan">
      <formula>60</formula>
    </cfRule>
  </conditionalFormatting>
  <conditionalFormatting sqref="I4:I34">
    <cfRule type="cellIs" dxfId="31" priority="54" stopIfTrue="1" operator="equal">
      <formula>"F"</formula>
    </cfRule>
  </conditionalFormatting>
  <conditionalFormatting sqref="I4:I34">
    <cfRule type="cellIs" dxfId="30" priority="53" stopIfTrue="1" operator="lessThan">
      <formula>60</formula>
    </cfRule>
  </conditionalFormatting>
  <conditionalFormatting sqref="I4:I34">
    <cfRule type="cellIs" dxfId="29" priority="52" stopIfTrue="1" operator="lessThan">
      <formula>60</formula>
    </cfRule>
  </conditionalFormatting>
  <conditionalFormatting sqref="K4:K34">
    <cfRule type="cellIs" dxfId="28" priority="51" stopIfTrue="1" operator="equal">
      <formula>"F"</formula>
    </cfRule>
  </conditionalFormatting>
  <conditionalFormatting sqref="K4:K34">
    <cfRule type="cellIs" dxfId="27" priority="50" stopIfTrue="1" operator="equal">
      <formula>"F"</formula>
    </cfRule>
  </conditionalFormatting>
  <conditionalFormatting sqref="K4:K34">
    <cfRule type="cellIs" dxfId="26" priority="49" stopIfTrue="1" operator="lessThan">
      <formula>60</formula>
    </cfRule>
  </conditionalFormatting>
  <conditionalFormatting sqref="K4:K34">
    <cfRule type="cellIs" dxfId="25" priority="48" stopIfTrue="1" operator="lessThan">
      <formula>60</formula>
    </cfRule>
  </conditionalFormatting>
  <conditionalFormatting sqref="K4:K34">
    <cfRule type="cellIs" dxfId="24" priority="47" stopIfTrue="1" operator="equal">
      <formula>"F"</formula>
    </cfRule>
  </conditionalFormatting>
  <conditionalFormatting sqref="K4:K34">
    <cfRule type="cellIs" dxfId="23" priority="46" stopIfTrue="1" operator="equal">
      <formula>"F"</formula>
    </cfRule>
  </conditionalFormatting>
  <conditionalFormatting sqref="K4:K34">
    <cfRule type="cellIs" dxfId="22" priority="45" stopIfTrue="1" operator="equal">
      <formula>"F"</formula>
    </cfRule>
  </conditionalFormatting>
  <conditionalFormatting sqref="K4:K34">
    <cfRule type="cellIs" dxfId="21" priority="44" stopIfTrue="1" operator="lessThan">
      <formula>60</formula>
    </cfRule>
  </conditionalFormatting>
  <conditionalFormatting sqref="K4:K34">
    <cfRule type="cellIs" dxfId="20" priority="43" stopIfTrue="1" operator="lessThan">
      <formula>60</formula>
    </cfRule>
  </conditionalFormatting>
  <conditionalFormatting sqref="K4:K34">
    <cfRule type="cellIs" dxfId="19" priority="42" stopIfTrue="1" operator="equal">
      <formula>"F"</formula>
    </cfRule>
  </conditionalFormatting>
  <conditionalFormatting sqref="K4:K34">
    <cfRule type="cellIs" dxfId="18" priority="41" stopIfTrue="1" operator="lessThan">
      <formula>60</formula>
    </cfRule>
  </conditionalFormatting>
  <conditionalFormatting sqref="K4:K34">
    <cfRule type="cellIs" dxfId="17" priority="40" stopIfTrue="1" operator="lessThan">
      <formula>60</formula>
    </cfRule>
  </conditionalFormatting>
  <conditionalFormatting sqref="M4:M34">
    <cfRule type="cellIs" dxfId="16" priority="24" stopIfTrue="1" operator="lessThan">
      <formula>60</formula>
    </cfRule>
  </conditionalFormatting>
  <conditionalFormatting sqref="M4:M34">
    <cfRule type="cellIs" dxfId="15" priority="22" stopIfTrue="1" operator="lessThan">
      <formula>60</formula>
    </cfRule>
  </conditionalFormatting>
  <conditionalFormatting sqref="M4:M34">
    <cfRule type="cellIs" dxfId="14" priority="21" stopIfTrue="1" operator="equal">
      <formula>"F"</formula>
    </cfRule>
  </conditionalFormatting>
  <conditionalFormatting sqref="M4:M34">
    <cfRule type="cellIs" dxfId="13" priority="20" stopIfTrue="1" operator="equal">
      <formula>"F"</formula>
    </cfRule>
  </conditionalFormatting>
  <conditionalFormatting sqref="M4:M34">
    <cfRule type="cellIs" dxfId="12" priority="17" stopIfTrue="1" operator="equal">
      <formula>"F"</formula>
    </cfRule>
  </conditionalFormatting>
  <conditionalFormatting sqref="M4:M34">
    <cfRule type="cellIs" dxfId="11" priority="16" stopIfTrue="1" operator="equal">
      <formula>"F"</formula>
    </cfRule>
  </conditionalFormatting>
  <conditionalFormatting sqref="M4:M34">
    <cfRule type="cellIs" dxfId="10" priority="14" stopIfTrue="1" operator="lessThan">
      <formula>60</formula>
    </cfRule>
  </conditionalFormatting>
  <conditionalFormatting sqref="M4:M34">
    <cfRule type="cellIs" dxfId="9" priority="12" stopIfTrue="1" operator="equal">
      <formula>"F"</formula>
    </cfRule>
  </conditionalFormatting>
  <conditionalFormatting sqref="N4:N34">
    <cfRule type="cellIs" dxfId="8" priority="8" stopIfTrue="1" operator="lessThan">
      <formula>60</formula>
    </cfRule>
  </conditionalFormatting>
  <conditionalFormatting sqref="N4:N34">
    <cfRule type="cellIs" dxfId="7" priority="7" stopIfTrue="1" operator="lessThan">
      <formula>60</formula>
    </cfRule>
  </conditionalFormatting>
  <conditionalFormatting sqref="N4:N34">
    <cfRule type="cellIs" dxfId="6" priority="4" stopIfTrue="1" operator="lessThan">
      <formula>60</formula>
    </cfRule>
  </conditionalFormatting>
  <conditionalFormatting sqref="N4:N34">
    <cfRule type="cellIs" dxfId="5" priority="3" stopIfTrue="1" operator="lessThan">
      <formula>60</formula>
    </cfRule>
  </conditionalFormatting>
  <conditionalFormatting sqref="N4:N34">
    <cfRule type="cellIs" dxfId="4" priority="2" stopIfTrue="1" operator="lessThan">
      <formula>60</formula>
    </cfRule>
  </conditionalFormatting>
  <conditionalFormatting sqref="N4:N34">
    <cfRule type="cellIs" dxfId="3" priority="1" stopIfTrue="1" operator="lessThan">
      <formula>60</formula>
    </cfRule>
  </conditionalFormatting>
  <conditionalFormatting sqref="N4:N34">
    <cfRule type="cellIs" dxfId="2" priority="9" stopIfTrue="1" operator="lessThan">
      <formula>60</formula>
    </cfRule>
  </conditionalFormatting>
  <conditionalFormatting sqref="N4:N34">
    <cfRule type="cellIs" dxfId="1" priority="6" stopIfTrue="1" operator="equal">
      <formula>"F"</formula>
    </cfRule>
  </conditionalFormatting>
  <conditionalFormatting sqref="N4:N34">
    <cfRule type="cellIs" dxfId="0" priority="5" stopIfTrue="1" operator="equal">
      <formula>"F"</formula>
    </cfRule>
  </conditionalFormatting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G13" sqref="G13"/>
    </sheetView>
  </sheetViews>
  <sheetFormatPr defaultColWidth="9.1796875" defaultRowHeight="14.5" x14ac:dyDescent="0.35"/>
  <cols>
    <col min="1" max="1" width="19.453125" style="22" bestFit="1" customWidth="1"/>
    <col min="2" max="2" width="21.54296875" style="11" customWidth="1"/>
    <col min="3" max="3" width="7.54296875" style="12" customWidth="1"/>
    <col min="4" max="4" width="7.1796875" style="12" customWidth="1"/>
    <col min="5" max="5" width="9.54296875" style="13" customWidth="1"/>
    <col min="6" max="6" width="4.81640625" style="12" bestFit="1" customWidth="1"/>
    <col min="7" max="7" width="10.1796875" style="14" customWidth="1"/>
    <col min="8" max="16384" width="9.1796875" style="14"/>
  </cols>
  <sheetData>
    <row r="1" spans="1:7" ht="15.5" x14ac:dyDescent="0.35">
      <c r="A1" s="55" t="s">
        <v>46</v>
      </c>
      <c r="B1" s="55" t="s">
        <v>86</v>
      </c>
    </row>
    <row r="2" spans="1:7" ht="15.5" x14ac:dyDescent="0.35">
      <c r="A2" s="15" t="s">
        <v>40</v>
      </c>
      <c r="B2" s="56" t="s">
        <v>153</v>
      </c>
      <c r="C2" s="54"/>
    </row>
    <row r="3" spans="1:7" ht="15.5" x14ac:dyDescent="0.35">
      <c r="A3" s="15" t="s">
        <v>41</v>
      </c>
      <c r="B3" s="57" t="s">
        <v>154</v>
      </c>
      <c r="C3" s="54"/>
    </row>
    <row r="4" spans="1:7" ht="15.5" x14ac:dyDescent="0.35">
      <c r="A4" s="15" t="s">
        <v>78</v>
      </c>
      <c r="B4" s="58"/>
      <c r="C4" s="54"/>
    </row>
    <row r="5" spans="1:7" ht="15.5" x14ac:dyDescent="0.35">
      <c r="A5" s="15" t="s">
        <v>79</v>
      </c>
      <c r="B5" s="58"/>
      <c r="C5" s="54"/>
    </row>
    <row r="6" spans="1:7" ht="15.5" x14ac:dyDescent="0.35">
      <c r="A6" s="15" t="s">
        <v>60</v>
      </c>
      <c r="B6" s="58"/>
      <c r="C6" s="54"/>
    </row>
    <row r="7" spans="1:7" s="16" customFormat="1" ht="15.5" x14ac:dyDescent="0.35">
      <c r="A7" s="134" t="s">
        <v>87</v>
      </c>
      <c r="B7" s="134"/>
      <c r="C7" s="134"/>
      <c r="D7" s="134"/>
      <c r="E7" s="134"/>
      <c r="F7" s="134"/>
      <c r="G7" s="134"/>
    </row>
    <row r="8" spans="1:7" s="17" customFormat="1" ht="29" x14ac:dyDescent="0.35">
      <c r="A8" s="132" t="s">
        <v>42</v>
      </c>
      <c r="B8" s="133" t="s">
        <v>43</v>
      </c>
      <c r="C8" s="28" t="s">
        <v>76</v>
      </c>
      <c r="D8" s="28" t="s">
        <v>72</v>
      </c>
      <c r="E8" s="28" t="s">
        <v>58</v>
      </c>
      <c r="F8" s="28" t="s">
        <v>59</v>
      </c>
      <c r="G8" s="28" t="s">
        <v>80</v>
      </c>
    </row>
    <row r="9" spans="1:7" s="19" customFormat="1" x14ac:dyDescent="0.35">
      <c r="A9" s="132"/>
      <c r="B9" s="133"/>
      <c r="C9" s="18">
        <v>100</v>
      </c>
      <c r="D9" s="18">
        <v>100</v>
      </c>
      <c r="E9" s="18">
        <v>100</v>
      </c>
      <c r="F9" s="18">
        <v>40</v>
      </c>
      <c r="G9" s="18">
        <v>100</v>
      </c>
    </row>
    <row r="10" spans="1:7" s="21" customFormat="1" x14ac:dyDescent="0.35">
      <c r="A10" s="90">
        <v>46000475</v>
      </c>
      <c r="B10" s="90" t="s">
        <v>100</v>
      </c>
      <c r="C10" s="90">
        <v>68</v>
      </c>
      <c r="D10" s="90">
        <v>78</v>
      </c>
      <c r="E10" s="23">
        <f t="shared" ref="E10:E13" si="0">ROUND(AVERAGE(C10:D10),0)</f>
        <v>73</v>
      </c>
      <c r="F10" s="60" t="s">
        <v>129</v>
      </c>
      <c r="G10" s="91">
        <f>IF(F10&lt;&gt;"NA",ROUND((F10/40)*100,0),"NA")</f>
        <v>48</v>
      </c>
    </row>
    <row r="11" spans="1:7" s="21" customFormat="1" x14ac:dyDescent="0.35">
      <c r="A11" s="90">
        <v>46000484</v>
      </c>
      <c r="B11" s="90" t="s">
        <v>101</v>
      </c>
      <c r="C11" s="90">
        <v>68</v>
      </c>
      <c r="D11" s="90">
        <v>78</v>
      </c>
      <c r="E11" s="23">
        <f t="shared" si="0"/>
        <v>73</v>
      </c>
      <c r="F11" s="60" t="s">
        <v>130</v>
      </c>
      <c r="G11" s="91">
        <f t="shared" ref="G11:G40" si="1">IF(F11&lt;&gt;"NA",ROUND((F11/40)*100,0),"NA")</f>
        <v>53</v>
      </c>
    </row>
    <row r="12" spans="1:7" s="21" customFormat="1" x14ac:dyDescent="0.35">
      <c r="A12" s="90">
        <v>46000495</v>
      </c>
      <c r="B12" s="90" t="s">
        <v>102</v>
      </c>
      <c r="C12" s="90">
        <v>61</v>
      </c>
      <c r="D12" s="90">
        <v>81</v>
      </c>
      <c r="E12" s="23">
        <f t="shared" si="0"/>
        <v>71</v>
      </c>
      <c r="F12" s="60" t="s">
        <v>131</v>
      </c>
      <c r="G12" s="91">
        <f t="shared" si="1"/>
        <v>63</v>
      </c>
    </row>
    <row r="13" spans="1:7" s="21" customFormat="1" x14ac:dyDescent="0.35">
      <c r="A13" s="90">
        <v>46000496</v>
      </c>
      <c r="B13" s="90" t="s">
        <v>103</v>
      </c>
      <c r="C13" s="90">
        <v>60</v>
      </c>
      <c r="D13" s="90">
        <v>78</v>
      </c>
      <c r="E13" s="23">
        <f t="shared" si="0"/>
        <v>69</v>
      </c>
      <c r="F13" s="60" t="s">
        <v>131</v>
      </c>
      <c r="G13" s="91">
        <f t="shared" si="1"/>
        <v>63</v>
      </c>
    </row>
    <row r="14" spans="1:7" x14ac:dyDescent="0.35">
      <c r="A14" s="90">
        <v>46000499</v>
      </c>
      <c r="B14" s="90" t="s">
        <v>104</v>
      </c>
      <c r="C14" s="90">
        <v>61</v>
      </c>
      <c r="D14" s="90">
        <v>77</v>
      </c>
      <c r="E14" s="23">
        <f t="shared" ref="E14:E40" si="2">ROUND(AVERAGE(C14:D14),0)</f>
        <v>69</v>
      </c>
      <c r="F14" s="60" t="s">
        <v>132</v>
      </c>
      <c r="G14" s="91">
        <f t="shared" si="1"/>
        <v>60</v>
      </c>
    </row>
    <row r="15" spans="1:7" x14ac:dyDescent="0.35">
      <c r="A15" s="90">
        <v>46000508</v>
      </c>
      <c r="B15" s="90" t="s">
        <v>105</v>
      </c>
      <c r="C15" s="90">
        <v>68</v>
      </c>
      <c r="D15" s="90">
        <v>80</v>
      </c>
      <c r="E15" s="23">
        <f t="shared" si="2"/>
        <v>74</v>
      </c>
      <c r="F15" s="60" t="s">
        <v>133</v>
      </c>
      <c r="G15" s="91">
        <f t="shared" si="1"/>
        <v>68</v>
      </c>
    </row>
    <row r="16" spans="1:7" x14ac:dyDescent="0.35">
      <c r="A16" s="90">
        <v>46000512</v>
      </c>
      <c r="B16" s="90" t="s">
        <v>143</v>
      </c>
      <c r="C16" s="90">
        <v>68</v>
      </c>
      <c r="D16" s="90">
        <v>79</v>
      </c>
      <c r="E16" s="23">
        <f t="shared" si="2"/>
        <v>74</v>
      </c>
      <c r="F16" s="60" t="s">
        <v>134</v>
      </c>
      <c r="G16" s="91">
        <f t="shared" si="1"/>
        <v>58</v>
      </c>
    </row>
    <row r="17" spans="1:7" x14ac:dyDescent="0.35">
      <c r="A17" s="90">
        <v>46000589</v>
      </c>
      <c r="B17" s="90" t="s">
        <v>106</v>
      </c>
      <c r="C17" s="90">
        <v>68</v>
      </c>
      <c r="D17" s="90">
        <v>74</v>
      </c>
      <c r="E17" s="23">
        <f t="shared" si="2"/>
        <v>71</v>
      </c>
      <c r="F17" s="60" t="s">
        <v>132</v>
      </c>
      <c r="G17" s="91">
        <f t="shared" si="1"/>
        <v>60</v>
      </c>
    </row>
    <row r="18" spans="1:7" x14ac:dyDescent="0.35">
      <c r="A18" s="90">
        <v>46000597</v>
      </c>
      <c r="B18" s="90" t="s">
        <v>107</v>
      </c>
      <c r="C18" s="90">
        <v>68</v>
      </c>
      <c r="D18" s="90">
        <v>77</v>
      </c>
      <c r="E18" s="23">
        <f t="shared" si="2"/>
        <v>73</v>
      </c>
      <c r="F18" s="60" t="s">
        <v>130</v>
      </c>
      <c r="G18" s="91">
        <f t="shared" si="1"/>
        <v>53</v>
      </c>
    </row>
    <row r="19" spans="1:7" x14ac:dyDescent="0.35">
      <c r="A19" s="90">
        <v>46000599</v>
      </c>
      <c r="B19" s="90" t="s">
        <v>108</v>
      </c>
      <c r="C19" s="90">
        <v>60</v>
      </c>
      <c r="D19" s="90">
        <v>78</v>
      </c>
      <c r="E19" s="23">
        <f t="shared" si="2"/>
        <v>69</v>
      </c>
      <c r="F19" s="60" t="s">
        <v>131</v>
      </c>
      <c r="G19" s="91">
        <f t="shared" si="1"/>
        <v>63</v>
      </c>
    </row>
    <row r="20" spans="1:7" x14ac:dyDescent="0.35">
      <c r="A20" s="90">
        <v>46000604</v>
      </c>
      <c r="B20" s="90" t="s">
        <v>109</v>
      </c>
      <c r="C20" s="90">
        <v>68</v>
      </c>
      <c r="D20" s="90">
        <v>75</v>
      </c>
      <c r="E20" s="23">
        <f t="shared" si="2"/>
        <v>72</v>
      </c>
      <c r="F20" s="60" t="s">
        <v>135</v>
      </c>
      <c r="G20" s="91">
        <f t="shared" si="1"/>
        <v>73</v>
      </c>
    </row>
    <row r="21" spans="1:7" x14ac:dyDescent="0.35">
      <c r="A21" s="90">
        <v>46000606</v>
      </c>
      <c r="B21" s="90" t="s">
        <v>144</v>
      </c>
      <c r="C21" s="90">
        <v>68</v>
      </c>
      <c r="D21" s="90">
        <v>75</v>
      </c>
      <c r="E21" s="23">
        <f t="shared" si="2"/>
        <v>72</v>
      </c>
      <c r="F21" s="60" t="s">
        <v>130</v>
      </c>
      <c r="G21" s="91">
        <f t="shared" si="1"/>
        <v>53</v>
      </c>
    </row>
    <row r="22" spans="1:7" x14ac:dyDescent="0.35">
      <c r="A22" s="90">
        <v>46000607</v>
      </c>
      <c r="B22" s="90" t="s">
        <v>110</v>
      </c>
      <c r="C22" s="90">
        <v>68</v>
      </c>
      <c r="D22" s="90">
        <v>75</v>
      </c>
      <c r="E22" s="23">
        <f t="shared" si="2"/>
        <v>72</v>
      </c>
      <c r="F22" s="60" t="s">
        <v>136</v>
      </c>
      <c r="G22" s="91">
        <f t="shared" si="1"/>
        <v>45</v>
      </c>
    </row>
    <row r="23" spans="1:7" x14ac:dyDescent="0.35">
      <c r="A23" s="90">
        <v>46000611</v>
      </c>
      <c r="B23" s="90" t="s">
        <v>111</v>
      </c>
      <c r="C23" s="90">
        <v>68</v>
      </c>
      <c r="D23" s="90">
        <v>78</v>
      </c>
      <c r="E23" s="23">
        <f t="shared" si="2"/>
        <v>73</v>
      </c>
      <c r="F23" s="60" t="s">
        <v>131</v>
      </c>
      <c r="G23" s="91">
        <f t="shared" si="1"/>
        <v>63</v>
      </c>
    </row>
    <row r="24" spans="1:7" x14ac:dyDescent="0.35">
      <c r="A24" s="90">
        <v>46000617</v>
      </c>
      <c r="B24" s="90" t="s">
        <v>112</v>
      </c>
      <c r="C24" s="90">
        <v>60</v>
      </c>
      <c r="D24" s="90">
        <v>78</v>
      </c>
      <c r="E24" s="23">
        <f t="shared" si="2"/>
        <v>69</v>
      </c>
      <c r="F24" s="60" t="s">
        <v>134</v>
      </c>
      <c r="G24" s="91">
        <f t="shared" si="1"/>
        <v>58</v>
      </c>
    </row>
    <row r="25" spans="1:7" x14ac:dyDescent="0.35">
      <c r="A25" s="90">
        <v>46000699</v>
      </c>
      <c r="B25" s="90" t="s">
        <v>113</v>
      </c>
      <c r="C25" s="90">
        <v>60</v>
      </c>
      <c r="D25" s="90">
        <v>78</v>
      </c>
      <c r="E25" s="23">
        <f t="shared" si="2"/>
        <v>69</v>
      </c>
      <c r="F25" s="60" t="s">
        <v>134</v>
      </c>
      <c r="G25" s="91">
        <f t="shared" si="1"/>
        <v>58</v>
      </c>
    </row>
    <row r="26" spans="1:7" x14ac:dyDescent="0.35">
      <c r="A26" s="90">
        <v>46000770</v>
      </c>
      <c r="B26" s="90" t="s">
        <v>114</v>
      </c>
      <c r="C26" s="90">
        <v>68</v>
      </c>
      <c r="D26" s="90">
        <v>78</v>
      </c>
      <c r="E26" s="23">
        <f t="shared" si="2"/>
        <v>73</v>
      </c>
      <c r="F26" s="60" t="s">
        <v>134</v>
      </c>
      <c r="G26" s="91">
        <f t="shared" si="1"/>
        <v>58</v>
      </c>
    </row>
    <row r="27" spans="1:7" x14ac:dyDescent="0.35">
      <c r="A27" s="90">
        <v>46000822</v>
      </c>
      <c r="B27" s="90" t="s">
        <v>115</v>
      </c>
      <c r="C27" s="90">
        <v>61</v>
      </c>
      <c r="D27" s="90">
        <v>77</v>
      </c>
      <c r="E27" s="23">
        <f t="shared" si="2"/>
        <v>69</v>
      </c>
      <c r="F27" s="60" t="s">
        <v>137</v>
      </c>
      <c r="G27" s="91">
        <f t="shared" si="1"/>
        <v>65</v>
      </c>
    </row>
    <row r="28" spans="1:7" x14ac:dyDescent="0.35">
      <c r="A28" s="90">
        <v>46000823</v>
      </c>
      <c r="B28" s="90" t="s">
        <v>116</v>
      </c>
      <c r="C28" s="90">
        <v>66</v>
      </c>
      <c r="D28" s="90">
        <v>82</v>
      </c>
      <c r="E28" s="23">
        <f t="shared" si="2"/>
        <v>74</v>
      </c>
      <c r="F28" s="60" t="s">
        <v>131</v>
      </c>
      <c r="G28" s="91">
        <f t="shared" si="1"/>
        <v>63</v>
      </c>
    </row>
    <row r="29" spans="1:7" x14ac:dyDescent="0.35">
      <c r="A29" s="90">
        <v>46000851</v>
      </c>
      <c r="B29" s="90" t="s">
        <v>117</v>
      </c>
      <c r="C29" s="90">
        <v>60</v>
      </c>
      <c r="D29" s="90">
        <v>73</v>
      </c>
      <c r="E29" s="23">
        <f t="shared" si="2"/>
        <v>67</v>
      </c>
      <c r="F29" s="60" t="s">
        <v>136</v>
      </c>
      <c r="G29" s="91">
        <f t="shared" si="1"/>
        <v>45</v>
      </c>
    </row>
    <row r="30" spans="1:7" x14ac:dyDescent="0.35">
      <c r="A30" s="90">
        <v>46000946</v>
      </c>
      <c r="B30" s="90" t="s">
        <v>118</v>
      </c>
      <c r="C30" s="90">
        <v>61</v>
      </c>
      <c r="D30" s="90">
        <v>81</v>
      </c>
      <c r="E30" s="23">
        <f t="shared" si="2"/>
        <v>71</v>
      </c>
      <c r="F30" s="60" t="s">
        <v>137</v>
      </c>
      <c r="G30" s="91">
        <f t="shared" si="1"/>
        <v>65</v>
      </c>
    </row>
    <row r="31" spans="1:7" x14ac:dyDescent="0.35">
      <c r="A31" s="90">
        <v>46001006</v>
      </c>
      <c r="B31" s="90" t="s">
        <v>119</v>
      </c>
      <c r="C31" s="90">
        <v>68</v>
      </c>
      <c r="D31" s="90">
        <v>78</v>
      </c>
      <c r="E31" s="23">
        <f t="shared" si="2"/>
        <v>73</v>
      </c>
      <c r="F31" s="60" t="s">
        <v>138</v>
      </c>
      <c r="G31" s="91">
        <f t="shared" si="1"/>
        <v>55</v>
      </c>
    </row>
    <row r="32" spans="1:7" x14ac:dyDescent="0.35">
      <c r="A32" s="90">
        <v>46001008</v>
      </c>
      <c r="B32" s="90" t="s">
        <v>120</v>
      </c>
      <c r="C32" s="90">
        <v>68</v>
      </c>
      <c r="D32" s="90">
        <v>82</v>
      </c>
      <c r="E32" s="23">
        <f t="shared" si="2"/>
        <v>75</v>
      </c>
      <c r="F32" s="60" t="s">
        <v>133</v>
      </c>
      <c r="G32" s="91">
        <f t="shared" si="1"/>
        <v>68</v>
      </c>
    </row>
    <row r="33" spans="1:7" x14ac:dyDescent="0.35">
      <c r="A33" s="90">
        <v>46001022</v>
      </c>
      <c r="B33" s="90" t="s">
        <v>121</v>
      </c>
      <c r="C33" s="90">
        <v>68</v>
      </c>
      <c r="D33" s="90">
        <v>75</v>
      </c>
      <c r="E33" s="23">
        <f t="shared" si="2"/>
        <v>72</v>
      </c>
      <c r="F33" s="60" t="s">
        <v>137</v>
      </c>
      <c r="G33" s="91">
        <f t="shared" si="1"/>
        <v>65</v>
      </c>
    </row>
    <row r="34" spans="1:7" x14ac:dyDescent="0.35">
      <c r="A34" s="90">
        <v>46001049</v>
      </c>
      <c r="B34" s="90" t="s">
        <v>122</v>
      </c>
      <c r="C34" s="90">
        <v>60</v>
      </c>
      <c r="D34" s="90">
        <v>79</v>
      </c>
      <c r="E34" s="23">
        <f t="shared" si="2"/>
        <v>70</v>
      </c>
      <c r="F34" s="60" t="s">
        <v>139</v>
      </c>
      <c r="G34" s="91">
        <f t="shared" si="1"/>
        <v>75</v>
      </c>
    </row>
    <row r="35" spans="1:7" x14ac:dyDescent="0.35">
      <c r="A35" s="90">
        <v>46001050</v>
      </c>
      <c r="B35" s="90" t="s">
        <v>123</v>
      </c>
      <c r="C35" s="90">
        <v>60</v>
      </c>
      <c r="D35" s="90">
        <v>69</v>
      </c>
      <c r="E35" s="23">
        <f t="shared" si="2"/>
        <v>65</v>
      </c>
      <c r="F35" s="60" t="s">
        <v>140</v>
      </c>
      <c r="G35" s="91">
        <f t="shared" si="1"/>
        <v>70</v>
      </c>
    </row>
    <row r="36" spans="1:7" x14ac:dyDescent="0.35">
      <c r="A36" s="90">
        <v>46001073</v>
      </c>
      <c r="B36" s="90" t="s">
        <v>124</v>
      </c>
      <c r="C36" s="90">
        <v>68</v>
      </c>
      <c r="D36" s="90">
        <v>73</v>
      </c>
      <c r="E36" s="23">
        <f t="shared" si="2"/>
        <v>71</v>
      </c>
      <c r="F36" s="60" t="s">
        <v>135</v>
      </c>
      <c r="G36" s="91">
        <f t="shared" si="1"/>
        <v>73</v>
      </c>
    </row>
    <row r="37" spans="1:7" x14ac:dyDescent="0.35">
      <c r="A37" s="90">
        <v>46001083</v>
      </c>
      <c r="B37" s="90" t="s">
        <v>125</v>
      </c>
      <c r="C37" s="90">
        <v>68</v>
      </c>
      <c r="D37" s="90">
        <v>76</v>
      </c>
      <c r="E37" s="23">
        <f t="shared" si="2"/>
        <v>72</v>
      </c>
      <c r="F37" s="60" t="s">
        <v>140</v>
      </c>
      <c r="G37" s="91">
        <f t="shared" si="1"/>
        <v>70</v>
      </c>
    </row>
    <row r="38" spans="1:7" x14ac:dyDescent="0.35">
      <c r="A38" s="90">
        <v>46001550</v>
      </c>
      <c r="B38" s="90" t="s">
        <v>126</v>
      </c>
      <c r="C38" s="90">
        <v>68</v>
      </c>
      <c r="D38" s="90">
        <v>76</v>
      </c>
      <c r="E38" s="23">
        <f t="shared" si="2"/>
        <v>72</v>
      </c>
      <c r="F38" s="60" t="s">
        <v>141</v>
      </c>
      <c r="G38" s="91">
        <f t="shared" si="1"/>
        <v>50</v>
      </c>
    </row>
    <row r="39" spans="1:7" x14ac:dyDescent="0.35">
      <c r="A39" s="90">
        <v>46003230</v>
      </c>
      <c r="B39" s="90" t="s">
        <v>127</v>
      </c>
      <c r="C39" s="90">
        <v>68</v>
      </c>
      <c r="D39" s="90">
        <v>78</v>
      </c>
      <c r="E39" s="23">
        <f t="shared" si="2"/>
        <v>73</v>
      </c>
      <c r="F39" s="60" t="s">
        <v>130</v>
      </c>
      <c r="G39" s="91">
        <f t="shared" si="1"/>
        <v>53</v>
      </c>
    </row>
    <row r="40" spans="1:7" x14ac:dyDescent="0.35">
      <c r="A40" s="90">
        <v>46003298</v>
      </c>
      <c r="B40" s="90" t="s">
        <v>128</v>
      </c>
      <c r="C40" s="90">
        <v>68</v>
      </c>
      <c r="D40" s="90">
        <v>76</v>
      </c>
      <c r="E40" s="23">
        <f t="shared" si="2"/>
        <v>72</v>
      </c>
      <c r="F40" s="60" t="s">
        <v>134</v>
      </c>
      <c r="G40" s="91">
        <f t="shared" si="1"/>
        <v>58</v>
      </c>
    </row>
  </sheetData>
  <autoFilter ref="C9:G40"/>
  <mergeCells count="3">
    <mergeCell ref="A8:A9"/>
    <mergeCell ref="B8:B9"/>
    <mergeCell ref="A7:G7"/>
  </mergeCells>
  <pageMargins left="1" right="0" top="0.5" bottom="0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19" sqref="D19"/>
    </sheetView>
  </sheetViews>
  <sheetFormatPr defaultColWidth="9.1796875" defaultRowHeight="14.5" x14ac:dyDescent="0.35"/>
  <cols>
    <col min="1" max="1" width="15.1796875" style="21" customWidth="1"/>
    <col min="2" max="2" width="25.7265625" style="65" customWidth="1"/>
    <col min="3" max="3" width="11.1796875" style="64" customWidth="1"/>
    <col min="4" max="4" width="8.54296875" style="64" customWidth="1"/>
    <col min="5" max="5" width="7.54296875" style="64" customWidth="1"/>
    <col min="6" max="6" width="9.1796875" style="64"/>
    <col min="7" max="16384" width="9.1796875" style="21"/>
  </cols>
  <sheetData>
    <row r="1" spans="1:6" ht="15.5" x14ac:dyDescent="0.35">
      <c r="A1" s="67" t="s">
        <v>46</v>
      </c>
      <c r="B1" s="67" t="s">
        <v>94</v>
      </c>
      <c r="F1" s="63"/>
    </row>
    <row r="2" spans="1:6" ht="15.5" x14ac:dyDescent="0.35">
      <c r="A2" s="68" t="s">
        <v>40</v>
      </c>
      <c r="B2" s="69" t="s">
        <v>151</v>
      </c>
    </row>
    <row r="3" spans="1:6" ht="15.5" x14ac:dyDescent="0.35">
      <c r="A3" s="68" t="s">
        <v>41</v>
      </c>
      <c r="B3" s="70" t="s">
        <v>152</v>
      </c>
    </row>
    <row r="4" spans="1:6" ht="15.5" x14ac:dyDescent="0.35">
      <c r="A4" s="68" t="s">
        <v>78</v>
      </c>
      <c r="B4" s="71"/>
    </row>
    <row r="5" spans="1:6" ht="15.5" x14ac:dyDescent="0.35">
      <c r="A5" s="68" t="s">
        <v>84</v>
      </c>
      <c r="B5" s="71"/>
    </row>
    <row r="6" spans="1:6" ht="15.5" x14ac:dyDescent="0.35">
      <c r="A6" s="68" t="s">
        <v>60</v>
      </c>
      <c r="B6" s="71"/>
    </row>
    <row r="7" spans="1:6" s="62" customFormat="1" ht="15.65" customHeight="1" x14ac:dyDescent="0.35">
      <c r="A7" s="135" t="s">
        <v>91</v>
      </c>
      <c r="B7" s="135"/>
      <c r="C7" s="135"/>
      <c r="D7" s="135"/>
      <c r="E7" s="135"/>
      <c r="F7" s="135"/>
    </row>
    <row r="8" spans="1:6" s="64" customFormat="1" ht="29" x14ac:dyDescent="0.35">
      <c r="A8" s="133" t="s">
        <v>42</v>
      </c>
      <c r="B8" s="133" t="s">
        <v>43</v>
      </c>
      <c r="C8" s="28" t="s">
        <v>57</v>
      </c>
      <c r="D8" s="28" t="s">
        <v>67</v>
      </c>
      <c r="E8" s="28" t="s">
        <v>59</v>
      </c>
      <c r="F8" s="28" t="s">
        <v>73</v>
      </c>
    </row>
    <row r="9" spans="1:6" s="66" customFormat="1" x14ac:dyDescent="0.35">
      <c r="A9" s="133"/>
      <c r="B9" s="133"/>
      <c r="C9" s="23">
        <v>100</v>
      </c>
      <c r="D9" s="23">
        <v>100</v>
      </c>
      <c r="E9" s="23">
        <v>40</v>
      </c>
      <c r="F9" s="24">
        <v>100</v>
      </c>
    </row>
    <row r="10" spans="1:6" x14ac:dyDescent="0.35">
      <c r="A10" s="59">
        <f>'Module 1'!A10</f>
        <v>46000475</v>
      </c>
      <c r="B10" s="59" t="str">
        <f>'Module 1'!B10</f>
        <v>Rohit Kumar</v>
      </c>
      <c r="C10" s="61">
        <v>63</v>
      </c>
      <c r="D10" s="23">
        <f t="shared" ref="D10:D13" si="0">ROUND(AVERAGE(C10:C10),0)</f>
        <v>63</v>
      </c>
      <c r="E10" s="72" t="s">
        <v>140</v>
      </c>
      <c r="F10" s="27">
        <f>IF(E10&lt;&gt;"NA",ROUND((E10/40)*100,0),"NA")</f>
        <v>70</v>
      </c>
    </row>
    <row r="11" spans="1:6" x14ac:dyDescent="0.35">
      <c r="A11" s="59">
        <f>'Module 1'!A11</f>
        <v>46000484</v>
      </c>
      <c r="B11" s="59" t="str">
        <f>'Module 1'!B11</f>
        <v>Ayush Agrawal</v>
      </c>
      <c r="C11" s="61">
        <v>62</v>
      </c>
      <c r="D11" s="23">
        <f t="shared" si="0"/>
        <v>62</v>
      </c>
      <c r="E11" s="72" t="s">
        <v>145</v>
      </c>
      <c r="F11" s="27">
        <f t="shared" ref="F11:F40" si="1">IF(E11&lt;&gt;"NA",ROUND((E11/40)*100,0),"NA")</f>
        <v>93</v>
      </c>
    </row>
    <row r="12" spans="1:6" x14ac:dyDescent="0.35">
      <c r="A12" s="59">
        <f>'Module 1'!A12</f>
        <v>46000495</v>
      </c>
      <c r="B12" s="59" t="str">
        <f>'Module 1'!B12</f>
        <v>Tanisha Singh</v>
      </c>
      <c r="C12" s="61">
        <v>64</v>
      </c>
      <c r="D12" s="23">
        <f t="shared" si="0"/>
        <v>64</v>
      </c>
      <c r="E12" s="72" t="s">
        <v>137</v>
      </c>
      <c r="F12" s="27">
        <f t="shared" si="1"/>
        <v>65</v>
      </c>
    </row>
    <row r="13" spans="1:6" x14ac:dyDescent="0.35">
      <c r="A13" s="59">
        <f>'Module 1'!A13</f>
        <v>46000496</v>
      </c>
      <c r="B13" s="59" t="str">
        <f>'Module 1'!B13</f>
        <v>Aishwarya Sarna</v>
      </c>
      <c r="C13" s="61">
        <v>66</v>
      </c>
      <c r="D13" s="23">
        <f t="shared" si="0"/>
        <v>66</v>
      </c>
      <c r="E13" s="72" t="s">
        <v>146</v>
      </c>
      <c r="F13" s="27">
        <f t="shared" si="1"/>
        <v>80</v>
      </c>
    </row>
    <row r="14" spans="1:6" x14ac:dyDescent="0.35">
      <c r="A14" s="59">
        <f>'Module 1'!A14</f>
        <v>46000499</v>
      </c>
      <c r="B14" s="59" t="str">
        <f>'Module 1'!B14</f>
        <v>Shivam Tewari</v>
      </c>
      <c r="C14" s="61">
        <v>61</v>
      </c>
      <c r="D14" s="23">
        <f t="shared" ref="D14:D40" si="2">ROUND(AVERAGE(C14:C14),0)</f>
        <v>61</v>
      </c>
      <c r="E14" s="72" t="s">
        <v>133</v>
      </c>
      <c r="F14" s="27">
        <f t="shared" si="1"/>
        <v>68</v>
      </c>
    </row>
    <row r="15" spans="1:6" x14ac:dyDescent="0.35">
      <c r="A15" s="59">
        <f>'Module 1'!A15</f>
        <v>46000508</v>
      </c>
      <c r="B15" s="59" t="str">
        <f>'Module 1'!B15</f>
        <v>Ankush Agrawal</v>
      </c>
      <c r="C15" s="61">
        <v>65</v>
      </c>
      <c r="D15" s="23">
        <f t="shared" si="2"/>
        <v>65</v>
      </c>
      <c r="E15" s="72" t="s">
        <v>139</v>
      </c>
      <c r="F15" s="27">
        <f t="shared" si="1"/>
        <v>75</v>
      </c>
    </row>
    <row r="16" spans="1:6" x14ac:dyDescent="0.35">
      <c r="A16" s="59">
        <f>'Module 1'!A16</f>
        <v>46000512</v>
      </c>
      <c r="B16" s="59" t="str">
        <f>'Module 1'!B16</f>
        <v>Samanway Sahoo</v>
      </c>
      <c r="C16" s="61">
        <v>62</v>
      </c>
      <c r="D16" s="23">
        <f t="shared" si="2"/>
        <v>62</v>
      </c>
      <c r="E16" s="72" t="s">
        <v>135</v>
      </c>
      <c r="F16" s="27">
        <f t="shared" si="1"/>
        <v>73</v>
      </c>
    </row>
    <row r="17" spans="1:6" x14ac:dyDescent="0.35">
      <c r="A17" s="59">
        <f>'Module 1'!A17</f>
        <v>46000589</v>
      </c>
      <c r="B17" s="59" t="str">
        <f>'Module 1'!B17</f>
        <v>Abhishek Singh</v>
      </c>
      <c r="C17" s="61">
        <v>60</v>
      </c>
      <c r="D17" s="23">
        <f t="shared" si="2"/>
        <v>60</v>
      </c>
      <c r="E17" s="72" t="s">
        <v>147</v>
      </c>
      <c r="F17" s="27">
        <f t="shared" si="1"/>
        <v>83</v>
      </c>
    </row>
    <row r="18" spans="1:6" x14ac:dyDescent="0.35">
      <c r="A18" s="59">
        <f>'Module 1'!A18</f>
        <v>46000597</v>
      </c>
      <c r="B18" s="59" t="str">
        <f>'Module 1'!B18</f>
        <v>Sarthak Lav</v>
      </c>
      <c r="C18" s="61">
        <v>63</v>
      </c>
      <c r="D18" s="23">
        <f t="shared" si="2"/>
        <v>63</v>
      </c>
      <c r="E18" s="72" t="s">
        <v>148</v>
      </c>
      <c r="F18" s="27">
        <f t="shared" si="1"/>
        <v>78</v>
      </c>
    </row>
    <row r="19" spans="1:6" x14ac:dyDescent="0.35">
      <c r="A19" s="59">
        <f>'Module 1'!A19</f>
        <v>46000599</v>
      </c>
      <c r="B19" s="59" t="str">
        <f>'Module 1'!B19</f>
        <v>Shobhit Pitale</v>
      </c>
      <c r="C19" s="61">
        <v>60</v>
      </c>
      <c r="D19" s="23">
        <f t="shared" si="2"/>
        <v>60</v>
      </c>
      <c r="E19" s="72" t="s">
        <v>137</v>
      </c>
      <c r="F19" s="27">
        <f t="shared" si="1"/>
        <v>65</v>
      </c>
    </row>
    <row r="20" spans="1:6" x14ac:dyDescent="0.35">
      <c r="A20" s="59">
        <f>'Module 1'!A20</f>
        <v>46000604</v>
      </c>
      <c r="B20" s="59" t="str">
        <f>'Module 1'!B20</f>
        <v>Ayush Soni</v>
      </c>
      <c r="C20" s="61">
        <v>63</v>
      </c>
      <c r="D20" s="23">
        <f t="shared" si="2"/>
        <v>63</v>
      </c>
      <c r="E20" s="72" t="s">
        <v>149</v>
      </c>
      <c r="F20" s="27">
        <f t="shared" si="1"/>
        <v>85</v>
      </c>
    </row>
    <row r="21" spans="1:6" x14ac:dyDescent="0.35">
      <c r="A21" s="59">
        <f>'Module 1'!A21</f>
        <v>46000606</v>
      </c>
      <c r="B21" s="59" t="str">
        <f>'Module 1'!B21</f>
        <v>Aditya Khatavkar</v>
      </c>
      <c r="C21" s="61">
        <v>64</v>
      </c>
      <c r="D21" s="23">
        <f t="shared" si="2"/>
        <v>64</v>
      </c>
      <c r="E21" s="72" t="s">
        <v>135</v>
      </c>
      <c r="F21" s="27">
        <f t="shared" si="1"/>
        <v>73</v>
      </c>
    </row>
    <row r="22" spans="1:6" x14ac:dyDescent="0.35">
      <c r="A22" s="59">
        <f>'Module 1'!A22</f>
        <v>46000607</v>
      </c>
      <c r="B22" s="59" t="str">
        <f>'Module 1'!B22</f>
        <v>Sourav Maji</v>
      </c>
      <c r="C22" s="61">
        <v>64</v>
      </c>
      <c r="D22" s="23">
        <f t="shared" si="2"/>
        <v>64</v>
      </c>
      <c r="E22" s="72" t="s">
        <v>146</v>
      </c>
      <c r="F22" s="27">
        <f t="shared" si="1"/>
        <v>80</v>
      </c>
    </row>
    <row r="23" spans="1:6" x14ac:dyDescent="0.35">
      <c r="A23" s="59">
        <f>'Module 1'!A23</f>
        <v>46000611</v>
      </c>
      <c r="B23" s="59" t="str">
        <f>'Module 1'!B23</f>
        <v>Shreyas Pandey</v>
      </c>
      <c r="C23" s="61">
        <v>64</v>
      </c>
      <c r="D23" s="23">
        <f t="shared" si="2"/>
        <v>64</v>
      </c>
      <c r="E23" s="72" t="s">
        <v>146</v>
      </c>
      <c r="F23" s="27">
        <f t="shared" si="1"/>
        <v>80</v>
      </c>
    </row>
    <row r="24" spans="1:6" x14ac:dyDescent="0.35">
      <c r="A24" s="59">
        <f>'Module 1'!A24</f>
        <v>46000617</v>
      </c>
      <c r="B24" s="59" t="str">
        <f>'Module 1'!B24</f>
        <v>Asmita Chandrakar</v>
      </c>
      <c r="C24" s="61">
        <v>61</v>
      </c>
      <c r="D24" s="23">
        <f t="shared" si="2"/>
        <v>61</v>
      </c>
      <c r="E24" s="72" t="s">
        <v>149</v>
      </c>
      <c r="F24" s="27">
        <f t="shared" si="1"/>
        <v>85</v>
      </c>
    </row>
    <row r="25" spans="1:6" x14ac:dyDescent="0.35">
      <c r="A25" s="59">
        <f>'Module 1'!A25</f>
        <v>46000699</v>
      </c>
      <c r="B25" s="59" t="str">
        <f>'Module 1'!B25</f>
        <v>Akash Singh</v>
      </c>
      <c r="C25" s="61">
        <v>60</v>
      </c>
      <c r="D25" s="23">
        <f t="shared" si="2"/>
        <v>60</v>
      </c>
      <c r="E25" s="72" t="s">
        <v>147</v>
      </c>
      <c r="F25" s="27">
        <f t="shared" si="1"/>
        <v>83</v>
      </c>
    </row>
    <row r="26" spans="1:6" x14ac:dyDescent="0.35">
      <c r="A26" s="59">
        <f>'Module 1'!A26</f>
        <v>46000770</v>
      </c>
      <c r="B26" s="59" t="str">
        <f>'Module 1'!B26</f>
        <v>Sowrasree Banerjee</v>
      </c>
      <c r="C26" s="61">
        <v>61</v>
      </c>
      <c r="D26" s="23">
        <f t="shared" si="2"/>
        <v>61</v>
      </c>
      <c r="E26" s="72" t="s">
        <v>146</v>
      </c>
      <c r="F26" s="27">
        <f t="shared" si="1"/>
        <v>80</v>
      </c>
    </row>
    <row r="27" spans="1:6" x14ac:dyDescent="0.35">
      <c r="A27" s="59">
        <f>'Module 1'!A27</f>
        <v>46000822</v>
      </c>
      <c r="B27" s="59" t="str">
        <f>'Module 1'!B27</f>
        <v>Pulak Sinha</v>
      </c>
      <c r="C27" s="61">
        <v>65</v>
      </c>
      <c r="D27" s="23">
        <f t="shared" si="2"/>
        <v>65</v>
      </c>
      <c r="E27" s="72" t="s">
        <v>150</v>
      </c>
      <c r="F27" s="27">
        <f t="shared" si="1"/>
        <v>88</v>
      </c>
    </row>
    <row r="28" spans="1:6" x14ac:dyDescent="0.35">
      <c r="A28" s="59">
        <f>'Module 1'!A28</f>
        <v>46000823</v>
      </c>
      <c r="B28" s="59" t="str">
        <f>'Module 1'!B28</f>
        <v>Pushpraj Kaushik</v>
      </c>
      <c r="C28" s="61">
        <v>62</v>
      </c>
      <c r="D28" s="23">
        <f t="shared" si="2"/>
        <v>62</v>
      </c>
      <c r="E28" s="72" t="s">
        <v>140</v>
      </c>
      <c r="F28" s="27">
        <f t="shared" si="1"/>
        <v>70</v>
      </c>
    </row>
    <row r="29" spans="1:6" x14ac:dyDescent="0.35">
      <c r="A29" s="59">
        <f>'Module 1'!A29</f>
        <v>46000851</v>
      </c>
      <c r="B29" s="59" t="str">
        <f>'Module 1'!B29</f>
        <v>Sagar Sharma</v>
      </c>
      <c r="C29" s="61">
        <v>60</v>
      </c>
      <c r="D29" s="23">
        <f t="shared" si="2"/>
        <v>60</v>
      </c>
      <c r="E29" s="72" t="s">
        <v>148</v>
      </c>
      <c r="F29" s="27">
        <f t="shared" si="1"/>
        <v>78</v>
      </c>
    </row>
    <row r="30" spans="1:6" x14ac:dyDescent="0.35">
      <c r="A30" s="59">
        <f>'Module 1'!A30</f>
        <v>46000946</v>
      </c>
      <c r="B30" s="59" t="str">
        <f>'Module 1'!B30</f>
        <v>Siddharth Taklikar</v>
      </c>
      <c r="C30" s="61">
        <v>62</v>
      </c>
      <c r="D30" s="23">
        <f t="shared" si="2"/>
        <v>62</v>
      </c>
      <c r="E30" s="72" t="s">
        <v>130</v>
      </c>
      <c r="F30" s="27">
        <f t="shared" si="1"/>
        <v>53</v>
      </c>
    </row>
    <row r="31" spans="1:6" x14ac:dyDescent="0.35">
      <c r="A31" s="59">
        <f>'Module 1'!A31</f>
        <v>46001006</v>
      </c>
      <c r="B31" s="59" t="str">
        <f>'Module 1'!B31</f>
        <v>Maski Saijahnavi</v>
      </c>
      <c r="C31" s="61">
        <v>61</v>
      </c>
      <c r="D31" s="23">
        <f t="shared" si="2"/>
        <v>61</v>
      </c>
      <c r="E31" s="72" t="s">
        <v>146</v>
      </c>
      <c r="F31" s="27">
        <f t="shared" si="1"/>
        <v>80</v>
      </c>
    </row>
    <row r="32" spans="1:6" x14ac:dyDescent="0.35">
      <c r="A32" s="59">
        <f>'Module 1'!A32</f>
        <v>46001008</v>
      </c>
      <c r="B32" s="59" t="str">
        <f>'Module 1'!B32</f>
        <v>C Akhil Chowdary</v>
      </c>
      <c r="C32" s="61">
        <v>63</v>
      </c>
      <c r="D32" s="23">
        <f t="shared" si="2"/>
        <v>63</v>
      </c>
      <c r="E32" s="72" t="s">
        <v>149</v>
      </c>
      <c r="F32" s="27">
        <f t="shared" si="1"/>
        <v>85</v>
      </c>
    </row>
    <row r="33" spans="1:6" x14ac:dyDescent="0.35">
      <c r="A33" s="59">
        <f>'Module 1'!A33</f>
        <v>46001022</v>
      </c>
      <c r="B33" s="59" t="str">
        <f>'Module 1'!B33</f>
        <v>Arshpreet A</v>
      </c>
      <c r="C33" s="61">
        <v>62</v>
      </c>
      <c r="D33" s="23">
        <f t="shared" si="2"/>
        <v>62</v>
      </c>
      <c r="E33" s="72" t="s">
        <v>148</v>
      </c>
      <c r="F33" s="27">
        <f t="shared" si="1"/>
        <v>78</v>
      </c>
    </row>
    <row r="34" spans="1:6" x14ac:dyDescent="0.35">
      <c r="A34" s="59">
        <f>'Module 1'!A34</f>
        <v>46001049</v>
      </c>
      <c r="B34" s="59" t="str">
        <f>'Module 1'!B34</f>
        <v>Astha A</v>
      </c>
      <c r="C34" s="61">
        <v>60</v>
      </c>
      <c r="D34" s="23">
        <f t="shared" si="2"/>
        <v>60</v>
      </c>
      <c r="E34" s="72" t="s">
        <v>148</v>
      </c>
      <c r="F34" s="27">
        <f t="shared" si="1"/>
        <v>78</v>
      </c>
    </row>
    <row r="35" spans="1:6" x14ac:dyDescent="0.35">
      <c r="A35" s="59">
        <f>'Module 1'!A35</f>
        <v>46001050</v>
      </c>
      <c r="B35" s="59" t="str">
        <f>'Module 1'!B35</f>
        <v>Kata Tarunsree</v>
      </c>
      <c r="C35" s="61">
        <v>65</v>
      </c>
      <c r="D35" s="23">
        <f t="shared" si="2"/>
        <v>65</v>
      </c>
      <c r="E35" s="72" t="s">
        <v>146</v>
      </c>
      <c r="F35" s="27">
        <f t="shared" si="1"/>
        <v>80</v>
      </c>
    </row>
    <row r="36" spans="1:6" x14ac:dyDescent="0.35">
      <c r="A36" s="59">
        <f>'Module 1'!A36</f>
        <v>46001073</v>
      </c>
      <c r="B36" s="59" t="str">
        <f>'Module 1'!B36</f>
        <v>Madhuri Vemulapaty</v>
      </c>
      <c r="C36" s="61">
        <v>66</v>
      </c>
      <c r="D36" s="23">
        <f t="shared" si="2"/>
        <v>66</v>
      </c>
      <c r="E36" s="72" t="s">
        <v>146</v>
      </c>
      <c r="F36" s="27">
        <f t="shared" si="1"/>
        <v>80</v>
      </c>
    </row>
    <row r="37" spans="1:6" x14ac:dyDescent="0.35">
      <c r="A37" s="59">
        <f>'Module 1'!A37</f>
        <v>46001083</v>
      </c>
      <c r="B37" s="59" t="str">
        <f>'Module 1'!B37</f>
        <v>Prafull Sharma</v>
      </c>
      <c r="C37" s="61">
        <v>61</v>
      </c>
      <c r="D37" s="23">
        <f t="shared" si="2"/>
        <v>61</v>
      </c>
      <c r="E37" s="72" t="s">
        <v>139</v>
      </c>
      <c r="F37" s="27">
        <f t="shared" si="1"/>
        <v>75</v>
      </c>
    </row>
    <row r="38" spans="1:6" x14ac:dyDescent="0.35">
      <c r="A38" s="59">
        <f>'Module 1'!A38</f>
        <v>46001550</v>
      </c>
      <c r="B38" s="59" t="str">
        <f>'Module 1'!B38</f>
        <v>Ritwik Sinha</v>
      </c>
      <c r="C38" s="61">
        <v>61</v>
      </c>
      <c r="D38" s="23">
        <f t="shared" si="2"/>
        <v>61</v>
      </c>
      <c r="E38" s="72" t="s">
        <v>147</v>
      </c>
      <c r="F38" s="27">
        <f t="shared" si="1"/>
        <v>83</v>
      </c>
    </row>
    <row r="39" spans="1:6" x14ac:dyDescent="0.35">
      <c r="A39" s="59">
        <f>'Module 1'!A39</f>
        <v>46003230</v>
      </c>
      <c r="B39" s="59" t="str">
        <f>'Module 1'!B39</f>
        <v>Akshay Tople</v>
      </c>
      <c r="C39" s="61">
        <v>62</v>
      </c>
      <c r="D39" s="23">
        <f t="shared" si="2"/>
        <v>62</v>
      </c>
      <c r="E39" s="72" t="s">
        <v>135</v>
      </c>
      <c r="F39" s="27">
        <f t="shared" si="1"/>
        <v>73</v>
      </c>
    </row>
    <row r="40" spans="1:6" x14ac:dyDescent="0.35">
      <c r="A40" s="59">
        <f>'Module 1'!A40</f>
        <v>46003298</v>
      </c>
      <c r="B40" s="59" t="str">
        <f>'Module 1'!B40</f>
        <v>Chennareddy Sravani</v>
      </c>
      <c r="C40" s="61">
        <v>63</v>
      </c>
      <c r="D40" s="23">
        <f t="shared" si="2"/>
        <v>63</v>
      </c>
      <c r="E40" s="72" t="s">
        <v>148</v>
      </c>
      <c r="F40" s="27">
        <f t="shared" si="1"/>
        <v>78</v>
      </c>
    </row>
  </sheetData>
  <autoFilter ref="C9:F40"/>
  <mergeCells count="3">
    <mergeCell ref="A8:A9"/>
    <mergeCell ref="B8:B9"/>
    <mergeCell ref="A7:F7"/>
  </mergeCells>
  <pageMargins left="0.7" right="0.7" top="0.75" bottom="0.75" header="0.3" footer="0.5"/>
  <pageSetup scale="85" orientation="portrait" r:id="rId1"/>
  <headerFooter>
    <oddFooter>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G10" sqref="G10"/>
    </sheetView>
  </sheetViews>
  <sheetFormatPr defaultColWidth="9.1796875" defaultRowHeight="14.5" x14ac:dyDescent="0.35"/>
  <cols>
    <col min="1" max="1" width="17.54296875" style="74" customWidth="1"/>
    <col min="2" max="2" width="23.26953125" style="86" customWidth="1"/>
    <col min="3" max="4" width="11" style="73" customWidth="1"/>
    <col min="5" max="5" width="9.54296875" style="73" customWidth="1"/>
    <col min="6" max="6" width="7.453125" style="73" customWidth="1"/>
    <col min="7" max="7" width="8.54296875" style="73" customWidth="1"/>
    <col min="8" max="16384" width="9.1796875" style="74"/>
  </cols>
  <sheetData>
    <row r="1" spans="1:7" ht="15.5" x14ac:dyDescent="0.35">
      <c r="A1" s="67" t="s">
        <v>47</v>
      </c>
      <c r="B1" s="67" t="s">
        <v>95</v>
      </c>
      <c r="C1" s="73" t="s">
        <v>70</v>
      </c>
    </row>
    <row r="2" spans="1:7" ht="15.5" x14ac:dyDescent="0.35">
      <c r="A2" s="68" t="s">
        <v>40</v>
      </c>
      <c r="B2" s="69" t="s">
        <v>155</v>
      </c>
    </row>
    <row r="3" spans="1:7" ht="15.5" x14ac:dyDescent="0.35">
      <c r="A3" s="68" t="s">
        <v>41</v>
      </c>
      <c r="B3" s="70" t="s">
        <v>156</v>
      </c>
    </row>
    <row r="4" spans="1:7" ht="15.5" x14ac:dyDescent="0.35">
      <c r="A4" s="68" t="s">
        <v>78</v>
      </c>
      <c r="B4" s="75"/>
    </row>
    <row r="5" spans="1:7" ht="15.5" x14ac:dyDescent="0.35">
      <c r="A5" s="68" t="s">
        <v>84</v>
      </c>
      <c r="B5" s="71"/>
    </row>
    <row r="6" spans="1:7" ht="15.5" x14ac:dyDescent="0.35">
      <c r="A6" s="68" t="s">
        <v>60</v>
      </c>
      <c r="B6" s="76"/>
    </row>
    <row r="7" spans="1:7" s="77" customFormat="1" ht="15.5" x14ac:dyDescent="0.35">
      <c r="A7" s="136" t="s">
        <v>92</v>
      </c>
      <c r="B7" s="136"/>
      <c r="C7" s="136"/>
      <c r="D7" s="136"/>
      <c r="E7" s="136"/>
      <c r="F7" s="136"/>
      <c r="G7" s="136"/>
    </row>
    <row r="8" spans="1:7" s="73" customFormat="1" ht="29" x14ac:dyDescent="0.35">
      <c r="A8" s="137" t="s">
        <v>42</v>
      </c>
      <c r="B8" s="137" t="s">
        <v>43</v>
      </c>
      <c r="C8" s="78" t="s">
        <v>65</v>
      </c>
      <c r="D8" s="78" t="s">
        <v>74</v>
      </c>
      <c r="E8" s="78" t="s">
        <v>67</v>
      </c>
      <c r="F8" s="78" t="s">
        <v>59</v>
      </c>
      <c r="G8" s="78" t="s">
        <v>73</v>
      </c>
    </row>
    <row r="9" spans="1:7" s="82" customFormat="1" x14ac:dyDescent="0.35">
      <c r="A9" s="137"/>
      <c r="B9" s="137"/>
      <c r="C9" s="79">
        <v>100</v>
      </c>
      <c r="D9" s="79">
        <v>100</v>
      </c>
      <c r="E9" s="79">
        <v>100</v>
      </c>
      <c r="F9" s="80">
        <v>40</v>
      </c>
      <c r="G9" s="81">
        <v>100</v>
      </c>
    </row>
    <row r="10" spans="1:7" x14ac:dyDescent="0.35">
      <c r="A10" s="83">
        <f>'Module 1'!A10</f>
        <v>46000475</v>
      </c>
      <c r="B10" s="84" t="str">
        <f>'Module 1'!B10</f>
        <v>Rohit Kumar</v>
      </c>
      <c r="C10" s="87">
        <v>72</v>
      </c>
      <c r="D10" s="87">
        <v>73</v>
      </c>
      <c r="E10" s="79">
        <f t="shared" ref="E10:E40" si="0">ROUND(AVERAGE(C10:D10),0)</f>
        <v>73</v>
      </c>
      <c r="F10" s="88" t="s">
        <v>146</v>
      </c>
      <c r="G10" s="85">
        <f>IF(F10&lt;&gt;"NA",ROUND((F10/40)*100,0),"NA")</f>
        <v>80</v>
      </c>
    </row>
    <row r="11" spans="1:7" x14ac:dyDescent="0.35">
      <c r="A11" s="83">
        <f>'Module 1'!A11</f>
        <v>46000484</v>
      </c>
      <c r="B11" s="84" t="str">
        <f>'Module 1'!B11</f>
        <v>Ayush Agrawal</v>
      </c>
      <c r="C11" s="87">
        <v>70</v>
      </c>
      <c r="D11" s="87">
        <v>73</v>
      </c>
      <c r="E11" s="79">
        <f t="shared" si="0"/>
        <v>72</v>
      </c>
      <c r="F11" s="88" t="s">
        <v>135</v>
      </c>
      <c r="G11" s="85">
        <f t="shared" ref="G11:G40" si="1">IF(F11&lt;&gt;"NA",ROUND((F11/40)*100,0),"NA")</f>
        <v>73</v>
      </c>
    </row>
    <row r="12" spans="1:7" x14ac:dyDescent="0.35">
      <c r="A12" s="83">
        <f>'Module 1'!A12</f>
        <v>46000495</v>
      </c>
      <c r="B12" s="84" t="str">
        <f>'Module 1'!B12</f>
        <v>Tanisha Singh</v>
      </c>
      <c r="C12" s="87">
        <v>72</v>
      </c>
      <c r="D12" s="87">
        <v>72</v>
      </c>
      <c r="E12" s="79">
        <f t="shared" si="0"/>
        <v>72</v>
      </c>
      <c r="F12" s="88" t="s">
        <v>135</v>
      </c>
      <c r="G12" s="85">
        <f t="shared" si="1"/>
        <v>73</v>
      </c>
    </row>
    <row r="13" spans="1:7" x14ac:dyDescent="0.35">
      <c r="A13" s="83">
        <f>'Module 1'!A13</f>
        <v>46000496</v>
      </c>
      <c r="B13" s="84" t="str">
        <f>'Module 1'!B13</f>
        <v>Aishwarya Sarna</v>
      </c>
      <c r="C13" s="87">
        <v>72</v>
      </c>
      <c r="D13" s="87">
        <v>71</v>
      </c>
      <c r="E13" s="79">
        <f t="shared" si="0"/>
        <v>72</v>
      </c>
      <c r="F13" s="88" t="s">
        <v>133</v>
      </c>
      <c r="G13" s="85">
        <f t="shared" si="1"/>
        <v>68</v>
      </c>
    </row>
    <row r="14" spans="1:7" x14ac:dyDescent="0.35">
      <c r="A14" s="83">
        <f>'Module 1'!A14</f>
        <v>46000499</v>
      </c>
      <c r="B14" s="84" t="str">
        <f>'Module 1'!B14</f>
        <v>Shivam Tewari</v>
      </c>
      <c r="C14" s="87">
        <v>72</v>
      </c>
      <c r="D14" s="87">
        <v>70</v>
      </c>
      <c r="E14" s="79">
        <f t="shared" si="0"/>
        <v>71</v>
      </c>
      <c r="F14" s="88" t="s">
        <v>148</v>
      </c>
      <c r="G14" s="85">
        <f t="shared" si="1"/>
        <v>78</v>
      </c>
    </row>
    <row r="15" spans="1:7" x14ac:dyDescent="0.35">
      <c r="A15" s="83">
        <f>'Module 1'!A15</f>
        <v>46000508</v>
      </c>
      <c r="B15" s="84" t="str">
        <f>'Module 1'!B15</f>
        <v>Ankush Agrawal</v>
      </c>
      <c r="C15" s="87">
        <v>72</v>
      </c>
      <c r="D15" s="87">
        <v>71</v>
      </c>
      <c r="E15" s="79">
        <f t="shared" si="0"/>
        <v>72</v>
      </c>
      <c r="F15" s="88" t="s">
        <v>147</v>
      </c>
      <c r="G15" s="85">
        <f t="shared" si="1"/>
        <v>83</v>
      </c>
    </row>
    <row r="16" spans="1:7" x14ac:dyDescent="0.35">
      <c r="A16" s="83">
        <f>'Module 1'!A16</f>
        <v>46000512</v>
      </c>
      <c r="B16" s="84" t="str">
        <f>'Module 1'!B16</f>
        <v>Samanway Sahoo</v>
      </c>
      <c r="C16" s="87">
        <v>73</v>
      </c>
      <c r="D16" s="87">
        <v>72</v>
      </c>
      <c r="E16" s="79">
        <f t="shared" si="0"/>
        <v>73</v>
      </c>
      <c r="F16" s="88" t="s">
        <v>135</v>
      </c>
      <c r="G16" s="85">
        <f t="shared" si="1"/>
        <v>73</v>
      </c>
    </row>
    <row r="17" spans="1:7" x14ac:dyDescent="0.35">
      <c r="A17" s="83">
        <f>'Module 1'!A17</f>
        <v>46000589</v>
      </c>
      <c r="B17" s="84" t="str">
        <f>'Module 1'!B17</f>
        <v>Abhishek Singh</v>
      </c>
      <c r="C17" s="87">
        <v>77</v>
      </c>
      <c r="D17" s="87">
        <v>70</v>
      </c>
      <c r="E17" s="79">
        <f t="shared" si="0"/>
        <v>74</v>
      </c>
      <c r="F17" s="88" t="s">
        <v>139</v>
      </c>
      <c r="G17" s="85">
        <f t="shared" si="1"/>
        <v>75</v>
      </c>
    </row>
    <row r="18" spans="1:7" x14ac:dyDescent="0.35">
      <c r="A18" s="83">
        <f>'Module 1'!A18</f>
        <v>46000597</v>
      </c>
      <c r="B18" s="84" t="str">
        <f>'Module 1'!B18</f>
        <v>Sarthak Lav</v>
      </c>
      <c r="C18" s="87">
        <v>73</v>
      </c>
      <c r="D18" s="87">
        <v>72</v>
      </c>
      <c r="E18" s="79">
        <f t="shared" si="0"/>
        <v>73</v>
      </c>
      <c r="F18" s="88" t="s">
        <v>139</v>
      </c>
      <c r="G18" s="85">
        <f t="shared" si="1"/>
        <v>75</v>
      </c>
    </row>
    <row r="19" spans="1:7" x14ac:dyDescent="0.35">
      <c r="A19" s="83">
        <f>'Module 1'!A19</f>
        <v>46000599</v>
      </c>
      <c r="B19" s="84" t="str">
        <f>'Module 1'!B19</f>
        <v>Shobhit Pitale</v>
      </c>
      <c r="C19" s="87">
        <v>73</v>
      </c>
      <c r="D19" s="87">
        <v>72</v>
      </c>
      <c r="E19" s="79">
        <f t="shared" si="0"/>
        <v>73</v>
      </c>
      <c r="F19" s="88" t="s">
        <v>135</v>
      </c>
      <c r="G19" s="85">
        <f t="shared" si="1"/>
        <v>73</v>
      </c>
    </row>
    <row r="20" spans="1:7" x14ac:dyDescent="0.35">
      <c r="A20" s="83">
        <f>'Module 1'!A20</f>
        <v>46000604</v>
      </c>
      <c r="B20" s="84" t="str">
        <f>'Module 1'!B20</f>
        <v>Ayush Soni</v>
      </c>
      <c r="C20" s="87">
        <v>72</v>
      </c>
      <c r="D20" s="87">
        <v>73</v>
      </c>
      <c r="E20" s="79">
        <f t="shared" si="0"/>
        <v>73</v>
      </c>
      <c r="F20" s="88" t="s">
        <v>139</v>
      </c>
      <c r="G20" s="85">
        <f t="shared" si="1"/>
        <v>75</v>
      </c>
    </row>
    <row r="21" spans="1:7" x14ac:dyDescent="0.35">
      <c r="A21" s="83">
        <f>'Module 1'!A21</f>
        <v>46000606</v>
      </c>
      <c r="B21" s="84" t="str">
        <f>'Module 1'!B21</f>
        <v>Aditya Khatavkar</v>
      </c>
      <c r="C21" s="87">
        <v>73</v>
      </c>
      <c r="D21" s="87">
        <v>71</v>
      </c>
      <c r="E21" s="79">
        <f t="shared" si="0"/>
        <v>72</v>
      </c>
      <c r="F21" s="88" t="s">
        <v>139</v>
      </c>
      <c r="G21" s="85">
        <f t="shared" si="1"/>
        <v>75</v>
      </c>
    </row>
    <row r="22" spans="1:7" x14ac:dyDescent="0.35">
      <c r="A22" s="83">
        <f>'Module 1'!A22</f>
        <v>46000607</v>
      </c>
      <c r="B22" s="84" t="str">
        <f>'Module 1'!B22</f>
        <v>Sourav Maji</v>
      </c>
      <c r="C22" s="87">
        <v>73</v>
      </c>
      <c r="D22" s="87">
        <v>71</v>
      </c>
      <c r="E22" s="79">
        <f t="shared" si="0"/>
        <v>72</v>
      </c>
      <c r="F22" s="88" t="s">
        <v>148</v>
      </c>
      <c r="G22" s="85">
        <f t="shared" si="1"/>
        <v>78</v>
      </c>
    </row>
    <row r="23" spans="1:7" x14ac:dyDescent="0.35">
      <c r="A23" s="83">
        <f>'Module 1'!A23</f>
        <v>46000611</v>
      </c>
      <c r="B23" s="84" t="str">
        <f>'Module 1'!B23</f>
        <v>Shreyas Pandey</v>
      </c>
      <c r="C23" s="87">
        <v>72</v>
      </c>
      <c r="D23" s="87">
        <v>70</v>
      </c>
      <c r="E23" s="79">
        <f t="shared" si="0"/>
        <v>71</v>
      </c>
      <c r="F23" s="88" t="s">
        <v>146</v>
      </c>
      <c r="G23" s="85">
        <f t="shared" si="1"/>
        <v>80</v>
      </c>
    </row>
    <row r="24" spans="1:7" x14ac:dyDescent="0.35">
      <c r="A24" s="83">
        <f>'Module 1'!A24</f>
        <v>46000617</v>
      </c>
      <c r="B24" s="84" t="str">
        <f>'Module 1'!B24</f>
        <v>Asmita Chandrakar</v>
      </c>
      <c r="C24" s="87">
        <v>71</v>
      </c>
      <c r="D24" s="87">
        <v>71</v>
      </c>
      <c r="E24" s="79">
        <f t="shared" si="0"/>
        <v>71</v>
      </c>
      <c r="F24" s="88" t="s">
        <v>147</v>
      </c>
      <c r="G24" s="85">
        <f t="shared" si="1"/>
        <v>83</v>
      </c>
    </row>
    <row r="25" spans="1:7" x14ac:dyDescent="0.35">
      <c r="A25" s="83">
        <f>'Module 1'!A25</f>
        <v>46000699</v>
      </c>
      <c r="B25" s="84" t="str">
        <f>'Module 1'!B25</f>
        <v>Akash Singh</v>
      </c>
      <c r="C25" s="87">
        <v>72</v>
      </c>
      <c r="D25" s="87">
        <v>70</v>
      </c>
      <c r="E25" s="79">
        <f t="shared" si="0"/>
        <v>71</v>
      </c>
      <c r="F25" s="88" t="s">
        <v>139</v>
      </c>
      <c r="G25" s="85">
        <f t="shared" si="1"/>
        <v>75</v>
      </c>
    </row>
    <row r="26" spans="1:7" x14ac:dyDescent="0.35">
      <c r="A26" s="83">
        <f>'Module 1'!A26</f>
        <v>46000770</v>
      </c>
      <c r="B26" s="84" t="str">
        <f>'Module 1'!B26</f>
        <v>Sowrasree Banerjee</v>
      </c>
      <c r="C26" s="87">
        <v>73</v>
      </c>
      <c r="D26" s="87">
        <v>72</v>
      </c>
      <c r="E26" s="79">
        <f t="shared" si="0"/>
        <v>73</v>
      </c>
      <c r="F26" s="88" t="s">
        <v>147</v>
      </c>
      <c r="G26" s="85">
        <f t="shared" si="1"/>
        <v>83</v>
      </c>
    </row>
    <row r="27" spans="1:7" x14ac:dyDescent="0.35">
      <c r="A27" s="83">
        <f>'Module 1'!A27</f>
        <v>46000822</v>
      </c>
      <c r="B27" s="84" t="str">
        <f>'Module 1'!B27</f>
        <v>Pulak Sinha</v>
      </c>
      <c r="C27" s="87">
        <v>72</v>
      </c>
      <c r="D27" s="87">
        <v>74</v>
      </c>
      <c r="E27" s="79">
        <f t="shared" si="0"/>
        <v>73</v>
      </c>
      <c r="F27" s="88" t="s">
        <v>148</v>
      </c>
      <c r="G27" s="85">
        <f t="shared" si="1"/>
        <v>78</v>
      </c>
    </row>
    <row r="28" spans="1:7" x14ac:dyDescent="0.35">
      <c r="A28" s="83">
        <f>'Module 1'!A28</f>
        <v>46000823</v>
      </c>
      <c r="B28" s="84" t="str">
        <f>'Module 1'!B28</f>
        <v>Pushpraj Kaushik</v>
      </c>
      <c r="C28" s="87">
        <v>72</v>
      </c>
      <c r="D28" s="87">
        <v>72</v>
      </c>
      <c r="E28" s="79">
        <f t="shared" si="0"/>
        <v>72</v>
      </c>
      <c r="F28" s="88" t="s">
        <v>139</v>
      </c>
      <c r="G28" s="85">
        <f t="shared" si="1"/>
        <v>75</v>
      </c>
    </row>
    <row r="29" spans="1:7" x14ac:dyDescent="0.35">
      <c r="A29" s="83">
        <f>'Module 1'!A29</f>
        <v>46000851</v>
      </c>
      <c r="B29" s="84" t="str">
        <f>'Module 1'!B29</f>
        <v>Sagar Sharma</v>
      </c>
      <c r="C29" s="87">
        <v>71</v>
      </c>
      <c r="D29" s="87">
        <v>70</v>
      </c>
      <c r="E29" s="79">
        <f t="shared" si="0"/>
        <v>71</v>
      </c>
      <c r="F29" s="88" t="s">
        <v>139</v>
      </c>
      <c r="G29" s="85">
        <f t="shared" si="1"/>
        <v>75</v>
      </c>
    </row>
    <row r="30" spans="1:7" x14ac:dyDescent="0.35">
      <c r="A30" s="83">
        <f>'Module 1'!A30</f>
        <v>46000946</v>
      </c>
      <c r="B30" s="84" t="str">
        <f>'Module 1'!B30</f>
        <v>Siddharth Taklikar</v>
      </c>
      <c r="C30" s="87">
        <v>71</v>
      </c>
      <c r="D30" s="87">
        <v>72</v>
      </c>
      <c r="E30" s="79">
        <f t="shared" si="0"/>
        <v>72</v>
      </c>
      <c r="F30" s="88" t="s">
        <v>133</v>
      </c>
      <c r="G30" s="85">
        <f t="shared" si="1"/>
        <v>68</v>
      </c>
    </row>
    <row r="31" spans="1:7" x14ac:dyDescent="0.35">
      <c r="A31" s="83">
        <f>'Module 1'!A31</f>
        <v>46001006</v>
      </c>
      <c r="B31" s="84" t="str">
        <f>'Module 1'!B31</f>
        <v>Maski Saijahnavi</v>
      </c>
      <c r="C31" s="87">
        <v>73</v>
      </c>
      <c r="D31" s="87">
        <v>74</v>
      </c>
      <c r="E31" s="79">
        <f t="shared" si="0"/>
        <v>74</v>
      </c>
      <c r="F31" s="88" t="s">
        <v>146</v>
      </c>
      <c r="G31" s="85">
        <f t="shared" si="1"/>
        <v>80</v>
      </c>
    </row>
    <row r="32" spans="1:7" x14ac:dyDescent="0.35">
      <c r="A32" s="83">
        <f>'Module 1'!A32</f>
        <v>46001008</v>
      </c>
      <c r="B32" s="84" t="str">
        <f>'Module 1'!B32</f>
        <v>C Akhil Chowdary</v>
      </c>
      <c r="C32" s="87">
        <v>77</v>
      </c>
      <c r="D32" s="87">
        <v>73</v>
      </c>
      <c r="E32" s="79">
        <f t="shared" si="0"/>
        <v>75</v>
      </c>
      <c r="F32" s="88" t="s">
        <v>139</v>
      </c>
      <c r="G32" s="85">
        <f t="shared" si="1"/>
        <v>75</v>
      </c>
    </row>
    <row r="33" spans="1:7" x14ac:dyDescent="0.35">
      <c r="A33" s="83">
        <f>'Module 1'!A33</f>
        <v>46001022</v>
      </c>
      <c r="B33" s="84" t="str">
        <f>'Module 1'!B33</f>
        <v>Arshpreet A</v>
      </c>
      <c r="C33" s="87">
        <v>70</v>
      </c>
      <c r="D33" s="87">
        <v>72</v>
      </c>
      <c r="E33" s="79">
        <f t="shared" si="0"/>
        <v>71</v>
      </c>
      <c r="F33" s="88" t="s">
        <v>146</v>
      </c>
      <c r="G33" s="85">
        <f t="shared" si="1"/>
        <v>80</v>
      </c>
    </row>
    <row r="34" spans="1:7" x14ac:dyDescent="0.35">
      <c r="A34" s="83">
        <f>'Module 1'!A34</f>
        <v>46001049</v>
      </c>
      <c r="B34" s="84" t="str">
        <f>'Module 1'!B34</f>
        <v>Astha A</v>
      </c>
      <c r="C34" s="87">
        <v>70</v>
      </c>
      <c r="D34" s="87">
        <v>72</v>
      </c>
      <c r="E34" s="79">
        <f t="shared" si="0"/>
        <v>71</v>
      </c>
      <c r="F34" s="88" t="s">
        <v>146</v>
      </c>
      <c r="G34" s="85">
        <f t="shared" si="1"/>
        <v>80</v>
      </c>
    </row>
    <row r="35" spans="1:7" x14ac:dyDescent="0.35">
      <c r="A35" s="83">
        <f>'Module 1'!A35</f>
        <v>46001050</v>
      </c>
      <c r="B35" s="84" t="str">
        <f>'Module 1'!B35</f>
        <v>Kata Tarunsree</v>
      </c>
      <c r="C35" s="87">
        <v>72</v>
      </c>
      <c r="D35" s="87">
        <v>73</v>
      </c>
      <c r="E35" s="79">
        <f t="shared" si="0"/>
        <v>73</v>
      </c>
      <c r="F35" s="88" t="s">
        <v>146</v>
      </c>
      <c r="G35" s="85">
        <f t="shared" si="1"/>
        <v>80</v>
      </c>
    </row>
    <row r="36" spans="1:7" x14ac:dyDescent="0.35">
      <c r="A36" s="83">
        <f>'Module 1'!A36</f>
        <v>46001073</v>
      </c>
      <c r="B36" s="84" t="str">
        <f>'Module 1'!B36</f>
        <v>Madhuri Vemulapaty</v>
      </c>
      <c r="C36" s="87">
        <v>72</v>
      </c>
      <c r="D36" s="87">
        <v>71</v>
      </c>
      <c r="E36" s="79">
        <f t="shared" si="0"/>
        <v>72</v>
      </c>
      <c r="F36" s="88" t="s">
        <v>135</v>
      </c>
      <c r="G36" s="85">
        <f t="shared" si="1"/>
        <v>73</v>
      </c>
    </row>
    <row r="37" spans="1:7" x14ac:dyDescent="0.35">
      <c r="A37" s="83">
        <f>'Module 1'!A37</f>
        <v>46001083</v>
      </c>
      <c r="B37" s="84" t="str">
        <f>'Module 1'!B37</f>
        <v>Prafull Sharma</v>
      </c>
      <c r="C37" s="87">
        <v>70</v>
      </c>
      <c r="D37" s="87">
        <v>72</v>
      </c>
      <c r="E37" s="79">
        <f t="shared" si="0"/>
        <v>71</v>
      </c>
      <c r="F37" s="88" t="s">
        <v>135</v>
      </c>
      <c r="G37" s="85">
        <f t="shared" si="1"/>
        <v>73</v>
      </c>
    </row>
    <row r="38" spans="1:7" x14ac:dyDescent="0.35">
      <c r="A38" s="83">
        <f>'Module 1'!A38</f>
        <v>46001550</v>
      </c>
      <c r="B38" s="84" t="str">
        <f>'Module 1'!B38</f>
        <v>Ritwik Sinha</v>
      </c>
      <c r="C38" s="87">
        <v>74</v>
      </c>
      <c r="D38" s="87">
        <v>74</v>
      </c>
      <c r="E38" s="79">
        <f t="shared" si="0"/>
        <v>74</v>
      </c>
      <c r="F38" s="88" t="s">
        <v>146</v>
      </c>
      <c r="G38" s="85">
        <f t="shared" si="1"/>
        <v>80</v>
      </c>
    </row>
    <row r="39" spans="1:7" x14ac:dyDescent="0.35">
      <c r="A39" s="83">
        <f>'Module 1'!A39</f>
        <v>46003230</v>
      </c>
      <c r="B39" s="84" t="str">
        <f>'Module 1'!B39</f>
        <v>Akshay Tople</v>
      </c>
      <c r="C39" s="87">
        <v>74</v>
      </c>
      <c r="D39" s="87">
        <v>70</v>
      </c>
      <c r="E39" s="79">
        <f t="shared" si="0"/>
        <v>72</v>
      </c>
      <c r="F39" s="88" t="s">
        <v>139</v>
      </c>
      <c r="G39" s="85">
        <f t="shared" si="1"/>
        <v>75</v>
      </c>
    </row>
    <row r="40" spans="1:7" x14ac:dyDescent="0.35">
      <c r="A40" s="83">
        <f>'Module 1'!A40</f>
        <v>46003298</v>
      </c>
      <c r="B40" s="84" t="str">
        <f>'Module 1'!B40</f>
        <v>Chennareddy Sravani</v>
      </c>
      <c r="C40" s="87">
        <v>72</v>
      </c>
      <c r="D40" s="87">
        <v>71</v>
      </c>
      <c r="E40" s="79">
        <f t="shared" si="0"/>
        <v>72</v>
      </c>
      <c r="F40" s="88" t="s">
        <v>146</v>
      </c>
      <c r="G40" s="85">
        <f t="shared" si="1"/>
        <v>80</v>
      </c>
    </row>
    <row r="41" spans="1:7" x14ac:dyDescent="0.35">
      <c r="B41" s="74"/>
      <c r="E41" s="74"/>
      <c r="F41" s="74"/>
      <c r="G41" s="74"/>
    </row>
    <row r="42" spans="1:7" x14ac:dyDescent="0.35">
      <c r="B42" s="74"/>
      <c r="E42" s="74"/>
      <c r="F42" s="74"/>
      <c r="G42" s="74"/>
    </row>
    <row r="43" spans="1:7" x14ac:dyDescent="0.35">
      <c r="B43" s="74"/>
      <c r="E43" s="74"/>
      <c r="F43" s="74"/>
      <c r="G43" s="74"/>
    </row>
    <row r="44" spans="1:7" x14ac:dyDescent="0.35">
      <c r="B44" s="74"/>
      <c r="E44" s="74"/>
      <c r="F44" s="74"/>
      <c r="G44" s="74"/>
    </row>
    <row r="45" spans="1:7" x14ac:dyDescent="0.35">
      <c r="B45" s="74"/>
      <c r="E45" s="74"/>
      <c r="F45" s="74"/>
      <c r="G45" s="74"/>
    </row>
    <row r="46" spans="1:7" x14ac:dyDescent="0.35">
      <c r="B46" s="74"/>
      <c r="E46" s="74"/>
      <c r="F46" s="74"/>
      <c r="G46" s="74"/>
    </row>
    <row r="47" spans="1:7" x14ac:dyDescent="0.35">
      <c r="B47" s="74"/>
      <c r="E47" s="74"/>
      <c r="F47" s="74"/>
      <c r="G47" s="74"/>
    </row>
    <row r="48" spans="1:7" x14ac:dyDescent="0.35">
      <c r="B48" s="74"/>
      <c r="E48" s="74"/>
      <c r="F48" s="74"/>
      <c r="G48" s="74"/>
    </row>
    <row r="49" spans="2:7" x14ac:dyDescent="0.35">
      <c r="B49" s="74"/>
      <c r="E49" s="74"/>
      <c r="F49" s="74"/>
      <c r="G49" s="74"/>
    </row>
  </sheetData>
  <autoFilter ref="A9:G49"/>
  <mergeCells count="3">
    <mergeCell ref="A7:G7"/>
    <mergeCell ref="A8:A9"/>
    <mergeCell ref="B8:B9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E10" sqref="E10:E40"/>
    </sheetView>
  </sheetViews>
  <sheetFormatPr defaultColWidth="9.1796875" defaultRowHeight="14.5" x14ac:dyDescent="0.35"/>
  <cols>
    <col min="1" max="1" width="18.453125" style="12" bestFit="1" customWidth="1"/>
    <col min="2" max="2" width="27.81640625" style="14" customWidth="1"/>
    <col min="3" max="3" width="12.54296875" style="12" customWidth="1"/>
    <col min="4" max="6" width="9.1796875" style="12"/>
    <col min="7" max="16384" width="9.1796875" style="14"/>
  </cols>
  <sheetData>
    <row r="1" spans="1:9" ht="15.5" x14ac:dyDescent="0.35">
      <c r="A1" s="10" t="s">
        <v>46</v>
      </c>
      <c r="B1" s="10" t="s">
        <v>96</v>
      </c>
    </row>
    <row r="2" spans="1:9" ht="15.5" x14ac:dyDescent="0.35">
      <c r="A2" s="15" t="s">
        <v>40</v>
      </c>
      <c r="B2" s="37" t="s">
        <v>157</v>
      </c>
    </row>
    <row r="3" spans="1:9" ht="15.5" x14ac:dyDescent="0.35">
      <c r="A3" s="15" t="s">
        <v>41</v>
      </c>
      <c r="B3" s="51" t="s">
        <v>158</v>
      </c>
    </row>
    <row r="4" spans="1:9" ht="15.5" x14ac:dyDescent="0.35">
      <c r="A4" s="15" t="s">
        <v>78</v>
      </c>
    </row>
    <row r="5" spans="1:9" ht="15.5" x14ac:dyDescent="0.35">
      <c r="A5" s="15" t="s">
        <v>81</v>
      </c>
    </row>
    <row r="6" spans="1:9" ht="15.5" x14ac:dyDescent="0.35">
      <c r="A6" s="15" t="s">
        <v>60</v>
      </c>
    </row>
    <row r="7" spans="1:9" ht="15.5" x14ac:dyDescent="0.35">
      <c r="A7" s="138" t="s">
        <v>93</v>
      </c>
      <c r="B7" s="139"/>
      <c r="C7" s="139"/>
      <c r="D7" s="139"/>
      <c r="E7" s="139"/>
      <c r="F7" s="139"/>
      <c r="G7"/>
      <c r="H7"/>
      <c r="I7"/>
    </row>
    <row r="8" spans="1:9" ht="29" x14ac:dyDescent="0.35">
      <c r="A8" s="140" t="s">
        <v>44</v>
      </c>
      <c r="B8" s="140" t="s">
        <v>45</v>
      </c>
      <c r="C8" s="89" t="s">
        <v>75</v>
      </c>
      <c r="D8" s="29" t="s">
        <v>71</v>
      </c>
      <c r="E8" s="29" t="s">
        <v>59</v>
      </c>
      <c r="F8" s="29" t="s">
        <v>77</v>
      </c>
    </row>
    <row r="9" spans="1:9" x14ac:dyDescent="0.35">
      <c r="A9" s="141"/>
      <c r="B9" s="141"/>
      <c r="C9" s="25">
        <v>100</v>
      </c>
      <c r="D9" s="25">
        <v>100</v>
      </c>
      <c r="E9" s="25">
        <v>40</v>
      </c>
      <c r="F9" s="25">
        <v>100</v>
      </c>
    </row>
    <row r="10" spans="1:9" x14ac:dyDescent="0.35">
      <c r="A10" s="20">
        <f>'Module 1'!A10</f>
        <v>46000475</v>
      </c>
      <c r="B10" s="36" t="str">
        <f>'Module 1'!B10</f>
        <v>Rohit Kumar</v>
      </c>
      <c r="C10" s="26">
        <v>78</v>
      </c>
      <c r="D10" s="53">
        <f>C10</f>
        <v>78</v>
      </c>
      <c r="E10" s="47" t="s">
        <v>146</v>
      </c>
      <c r="F10" s="27">
        <f>IF(E10&lt;&gt;"NA",ROUND((E10/40)*100,0),"NA")</f>
        <v>80</v>
      </c>
    </row>
    <row r="11" spans="1:9" x14ac:dyDescent="0.35">
      <c r="A11" s="20">
        <f>'Module 1'!A11</f>
        <v>46000484</v>
      </c>
      <c r="B11" s="36" t="str">
        <f>'Module 1'!B11</f>
        <v>Ayush Agrawal</v>
      </c>
      <c r="C11" s="26">
        <v>76</v>
      </c>
      <c r="D11" s="53">
        <f t="shared" ref="D11:D40" si="0">C11</f>
        <v>76</v>
      </c>
      <c r="E11" s="47" t="s">
        <v>147</v>
      </c>
      <c r="F11" s="27">
        <f t="shared" ref="F11:F40" si="1">IF(E11&lt;&gt;"NA",ROUND((E11/40)*100,0),"NA")</f>
        <v>83</v>
      </c>
    </row>
    <row r="12" spans="1:9" x14ac:dyDescent="0.35">
      <c r="A12" s="20">
        <f>'Module 1'!A12</f>
        <v>46000495</v>
      </c>
      <c r="B12" s="36" t="str">
        <f>'Module 1'!B12</f>
        <v>Tanisha Singh</v>
      </c>
      <c r="C12" s="26">
        <v>80</v>
      </c>
      <c r="D12" s="53">
        <f t="shared" si="0"/>
        <v>80</v>
      </c>
      <c r="E12" s="47" t="s">
        <v>135</v>
      </c>
      <c r="F12" s="27">
        <f t="shared" si="1"/>
        <v>73</v>
      </c>
    </row>
    <row r="13" spans="1:9" x14ac:dyDescent="0.35">
      <c r="A13" s="20">
        <f>'Module 1'!A13</f>
        <v>46000496</v>
      </c>
      <c r="B13" s="36" t="str">
        <f>'Module 1'!B13</f>
        <v>Aishwarya Sarna</v>
      </c>
      <c r="C13" s="26">
        <v>78</v>
      </c>
      <c r="D13" s="53">
        <f t="shared" si="0"/>
        <v>78</v>
      </c>
      <c r="E13" s="47" t="s">
        <v>148</v>
      </c>
      <c r="F13" s="27">
        <f t="shared" si="1"/>
        <v>78</v>
      </c>
    </row>
    <row r="14" spans="1:9" x14ac:dyDescent="0.35">
      <c r="A14" s="20">
        <f>'Module 1'!A14</f>
        <v>46000499</v>
      </c>
      <c r="B14" s="36" t="str">
        <f>'Module 1'!B14</f>
        <v>Shivam Tewari</v>
      </c>
      <c r="C14" s="26">
        <v>77</v>
      </c>
      <c r="D14" s="53">
        <f t="shared" si="0"/>
        <v>77</v>
      </c>
      <c r="E14" s="47" t="s">
        <v>139</v>
      </c>
      <c r="F14" s="27">
        <f t="shared" si="1"/>
        <v>75</v>
      </c>
    </row>
    <row r="15" spans="1:9" x14ac:dyDescent="0.35">
      <c r="A15" s="20">
        <f>'Module 1'!A15</f>
        <v>46000508</v>
      </c>
      <c r="B15" s="36" t="str">
        <f>'Module 1'!B15</f>
        <v>Ankush Agrawal</v>
      </c>
      <c r="C15" s="26">
        <v>78</v>
      </c>
      <c r="D15" s="53">
        <f t="shared" si="0"/>
        <v>78</v>
      </c>
      <c r="E15" s="47" t="s">
        <v>146</v>
      </c>
      <c r="F15" s="27">
        <f t="shared" si="1"/>
        <v>80</v>
      </c>
    </row>
    <row r="16" spans="1:9" x14ac:dyDescent="0.35">
      <c r="A16" s="20">
        <f>'Module 1'!A16</f>
        <v>46000512</v>
      </c>
      <c r="B16" s="36" t="str">
        <f>'Module 1'!B16</f>
        <v>Samanway Sahoo</v>
      </c>
      <c r="C16" s="26">
        <v>78</v>
      </c>
      <c r="D16" s="53">
        <f t="shared" si="0"/>
        <v>78</v>
      </c>
      <c r="E16" s="47" t="s">
        <v>139</v>
      </c>
      <c r="F16" s="27">
        <f t="shared" si="1"/>
        <v>75</v>
      </c>
    </row>
    <row r="17" spans="1:6" x14ac:dyDescent="0.35">
      <c r="A17" s="20">
        <f>'Module 1'!A17</f>
        <v>46000589</v>
      </c>
      <c r="B17" s="36" t="str">
        <f>'Module 1'!B17</f>
        <v>Abhishek Singh</v>
      </c>
      <c r="C17" s="26">
        <v>78</v>
      </c>
      <c r="D17" s="53">
        <f t="shared" si="0"/>
        <v>78</v>
      </c>
      <c r="E17" s="47" t="s">
        <v>139</v>
      </c>
      <c r="F17" s="27">
        <f t="shared" si="1"/>
        <v>75</v>
      </c>
    </row>
    <row r="18" spans="1:6" x14ac:dyDescent="0.35">
      <c r="A18" s="20">
        <f>'Module 1'!A18</f>
        <v>46000597</v>
      </c>
      <c r="B18" s="36" t="str">
        <f>'Module 1'!B18</f>
        <v>Sarthak Lav</v>
      </c>
      <c r="C18" s="26">
        <v>77</v>
      </c>
      <c r="D18" s="53">
        <f t="shared" si="0"/>
        <v>77</v>
      </c>
      <c r="E18" s="47" t="s">
        <v>148</v>
      </c>
      <c r="F18" s="27">
        <f t="shared" si="1"/>
        <v>78</v>
      </c>
    </row>
    <row r="19" spans="1:6" x14ac:dyDescent="0.35">
      <c r="A19" s="20">
        <f>'Module 1'!A19</f>
        <v>46000599</v>
      </c>
      <c r="B19" s="36" t="str">
        <f>'Module 1'!B19</f>
        <v>Shobhit Pitale</v>
      </c>
      <c r="C19" s="26">
        <v>79</v>
      </c>
      <c r="D19" s="53">
        <f t="shared" si="0"/>
        <v>79</v>
      </c>
      <c r="E19" s="47" t="s">
        <v>147</v>
      </c>
      <c r="F19" s="27">
        <f t="shared" si="1"/>
        <v>83</v>
      </c>
    </row>
    <row r="20" spans="1:6" x14ac:dyDescent="0.35">
      <c r="A20" s="20">
        <f>'Module 1'!A20</f>
        <v>46000604</v>
      </c>
      <c r="B20" s="36" t="str">
        <f>'Module 1'!B20</f>
        <v>Ayush Soni</v>
      </c>
      <c r="C20" s="26">
        <v>78</v>
      </c>
      <c r="D20" s="53">
        <f t="shared" si="0"/>
        <v>78</v>
      </c>
      <c r="E20" s="47" t="s">
        <v>148</v>
      </c>
      <c r="F20" s="27">
        <f t="shared" si="1"/>
        <v>78</v>
      </c>
    </row>
    <row r="21" spans="1:6" x14ac:dyDescent="0.35">
      <c r="A21" s="20">
        <f>'Module 1'!A21</f>
        <v>46000606</v>
      </c>
      <c r="B21" s="36" t="str">
        <f>'Module 1'!B21</f>
        <v>Aditya Khatavkar</v>
      </c>
      <c r="C21" s="26">
        <v>80</v>
      </c>
      <c r="D21" s="53">
        <f t="shared" si="0"/>
        <v>80</v>
      </c>
      <c r="E21" s="47" t="s">
        <v>135</v>
      </c>
      <c r="F21" s="27">
        <f t="shared" si="1"/>
        <v>73</v>
      </c>
    </row>
    <row r="22" spans="1:6" x14ac:dyDescent="0.35">
      <c r="A22" s="20">
        <f>'Module 1'!A22</f>
        <v>46000607</v>
      </c>
      <c r="B22" s="36" t="str">
        <f>'Module 1'!B22</f>
        <v>Sourav Maji</v>
      </c>
      <c r="C22" s="26">
        <v>78</v>
      </c>
      <c r="D22" s="53">
        <f t="shared" si="0"/>
        <v>78</v>
      </c>
      <c r="E22" s="47" t="s">
        <v>139</v>
      </c>
      <c r="F22" s="27">
        <f t="shared" si="1"/>
        <v>75</v>
      </c>
    </row>
    <row r="23" spans="1:6" x14ac:dyDescent="0.35">
      <c r="A23" s="20">
        <f>'Module 1'!A23</f>
        <v>46000611</v>
      </c>
      <c r="B23" s="36" t="str">
        <f>'Module 1'!B23</f>
        <v>Shreyas Pandey</v>
      </c>
      <c r="C23" s="26">
        <v>77</v>
      </c>
      <c r="D23" s="53">
        <f t="shared" si="0"/>
        <v>77</v>
      </c>
      <c r="E23" s="47" t="s">
        <v>148</v>
      </c>
      <c r="F23" s="27">
        <f t="shared" si="1"/>
        <v>78</v>
      </c>
    </row>
    <row r="24" spans="1:6" x14ac:dyDescent="0.35">
      <c r="A24" s="20">
        <f>'Module 1'!A24</f>
        <v>46000617</v>
      </c>
      <c r="B24" s="36" t="str">
        <f>'Module 1'!B24</f>
        <v>Asmita Chandrakar</v>
      </c>
      <c r="C24" s="26">
        <v>80</v>
      </c>
      <c r="D24" s="53">
        <f t="shared" si="0"/>
        <v>80</v>
      </c>
      <c r="E24" s="47" t="s">
        <v>147</v>
      </c>
      <c r="F24" s="27">
        <f t="shared" si="1"/>
        <v>83</v>
      </c>
    </row>
    <row r="25" spans="1:6" x14ac:dyDescent="0.35">
      <c r="A25" s="20">
        <f>'Module 1'!A25</f>
        <v>46000699</v>
      </c>
      <c r="B25" s="36" t="str">
        <f>'Module 1'!B25</f>
        <v>Akash Singh</v>
      </c>
      <c r="C25" s="26">
        <v>78</v>
      </c>
      <c r="D25" s="53">
        <f t="shared" si="0"/>
        <v>78</v>
      </c>
      <c r="E25" s="47" t="s">
        <v>146</v>
      </c>
      <c r="F25" s="27">
        <f t="shared" si="1"/>
        <v>80</v>
      </c>
    </row>
    <row r="26" spans="1:6" x14ac:dyDescent="0.35">
      <c r="A26" s="20">
        <f>'Module 1'!A26</f>
        <v>46000770</v>
      </c>
      <c r="B26" s="36" t="str">
        <f>'Module 1'!B26</f>
        <v>Sowrasree Banerjee</v>
      </c>
      <c r="C26" s="26">
        <v>80</v>
      </c>
      <c r="D26" s="53">
        <f t="shared" si="0"/>
        <v>80</v>
      </c>
      <c r="E26" s="47" t="s">
        <v>135</v>
      </c>
      <c r="F26" s="27">
        <f t="shared" si="1"/>
        <v>73</v>
      </c>
    </row>
    <row r="27" spans="1:6" x14ac:dyDescent="0.35">
      <c r="A27" s="20">
        <f>'Module 1'!A27</f>
        <v>46000822</v>
      </c>
      <c r="B27" s="36" t="str">
        <f>'Module 1'!B27</f>
        <v>Pulak Sinha</v>
      </c>
      <c r="C27" s="26">
        <v>79</v>
      </c>
      <c r="D27" s="53">
        <f t="shared" si="0"/>
        <v>79</v>
      </c>
      <c r="E27" s="47" t="s">
        <v>146</v>
      </c>
      <c r="F27" s="27">
        <f t="shared" si="1"/>
        <v>80</v>
      </c>
    </row>
    <row r="28" spans="1:6" x14ac:dyDescent="0.35">
      <c r="A28" s="20">
        <f>'Module 1'!A28</f>
        <v>46000823</v>
      </c>
      <c r="B28" s="36" t="str">
        <f>'Module 1'!B28</f>
        <v>Pushpraj Kaushik</v>
      </c>
      <c r="C28" s="26">
        <v>80</v>
      </c>
      <c r="D28" s="53">
        <f t="shared" si="0"/>
        <v>80</v>
      </c>
      <c r="E28" s="47" t="s">
        <v>146</v>
      </c>
      <c r="F28" s="27">
        <f t="shared" si="1"/>
        <v>80</v>
      </c>
    </row>
    <row r="29" spans="1:6" x14ac:dyDescent="0.35">
      <c r="A29" s="20">
        <f>'Module 1'!A29</f>
        <v>46000851</v>
      </c>
      <c r="B29" s="36" t="str">
        <f>'Module 1'!B29</f>
        <v>Sagar Sharma</v>
      </c>
      <c r="C29" s="26">
        <v>78</v>
      </c>
      <c r="D29" s="53">
        <f t="shared" si="0"/>
        <v>78</v>
      </c>
      <c r="E29" s="47" t="s">
        <v>146</v>
      </c>
      <c r="F29" s="27">
        <f t="shared" si="1"/>
        <v>80</v>
      </c>
    </row>
    <row r="30" spans="1:6" x14ac:dyDescent="0.35">
      <c r="A30" s="20">
        <f>'Module 1'!A30</f>
        <v>46000946</v>
      </c>
      <c r="B30" s="36" t="str">
        <f>'Module 1'!B30</f>
        <v>Siddharth Taklikar</v>
      </c>
      <c r="C30" s="26">
        <v>80</v>
      </c>
      <c r="D30" s="53">
        <f t="shared" si="0"/>
        <v>80</v>
      </c>
      <c r="E30" s="47" t="s">
        <v>147</v>
      </c>
      <c r="F30" s="27">
        <f t="shared" si="1"/>
        <v>83</v>
      </c>
    </row>
    <row r="31" spans="1:6" x14ac:dyDescent="0.35">
      <c r="A31" s="20">
        <f>'Module 1'!A31</f>
        <v>46001006</v>
      </c>
      <c r="B31" s="36" t="str">
        <f>'Module 1'!B31</f>
        <v>Maski Saijahnavi</v>
      </c>
      <c r="C31" s="26">
        <v>76</v>
      </c>
      <c r="D31" s="53">
        <f t="shared" si="0"/>
        <v>76</v>
      </c>
      <c r="E31" s="47" t="s">
        <v>139</v>
      </c>
      <c r="F31" s="27">
        <f t="shared" si="1"/>
        <v>75</v>
      </c>
    </row>
    <row r="32" spans="1:6" x14ac:dyDescent="0.35">
      <c r="A32" s="20">
        <f>'Module 1'!A32</f>
        <v>46001008</v>
      </c>
      <c r="B32" s="36" t="str">
        <f>'Module 1'!B32</f>
        <v>C Akhil Chowdary</v>
      </c>
      <c r="C32" s="26">
        <v>79</v>
      </c>
      <c r="D32" s="53">
        <f t="shared" si="0"/>
        <v>79</v>
      </c>
      <c r="E32" s="47" t="s">
        <v>147</v>
      </c>
      <c r="F32" s="27">
        <f t="shared" si="1"/>
        <v>83</v>
      </c>
    </row>
    <row r="33" spans="1:6" x14ac:dyDescent="0.35">
      <c r="A33" s="20">
        <f>'Module 1'!A33</f>
        <v>46001022</v>
      </c>
      <c r="B33" s="36" t="str">
        <f>'Module 1'!B33</f>
        <v>Arshpreet A</v>
      </c>
      <c r="C33" s="26">
        <v>78</v>
      </c>
      <c r="D33" s="53">
        <f t="shared" si="0"/>
        <v>78</v>
      </c>
      <c r="E33" s="47" t="s">
        <v>148</v>
      </c>
      <c r="F33" s="27">
        <f t="shared" si="1"/>
        <v>78</v>
      </c>
    </row>
    <row r="34" spans="1:6" x14ac:dyDescent="0.35">
      <c r="A34" s="20">
        <f>'Module 1'!A34</f>
        <v>46001049</v>
      </c>
      <c r="B34" s="36" t="str">
        <f>'Module 1'!B34</f>
        <v>Astha A</v>
      </c>
      <c r="C34" s="26">
        <v>76</v>
      </c>
      <c r="D34" s="53">
        <f t="shared" si="0"/>
        <v>76</v>
      </c>
      <c r="E34" s="47" t="s">
        <v>146</v>
      </c>
      <c r="F34" s="27">
        <f t="shared" si="1"/>
        <v>80</v>
      </c>
    </row>
    <row r="35" spans="1:6" x14ac:dyDescent="0.35">
      <c r="A35" s="20">
        <f>'Module 1'!A35</f>
        <v>46001050</v>
      </c>
      <c r="B35" s="36" t="str">
        <f>'Module 1'!B35</f>
        <v>Kata Tarunsree</v>
      </c>
      <c r="C35" s="26">
        <v>80</v>
      </c>
      <c r="D35" s="53">
        <f t="shared" si="0"/>
        <v>80</v>
      </c>
      <c r="E35" s="47" t="s">
        <v>146</v>
      </c>
      <c r="F35" s="27">
        <f t="shared" si="1"/>
        <v>80</v>
      </c>
    </row>
    <row r="36" spans="1:6" x14ac:dyDescent="0.35">
      <c r="A36" s="20">
        <f>'Module 1'!A36</f>
        <v>46001073</v>
      </c>
      <c r="B36" s="36" t="str">
        <f>'Module 1'!B36</f>
        <v>Madhuri Vemulapaty</v>
      </c>
      <c r="C36" s="26">
        <v>76</v>
      </c>
      <c r="D36" s="53">
        <f t="shared" si="0"/>
        <v>76</v>
      </c>
      <c r="E36" s="47" t="s">
        <v>146</v>
      </c>
      <c r="F36" s="27">
        <f t="shared" si="1"/>
        <v>80</v>
      </c>
    </row>
    <row r="37" spans="1:6" x14ac:dyDescent="0.35">
      <c r="A37" s="20">
        <f>'Module 1'!A37</f>
        <v>46001083</v>
      </c>
      <c r="B37" s="36" t="str">
        <f>'Module 1'!B37</f>
        <v>Prafull Sharma</v>
      </c>
      <c r="C37" s="26">
        <v>78</v>
      </c>
      <c r="D37" s="53">
        <f t="shared" si="0"/>
        <v>78</v>
      </c>
      <c r="E37" s="47" t="s">
        <v>148</v>
      </c>
      <c r="F37" s="27">
        <f t="shared" si="1"/>
        <v>78</v>
      </c>
    </row>
    <row r="38" spans="1:6" x14ac:dyDescent="0.35">
      <c r="A38" s="20">
        <f>'Module 1'!A38</f>
        <v>46001550</v>
      </c>
      <c r="B38" s="36" t="str">
        <f>'Module 1'!B38</f>
        <v>Ritwik Sinha</v>
      </c>
      <c r="C38" s="26">
        <v>77</v>
      </c>
      <c r="D38" s="53">
        <f t="shared" si="0"/>
        <v>77</v>
      </c>
      <c r="E38" s="47" t="s">
        <v>146</v>
      </c>
      <c r="F38" s="27">
        <f t="shared" si="1"/>
        <v>80</v>
      </c>
    </row>
    <row r="39" spans="1:6" x14ac:dyDescent="0.35">
      <c r="A39" s="20">
        <f>'Module 1'!A39</f>
        <v>46003230</v>
      </c>
      <c r="B39" s="36" t="str">
        <f>'Module 1'!B39</f>
        <v>Akshay Tople</v>
      </c>
      <c r="C39" s="26">
        <v>79</v>
      </c>
      <c r="D39" s="53">
        <f t="shared" si="0"/>
        <v>79</v>
      </c>
      <c r="E39" s="47" t="s">
        <v>135</v>
      </c>
      <c r="F39" s="27">
        <f t="shared" si="1"/>
        <v>73</v>
      </c>
    </row>
    <row r="40" spans="1:6" x14ac:dyDescent="0.35">
      <c r="A40" s="20">
        <f>'Module 1'!A40</f>
        <v>46003298</v>
      </c>
      <c r="B40" s="36" t="str">
        <f>'Module 1'!B40</f>
        <v>Chennareddy Sravani</v>
      </c>
      <c r="C40" s="26">
        <v>80</v>
      </c>
      <c r="D40" s="53">
        <f t="shared" si="0"/>
        <v>80</v>
      </c>
      <c r="E40" s="47" t="s">
        <v>146</v>
      </c>
      <c r="F40" s="27">
        <f t="shared" si="1"/>
        <v>80</v>
      </c>
    </row>
  </sheetData>
  <mergeCells count="3">
    <mergeCell ref="A7:F7"/>
    <mergeCell ref="A8:A9"/>
    <mergeCell ref="B8:B9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4" workbookViewId="0">
      <selection activeCell="C10" sqref="C10:C40"/>
    </sheetView>
  </sheetViews>
  <sheetFormatPr defaultColWidth="9.1796875" defaultRowHeight="14.5" x14ac:dyDescent="0.35"/>
  <cols>
    <col min="1" max="1" width="18.453125" style="12" bestFit="1" customWidth="1"/>
    <col min="2" max="2" width="27.81640625" style="14" customWidth="1"/>
    <col min="3" max="3" width="12.54296875" style="12" customWidth="1"/>
    <col min="4" max="4" width="9.1796875" style="12"/>
    <col min="5" max="16384" width="9.1796875" style="14"/>
  </cols>
  <sheetData>
    <row r="1" spans="1:7" ht="15.5" x14ac:dyDescent="0.35">
      <c r="A1" s="10" t="s">
        <v>46</v>
      </c>
      <c r="B1" s="10" t="s">
        <v>97</v>
      </c>
    </row>
    <row r="2" spans="1:7" ht="15.5" x14ac:dyDescent="0.35">
      <c r="A2" s="15" t="s">
        <v>40</v>
      </c>
      <c r="B2" s="37" t="s">
        <v>159</v>
      </c>
    </row>
    <row r="3" spans="1:7" ht="15.5" x14ac:dyDescent="0.35">
      <c r="A3" s="15" t="s">
        <v>41</v>
      </c>
      <c r="B3" s="51" t="s">
        <v>160</v>
      </c>
    </row>
    <row r="4" spans="1:7" ht="15.5" x14ac:dyDescent="0.35">
      <c r="A4" s="15" t="s">
        <v>78</v>
      </c>
    </row>
    <row r="5" spans="1:7" ht="15.5" x14ac:dyDescent="0.35">
      <c r="A5" s="15" t="s">
        <v>81</v>
      </c>
    </row>
    <row r="6" spans="1:7" ht="15.5" x14ac:dyDescent="0.35">
      <c r="A6" s="15" t="s">
        <v>60</v>
      </c>
    </row>
    <row r="7" spans="1:7" ht="15.5" x14ac:dyDescent="0.35">
      <c r="A7" s="142" t="s">
        <v>88</v>
      </c>
      <c r="B7" s="143"/>
      <c r="C7" s="143"/>
      <c r="D7" s="143"/>
      <c r="E7" s="143"/>
      <c r="F7"/>
      <c r="G7"/>
    </row>
    <row r="8" spans="1:7" s="12" customFormat="1" x14ac:dyDescent="0.35">
      <c r="A8" s="140" t="s">
        <v>44</v>
      </c>
      <c r="B8" s="140" t="s">
        <v>45</v>
      </c>
      <c r="C8" s="89" t="s">
        <v>99</v>
      </c>
      <c r="D8" s="29" t="s">
        <v>71</v>
      </c>
      <c r="E8" s="29" t="s">
        <v>9</v>
      </c>
    </row>
    <row r="9" spans="1:7" x14ac:dyDescent="0.35">
      <c r="A9" s="141"/>
      <c r="B9" s="141"/>
      <c r="C9" s="25">
        <v>100</v>
      </c>
      <c r="D9" s="25">
        <v>100</v>
      </c>
      <c r="E9" s="25"/>
    </row>
    <row r="10" spans="1:7" x14ac:dyDescent="0.35">
      <c r="A10" s="20">
        <f>'Module 1'!A10</f>
        <v>46000475</v>
      </c>
      <c r="B10" s="36" t="str">
        <f>'Module 1'!B10</f>
        <v>Rohit Kumar</v>
      </c>
      <c r="C10" s="26">
        <v>75</v>
      </c>
      <c r="D10" s="53">
        <f>C10</f>
        <v>75</v>
      </c>
      <c r="E10" s="92"/>
    </row>
    <row r="11" spans="1:7" x14ac:dyDescent="0.35">
      <c r="A11" s="20">
        <f>'Module 1'!A11</f>
        <v>46000484</v>
      </c>
      <c r="B11" s="36" t="str">
        <f>'Module 1'!B11</f>
        <v>Ayush Agrawal</v>
      </c>
      <c r="C11" s="26">
        <v>71</v>
      </c>
      <c r="D11" s="53">
        <f t="shared" ref="D11:D40" si="0">C11</f>
        <v>71</v>
      </c>
      <c r="E11" s="92"/>
    </row>
    <row r="12" spans="1:7" x14ac:dyDescent="0.35">
      <c r="A12" s="20">
        <f>'Module 1'!A12</f>
        <v>46000495</v>
      </c>
      <c r="B12" s="36" t="str">
        <f>'Module 1'!B12</f>
        <v>Tanisha Singh</v>
      </c>
      <c r="C12" s="26">
        <v>75</v>
      </c>
      <c r="D12" s="53">
        <f t="shared" si="0"/>
        <v>75</v>
      </c>
      <c r="E12" s="92"/>
    </row>
    <row r="13" spans="1:7" x14ac:dyDescent="0.35">
      <c r="A13" s="20">
        <f>'Module 1'!A13</f>
        <v>46000496</v>
      </c>
      <c r="B13" s="36" t="str">
        <f>'Module 1'!B13</f>
        <v>Aishwarya Sarna</v>
      </c>
      <c r="C13" s="26">
        <v>73</v>
      </c>
      <c r="D13" s="53">
        <f t="shared" si="0"/>
        <v>73</v>
      </c>
      <c r="E13" s="92"/>
    </row>
    <row r="14" spans="1:7" x14ac:dyDescent="0.35">
      <c r="A14" s="20">
        <f>'Module 1'!A14</f>
        <v>46000499</v>
      </c>
      <c r="B14" s="36" t="str">
        <f>'Module 1'!B14</f>
        <v>Shivam Tewari</v>
      </c>
      <c r="C14" s="26">
        <v>72</v>
      </c>
      <c r="D14" s="53">
        <f t="shared" si="0"/>
        <v>72</v>
      </c>
      <c r="E14" s="92"/>
    </row>
    <row r="15" spans="1:7" x14ac:dyDescent="0.35">
      <c r="A15" s="20">
        <f>'Module 1'!A15</f>
        <v>46000508</v>
      </c>
      <c r="B15" s="36" t="str">
        <f>'Module 1'!B15</f>
        <v>Ankush Agrawal</v>
      </c>
      <c r="C15" s="26">
        <v>72</v>
      </c>
      <c r="D15" s="53">
        <f t="shared" si="0"/>
        <v>72</v>
      </c>
      <c r="E15" s="92"/>
    </row>
    <row r="16" spans="1:7" x14ac:dyDescent="0.35">
      <c r="A16" s="20">
        <f>'Module 1'!A16</f>
        <v>46000512</v>
      </c>
      <c r="B16" s="36" t="str">
        <f>'Module 1'!B16</f>
        <v>Samanway Sahoo</v>
      </c>
      <c r="C16" s="26">
        <v>73</v>
      </c>
      <c r="D16" s="53">
        <f t="shared" si="0"/>
        <v>73</v>
      </c>
      <c r="E16" s="92"/>
    </row>
    <row r="17" spans="1:5" x14ac:dyDescent="0.35">
      <c r="A17" s="20">
        <f>'Module 1'!A17</f>
        <v>46000589</v>
      </c>
      <c r="B17" s="36" t="str">
        <f>'Module 1'!B17</f>
        <v>Abhishek Singh</v>
      </c>
      <c r="C17" s="26">
        <v>72</v>
      </c>
      <c r="D17" s="53">
        <f t="shared" si="0"/>
        <v>72</v>
      </c>
      <c r="E17" s="92"/>
    </row>
    <row r="18" spans="1:5" x14ac:dyDescent="0.35">
      <c r="A18" s="20">
        <f>'Module 1'!A18</f>
        <v>46000597</v>
      </c>
      <c r="B18" s="36" t="str">
        <f>'Module 1'!B18</f>
        <v>Sarthak Lav</v>
      </c>
      <c r="C18" s="26">
        <v>72</v>
      </c>
      <c r="D18" s="53">
        <f t="shared" si="0"/>
        <v>72</v>
      </c>
      <c r="E18" s="92"/>
    </row>
    <row r="19" spans="1:5" x14ac:dyDescent="0.35">
      <c r="A19" s="20">
        <f>'Module 1'!A19</f>
        <v>46000599</v>
      </c>
      <c r="B19" s="36" t="str">
        <f>'Module 1'!B19</f>
        <v>Shobhit Pitale</v>
      </c>
      <c r="C19" s="26">
        <v>72</v>
      </c>
      <c r="D19" s="53">
        <f t="shared" si="0"/>
        <v>72</v>
      </c>
      <c r="E19" s="92"/>
    </row>
    <row r="20" spans="1:5" x14ac:dyDescent="0.35">
      <c r="A20" s="20">
        <f>'Module 1'!A20</f>
        <v>46000604</v>
      </c>
      <c r="B20" s="36" t="str">
        <f>'Module 1'!B20</f>
        <v>Ayush Soni</v>
      </c>
      <c r="C20" s="26">
        <v>74</v>
      </c>
      <c r="D20" s="53">
        <f t="shared" si="0"/>
        <v>74</v>
      </c>
      <c r="E20" s="92"/>
    </row>
    <row r="21" spans="1:5" x14ac:dyDescent="0.35">
      <c r="A21" s="20">
        <f>'Module 1'!A21</f>
        <v>46000606</v>
      </c>
      <c r="B21" s="36" t="str">
        <f>'Module 1'!B21</f>
        <v>Aditya Khatavkar</v>
      </c>
      <c r="C21" s="26">
        <v>73</v>
      </c>
      <c r="D21" s="53">
        <f t="shared" si="0"/>
        <v>73</v>
      </c>
      <c r="E21" s="92"/>
    </row>
    <row r="22" spans="1:5" x14ac:dyDescent="0.35">
      <c r="A22" s="20">
        <f>'Module 1'!A22</f>
        <v>46000607</v>
      </c>
      <c r="B22" s="36" t="str">
        <f>'Module 1'!B22</f>
        <v>Sourav Maji</v>
      </c>
      <c r="C22" s="26">
        <v>73</v>
      </c>
      <c r="D22" s="53">
        <f t="shared" si="0"/>
        <v>73</v>
      </c>
      <c r="E22" s="92"/>
    </row>
    <row r="23" spans="1:5" x14ac:dyDescent="0.35">
      <c r="A23" s="20">
        <f>'Module 1'!A23</f>
        <v>46000611</v>
      </c>
      <c r="B23" s="36" t="str">
        <f>'Module 1'!B23</f>
        <v>Shreyas Pandey</v>
      </c>
      <c r="C23" s="26">
        <v>74</v>
      </c>
      <c r="D23" s="53">
        <f t="shared" si="0"/>
        <v>74</v>
      </c>
      <c r="E23" s="92"/>
    </row>
    <row r="24" spans="1:5" x14ac:dyDescent="0.35">
      <c r="A24" s="20">
        <f>'Module 1'!A24</f>
        <v>46000617</v>
      </c>
      <c r="B24" s="36" t="str">
        <f>'Module 1'!B24</f>
        <v>Asmita Chandrakar</v>
      </c>
      <c r="C24" s="26">
        <v>74</v>
      </c>
      <c r="D24" s="53">
        <f t="shared" si="0"/>
        <v>74</v>
      </c>
      <c r="E24" s="92"/>
    </row>
    <row r="25" spans="1:5" x14ac:dyDescent="0.35">
      <c r="A25" s="20">
        <f>'Module 1'!A25</f>
        <v>46000699</v>
      </c>
      <c r="B25" s="36" t="str">
        <f>'Module 1'!B25</f>
        <v>Akash Singh</v>
      </c>
      <c r="C25" s="26">
        <v>72</v>
      </c>
      <c r="D25" s="53">
        <f t="shared" si="0"/>
        <v>72</v>
      </c>
      <c r="E25" s="92"/>
    </row>
    <row r="26" spans="1:5" x14ac:dyDescent="0.35">
      <c r="A26" s="20">
        <f>'Module 1'!A26</f>
        <v>46000770</v>
      </c>
      <c r="B26" s="36" t="str">
        <f>'Module 1'!B26</f>
        <v>Sowrasree Banerjee</v>
      </c>
      <c r="C26" s="26">
        <v>72</v>
      </c>
      <c r="D26" s="53">
        <f t="shared" si="0"/>
        <v>72</v>
      </c>
      <c r="E26" s="92"/>
    </row>
    <row r="27" spans="1:5" x14ac:dyDescent="0.35">
      <c r="A27" s="20">
        <f>'Module 1'!A27</f>
        <v>46000822</v>
      </c>
      <c r="B27" s="36" t="str">
        <f>'Module 1'!B27</f>
        <v>Pulak Sinha</v>
      </c>
      <c r="C27" s="26">
        <v>75</v>
      </c>
      <c r="D27" s="53">
        <f t="shared" si="0"/>
        <v>75</v>
      </c>
      <c r="E27" s="92"/>
    </row>
    <row r="28" spans="1:5" x14ac:dyDescent="0.35">
      <c r="A28" s="20">
        <f>'Module 1'!A28</f>
        <v>46000823</v>
      </c>
      <c r="B28" s="36" t="str">
        <f>'Module 1'!B28</f>
        <v>Pushpraj Kaushik</v>
      </c>
      <c r="C28" s="26">
        <v>73</v>
      </c>
      <c r="D28" s="53">
        <f t="shared" si="0"/>
        <v>73</v>
      </c>
      <c r="E28" s="92"/>
    </row>
    <row r="29" spans="1:5" x14ac:dyDescent="0.35">
      <c r="A29" s="20">
        <f>'Module 1'!A29</f>
        <v>46000851</v>
      </c>
      <c r="B29" s="36" t="str">
        <f>'Module 1'!B29</f>
        <v>Sagar Sharma</v>
      </c>
      <c r="C29" s="26">
        <v>73</v>
      </c>
      <c r="D29" s="53">
        <f t="shared" si="0"/>
        <v>73</v>
      </c>
      <c r="E29" s="92"/>
    </row>
    <row r="30" spans="1:5" x14ac:dyDescent="0.35">
      <c r="A30" s="20">
        <f>'Module 1'!A30</f>
        <v>46000946</v>
      </c>
      <c r="B30" s="36" t="str">
        <f>'Module 1'!B30</f>
        <v>Siddharth Taklikar</v>
      </c>
      <c r="C30" s="26">
        <v>72</v>
      </c>
      <c r="D30" s="53">
        <f t="shared" si="0"/>
        <v>72</v>
      </c>
      <c r="E30" s="92"/>
    </row>
    <row r="31" spans="1:5" x14ac:dyDescent="0.35">
      <c r="A31" s="20">
        <f>'Module 1'!A31</f>
        <v>46001006</v>
      </c>
      <c r="B31" s="36" t="str">
        <f>'Module 1'!B31</f>
        <v>Maski Saijahnavi</v>
      </c>
      <c r="C31" s="26">
        <v>72</v>
      </c>
      <c r="D31" s="53">
        <f t="shared" si="0"/>
        <v>72</v>
      </c>
      <c r="E31" s="92"/>
    </row>
    <row r="32" spans="1:5" x14ac:dyDescent="0.35">
      <c r="A32" s="20">
        <f>'Module 1'!A32</f>
        <v>46001008</v>
      </c>
      <c r="B32" s="36" t="str">
        <f>'Module 1'!B32</f>
        <v>C Akhil Chowdary</v>
      </c>
      <c r="C32" s="26">
        <v>73</v>
      </c>
      <c r="D32" s="53">
        <f t="shared" si="0"/>
        <v>73</v>
      </c>
      <c r="E32" s="92"/>
    </row>
    <row r="33" spans="1:5" x14ac:dyDescent="0.35">
      <c r="A33" s="20">
        <f>'Module 1'!A33</f>
        <v>46001022</v>
      </c>
      <c r="B33" s="36" t="str">
        <f>'Module 1'!B33</f>
        <v>Arshpreet A</v>
      </c>
      <c r="C33" s="26">
        <v>72</v>
      </c>
      <c r="D33" s="53">
        <f t="shared" si="0"/>
        <v>72</v>
      </c>
      <c r="E33" s="92"/>
    </row>
    <row r="34" spans="1:5" x14ac:dyDescent="0.35">
      <c r="A34" s="20">
        <f>'Module 1'!A34</f>
        <v>46001049</v>
      </c>
      <c r="B34" s="36" t="str">
        <f>'Module 1'!B34</f>
        <v>Astha A</v>
      </c>
      <c r="C34" s="26">
        <v>73</v>
      </c>
      <c r="D34" s="53">
        <f t="shared" si="0"/>
        <v>73</v>
      </c>
      <c r="E34" s="92"/>
    </row>
    <row r="35" spans="1:5" x14ac:dyDescent="0.35">
      <c r="A35" s="20">
        <f>'Module 1'!A35</f>
        <v>46001050</v>
      </c>
      <c r="B35" s="36" t="str">
        <f>'Module 1'!B35</f>
        <v>Kata Tarunsree</v>
      </c>
      <c r="C35" s="26">
        <v>74</v>
      </c>
      <c r="D35" s="53">
        <f t="shared" si="0"/>
        <v>74</v>
      </c>
      <c r="E35" s="92"/>
    </row>
    <row r="36" spans="1:5" x14ac:dyDescent="0.35">
      <c r="A36" s="20">
        <f>'Module 1'!A36</f>
        <v>46001073</v>
      </c>
      <c r="B36" s="36" t="str">
        <f>'Module 1'!B36</f>
        <v>Madhuri Vemulapaty</v>
      </c>
      <c r="C36" s="26">
        <v>73</v>
      </c>
      <c r="D36" s="53">
        <f t="shared" si="0"/>
        <v>73</v>
      </c>
      <c r="E36" s="92"/>
    </row>
    <row r="37" spans="1:5" x14ac:dyDescent="0.35">
      <c r="A37" s="20">
        <f>'Module 1'!A37</f>
        <v>46001083</v>
      </c>
      <c r="B37" s="36" t="str">
        <f>'Module 1'!B37</f>
        <v>Prafull Sharma</v>
      </c>
      <c r="C37" s="26">
        <v>73</v>
      </c>
      <c r="D37" s="53">
        <f t="shared" si="0"/>
        <v>73</v>
      </c>
      <c r="E37" s="92"/>
    </row>
    <row r="38" spans="1:5" x14ac:dyDescent="0.35">
      <c r="A38" s="20">
        <f>'Module 1'!A38</f>
        <v>46001550</v>
      </c>
      <c r="B38" s="36" t="str">
        <f>'Module 1'!B38</f>
        <v>Ritwik Sinha</v>
      </c>
      <c r="C38" s="26">
        <v>74</v>
      </c>
      <c r="D38" s="53">
        <f t="shared" si="0"/>
        <v>74</v>
      </c>
      <c r="E38" s="92"/>
    </row>
    <row r="39" spans="1:5" x14ac:dyDescent="0.35">
      <c r="A39" s="20">
        <f>'Module 1'!A39</f>
        <v>46003230</v>
      </c>
      <c r="B39" s="36" t="str">
        <f>'Module 1'!B39</f>
        <v>Akshay Tople</v>
      </c>
      <c r="C39" s="26">
        <v>75</v>
      </c>
      <c r="D39" s="53">
        <f t="shared" si="0"/>
        <v>75</v>
      </c>
      <c r="E39" s="92"/>
    </row>
    <row r="40" spans="1:5" x14ac:dyDescent="0.35">
      <c r="A40" s="20">
        <f>'Module 1'!A40</f>
        <v>46003298</v>
      </c>
      <c r="B40" s="36" t="str">
        <f>'Module 1'!B40</f>
        <v>Chennareddy Sravani</v>
      </c>
      <c r="C40" s="26">
        <v>72</v>
      </c>
      <c r="D40" s="53">
        <f t="shared" si="0"/>
        <v>72</v>
      </c>
      <c r="E40" s="92"/>
    </row>
  </sheetData>
  <mergeCells count="3">
    <mergeCell ref="A8:A9"/>
    <mergeCell ref="B8:B9"/>
    <mergeCell ref="A7:E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041E0BA7B2242AEC247EE481AFC0F" ma:contentTypeVersion="8" ma:contentTypeDescription="Create a new document." ma:contentTypeScope="" ma:versionID="57bee793cdd20c80dd47c9540bd9f50a">
  <xsd:schema xmlns:xsd="http://www.w3.org/2001/XMLSchema" xmlns:xs="http://www.w3.org/2001/XMLSchema" xmlns:p="http://schemas.microsoft.com/office/2006/metadata/properties" xmlns:ns2="098fdb96-5815-4671-acb8-ec9d43d728ea" targetNamespace="http://schemas.microsoft.com/office/2006/metadata/properties" ma:root="true" ma:fieldsID="5a110595f92a3bc4b170c462b17bdc5e" ns2:_="">
    <xsd:import namespace="098fdb96-5815-4671-acb8-ec9d43d72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8fdb96-5815-4671-acb8-ec9d43d728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BBE274-3FB8-4F99-AEF8-FF0E1782FE6D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098fdb96-5815-4671-acb8-ec9d43d728ea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D6042B4-C355-445A-B4A2-79FC384F02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8fdb96-5815-4671-acb8-ec9d43d72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52A20F-C924-486B-96C8-F47A4DF42B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Consolidated Report</vt:lpstr>
      <vt:lpstr>Module 1</vt:lpstr>
      <vt:lpstr>Module 2</vt:lpstr>
      <vt:lpstr>Module 3</vt:lpstr>
      <vt:lpstr>Module 4</vt:lpstr>
      <vt:lpstr>FinalProject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hosakosou</dc:creator>
  <cp:lastModifiedBy>Misal, Dinesh</cp:lastModifiedBy>
  <cp:lastPrinted>2019-10-24T06:31:53Z</cp:lastPrinted>
  <dcterms:created xsi:type="dcterms:W3CDTF">2013-02-04T06:42:45Z</dcterms:created>
  <dcterms:modified xsi:type="dcterms:W3CDTF">2019-11-22T11:23:58Z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0x010100877041E0BA7B2242AEC247EE481AFC0F</vt:lpwstr>
  </property>
  <property fmtid="{D5CDD505-2E9C-101B-9397-08002B2CF9AE}" pid="3" name="WorkbookGuid">
    <vt:lpwstr>52dc5c05-328a-4ee0-8151-fd415fbc2128</vt:lpwstr>
  </property>
</Properties>
</file>