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bikash/My Drive (bikash@vasudhaindia.org)/01-cooking/01-analysis-files/TEA-cook/"/>
    </mc:Choice>
  </mc:AlternateContent>
  <xr:revisionPtr revIDLastSave="0" documentId="13_ncr:1_{D3F0EEF4-63FA-AF48-A4F9-203C9EB1070F}" xr6:coauthVersionLast="47" xr6:coauthVersionMax="47" xr10:uidLastSave="{00000000-0000-0000-0000-000000000000}"/>
  <bookViews>
    <workbookView xWindow="0" yWindow="0" windowWidth="28800" windowHeight="18000" xr2:uid="{7EBAAA4E-59CC-FC40-A9EE-7A0CED89A0F9}"/>
  </bookViews>
  <sheets>
    <sheet name="baseline" sheetId="1" r:id="rId1"/>
    <sheet name="e-cooking" sheetId="2" r:id="rId2"/>
    <sheet name="hh-profil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6" i="1" l="1"/>
  <c r="AA8" i="1"/>
  <c r="AA7" i="1"/>
  <c r="AB7" i="1" s="1"/>
  <c r="AB5" i="1"/>
  <c r="AB6" i="1"/>
  <c r="AB8" i="1"/>
  <c r="AB9" i="1"/>
  <c r="AB10" i="1"/>
  <c r="AB11" i="1"/>
  <c r="AB12" i="1"/>
  <c r="AB13" i="1"/>
  <c r="AB14" i="1"/>
  <c r="AB15" i="1"/>
  <c r="AB16" i="1"/>
  <c r="AB17" i="1"/>
  <c r="AB18" i="1"/>
  <c r="AB19" i="1"/>
  <c r="AB20" i="1"/>
  <c r="AB21" i="1"/>
  <c r="AB22" i="1"/>
  <c r="AB2" i="1"/>
  <c r="AA3" i="1"/>
  <c r="AB3" i="1" s="1"/>
  <c r="AA4" i="1"/>
  <c r="AB4" i="1" s="1"/>
  <c r="AA2" i="1"/>
  <c r="G37" i="2"/>
  <c r="G45" i="2" s="1"/>
  <c r="G38" i="2"/>
  <c r="G46" i="2" s="1"/>
  <c r="G40" i="2"/>
  <c r="G48" i="2" s="1"/>
  <c r="G33" i="2"/>
  <c r="G41" i="2" s="1"/>
  <c r="G49" i="2" s="1"/>
  <c r="G29" i="2"/>
  <c r="G30" i="2"/>
  <c r="G31" i="2"/>
  <c r="G39" i="2" s="1"/>
  <c r="G47" i="2" s="1"/>
  <c r="G32" i="2"/>
  <c r="G27" i="2"/>
  <c r="G35" i="2" s="1"/>
  <c r="G43" i="2" s="1"/>
  <c r="G28" i="2"/>
  <c r="G36" i="2" s="1"/>
  <c r="G44" i="2" s="1"/>
  <c r="G26" i="2"/>
  <c r="G34" i="2" s="1"/>
  <c r="G42" i="2" s="1"/>
  <c r="G23" i="2"/>
  <c r="G17" i="2"/>
  <c r="G25" i="2" s="1"/>
  <c r="G12" i="2"/>
  <c r="G20" i="2" s="1"/>
  <c r="G13" i="2"/>
  <c r="G21" i="2" s="1"/>
  <c r="G14" i="2"/>
  <c r="G22" i="2" s="1"/>
  <c r="G15" i="2"/>
  <c r="G16" i="2"/>
  <c r="G24" i="2" s="1"/>
  <c r="G11" i="2"/>
  <c r="G19" i="2" s="1"/>
  <c r="G10" i="2"/>
  <c r="G18" i="2" s="1"/>
  <c r="J15" i="1"/>
  <c r="J8" i="1" s="1"/>
  <c r="J10" i="1"/>
  <c r="J3" i="1" s="1"/>
  <c r="J11" i="1"/>
  <c r="J4" i="1" s="1"/>
  <c r="J12" i="1"/>
  <c r="J5" i="1" s="1"/>
  <c r="J13" i="1"/>
  <c r="J6" i="1" s="1"/>
  <c r="J14" i="1"/>
  <c r="J7" i="1" s="1"/>
  <c r="J9" i="1"/>
  <c r="J2" i="1" s="1"/>
  <c r="R38" i="2" l="1"/>
  <c r="P33" i="2"/>
  <c r="R33" i="2" s="1"/>
  <c r="P45" i="2"/>
  <c r="R45" i="2" s="1"/>
  <c r="P48" i="2"/>
  <c r="R48" i="2" s="1"/>
  <c r="P38" i="2"/>
  <c r="L49" i="2"/>
  <c r="M49" i="2" s="1"/>
  <c r="W49" i="2" s="1"/>
  <c r="L48" i="2"/>
  <c r="M48" i="2" s="1"/>
  <c r="W48" i="2" s="1"/>
  <c r="L47" i="2"/>
  <c r="M47" i="2" s="1"/>
  <c r="L46" i="2"/>
  <c r="M46" i="2" s="1"/>
  <c r="W46" i="2" s="1"/>
  <c r="L45" i="2"/>
  <c r="M45" i="2" s="1"/>
  <c r="W45" i="2" s="1"/>
  <c r="L44" i="2"/>
  <c r="M44" i="2" s="1"/>
  <c r="L43" i="2"/>
  <c r="M43" i="2" s="1"/>
  <c r="W43" i="2" s="1"/>
  <c r="L42" i="2"/>
  <c r="M42" i="2" s="1"/>
  <c r="W42" i="2" s="1"/>
  <c r="L41" i="2"/>
  <c r="M41" i="2" s="1"/>
  <c r="W41" i="2" s="1"/>
  <c r="L40" i="2"/>
  <c r="M40" i="2" s="1"/>
  <c r="W40" i="2" s="1"/>
  <c r="M39" i="2"/>
  <c r="W39" i="2" s="1"/>
  <c r="L39" i="2"/>
  <c r="L38" i="2"/>
  <c r="M38" i="2" s="1"/>
  <c r="W38" i="2" s="1"/>
  <c r="L37" i="2"/>
  <c r="M37" i="2" s="1"/>
  <c r="W37" i="2" s="1"/>
  <c r="L36" i="2"/>
  <c r="M36" i="2" s="1"/>
  <c r="L35" i="2"/>
  <c r="M35" i="2" s="1"/>
  <c r="W35" i="2" s="1"/>
  <c r="L34" i="2"/>
  <c r="M34" i="2" s="1"/>
  <c r="W34" i="2" s="1"/>
  <c r="L33" i="2"/>
  <c r="M33" i="2" s="1"/>
  <c r="W33" i="2" s="1"/>
  <c r="L32" i="2"/>
  <c r="M32" i="2" s="1"/>
  <c r="W32" i="2" s="1"/>
  <c r="L31" i="2"/>
  <c r="M31" i="2" s="1"/>
  <c r="L30" i="2"/>
  <c r="M30" i="2" s="1"/>
  <c r="W30" i="2" s="1"/>
  <c r="L29" i="2"/>
  <c r="M29" i="2" s="1"/>
  <c r="W29" i="2" s="1"/>
  <c r="M28" i="2"/>
  <c r="P28" i="2" s="1"/>
  <c r="R28" i="2" s="1"/>
  <c r="L28" i="2"/>
  <c r="L27" i="2"/>
  <c r="M27" i="2" s="1"/>
  <c r="W27" i="2" s="1"/>
  <c r="L26" i="2"/>
  <c r="M26" i="2" s="1"/>
  <c r="W26" i="2" s="1"/>
  <c r="L25" i="2"/>
  <c r="M25" i="2" s="1"/>
  <c r="W25" i="2" s="1"/>
  <c r="L24" i="2"/>
  <c r="M24" i="2" s="1"/>
  <c r="W24" i="2" s="1"/>
  <c r="L23" i="2"/>
  <c r="M23" i="2" s="1"/>
  <c r="W23" i="2" s="1"/>
  <c r="L22" i="2"/>
  <c r="M22" i="2" s="1"/>
  <c r="W22" i="2" s="1"/>
  <c r="L21" i="2"/>
  <c r="M21" i="2" s="1"/>
  <c r="W21" i="2" s="1"/>
  <c r="L20" i="2"/>
  <c r="M20" i="2" s="1"/>
  <c r="W20" i="2" s="1"/>
  <c r="L19" i="2"/>
  <c r="M19" i="2" s="1"/>
  <c r="W19" i="2" s="1"/>
  <c r="L18" i="2"/>
  <c r="M18" i="2" s="1"/>
  <c r="W18" i="2" s="1"/>
  <c r="L17" i="2"/>
  <c r="M17" i="2" s="1"/>
  <c r="W17" i="2" s="1"/>
  <c r="L16" i="2"/>
  <c r="M16" i="2" s="1"/>
  <c r="W16" i="2" s="1"/>
  <c r="L15" i="2"/>
  <c r="M15" i="2" s="1"/>
  <c r="W15" i="2" s="1"/>
  <c r="L14" i="2"/>
  <c r="M14" i="2" s="1"/>
  <c r="W14" i="2" s="1"/>
  <c r="L13" i="2"/>
  <c r="M13" i="2" s="1"/>
  <c r="W13" i="2" s="1"/>
  <c r="L12" i="2"/>
  <c r="M12" i="2" s="1"/>
  <c r="W12" i="2" s="1"/>
  <c r="L11" i="2"/>
  <c r="M11" i="2" s="1"/>
  <c r="W11" i="2" s="1"/>
  <c r="L10" i="2"/>
  <c r="M10" i="2" s="1"/>
  <c r="W47" i="2" l="1"/>
  <c r="P47" i="2"/>
  <c r="R47" i="2" s="1"/>
  <c r="P36" i="2"/>
  <c r="R36" i="2" s="1"/>
  <c r="W36" i="2"/>
  <c r="W10" i="2"/>
  <c r="P10" i="2"/>
  <c r="R10" i="2" s="1"/>
  <c r="W44" i="2"/>
  <c r="P44" i="2"/>
  <c r="R44" i="2" s="1"/>
  <c r="W31" i="2"/>
  <c r="P31" i="2"/>
  <c r="R31" i="2" s="1"/>
  <c r="W28" i="2"/>
  <c r="P13" i="2"/>
  <c r="R13" i="2" s="1"/>
  <c r="P20" i="2"/>
  <c r="R20" i="2" s="1"/>
  <c r="P27" i="2"/>
  <c r="R27" i="2" s="1"/>
  <c r="P42" i="2"/>
  <c r="R42" i="2" s="1"/>
  <c r="P41" i="2"/>
  <c r="R41" i="2" s="1"/>
  <c r="P12" i="2"/>
  <c r="R12" i="2" s="1"/>
  <c r="P19" i="2"/>
  <c r="R19" i="2" s="1"/>
  <c r="P34" i="2"/>
  <c r="R34" i="2" s="1"/>
  <c r="P11" i="2"/>
  <c r="R11" i="2" s="1"/>
  <c r="P26" i="2"/>
  <c r="R26" i="2" s="1"/>
  <c r="P40" i="2"/>
  <c r="R40" i="2" s="1"/>
  <c r="P25" i="2"/>
  <c r="R25" i="2" s="1"/>
  <c r="P18" i="2"/>
  <c r="R18" i="2" s="1"/>
  <c r="P32" i="2"/>
  <c r="R32" i="2" s="1"/>
  <c r="P39" i="2"/>
  <c r="R39" i="2" s="1"/>
  <c r="P46" i="2"/>
  <c r="R46" i="2" s="1"/>
  <c r="P17" i="2"/>
  <c r="R17" i="2" s="1"/>
  <c r="P24" i="2"/>
  <c r="R24" i="2" s="1"/>
  <c r="P16" i="2"/>
  <c r="R16" i="2" s="1"/>
  <c r="P23" i="2"/>
  <c r="R23" i="2" s="1"/>
  <c r="P30" i="2"/>
  <c r="R30" i="2" s="1"/>
  <c r="P37" i="2"/>
  <c r="R37" i="2" s="1"/>
  <c r="P15" i="2"/>
  <c r="R15" i="2" s="1"/>
  <c r="P22" i="2"/>
  <c r="R22" i="2" s="1"/>
  <c r="P29" i="2"/>
  <c r="R29" i="2" s="1"/>
  <c r="P43" i="2"/>
  <c r="R43" i="2" s="1"/>
  <c r="P14" i="2"/>
  <c r="R14" i="2" s="1"/>
  <c r="P21" i="2"/>
  <c r="R21" i="2" s="1"/>
  <c r="P35" i="2"/>
  <c r="R35" i="2" s="1"/>
  <c r="P49" i="2"/>
  <c r="R49" i="2" s="1"/>
  <c r="L22" i="1"/>
  <c r="M22" i="1" s="1"/>
  <c r="L21" i="1"/>
  <c r="M21" i="1" s="1"/>
  <c r="L20" i="1"/>
  <c r="M20" i="1" s="1"/>
  <c r="L19" i="1"/>
  <c r="M19" i="1" s="1"/>
  <c r="M18" i="1"/>
  <c r="W18" i="1" s="1"/>
  <c r="L18" i="1"/>
  <c r="L17" i="1"/>
  <c r="M17" i="1" s="1"/>
  <c r="L16" i="1"/>
  <c r="M16" i="1" s="1"/>
  <c r="L15" i="1"/>
  <c r="M15" i="1" s="1"/>
  <c r="L14" i="1"/>
  <c r="M14" i="1" s="1"/>
  <c r="L13" i="1"/>
  <c r="M13" i="1" s="1"/>
  <c r="L12" i="1"/>
  <c r="M12" i="1" s="1"/>
  <c r="L11" i="1"/>
  <c r="M11" i="1" s="1"/>
  <c r="W11" i="1" s="1"/>
  <c r="L10" i="1"/>
  <c r="M10" i="1" s="1"/>
  <c r="L9" i="1"/>
  <c r="M9" i="1" s="1"/>
  <c r="L8" i="1"/>
  <c r="M8" i="1" s="1"/>
  <c r="L3" i="2"/>
  <c r="M3" i="2" s="1"/>
  <c r="L4" i="2"/>
  <c r="M4" i="2" s="1"/>
  <c r="L5" i="2"/>
  <c r="M5" i="2" s="1"/>
  <c r="L6" i="2"/>
  <c r="M6" i="2" s="1"/>
  <c r="L7" i="2"/>
  <c r="M7" i="2" s="1"/>
  <c r="L8" i="2"/>
  <c r="M8" i="2" s="1"/>
  <c r="L9" i="2"/>
  <c r="M9" i="2" s="1"/>
  <c r="L2" i="2"/>
  <c r="M2" i="2" s="1"/>
  <c r="L3" i="1"/>
  <c r="M3" i="1" s="1"/>
  <c r="L4" i="1"/>
  <c r="M4" i="1" s="1"/>
  <c r="L5" i="1"/>
  <c r="M5" i="1" s="1"/>
  <c r="L6" i="1"/>
  <c r="M6" i="1" s="1"/>
  <c r="L7" i="1"/>
  <c r="M7" i="1" s="1"/>
  <c r="P7" i="1" s="1"/>
  <c r="R7" i="1" s="1"/>
  <c r="L2" i="1"/>
  <c r="M2" i="1" s="1"/>
  <c r="C15" i="3"/>
  <c r="C16" i="3"/>
  <c r="C17" i="3"/>
  <c r="C18" i="3"/>
  <c r="C19" i="3"/>
  <c r="C20" i="3"/>
  <c r="C21" i="3"/>
  <c r="C22" i="3"/>
  <c r="C23" i="3"/>
  <c r="C24" i="3"/>
  <c r="C25" i="3"/>
  <c r="C26" i="3"/>
  <c r="C27" i="3"/>
  <c r="C28" i="3"/>
  <c r="C29" i="3"/>
  <c r="C30" i="3"/>
  <c r="C31" i="3"/>
  <c r="C14" i="3"/>
  <c r="C13" i="3"/>
  <c r="C12" i="3"/>
  <c r="C11" i="3"/>
  <c r="C10" i="3"/>
  <c r="C9" i="3"/>
  <c r="C8" i="3"/>
  <c r="C3" i="3"/>
  <c r="C4" i="3"/>
  <c r="C5" i="3"/>
  <c r="C6" i="3"/>
  <c r="C7" i="3"/>
  <c r="C2" i="3"/>
  <c r="W6" i="2" l="1"/>
  <c r="P6" i="2"/>
  <c r="R6" i="2" s="1"/>
  <c r="W22" i="1"/>
  <c r="P22" i="1"/>
  <c r="R22" i="1" s="1"/>
  <c r="W9" i="2"/>
  <c r="P9" i="2"/>
  <c r="R9" i="2" s="1"/>
  <c r="W5" i="2"/>
  <c r="P5" i="2"/>
  <c r="R5" i="2" s="1"/>
  <c r="W8" i="2"/>
  <c r="P8" i="2"/>
  <c r="R8" i="2" s="1"/>
  <c r="W4" i="2"/>
  <c r="P4" i="2"/>
  <c r="R4" i="2" s="1"/>
  <c r="W3" i="2"/>
  <c r="P3" i="2"/>
  <c r="R3" i="2" s="1"/>
  <c r="W2" i="2"/>
  <c r="P2" i="2"/>
  <c r="R2" i="2" s="1"/>
  <c r="W7" i="2"/>
  <c r="P7" i="2"/>
  <c r="R7" i="2" s="1"/>
  <c r="W2" i="1"/>
  <c r="P2" i="1"/>
  <c r="R2" i="1" s="1"/>
  <c r="P19" i="1"/>
  <c r="R19" i="1" s="1"/>
  <c r="W19" i="1"/>
  <c r="W20" i="1"/>
  <c r="P20" i="1"/>
  <c r="R20" i="1" s="1"/>
  <c r="W21" i="1"/>
  <c r="P21" i="1"/>
  <c r="R21" i="1" s="1"/>
  <c r="P16" i="1"/>
  <c r="R16" i="1" s="1"/>
  <c r="W16" i="1"/>
  <c r="W17" i="1"/>
  <c r="P17" i="1"/>
  <c r="R17" i="1" s="1"/>
  <c r="P18" i="1"/>
  <c r="R18" i="1" s="1"/>
  <c r="P12" i="1"/>
  <c r="R12" i="1" s="1"/>
  <c r="W12" i="1"/>
  <c r="W14" i="1"/>
  <c r="P14" i="1"/>
  <c r="R14" i="1" s="1"/>
  <c r="P9" i="1"/>
  <c r="R9" i="1" s="1"/>
  <c r="W9" i="1"/>
  <c r="W10" i="1"/>
  <c r="P10" i="1"/>
  <c r="R10" i="1" s="1"/>
  <c r="P13" i="1"/>
  <c r="R13" i="1" s="1"/>
  <c r="W13" i="1"/>
  <c r="W15" i="1"/>
  <c r="P15" i="1"/>
  <c r="R15" i="1" s="1"/>
  <c r="P11" i="1"/>
  <c r="R11" i="1" s="1"/>
  <c r="W8" i="1"/>
  <c r="P8" i="1"/>
  <c r="R8" i="1" s="1"/>
  <c r="W4" i="1"/>
  <c r="P4" i="1"/>
  <c r="R4" i="1" s="1"/>
  <c r="W6" i="1"/>
  <c r="P6" i="1"/>
  <c r="R6" i="1" s="1"/>
  <c r="W5" i="1"/>
  <c r="P5" i="1"/>
  <c r="R5" i="1" s="1"/>
  <c r="W3" i="1"/>
  <c r="P3" i="1"/>
  <c r="R3" i="1" s="1"/>
  <c r="W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Vasudha</author>
    <author>tc={D6D45B34-63C1-E643-A96F-1EA2F6555628}</author>
    <author>tc={4C8744A5-6485-F34B-B795-D5CA2CF2D9AE}</author>
    <author>tc={A8EC30E5-1FB3-9A45-ADA8-1D01A5459B0F}</author>
  </authors>
  <commentList>
    <comment ref="AA2" authorId="0" shapeId="0" xr:uid="{225CE637-B496-4FA5-8A37-4C950533F964}">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AB2" authorId="0" shapeId="0" xr:uid="{B8BE05AD-AC5F-45BB-A165-2BEF7D7AB73C}">
      <text>
        <r>
          <rPr>
            <b/>
            <sz val="9"/>
            <color rgb="FF000000"/>
            <rFont val="Tahoma"/>
            <family val="2"/>
          </rPr>
          <t>Vasudha:</t>
        </r>
        <r>
          <rPr>
            <sz val="9"/>
            <color rgb="FF000000"/>
            <rFont val="Tahoma"/>
            <family val="2"/>
          </rPr>
          <t xml:space="preserve">
</t>
        </r>
        <r>
          <rPr>
            <sz val="9"/>
            <color rgb="FF000000"/>
            <rFont val="Tahoma"/>
            <family val="2"/>
          </rPr>
          <t>units in mg</t>
        </r>
      </text>
    </comment>
    <comment ref="AC2" authorId="0" shapeId="0" xr:uid="{CAA4970C-603B-482C-B511-C709F5B83A7E}">
      <text>
        <r>
          <rPr>
            <b/>
            <sz val="9"/>
            <color rgb="FF000000"/>
            <rFont val="Tahoma"/>
            <family val="2"/>
          </rPr>
          <t>Vasudha:</t>
        </r>
        <r>
          <rPr>
            <sz val="9"/>
            <color rgb="FF000000"/>
            <rFont val="Tahoma"/>
            <family val="2"/>
          </rPr>
          <t xml:space="preserve">
</t>
        </r>
        <r>
          <rPr>
            <sz val="9"/>
            <color rgb="FF000000"/>
            <rFont val="Tahoma"/>
            <family val="2"/>
          </rPr>
          <t>https://journals.plos.org/plosone/article?id=10.1371/journal.pone.0231757</t>
        </r>
      </text>
    </comment>
    <comment ref="AA3" authorId="0" shapeId="0" xr:uid="{4060FBA1-5224-45E8-851A-F242790E19F0}">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AA4" authorId="0" shapeId="0" xr:uid="{863E8605-9083-4F04-A73A-18758BA42E8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V5" authorId="1" shapeId="0" xr:uid="{D6D45B34-63C1-E643-A96F-1EA2F6555628}">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AA5" authorId="0" shapeId="0" xr:uid="{DFAF0260-9C85-4C4D-AC30-38A3FB142144}">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AA6" authorId="0" shapeId="0" xr:uid="{2B7908CB-21BA-4FB2-9796-78B107168662}">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AA7" authorId="0" shapeId="0" xr:uid="{C2B8A243-DAEB-4F2E-9004-0E06F307BBC2}">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AA8" authorId="0" shapeId="0" xr:uid="{D882D192-3078-4525-BD63-C93C7F46EFFA}">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V12" authorId="2" shapeId="0" xr:uid="{4C8744A5-6485-F34B-B795-D5CA2CF2D9AE}">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V19" authorId="3" shapeId="0" xr:uid="{A8EC30E5-1FB3-9A45-ADA8-1D01A5459B0F}">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List>
</comments>
</file>

<file path=xl/sharedStrings.xml><?xml version="1.0" encoding="utf-8"?>
<sst xmlns="http://schemas.openxmlformats.org/spreadsheetml/2006/main" count="397" uniqueCount="55">
  <si>
    <t>Biogas</t>
  </si>
  <si>
    <t>Biogas (2 burner)</t>
  </si>
  <si>
    <t>Electric Pressure Cooker</t>
  </si>
  <si>
    <t>LPG</t>
  </si>
  <si>
    <t>PNG</t>
  </si>
  <si>
    <t>Solar rooftop (capex)</t>
  </si>
  <si>
    <t>LPG (2 burner)</t>
  </si>
  <si>
    <t>Solar rooftop (net metering)</t>
  </si>
  <si>
    <t>PNG (2 burner)</t>
  </si>
  <si>
    <t>Fuel</t>
  </si>
  <si>
    <t>Stove</t>
  </si>
  <si>
    <t>Firewood</t>
  </si>
  <si>
    <t>Traditional cook stove (TCS)</t>
  </si>
  <si>
    <t>Improved cook stove (ICS - Natural)</t>
  </si>
  <si>
    <t>Improved cook stove (ICS - Forced)</t>
  </si>
  <si>
    <t>Grid electricity</t>
  </si>
  <si>
    <t>Electric Induction</t>
  </si>
  <si>
    <t>Microgrid (RESCO)</t>
  </si>
  <si>
    <t>Life</t>
  </si>
  <si>
    <t>Thermal Efficiency</t>
  </si>
  <si>
    <t>Capex</t>
  </si>
  <si>
    <t>Daily cooking duration</t>
  </si>
  <si>
    <t>Hourly consumption</t>
  </si>
  <si>
    <t>Daily consumption</t>
  </si>
  <si>
    <t>Annual consumption</t>
  </si>
  <si>
    <t>Unit cost</t>
  </si>
  <si>
    <t>Opex</t>
  </si>
  <si>
    <t>Payback period</t>
  </si>
  <si>
    <t>Unit carbon emission</t>
  </si>
  <si>
    <t>Total carbon emissions (FS+EI*)</t>
  </si>
  <si>
    <t>Unit cost of carbon credit (CC)</t>
  </si>
  <si>
    <t>Total CC revenue possible</t>
  </si>
  <si>
    <t>Total cost</t>
  </si>
  <si>
    <t>Daily IHAP (PM2.5)</t>
  </si>
  <si>
    <t>Annual IHAP (PM2.5)</t>
  </si>
  <si>
    <t>Health Hazard</t>
  </si>
  <si>
    <t>Adults</t>
  </si>
  <si>
    <t>Children</t>
  </si>
  <si>
    <t>Total</t>
  </si>
  <si>
    <t>-</t>
  </si>
  <si>
    <t>Area</t>
  </si>
  <si>
    <t>Rural</t>
  </si>
  <si>
    <t>Urban</t>
  </si>
  <si>
    <t>Socio-Economic</t>
  </si>
  <si>
    <t>Lower</t>
  </si>
  <si>
    <t>Middle</t>
  </si>
  <si>
    <t>Higher</t>
  </si>
  <si>
    <t>Overheads (Stove)</t>
  </si>
  <si>
    <t>Overheads (Fuel)</t>
  </si>
  <si>
    <t>Mortality Estimates</t>
  </si>
  <si>
    <t>Annual Income</t>
  </si>
  <si>
    <t>pbp</t>
  </si>
  <si>
    <t>elec investment</t>
  </si>
  <si>
    <t>annual saving</t>
  </si>
  <si>
    <t>Ophthalmic, respiratory, cardiovascular, dermatological symptoms /conditions and history of adverse obstetric outcomes.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</si>
</sst>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0.0"/>
  </numFmts>
  <fonts count="9" x14ac:knownFonts="1">
    <font>
      <sz val="12"/>
      <color theme="1"/>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bottom style="double">
        <color indexed="64"/>
      </bottom>
      <diagonal/>
    </border>
    <border>
      <left/>
      <right style="thin">
        <color indexed="64"/>
      </right>
      <top/>
      <bottom style="thick">
        <color rgb="FFFF0000"/>
      </bottom>
      <diagonal/>
    </border>
    <border>
      <left style="thin">
        <color indexed="64"/>
      </left>
      <right/>
      <top/>
      <bottom style="thin">
        <color indexed="64"/>
      </bottom>
      <diagonal/>
    </border>
    <border>
      <left style="thin">
        <color indexed="64"/>
      </left>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right/>
      <top/>
      <bottom style="thick">
        <color rgb="FFFF0000"/>
      </bottom>
      <diagonal/>
    </border>
  </borders>
  <cellStyleXfs count="2">
    <xf numFmtId="0" fontId="0" fillId="0" borderId="0"/>
    <xf numFmtId="44" fontId="2" fillId="0" borderId="0" applyFont="0" applyFill="0" applyBorder="0" applyAlignment="0" applyProtection="0"/>
  </cellStyleXfs>
  <cellXfs count="68">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0" fillId="0" borderId="1" xfId="0" applyBorder="1" applyAlignment="1">
      <alignment vertical="center"/>
    </xf>
    <xf numFmtId="0" fontId="0" fillId="0" borderId="2" xfId="0" applyBorder="1" applyAlignment="1">
      <alignment vertical="center"/>
    </xf>
    <xf numFmtId="0" fontId="0" fillId="0" borderId="2" xfId="0" applyBorder="1"/>
    <xf numFmtId="0" fontId="0" fillId="0" borderId="2" xfId="0" applyBorder="1" applyAlignment="1">
      <alignment horizontal="center"/>
    </xf>
    <xf numFmtId="0" fontId="0" fillId="0" borderId="2" xfId="0" applyBorder="1" applyAlignment="1">
      <alignment horizontal="center" vertical="center"/>
    </xf>
    <xf numFmtId="9" fontId="0" fillId="0" borderId="2" xfId="0" applyNumberFormat="1" applyBorder="1" applyAlignment="1">
      <alignment horizontal="center"/>
    </xf>
    <xf numFmtId="164" fontId="0" fillId="0" borderId="2" xfId="1" applyNumberFormat="1" applyFont="1" applyBorder="1" applyAlignment="1">
      <alignment horizontal="center"/>
    </xf>
    <xf numFmtId="0" fontId="5" fillId="0" borderId="0" xfId="0" applyFont="1"/>
    <xf numFmtId="164" fontId="0" fillId="0" borderId="0" xfId="1" applyNumberFormat="1" applyFont="1" applyBorder="1" applyAlignment="1">
      <alignment horizontal="center"/>
    </xf>
    <xf numFmtId="0" fontId="1" fillId="0" borderId="0" xfId="0" applyFont="1" applyAlignment="1">
      <alignment horizontal="center" vertical="center"/>
    </xf>
    <xf numFmtId="0" fontId="6" fillId="0" borderId="2" xfId="0" applyFont="1" applyBorder="1"/>
    <xf numFmtId="0" fontId="6" fillId="0" borderId="4" xfId="0" applyFont="1" applyBorder="1"/>
    <xf numFmtId="0" fontId="4" fillId="0" borderId="2" xfId="0" applyFon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164" fontId="0" fillId="0" borderId="2" xfId="1" applyNumberFormat="1" applyFont="1" applyBorder="1"/>
    <xf numFmtId="164" fontId="0" fillId="0" borderId="2" xfId="0" applyNumberFormat="1" applyBorder="1"/>
    <xf numFmtId="0" fontId="3" fillId="0" borderId="2" xfId="0" applyFont="1" applyBorder="1"/>
    <xf numFmtId="2" fontId="0" fillId="0" borderId="2" xfId="0" applyNumberFormat="1" applyBorder="1"/>
    <xf numFmtId="2" fontId="0" fillId="0" borderId="2" xfId="0" applyNumberFormat="1" applyBorder="1" applyAlignment="1">
      <alignment horizontal="center"/>
    </xf>
    <xf numFmtId="0" fontId="0" fillId="0" borderId="8" xfId="0" applyBorder="1"/>
    <xf numFmtId="0" fontId="0" fillId="0" borderId="8" xfId="0" applyBorder="1" applyAlignment="1">
      <alignment horizontal="center"/>
    </xf>
    <xf numFmtId="9" fontId="0" fillId="0" borderId="8" xfId="0" applyNumberFormat="1" applyBorder="1" applyAlignment="1">
      <alignment horizontal="center"/>
    </xf>
    <xf numFmtId="164" fontId="0" fillId="0" borderId="8" xfId="1" applyNumberFormat="1" applyFont="1" applyBorder="1" applyAlignment="1">
      <alignment horizontal="center"/>
    </xf>
    <xf numFmtId="164" fontId="0" fillId="0" borderId="8" xfId="1" applyNumberFormat="1" applyFont="1" applyBorder="1"/>
    <xf numFmtId="164" fontId="0" fillId="0" borderId="8" xfId="0" applyNumberFormat="1" applyBorder="1"/>
    <xf numFmtId="2" fontId="0" fillId="0" borderId="8" xfId="0" applyNumberFormat="1" applyBorder="1"/>
    <xf numFmtId="0" fontId="0" fillId="0" borderId="5" xfId="0" applyBorder="1"/>
    <xf numFmtId="0" fontId="0" fillId="0" borderId="9" xfId="0" applyBorder="1" applyAlignment="1">
      <alignment vertical="center"/>
    </xf>
    <xf numFmtId="0" fontId="0" fillId="0" borderId="5" xfId="0" applyBorder="1" applyAlignment="1">
      <alignment vertical="center"/>
    </xf>
    <xf numFmtId="0" fontId="0" fillId="0" borderId="5" xfId="0" applyBorder="1" applyAlignment="1">
      <alignment horizontal="center" vertical="center"/>
    </xf>
    <xf numFmtId="9" fontId="0" fillId="0" borderId="5" xfId="0" applyNumberFormat="1" applyBorder="1" applyAlignment="1">
      <alignment horizontal="center"/>
    </xf>
    <xf numFmtId="164" fontId="0" fillId="0" borderId="5" xfId="1" applyNumberFormat="1" applyFont="1" applyBorder="1" applyAlignment="1">
      <alignment horizontal="center"/>
    </xf>
    <xf numFmtId="164" fontId="0" fillId="0" borderId="10" xfId="1" applyNumberFormat="1" applyFont="1" applyBorder="1" applyAlignment="1">
      <alignment horizontal="center"/>
    </xf>
    <xf numFmtId="0" fontId="0" fillId="0" borderId="10" xfId="0" applyBorder="1"/>
    <xf numFmtId="164" fontId="0" fillId="0" borderId="5" xfId="1" applyNumberFormat="1" applyFont="1" applyBorder="1"/>
    <xf numFmtId="164" fontId="0" fillId="0" borderId="5" xfId="0" applyNumberFormat="1" applyBorder="1"/>
    <xf numFmtId="2" fontId="0" fillId="0" borderId="5" xfId="0" applyNumberFormat="1" applyBorder="1"/>
    <xf numFmtId="2" fontId="0" fillId="0" borderId="5" xfId="0" applyNumberFormat="1" applyBorder="1" applyAlignment="1">
      <alignment horizontal="center"/>
    </xf>
    <xf numFmtId="0" fontId="0" fillId="0" borderId="11" xfId="0" applyBorder="1"/>
    <xf numFmtId="0" fontId="0" fillId="0" borderId="12" xfId="0" applyBorder="1" applyAlignment="1">
      <alignment vertical="center"/>
    </xf>
    <xf numFmtId="0" fontId="0" fillId="0" borderId="8"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4" xfId="0" applyBorder="1" applyAlignment="1">
      <alignment horizontal="center"/>
    </xf>
    <xf numFmtId="9" fontId="0" fillId="0" borderId="14" xfId="0" applyNumberFormat="1" applyBorder="1" applyAlignment="1">
      <alignment horizontal="center"/>
    </xf>
    <xf numFmtId="164" fontId="0" fillId="0" borderId="14" xfId="1" applyNumberFormat="1" applyFont="1" applyBorder="1" applyAlignment="1">
      <alignment horizontal="center"/>
    </xf>
    <xf numFmtId="0" fontId="0" fillId="0" borderId="15" xfId="0" applyBorder="1"/>
    <xf numFmtId="0" fontId="0" fillId="0" borderId="14" xfId="0" applyBorder="1"/>
    <xf numFmtId="2" fontId="0" fillId="0" borderId="8" xfId="0" applyNumberFormat="1" applyBorder="1" applyAlignment="1">
      <alignment horizontal="center"/>
    </xf>
    <xf numFmtId="2" fontId="0" fillId="0" borderId="14" xfId="0" applyNumberFormat="1" applyBorder="1" applyAlignment="1">
      <alignment horizontal="center"/>
    </xf>
    <xf numFmtId="164" fontId="0" fillId="0" borderId="14" xfId="1" applyNumberFormat="1" applyFont="1" applyBorder="1"/>
    <xf numFmtId="165" fontId="0" fillId="0" borderId="2" xfId="0" applyNumberFormat="1" applyBorder="1" applyAlignment="1">
      <alignment horizontal="center"/>
    </xf>
    <xf numFmtId="165" fontId="5" fillId="0" borderId="2" xfId="0" applyNumberFormat="1" applyFont="1" applyBorder="1"/>
    <xf numFmtId="165" fontId="0" fillId="0" borderId="2" xfId="0" applyNumberFormat="1" applyBorder="1"/>
    <xf numFmtId="165" fontId="0" fillId="0" borderId="5" xfId="0" applyNumberFormat="1" applyBorder="1"/>
    <xf numFmtId="165" fontId="5" fillId="0" borderId="8" xfId="0" applyNumberFormat="1" applyFont="1" applyBorder="1"/>
    <xf numFmtId="1" fontId="0" fillId="0" borderId="2" xfId="0" applyNumberFormat="1" applyBorder="1"/>
    <xf numFmtId="1" fontId="0" fillId="0" borderId="5" xfId="0" applyNumberFormat="1" applyBorder="1"/>
    <xf numFmtId="1" fontId="0" fillId="0" borderId="8" xfId="0" applyNumberFormat="1" applyBorder="1"/>
    <xf numFmtId="165" fontId="0" fillId="0" borderId="8" xfId="0" applyNumberFormat="1" applyBorder="1"/>
    <xf numFmtId="0" fontId="4" fillId="0" borderId="2" xfId="0" applyFont="1" applyBorder="1"/>
  </cellXfs>
  <cellStyles count="2">
    <cellStyle name="Currency" xfId="1" builtinId="4"/>
    <cellStyle name="Normal" xfId="0" builtinId="0"/>
  </cellStyles>
  <dxfs count="0"/>
  <tableStyles count="1" defaultTableStyle="TableStyleMedium2" defaultPivotStyle="PivotStyleLight16">
    <tableStyle name="Invisible" pivot="0" table="0" count="0" xr9:uid="{5135518D-583A-4564-A07B-111E61FDFF9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ikash Sahu" id="{45F6BE05-09F7-D041-8E94-19D75841EDA4}" userId="0fea70bdbb350f6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5" dT="2023-01-01T12:10:18.29" personId="{45F6BE05-09F7-D041-8E94-19D75841EDA4}" id="{D6D45B34-63C1-E643-A96F-1EA2F6555628}">
    <text>Check the emission factor</text>
  </threadedComment>
  <threadedComment ref="V12" dT="2023-01-01T12:10:18.29" personId="{45F6BE05-09F7-D041-8E94-19D75841EDA4}" id="{4C8744A5-6485-F34B-B795-D5CA2CF2D9AE}">
    <text>Check the emission factor</text>
  </threadedComment>
  <threadedComment ref="V19" dT="2023-01-01T12:10:18.29" personId="{45F6BE05-09F7-D041-8E94-19D75841EDA4}" id="{A8EC30E5-1FB3-9A45-ADA8-1D01A5459B0F}">
    <text>Check the emission factor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4CFB0-2DDE-054C-A475-43A61531E0CF}">
  <dimension ref="A1:AD23"/>
  <sheetViews>
    <sheetView showGridLines="0" tabSelected="1" zoomScale="90" zoomScaleNormal="90" workbookViewId="0">
      <pane xSplit="3" topLeftCell="M1" activePane="topRight" state="frozen"/>
      <selection pane="topRight" activeCell="AA4" sqref="AA4"/>
    </sheetView>
  </sheetViews>
  <sheetFormatPr baseColWidth="10" defaultColWidth="11.1640625" defaultRowHeight="16" outlineLevelCol="1" x14ac:dyDescent="0.2"/>
  <cols>
    <col min="2" max="2" width="10" customWidth="1"/>
    <col min="3" max="3" width="30.83203125" customWidth="1"/>
    <col min="4" max="4" width="12.1640625" customWidth="1"/>
    <col min="5" max="5" width="10.83203125" customWidth="1" outlineLevel="1"/>
    <col min="6" max="6" width="15.6640625" customWidth="1" outlineLevel="1"/>
    <col min="7" max="7" width="11.5" customWidth="1" outlineLevel="1"/>
    <col min="8" max="8" width="15.83203125" customWidth="1" outlineLevel="1"/>
    <col min="9" max="9" width="2.6640625" customWidth="1"/>
    <col min="10" max="10" width="18.5" customWidth="1" outlineLevel="1"/>
    <col min="11" max="11" width="17" customWidth="1" outlineLevel="1"/>
    <col min="12" max="12" width="15.5" customWidth="1" outlineLevel="1"/>
    <col min="13" max="13" width="17.33203125" customWidth="1" outlineLevel="1"/>
    <col min="14" max="14" width="3.1640625" customWidth="1"/>
    <col min="15" max="18" width="10.83203125" hidden="1" customWidth="1" outlineLevel="1"/>
    <col min="19" max="19" width="11.1640625" collapsed="1"/>
    <col min="20" max="20" width="18.83203125" customWidth="1" outlineLevel="1"/>
    <col min="21" max="21" width="13.6640625" customWidth="1" outlineLevel="1"/>
    <col min="22" max="22" width="18.6640625" customWidth="1" outlineLevel="1"/>
    <col min="23" max="23" width="27.83203125" customWidth="1" outlineLevel="1"/>
    <col min="24" max="24" width="26" customWidth="1" outlineLevel="1"/>
    <col min="25" max="25" width="22.5" customWidth="1" outlineLevel="1"/>
    <col min="27" max="27" width="17.1640625" customWidth="1" outlineLevel="1"/>
    <col min="28" max="28" width="18.5" customWidth="1" outlineLevel="1"/>
    <col min="29" max="29" width="13" customWidth="1" outlineLevel="1"/>
    <col min="30" max="30" width="17.1640625" customWidth="1" outlineLevel="1"/>
  </cols>
  <sheetData>
    <row r="1" spans="1:30" x14ac:dyDescent="0.2">
      <c r="A1" s="15" t="s">
        <v>40</v>
      </c>
      <c r="B1" s="1" t="s">
        <v>9</v>
      </c>
      <c r="C1" s="2" t="s">
        <v>10</v>
      </c>
      <c r="D1" s="2" t="s">
        <v>43</v>
      </c>
      <c r="E1" s="2" t="s">
        <v>18</v>
      </c>
      <c r="F1" s="2" t="s">
        <v>19</v>
      </c>
      <c r="G1" s="2" t="s">
        <v>20</v>
      </c>
      <c r="H1" s="2" t="s">
        <v>47</v>
      </c>
      <c r="I1" s="2"/>
      <c r="J1" s="2" t="s">
        <v>21</v>
      </c>
      <c r="K1" s="2" t="s">
        <v>22</v>
      </c>
      <c r="L1" s="2" t="s">
        <v>23</v>
      </c>
      <c r="M1" s="2" t="s">
        <v>24</v>
      </c>
      <c r="N1" s="12"/>
      <c r="O1" s="13" t="s">
        <v>25</v>
      </c>
      <c r="P1" s="13" t="s">
        <v>26</v>
      </c>
      <c r="Q1" s="13" t="s">
        <v>48</v>
      </c>
      <c r="R1" s="13" t="s">
        <v>32</v>
      </c>
      <c r="S1" s="10"/>
      <c r="T1" s="13" t="s">
        <v>50</v>
      </c>
      <c r="U1" s="13" t="s">
        <v>27</v>
      </c>
      <c r="V1" s="13" t="s">
        <v>28</v>
      </c>
      <c r="W1" s="13" t="s">
        <v>29</v>
      </c>
      <c r="X1" s="13" t="s">
        <v>30</v>
      </c>
      <c r="Y1" s="13" t="s">
        <v>31</v>
      </c>
      <c r="AA1" s="13" t="s">
        <v>33</v>
      </c>
      <c r="AB1" s="13" t="s">
        <v>34</v>
      </c>
      <c r="AC1" s="13" t="s">
        <v>35</v>
      </c>
      <c r="AD1" s="13" t="s">
        <v>49</v>
      </c>
    </row>
    <row r="2" spans="1:30" x14ac:dyDescent="0.2">
      <c r="A2" s="5" t="s">
        <v>41</v>
      </c>
      <c r="B2" s="5" t="s">
        <v>11</v>
      </c>
      <c r="C2" s="5" t="s">
        <v>12</v>
      </c>
      <c r="D2" s="5" t="s">
        <v>44</v>
      </c>
      <c r="E2" s="6">
        <v>1</v>
      </c>
      <c r="F2" s="8">
        <v>0.1</v>
      </c>
      <c r="G2" s="9">
        <v>500</v>
      </c>
      <c r="H2" s="9">
        <v>50</v>
      </c>
      <c r="I2" s="11"/>
      <c r="J2" s="59">
        <f>J9*0.95</f>
        <v>3.61</v>
      </c>
      <c r="K2" s="24">
        <v>1</v>
      </c>
      <c r="L2" s="60">
        <f>J2*K2</f>
        <v>3.61</v>
      </c>
      <c r="M2" s="63">
        <f>L2*330</f>
        <v>1191.3</v>
      </c>
      <c r="O2" s="5">
        <v>1</v>
      </c>
      <c r="P2" s="21">
        <f>O2*M2</f>
        <v>1191.3</v>
      </c>
      <c r="Q2" s="21">
        <v>500</v>
      </c>
      <c r="R2" s="22">
        <f>P2+Q2</f>
        <v>1691.3</v>
      </c>
      <c r="T2" s="9">
        <v>200000</v>
      </c>
      <c r="U2" s="5" t="s">
        <v>39</v>
      </c>
      <c r="V2" s="5">
        <v>0.4</v>
      </c>
      <c r="W2" s="24">
        <f>(M2*V2)/(10^3)</f>
        <v>0.47652</v>
      </c>
      <c r="X2" s="21" t="s">
        <v>39</v>
      </c>
      <c r="Y2" s="21" t="s">
        <v>39</v>
      </c>
      <c r="AA2" s="5">
        <f>1230</f>
        <v>1230</v>
      </c>
      <c r="AB2" s="5">
        <f>(AA2*330)/1000</f>
        <v>405.9</v>
      </c>
      <c r="AC2" s="5" t="s">
        <v>54</v>
      </c>
      <c r="AD2" s="5"/>
    </row>
    <row r="3" spans="1:30" x14ac:dyDescent="0.2">
      <c r="A3" s="5" t="s">
        <v>41</v>
      </c>
      <c r="B3" s="5" t="s">
        <v>11</v>
      </c>
      <c r="C3" s="5" t="s">
        <v>13</v>
      </c>
      <c r="D3" s="5" t="s">
        <v>44</v>
      </c>
      <c r="E3" s="6">
        <v>3</v>
      </c>
      <c r="F3" s="8">
        <v>0.4</v>
      </c>
      <c r="G3" s="9">
        <v>750</v>
      </c>
      <c r="H3" s="9">
        <v>100</v>
      </c>
      <c r="I3" s="11"/>
      <c r="J3" s="59">
        <f t="shared" ref="J3:J7" si="0">J10*0.95</f>
        <v>3.1587499999999995</v>
      </c>
      <c r="K3" s="24">
        <v>1</v>
      </c>
      <c r="L3" s="60">
        <f t="shared" ref="L3:L7" si="1">J3*K3</f>
        <v>3.1587499999999995</v>
      </c>
      <c r="M3" s="63">
        <f t="shared" ref="M3:M22" si="2">L3*330</f>
        <v>1042.3874999999998</v>
      </c>
      <c r="O3" s="5">
        <v>1</v>
      </c>
      <c r="P3" s="21">
        <f t="shared" ref="P3:P7" si="3">O3*M3</f>
        <v>1042.3874999999998</v>
      </c>
      <c r="Q3" s="21">
        <v>750</v>
      </c>
      <c r="R3" s="22">
        <f t="shared" ref="R3:R7" si="4">P3+Q3</f>
        <v>1792.3874999999998</v>
      </c>
      <c r="T3" s="9">
        <v>200000</v>
      </c>
      <c r="U3" s="5" t="s">
        <v>39</v>
      </c>
      <c r="V3" s="5">
        <v>0.4</v>
      </c>
      <c r="W3" s="24">
        <f t="shared" ref="W3:W7" si="5">(M3*V3)/(10^3)</f>
        <v>0.41695499999999991</v>
      </c>
      <c r="X3" s="21" t="s">
        <v>39</v>
      </c>
      <c r="Y3" s="21" t="s">
        <v>39</v>
      </c>
      <c r="AA3" s="5">
        <f>410</f>
        <v>410</v>
      </c>
      <c r="AB3" s="5">
        <f t="shared" ref="AB3:AB22" si="6">(AA3*330)/1000</f>
        <v>135.30000000000001</v>
      </c>
      <c r="AC3" s="5"/>
      <c r="AD3" s="5"/>
    </row>
    <row r="4" spans="1:30" x14ac:dyDescent="0.2">
      <c r="A4" s="5" t="s">
        <v>41</v>
      </c>
      <c r="B4" s="5" t="s">
        <v>11</v>
      </c>
      <c r="C4" s="5" t="s">
        <v>14</v>
      </c>
      <c r="D4" s="5" t="s">
        <v>44</v>
      </c>
      <c r="E4" s="6">
        <v>3</v>
      </c>
      <c r="F4" s="8">
        <v>0.6</v>
      </c>
      <c r="G4" s="9">
        <v>1000</v>
      </c>
      <c r="H4" s="9">
        <v>100</v>
      </c>
      <c r="I4" s="11"/>
      <c r="J4" s="59">
        <f t="shared" si="0"/>
        <v>2.933125</v>
      </c>
      <c r="K4" s="24">
        <v>1</v>
      </c>
      <c r="L4" s="60">
        <f t="shared" si="1"/>
        <v>2.933125</v>
      </c>
      <c r="M4" s="63">
        <f t="shared" si="2"/>
        <v>967.93124999999998</v>
      </c>
      <c r="O4" s="5">
        <v>1</v>
      </c>
      <c r="P4" s="21">
        <f t="shared" si="3"/>
        <v>967.93124999999998</v>
      </c>
      <c r="Q4" s="21">
        <v>1000</v>
      </c>
      <c r="R4" s="22">
        <f t="shared" si="4"/>
        <v>1967.9312500000001</v>
      </c>
      <c r="T4" s="9">
        <v>200000</v>
      </c>
      <c r="U4" s="5" t="s">
        <v>39</v>
      </c>
      <c r="V4" s="5">
        <v>0.4</v>
      </c>
      <c r="W4" s="24">
        <f t="shared" si="5"/>
        <v>0.38717250000000003</v>
      </c>
      <c r="X4" s="21" t="s">
        <v>39</v>
      </c>
      <c r="Y4" s="21" t="s">
        <v>39</v>
      </c>
      <c r="Z4" s="10"/>
      <c r="AA4" s="5">
        <f>165</f>
        <v>165</v>
      </c>
      <c r="AB4" s="5">
        <f t="shared" si="6"/>
        <v>54.45</v>
      </c>
      <c r="AC4" s="5"/>
      <c r="AD4" s="5"/>
    </row>
    <row r="5" spans="1:30" x14ac:dyDescent="0.2">
      <c r="A5" s="5" t="s">
        <v>41</v>
      </c>
      <c r="B5" s="4" t="s">
        <v>0</v>
      </c>
      <c r="C5" s="4" t="s">
        <v>1</v>
      </c>
      <c r="D5" s="5" t="s">
        <v>44</v>
      </c>
      <c r="E5" s="7">
        <v>10</v>
      </c>
      <c r="F5" s="8">
        <v>0.7</v>
      </c>
      <c r="G5" s="9">
        <v>40000</v>
      </c>
      <c r="H5" s="9">
        <v>500</v>
      </c>
      <c r="I5" s="11"/>
      <c r="J5" s="59">
        <f t="shared" si="0"/>
        <v>2.7074999999999996</v>
      </c>
      <c r="K5" s="24">
        <v>1</v>
      </c>
      <c r="L5" s="60">
        <f t="shared" si="1"/>
        <v>2.7074999999999996</v>
      </c>
      <c r="M5" s="63">
        <f t="shared" si="2"/>
        <v>893.47499999999991</v>
      </c>
      <c r="O5" s="5">
        <v>1.5</v>
      </c>
      <c r="P5" s="21">
        <f t="shared" si="3"/>
        <v>1340.2124999999999</v>
      </c>
      <c r="Q5" s="21">
        <v>1000</v>
      </c>
      <c r="R5" s="22">
        <f t="shared" si="4"/>
        <v>2340.2124999999996</v>
      </c>
      <c r="T5" s="9">
        <v>200000</v>
      </c>
      <c r="U5" s="5" t="s">
        <v>39</v>
      </c>
      <c r="V5" s="23">
        <v>0.15</v>
      </c>
      <c r="W5" s="24">
        <f t="shared" si="5"/>
        <v>0.13402124999999998</v>
      </c>
      <c r="X5" s="21" t="s">
        <v>39</v>
      </c>
      <c r="Y5" s="21" t="s">
        <v>39</v>
      </c>
      <c r="Z5" s="10"/>
      <c r="AA5" s="5">
        <v>60</v>
      </c>
      <c r="AB5" s="5">
        <f t="shared" si="6"/>
        <v>19.8</v>
      </c>
      <c r="AC5" s="5"/>
      <c r="AD5" s="5"/>
    </row>
    <row r="6" spans="1:30" x14ac:dyDescent="0.2">
      <c r="A6" s="5" t="s">
        <v>41</v>
      </c>
      <c r="B6" s="3" t="s">
        <v>3</v>
      </c>
      <c r="C6" s="4" t="s">
        <v>6</v>
      </c>
      <c r="D6" s="5" t="s">
        <v>44</v>
      </c>
      <c r="E6" s="7">
        <v>10</v>
      </c>
      <c r="F6" s="8">
        <v>0.7</v>
      </c>
      <c r="G6" s="9">
        <v>1000</v>
      </c>
      <c r="H6" s="9">
        <v>250</v>
      </c>
      <c r="I6" s="11"/>
      <c r="J6" s="59">
        <f t="shared" si="0"/>
        <v>2.7074999999999996</v>
      </c>
      <c r="K6" s="24">
        <v>1</v>
      </c>
      <c r="L6" s="60">
        <f t="shared" si="1"/>
        <v>2.7074999999999996</v>
      </c>
      <c r="M6" s="63">
        <f t="shared" si="2"/>
        <v>893.47499999999991</v>
      </c>
      <c r="O6" s="5">
        <v>5.26</v>
      </c>
      <c r="P6" s="21">
        <f t="shared" si="3"/>
        <v>4699.6784999999991</v>
      </c>
      <c r="Q6" s="21">
        <v>1000</v>
      </c>
      <c r="R6" s="22">
        <f t="shared" si="4"/>
        <v>5699.6784999999991</v>
      </c>
      <c r="T6" s="9">
        <v>200000</v>
      </c>
      <c r="U6" s="5" t="s">
        <v>39</v>
      </c>
      <c r="V6" s="5">
        <v>0.23</v>
      </c>
      <c r="W6" s="24">
        <f t="shared" si="5"/>
        <v>0.20549924999999999</v>
      </c>
      <c r="X6" s="21" t="s">
        <v>39</v>
      </c>
      <c r="Y6" s="21" t="s">
        <v>39</v>
      </c>
      <c r="Z6" s="10"/>
      <c r="AA6" s="5">
        <f>17</f>
        <v>17</v>
      </c>
      <c r="AB6" s="5">
        <f t="shared" si="6"/>
        <v>5.61</v>
      </c>
      <c r="AC6" s="5"/>
      <c r="AD6" s="5"/>
    </row>
    <row r="7" spans="1:30" x14ac:dyDescent="0.2">
      <c r="A7" s="5" t="s">
        <v>42</v>
      </c>
      <c r="B7" s="3" t="s">
        <v>4</v>
      </c>
      <c r="C7" s="4" t="s">
        <v>8</v>
      </c>
      <c r="D7" s="5" t="s">
        <v>44</v>
      </c>
      <c r="E7" s="7">
        <v>10</v>
      </c>
      <c r="F7" s="8">
        <v>0.7</v>
      </c>
      <c r="G7" s="9">
        <v>1100</v>
      </c>
      <c r="H7" s="9">
        <v>250</v>
      </c>
      <c r="I7" s="11"/>
      <c r="J7" s="59">
        <f t="shared" si="0"/>
        <v>2.7074999999999996</v>
      </c>
      <c r="K7" s="24">
        <v>1</v>
      </c>
      <c r="L7" s="60">
        <f t="shared" si="1"/>
        <v>2.7074999999999996</v>
      </c>
      <c r="M7" s="63">
        <f t="shared" si="2"/>
        <v>893.47499999999991</v>
      </c>
      <c r="O7" s="5">
        <v>5.86</v>
      </c>
      <c r="P7" s="21">
        <f t="shared" si="3"/>
        <v>5235.7635</v>
      </c>
      <c r="Q7" s="21">
        <v>1000</v>
      </c>
      <c r="R7" s="22">
        <f t="shared" si="4"/>
        <v>6235.7635</v>
      </c>
      <c r="T7" s="9">
        <v>250000</v>
      </c>
      <c r="U7" s="5" t="s">
        <v>39</v>
      </c>
      <c r="V7" s="5">
        <v>0.2</v>
      </c>
      <c r="W7" s="24">
        <f t="shared" si="5"/>
        <v>0.17869499999999999</v>
      </c>
      <c r="X7" s="21" t="s">
        <v>39</v>
      </c>
      <c r="Y7" s="21" t="s">
        <v>39</v>
      </c>
      <c r="Z7" s="10"/>
      <c r="AA7" s="5">
        <f>47</f>
        <v>47</v>
      </c>
      <c r="AB7" s="5">
        <f t="shared" si="6"/>
        <v>15.51</v>
      </c>
      <c r="AC7" s="5"/>
      <c r="AD7" s="5"/>
    </row>
    <row r="8" spans="1:30" ht="17" thickBot="1" x14ac:dyDescent="0.25">
      <c r="A8" s="33" t="s">
        <v>42</v>
      </c>
      <c r="B8" s="34" t="s">
        <v>3</v>
      </c>
      <c r="C8" s="35" t="s">
        <v>6</v>
      </c>
      <c r="D8" s="33" t="s">
        <v>44</v>
      </c>
      <c r="E8" s="36">
        <v>10</v>
      </c>
      <c r="F8" s="37">
        <v>0.7</v>
      </c>
      <c r="G8" s="38">
        <v>1000</v>
      </c>
      <c r="H8" s="38">
        <v>250</v>
      </c>
      <c r="I8" s="39"/>
      <c r="J8" s="61">
        <f>0.95*J15</f>
        <v>2.7074999999999996</v>
      </c>
      <c r="K8" s="43">
        <v>1</v>
      </c>
      <c r="L8" s="61">
        <f t="shared" ref="L8" si="7">J8*K8</f>
        <v>2.7074999999999996</v>
      </c>
      <c r="M8" s="64">
        <f t="shared" si="2"/>
        <v>893.47499999999991</v>
      </c>
      <c r="N8" s="40"/>
      <c r="O8" s="33">
        <v>5.26</v>
      </c>
      <c r="P8" s="41">
        <f t="shared" ref="P8" si="8">O8*M8</f>
        <v>4699.6784999999991</v>
      </c>
      <c r="Q8" s="41">
        <v>1000</v>
      </c>
      <c r="R8" s="42">
        <f t="shared" ref="R8" si="9">P8+Q8</f>
        <v>5699.6784999999991</v>
      </c>
      <c r="S8" s="40"/>
      <c r="T8" s="38">
        <v>250000</v>
      </c>
      <c r="U8" s="33" t="s">
        <v>39</v>
      </c>
      <c r="V8" s="33">
        <v>0.23</v>
      </c>
      <c r="W8" s="43">
        <f t="shared" ref="W8" si="10">(M8*V8)/(10^3)</f>
        <v>0.20549924999999999</v>
      </c>
      <c r="X8" s="41" t="s">
        <v>39</v>
      </c>
      <c r="Y8" s="41" t="s">
        <v>39</v>
      </c>
      <c r="AA8" s="5">
        <f>64</f>
        <v>64</v>
      </c>
      <c r="AB8" s="5">
        <f t="shared" si="6"/>
        <v>21.12</v>
      </c>
      <c r="AC8" s="5"/>
      <c r="AD8" s="5"/>
    </row>
    <row r="9" spans="1:30" ht="17" thickTop="1" x14ac:dyDescent="0.2">
      <c r="A9" s="26" t="s">
        <v>41</v>
      </c>
      <c r="B9" s="26" t="s">
        <v>11</v>
      </c>
      <c r="C9" s="26" t="s">
        <v>12</v>
      </c>
      <c r="D9" s="26" t="s">
        <v>45</v>
      </c>
      <c r="E9" s="27">
        <v>1</v>
      </c>
      <c r="F9" s="28">
        <v>0.1</v>
      </c>
      <c r="G9" s="29">
        <v>600</v>
      </c>
      <c r="H9" s="29">
        <v>100</v>
      </c>
      <c r="I9" s="11"/>
      <c r="J9" s="62">
        <f>0.95*J16</f>
        <v>3.8</v>
      </c>
      <c r="K9" s="32">
        <v>1</v>
      </c>
      <c r="L9" s="66">
        <f>J9*K9</f>
        <v>3.8</v>
      </c>
      <c r="M9" s="65">
        <f>L9*330</f>
        <v>1254</v>
      </c>
      <c r="O9" s="26">
        <v>1</v>
      </c>
      <c r="P9" s="30">
        <f>O9*M9</f>
        <v>1254</v>
      </c>
      <c r="Q9" s="30">
        <v>750</v>
      </c>
      <c r="R9" s="31">
        <f>P9+Q9</f>
        <v>2004</v>
      </c>
      <c r="T9" s="29">
        <v>570000</v>
      </c>
      <c r="U9" s="26" t="s">
        <v>39</v>
      </c>
      <c r="V9" s="26">
        <v>0.4</v>
      </c>
      <c r="W9" s="32">
        <f>(M9*V9)/(10^3)</f>
        <v>0.50160000000000005</v>
      </c>
      <c r="X9" s="30" t="s">
        <v>39</v>
      </c>
      <c r="Y9" s="30" t="s">
        <v>39</v>
      </c>
      <c r="AA9" s="5">
        <v>1230</v>
      </c>
      <c r="AB9" s="5">
        <f t="shared" si="6"/>
        <v>405.9</v>
      </c>
      <c r="AC9" s="5"/>
      <c r="AD9" s="5"/>
    </row>
    <row r="10" spans="1:30" x14ac:dyDescent="0.2">
      <c r="A10" s="5" t="s">
        <v>41</v>
      </c>
      <c r="B10" s="5" t="s">
        <v>11</v>
      </c>
      <c r="C10" s="5" t="s">
        <v>13</v>
      </c>
      <c r="D10" s="5" t="s">
        <v>45</v>
      </c>
      <c r="E10" s="6">
        <v>3</v>
      </c>
      <c r="F10" s="8">
        <v>0.4</v>
      </c>
      <c r="G10" s="9">
        <v>800</v>
      </c>
      <c r="H10" s="9">
        <v>200</v>
      </c>
      <c r="I10" s="11"/>
      <c r="J10" s="62">
        <f t="shared" ref="J10:J14" si="11">0.95*J17</f>
        <v>3.3249999999999997</v>
      </c>
      <c r="K10" s="24">
        <v>1</v>
      </c>
      <c r="L10" s="60">
        <f t="shared" ref="L10:L15" si="12">J10*K10</f>
        <v>3.3249999999999997</v>
      </c>
      <c r="M10" s="63">
        <f t="shared" si="2"/>
        <v>1097.25</v>
      </c>
      <c r="O10" s="5">
        <v>1</v>
      </c>
      <c r="P10" s="21">
        <f t="shared" ref="P10:P15" si="13">O10*M10</f>
        <v>1097.25</v>
      </c>
      <c r="Q10" s="21">
        <v>1000</v>
      </c>
      <c r="R10" s="22">
        <f t="shared" ref="R10:R15" si="14">P10+Q10</f>
        <v>2097.25</v>
      </c>
      <c r="T10" s="9">
        <v>570000</v>
      </c>
      <c r="U10" s="5" t="s">
        <v>39</v>
      </c>
      <c r="V10" s="5">
        <v>0.4</v>
      </c>
      <c r="W10" s="24">
        <f t="shared" ref="W10:W15" si="15">(M10*V10)/(10^3)</f>
        <v>0.43890000000000001</v>
      </c>
      <c r="X10" s="21" t="s">
        <v>39</v>
      </c>
      <c r="Y10" s="21" t="s">
        <v>39</v>
      </c>
      <c r="AA10" s="5">
        <v>410</v>
      </c>
      <c r="AB10" s="5">
        <f t="shared" si="6"/>
        <v>135.30000000000001</v>
      </c>
      <c r="AC10" s="5"/>
      <c r="AD10" s="5"/>
    </row>
    <row r="11" spans="1:30" x14ac:dyDescent="0.2">
      <c r="A11" s="5" t="s">
        <v>41</v>
      </c>
      <c r="B11" s="5" t="s">
        <v>11</v>
      </c>
      <c r="C11" s="5" t="s">
        <v>14</v>
      </c>
      <c r="D11" s="5" t="s">
        <v>45</v>
      </c>
      <c r="E11" s="6">
        <v>3</v>
      </c>
      <c r="F11" s="8">
        <v>0.6</v>
      </c>
      <c r="G11" s="9">
        <v>1000</v>
      </c>
      <c r="H11" s="9">
        <v>200</v>
      </c>
      <c r="I11" s="11"/>
      <c r="J11" s="62">
        <f t="shared" si="11"/>
        <v>3.0874999999999999</v>
      </c>
      <c r="K11" s="24">
        <v>1</v>
      </c>
      <c r="L11" s="60">
        <f t="shared" si="12"/>
        <v>3.0874999999999999</v>
      </c>
      <c r="M11" s="63">
        <f t="shared" si="2"/>
        <v>1018.875</v>
      </c>
      <c r="O11" s="5">
        <v>1</v>
      </c>
      <c r="P11" s="21">
        <f t="shared" si="13"/>
        <v>1018.875</v>
      </c>
      <c r="Q11" s="21">
        <v>1250</v>
      </c>
      <c r="R11" s="22">
        <f t="shared" si="14"/>
        <v>2268.875</v>
      </c>
      <c r="T11" s="9">
        <v>570000</v>
      </c>
      <c r="U11" s="5" t="s">
        <v>39</v>
      </c>
      <c r="V11" s="5">
        <v>0.4</v>
      </c>
      <c r="W11" s="24">
        <f t="shared" si="15"/>
        <v>0.40755000000000002</v>
      </c>
      <c r="X11" s="21" t="s">
        <v>39</v>
      </c>
      <c r="Y11" s="21" t="s">
        <v>39</v>
      </c>
      <c r="AA11" s="5">
        <v>165</v>
      </c>
      <c r="AB11" s="5">
        <f t="shared" si="6"/>
        <v>54.45</v>
      </c>
      <c r="AC11" s="5"/>
      <c r="AD11" s="5"/>
    </row>
    <row r="12" spans="1:30" x14ac:dyDescent="0.2">
      <c r="A12" s="5" t="s">
        <v>41</v>
      </c>
      <c r="B12" s="4" t="s">
        <v>0</v>
      </c>
      <c r="C12" s="4" t="s">
        <v>1</v>
      </c>
      <c r="D12" s="5" t="s">
        <v>45</v>
      </c>
      <c r="E12" s="7">
        <v>10</v>
      </c>
      <c r="F12" s="8">
        <v>0.7</v>
      </c>
      <c r="G12" s="9">
        <v>50000</v>
      </c>
      <c r="H12" s="9">
        <v>1000</v>
      </c>
      <c r="I12" s="11"/>
      <c r="J12" s="62">
        <f t="shared" si="11"/>
        <v>2.8499999999999996</v>
      </c>
      <c r="K12" s="24">
        <v>1</v>
      </c>
      <c r="L12" s="60">
        <f t="shared" si="12"/>
        <v>2.8499999999999996</v>
      </c>
      <c r="M12" s="63">
        <f t="shared" si="2"/>
        <v>940.49999999999989</v>
      </c>
      <c r="O12" s="5">
        <v>1.5</v>
      </c>
      <c r="P12" s="21">
        <f t="shared" si="13"/>
        <v>1410.7499999999998</v>
      </c>
      <c r="Q12" s="21">
        <v>1250</v>
      </c>
      <c r="R12" s="22">
        <f t="shared" si="14"/>
        <v>2660.75</v>
      </c>
      <c r="T12" s="9">
        <v>570000</v>
      </c>
      <c r="U12" s="5" t="s">
        <v>39</v>
      </c>
      <c r="V12" s="23">
        <v>0.15</v>
      </c>
      <c r="W12" s="24">
        <f t="shared" si="15"/>
        <v>0.14107499999999998</v>
      </c>
      <c r="X12" s="21" t="s">
        <v>39</v>
      </c>
      <c r="Y12" s="21" t="s">
        <v>39</v>
      </c>
      <c r="AA12" s="5">
        <v>60</v>
      </c>
      <c r="AB12" s="5">
        <f t="shared" si="6"/>
        <v>19.8</v>
      </c>
      <c r="AC12" s="5"/>
      <c r="AD12" s="5"/>
    </row>
    <row r="13" spans="1:30" x14ac:dyDescent="0.2">
      <c r="A13" s="5" t="s">
        <v>41</v>
      </c>
      <c r="B13" s="3" t="s">
        <v>3</v>
      </c>
      <c r="C13" s="4" t="s">
        <v>6</v>
      </c>
      <c r="D13" s="5" t="s">
        <v>45</v>
      </c>
      <c r="E13" s="7">
        <v>10</v>
      </c>
      <c r="F13" s="8">
        <v>0.75</v>
      </c>
      <c r="G13" s="9">
        <v>1250</v>
      </c>
      <c r="H13" s="9">
        <v>500</v>
      </c>
      <c r="I13" s="11"/>
      <c r="J13" s="62">
        <f t="shared" si="11"/>
        <v>2.8499999999999996</v>
      </c>
      <c r="K13" s="24">
        <v>1</v>
      </c>
      <c r="L13" s="60">
        <f t="shared" si="12"/>
        <v>2.8499999999999996</v>
      </c>
      <c r="M13" s="63">
        <f t="shared" si="2"/>
        <v>940.49999999999989</v>
      </c>
      <c r="O13" s="5">
        <v>5.26</v>
      </c>
      <c r="P13" s="21">
        <f t="shared" si="13"/>
        <v>4947.0299999999988</v>
      </c>
      <c r="Q13" s="21">
        <v>1250</v>
      </c>
      <c r="R13" s="22">
        <f t="shared" si="14"/>
        <v>6197.0299999999988</v>
      </c>
      <c r="T13" s="9">
        <v>570000</v>
      </c>
      <c r="U13" s="5" t="s">
        <v>39</v>
      </c>
      <c r="V13" s="5">
        <v>0.23</v>
      </c>
      <c r="W13" s="24">
        <f t="shared" si="15"/>
        <v>0.21631499999999998</v>
      </c>
      <c r="X13" s="21" t="s">
        <v>39</v>
      </c>
      <c r="Y13" s="21" t="s">
        <v>39</v>
      </c>
      <c r="AA13" s="5">
        <v>17</v>
      </c>
      <c r="AB13" s="5">
        <f t="shared" si="6"/>
        <v>5.61</v>
      </c>
      <c r="AC13" s="5"/>
      <c r="AD13" s="5"/>
    </row>
    <row r="14" spans="1:30" x14ac:dyDescent="0.2">
      <c r="A14" s="5" t="s">
        <v>42</v>
      </c>
      <c r="B14" s="3" t="s">
        <v>4</v>
      </c>
      <c r="C14" s="4" t="s">
        <v>8</v>
      </c>
      <c r="D14" s="5" t="s">
        <v>45</v>
      </c>
      <c r="E14" s="7">
        <v>10</v>
      </c>
      <c r="F14" s="8">
        <v>0.75</v>
      </c>
      <c r="G14" s="9">
        <v>1300</v>
      </c>
      <c r="H14" s="9">
        <v>500</v>
      </c>
      <c r="I14" s="11"/>
      <c r="J14" s="62">
        <f t="shared" si="11"/>
        <v>2.8499999999999996</v>
      </c>
      <c r="K14" s="24">
        <v>1</v>
      </c>
      <c r="L14" s="60">
        <f t="shared" si="12"/>
        <v>2.8499999999999996</v>
      </c>
      <c r="M14" s="63">
        <f t="shared" si="2"/>
        <v>940.49999999999989</v>
      </c>
      <c r="O14" s="5">
        <v>5.86</v>
      </c>
      <c r="P14" s="21">
        <f t="shared" si="13"/>
        <v>5511.33</v>
      </c>
      <c r="Q14" s="21">
        <v>1250</v>
      </c>
      <c r="R14" s="22">
        <f t="shared" si="14"/>
        <v>6761.33</v>
      </c>
      <c r="T14" s="9">
        <v>712500</v>
      </c>
      <c r="U14" s="5" t="s">
        <v>39</v>
      </c>
      <c r="V14" s="5">
        <v>0.2</v>
      </c>
      <c r="W14" s="24">
        <f t="shared" si="15"/>
        <v>0.18809999999999999</v>
      </c>
      <c r="X14" s="21" t="s">
        <v>39</v>
      </c>
      <c r="Y14" s="21" t="s">
        <v>39</v>
      </c>
      <c r="AA14" s="5">
        <v>47</v>
      </c>
      <c r="AB14" s="5">
        <f t="shared" si="6"/>
        <v>15.51</v>
      </c>
      <c r="AC14" s="5"/>
      <c r="AD14" s="5"/>
    </row>
    <row r="15" spans="1:30" ht="17" thickBot="1" x14ac:dyDescent="0.25">
      <c r="A15" s="33" t="s">
        <v>42</v>
      </c>
      <c r="B15" s="34" t="s">
        <v>3</v>
      </c>
      <c r="C15" s="35" t="s">
        <v>6</v>
      </c>
      <c r="D15" s="33" t="s">
        <v>45</v>
      </c>
      <c r="E15" s="36">
        <v>10</v>
      </c>
      <c r="F15" s="37">
        <v>0.75</v>
      </c>
      <c r="G15" s="38">
        <v>1300</v>
      </c>
      <c r="H15" s="38">
        <v>500</v>
      </c>
      <c r="I15" s="39"/>
      <c r="J15" s="61">
        <f>0.95*J22</f>
        <v>2.8499999999999996</v>
      </c>
      <c r="K15" s="43">
        <v>1</v>
      </c>
      <c r="L15" s="61">
        <f t="shared" si="12"/>
        <v>2.8499999999999996</v>
      </c>
      <c r="M15" s="64">
        <f t="shared" si="2"/>
        <v>940.49999999999989</v>
      </c>
      <c r="N15" s="40"/>
      <c r="O15" s="33">
        <v>5.26</v>
      </c>
      <c r="P15" s="41">
        <f t="shared" si="13"/>
        <v>4947.0299999999988</v>
      </c>
      <c r="Q15" s="41">
        <v>1250</v>
      </c>
      <c r="R15" s="42">
        <f t="shared" si="14"/>
        <v>6197.0299999999988</v>
      </c>
      <c r="S15" s="40"/>
      <c r="T15" s="38">
        <v>712500</v>
      </c>
      <c r="U15" s="33"/>
      <c r="V15" s="33">
        <v>0.23</v>
      </c>
      <c r="W15" s="43">
        <f t="shared" si="15"/>
        <v>0.21631499999999998</v>
      </c>
      <c r="X15" s="41" t="s">
        <v>39</v>
      </c>
      <c r="Y15" s="41" t="s">
        <v>39</v>
      </c>
      <c r="AA15" s="5">
        <v>64</v>
      </c>
      <c r="AB15" s="5">
        <f t="shared" si="6"/>
        <v>21.12</v>
      </c>
      <c r="AC15" s="5"/>
      <c r="AD15" s="5"/>
    </row>
    <row r="16" spans="1:30" ht="17" thickTop="1" x14ac:dyDescent="0.2">
      <c r="A16" s="26" t="s">
        <v>41</v>
      </c>
      <c r="B16" s="26" t="s">
        <v>11</v>
      </c>
      <c r="C16" s="26" t="s">
        <v>12</v>
      </c>
      <c r="D16" s="26" t="s">
        <v>46</v>
      </c>
      <c r="E16" s="27">
        <v>1</v>
      </c>
      <c r="F16" s="28">
        <v>0.1</v>
      </c>
      <c r="G16" s="29">
        <v>700</v>
      </c>
      <c r="H16" s="29">
        <v>200</v>
      </c>
      <c r="I16" s="11"/>
      <c r="J16" s="62">
        <v>4</v>
      </c>
      <c r="K16" s="32">
        <v>1</v>
      </c>
      <c r="L16" s="66">
        <f>J16*K16</f>
        <v>4</v>
      </c>
      <c r="M16" s="65">
        <f>L16*330</f>
        <v>1320</v>
      </c>
      <c r="O16" s="26">
        <v>1</v>
      </c>
      <c r="P16" s="30">
        <f>O16*M16</f>
        <v>1320</v>
      </c>
      <c r="Q16" s="30">
        <v>1000</v>
      </c>
      <c r="R16" s="31">
        <f>P16+Q16</f>
        <v>2320</v>
      </c>
      <c r="T16" s="29">
        <v>900000</v>
      </c>
      <c r="U16" s="26" t="s">
        <v>39</v>
      </c>
      <c r="V16" s="26">
        <v>0.4</v>
      </c>
      <c r="W16" s="32">
        <f>(M16*V16)/(10^3)</f>
        <v>0.52800000000000002</v>
      </c>
      <c r="X16" s="30" t="s">
        <v>39</v>
      </c>
      <c r="Y16" s="30" t="s">
        <v>39</v>
      </c>
      <c r="AA16" s="5">
        <v>1230</v>
      </c>
      <c r="AB16" s="5">
        <f t="shared" si="6"/>
        <v>405.9</v>
      </c>
      <c r="AC16" s="5"/>
      <c r="AD16" s="5"/>
    </row>
    <row r="17" spans="1:30" x14ac:dyDescent="0.2">
      <c r="A17" s="5" t="s">
        <v>41</v>
      </c>
      <c r="B17" s="5" t="s">
        <v>11</v>
      </c>
      <c r="C17" s="5" t="s">
        <v>13</v>
      </c>
      <c r="D17" s="5" t="s">
        <v>46</v>
      </c>
      <c r="E17" s="6">
        <v>3</v>
      </c>
      <c r="F17" s="8">
        <v>0.4</v>
      </c>
      <c r="G17" s="9">
        <v>900</v>
      </c>
      <c r="H17" s="9">
        <v>400</v>
      </c>
      <c r="I17" s="11"/>
      <c r="J17" s="59">
        <v>3.5</v>
      </c>
      <c r="K17" s="24">
        <v>1</v>
      </c>
      <c r="L17" s="60">
        <f t="shared" ref="L17:L22" si="16">J17*K17</f>
        <v>3.5</v>
      </c>
      <c r="M17" s="63">
        <f t="shared" si="2"/>
        <v>1155</v>
      </c>
      <c r="O17" s="5">
        <v>1</v>
      </c>
      <c r="P17" s="21">
        <f t="shared" ref="P17:P22" si="17">O17*M17</f>
        <v>1155</v>
      </c>
      <c r="Q17" s="21">
        <v>1250</v>
      </c>
      <c r="R17" s="22">
        <f t="shared" ref="R17:R22" si="18">P17+Q17</f>
        <v>2405</v>
      </c>
      <c r="T17" s="9">
        <v>900000</v>
      </c>
      <c r="U17" s="5" t="s">
        <v>39</v>
      </c>
      <c r="V17" s="5">
        <v>0.4</v>
      </c>
      <c r="W17" s="24">
        <f t="shared" ref="W17:W22" si="19">(M17*V17)/(10^3)</f>
        <v>0.46200000000000002</v>
      </c>
      <c r="X17" s="21" t="s">
        <v>39</v>
      </c>
      <c r="Y17" s="21" t="s">
        <v>39</v>
      </c>
      <c r="AA17" s="5">
        <v>410</v>
      </c>
      <c r="AB17" s="5">
        <f t="shared" si="6"/>
        <v>135.30000000000001</v>
      </c>
      <c r="AC17" s="5"/>
      <c r="AD17" s="5"/>
    </row>
    <row r="18" spans="1:30" x14ac:dyDescent="0.2">
      <c r="A18" s="5" t="s">
        <v>41</v>
      </c>
      <c r="B18" s="5" t="s">
        <v>11</v>
      </c>
      <c r="C18" s="5" t="s">
        <v>14</v>
      </c>
      <c r="D18" s="5" t="s">
        <v>46</v>
      </c>
      <c r="E18" s="6">
        <v>3</v>
      </c>
      <c r="F18" s="8">
        <v>0.6</v>
      </c>
      <c r="G18" s="9">
        <v>1000</v>
      </c>
      <c r="H18" s="9">
        <v>400</v>
      </c>
      <c r="I18" s="11"/>
      <c r="J18" s="59">
        <v>3.25</v>
      </c>
      <c r="K18" s="24">
        <v>1</v>
      </c>
      <c r="L18" s="60">
        <f t="shared" si="16"/>
        <v>3.25</v>
      </c>
      <c r="M18" s="63">
        <f t="shared" si="2"/>
        <v>1072.5</v>
      </c>
      <c r="O18" s="5">
        <v>1</v>
      </c>
      <c r="P18" s="21">
        <f t="shared" si="17"/>
        <v>1072.5</v>
      </c>
      <c r="Q18" s="21">
        <v>1500</v>
      </c>
      <c r="R18" s="22">
        <f t="shared" si="18"/>
        <v>2572.5</v>
      </c>
      <c r="T18" s="9">
        <v>900000</v>
      </c>
      <c r="U18" s="5" t="s">
        <v>39</v>
      </c>
      <c r="V18" s="5">
        <v>0.4</v>
      </c>
      <c r="W18" s="24">
        <f t="shared" si="19"/>
        <v>0.42899999999999999</v>
      </c>
      <c r="X18" s="21" t="s">
        <v>39</v>
      </c>
      <c r="Y18" s="21" t="s">
        <v>39</v>
      </c>
      <c r="AA18" s="5">
        <v>165</v>
      </c>
      <c r="AB18" s="5">
        <f t="shared" si="6"/>
        <v>54.45</v>
      </c>
      <c r="AC18" s="5"/>
      <c r="AD18" s="5"/>
    </row>
    <row r="19" spans="1:30" x14ac:dyDescent="0.2">
      <c r="A19" s="5" t="s">
        <v>41</v>
      </c>
      <c r="B19" s="4" t="s">
        <v>0</v>
      </c>
      <c r="C19" s="4" t="s">
        <v>1</v>
      </c>
      <c r="D19" s="5" t="s">
        <v>46</v>
      </c>
      <c r="E19" s="7">
        <v>10</v>
      </c>
      <c r="F19" s="8">
        <v>0.7</v>
      </c>
      <c r="G19" s="9">
        <v>60000</v>
      </c>
      <c r="H19" s="9">
        <v>1750</v>
      </c>
      <c r="I19" s="11"/>
      <c r="J19" s="60">
        <v>3</v>
      </c>
      <c r="K19" s="24">
        <v>1</v>
      </c>
      <c r="L19" s="60">
        <f t="shared" si="16"/>
        <v>3</v>
      </c>
      <c r="M19" s="63">
        <f t="shared" si="2"/>
        <v>990</v>
      </c>
      <c r="O19" s="5">
        <v>1.5</v>
      </c>
      <c r="P19" s="21">
        <f t="shared" si="17"/>
        <v>1485</v>
      </c>
      <c r="Q19" s="21">
        <v>1500</v>
      </c>
      <c r="R19" s="22">
        <f t="shared" si="18"/>
        <v>2985</v>
      </c>
      <c r="T19" s="9">
        <v>900000</v>
      </c>
      <c r="U19" s="5" t="s">
        <v>39</v>
      </c>
      <c r="V19" s="23">
        <v>0.15</v>
      </c>
      <c r="W19" s="24">
        <f t="shared" si="19"/>
        <v>0.14849999999999999</v>
      </c>
      <c r="X19" s="21" t="s">
        <v>39</v>
      </c>
      <c r="Y19" s="21" t="s">
        <v>39</v>
      </c>
      <c r="AA19" s="5">
        <v>60</v>
      </c>
      <c r="AB19" s="5">
        <f t="shared" si="6"/>
        <v>19.8</v>
      </c>
      <c r="AC19" s="5"/>
      <c r="AD19" s="5"/>
    </row>
    <row r="20" spans="1:30" x14ac:dyDescent="0.2">
      <c r="A20" s="5" t="s">
        <v>41</v>
      </c>
      <c r="B20" s="3" t="s">
        <v>3</v>
      </c>
      <c r="C20" s="4" t="s">
        <v>6</v>
      </c>
      <c r="D20" s="5" t="s">
        <v>46</v>
      </c>
      <c r="E20" s="7">
        <v>10</v>
      </c>
      <c r="F20" s="8">
        <v>0.8</v>
      </c>
      <c r="G20" s="9">
        <v>2000</v>
      </c>
      <c r="H20" s="9">
        <v>750</v>
      </c>
      <c r="I20" s="11"/>
      <c r="J20" s="60">
        <v>3</v>
      </c>
      <c r="K20" s="24">
        <v>1</v>
      </c>
      <c r="L20" s="60">
        <f t="shared" si="16"/>
        <v>3</v>
      </c>
      <c r="M20" s="63">
        <f t="shared" si="2"/>
        <v>990</v>
      </c>
      <c r="O20" s="5">
        <v>5.26</v>
      </c>
      <c r="P20" s="21">
        <f t="shared" si="17"/>
        <v>5207.3999999999996</v>
      </c>
      <c r="Q20" s="21">
        <v>1500</v>
      </c>
      <c r="R20" s="22">
        <f t="shared" si="18"/>
        <v>6707.4</v>
      </c>
      <c r="T20" s="9">
        <v>900000</v>
      </c>
      <c r="U20" s="5" t="s">
        <v>39</v>
      </c>
      <c r="V20" s="5">
        <v>0.23</v>
      </c>
      <c r="W20" s="24">
        <f t="shared" si="19"/>
        <v>0.22770000000000001</v>
      </c>
      <c r="X20" s="21" t="s">
        <v>39</v>
      </c>
      <c r="Y20" s="21" t="s">
        <v>39</v>
      </c>
      <c r="AA20" s="5">
        <v>17</v>
      </c>
      <c r="AB20" s="5">
        <f t="shared" si="6"/>
        <v>5.61</v>
      </c>
      <c r="AC20" s="5"/>
      <c r="AD20" s="5"/>
    </row>
    <row r="21" spans="1:30" x14ac:dyDescent="0.2">
      <c r="A21" s="5" t="s">
        <v>42</v>
      </c>
      <c r="B21" s="3" t="s">
        <v>4</v>
      </c>
      <c r="C21" s="4" t="s">
        <v>8</v>
      </c>
      <c r="D21" s="5" t="s">
        <v>46</v>
      </c>
      <c r="E21" s="7">
        <v>10</v>
      </c>
      <c r="F21" s="8">
        <v>0.8</v>
      </c>
      <c r="G21" s="9">
        <v>2500</v>
      </c>
      <c r="H21" s="9">
        <v>750</v>
      </c>
      <c r="I21" s="11"/>
      <c r="J21" s="60">
        <v>3</v>
      </c>
      <c r="K21" s="24">
        <v>1</v>
      </c>
      <c r="L21" s="60">
        <f t="shared" si="16"/>
        <v>3</v>
      </c>
      <c r="M21" s="63">
        <f t="shared" si="2"/>
        <v>990</v>
      </c>
      <c r="O21" s="5">
        <v>5.86</v>
      </c>
      <c r="P21" s="21">
        <f t="shared" si="17"/>
        <v>5801.4000000000005</v>
      </c>
      <c r="Q21" s="21">
        <v>1500</v>
      </c>
      <c r="R21" s="22">
        <f t="shared" si="18"/>
        <v>7301.4000000000005</v>
      </c>
      <c r="T21" s="9">
        <v>1125000</v>
      </c>
      <c r="U21" s="5" t="s">
        <v>39</v>
      </c>
      <c r="V21" s="5">
        <v>0.2</v>
      </c>
      <c r="W21" s="24">
        <f t="shared" si="19"/>
        <v>0.19800000000000001</v>
      </c>
      <c r="X21" s="21" t="s">
        <v>39</v>
      </c>
      <c r="Y21" s="21" t="s">
        <v>39</v>
      </c>
      <c r="AA21" s="5">
        <v>47</v>
      </c>
      <c r="AB21" s="5">
        <f t="shared" si="6"/>
        <v>15.51</v>
      </c>
      <c r="AC21" s="5"/>
      <c r="AD21" s="5"/>
    </row>
    <row r="22" spans="1:30" ht="17" thickBot="1" x14ac:dyDescent="0.25">
      <c r="A22" s="33" t="s">
        <v>42</v>
      </c>
      <c r="B22" s="34" t="s">
        <v>3</v>
      </c>
      <c r="C22" s="35" t="s">
        <v>6</v>
      </c>
      <c r="D22" s="33" t="s">
        <v>46</v>
      </c>
      <c r="E22" s="36">
        <v>10</v>
      </c>
      <c r="F22" s="37">
        <v>0.8</v>
      </c>
      <c r="G22" s="38">
        <v>2000</v>
      </c>
      <c r="H22" s="38">
        <v>750</v>
      </c>
      <c r="I22" s="39"/>
      <c r="J22" s="61">
        <v>3</v>
      </c>
      <c r="K22" s="43">
        <v>1</v>
      </c>
      <c r="L22" s="61">
        <f t="shared" si="16"/>
        <v>3</v>
      </c>
      <c r="M22" s="64">
        <f t="shared" si="2"/>
        <v>990</v>
      </c>
      <c r="N22" s="40"/>
      <c r="O22" s="33">
        <v>5.26</v>
      </c>
      <c r="P22" s="41">
        <f t="shared" si="17"/>
        <v>5207.3999999999996</v>
      </c>
      <c r="Q22" s="41">
        <v>1500</v>
      </c>
      <c r="R22" s="42">
        <f t="shared" si="18"/>
        <v>6707.4</v>
      </c>
      <c r="S22" s="40"/>
      <c r="T22" s="38">
        <v>1125000</v>
      </c>
      <c r="U22" s="33" t="s">
        <v>39</v>
      </c>
      <c r="V22" s="33">
        <v>0.23</v>
      </c>
      <c r="W22" s="43">
        <f t="shared" si="19"/>
        <v>0.22770000000000001</v>
      </c>
      <c r="X22" s="41" t="s">
        <v>39</v>
      </c>
      <c r="Y22" s="41" t="s">
        <v>39</v>
      </c>
      <c r="AA22" s="5">
        <v>64</v>
      </c>
      <c r="AB22" s="5">
        <f t="shared" si="6"/>
        <v>21.12</v>
      </c>
      <c r="AC22" s="5"/>
      <c r="AD22" s="5"/>
    </row>
    <row r="23" spans="1:30" ht="17" thickTop="1" x14ac:dyDescent="0.2"/>
  </sheetData>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E494E-2633-3B47-AC49-AD95AC048CCB}">
  <dimension ref="A1:AD56"/>
  <sheetViews>
    <sheetView showGridLines="0" workbookViewId="0">
      <pane xSplit="3" topLeftCell="D1" activePane="topRight" state="frozen"/>
      <selection pane="topRight" activeCell="J27" sqref="J27"/>
    </sheetView>
  </sheetViews>
  <sheetFormatPr baseColWidth="10" defaultColWidth="11.1640625" defaultRowHeight="16" outlineLevelCol="1" x14ac:dyDescent="0.2"/>
  <cols>
    <col min="2" max="2" width="24.6640625" bestFit="1" customWidth="1"/>
    <col min="3" max="3" width="20.83203125" customWidth="1"/>
    <col min="4" max="4" width="18.6640625" customWidth="1"/>
    <col min="5" max="5" width="4" customWidth="1" outlineLevel="1"/>
    <col min="6" max="6" width="15.1640625" customWidth="1" outlineLevel="1"/>
    <col min="7" max="7" width="11.5" customWidth="1" outlineLevel="1"/>
    <col min="8" max="8" width="15.33203125" customWidth="1" outlineLevel="1"/>
    <col min="9" max="9" width="3" customWidth="1"/>
    <col min="10" max="10" width="18.5" customWidth="1" outlineLevel="1"/>
    <col min="11" max="11" width="17" customWidth="1" outlineLevel="1"/>
    <col min="12" max="12" width="15.5" customWidth="1" outlineLevel="1"/>
    <col min="13" max="13" width="17.33203125" customWidth="1" outlineLevel="1"/>
    <col min="14" max="14" width="3.1640625" customWidth="1"/>
    <col min="15" max="18" width="10.83203125" customWidth="1" outlineLevel="1"/>
    <col min="19" max="19" width="2.6640625" customWidth="1"/>
    <col min="20" max="20" width="18.83203125" customWidth="1" outlineLevel="1"/>
    <col min="21" max="21" width="13.6640625" customWidth="1" outlineLevel="1"/>
    <col min="22" max="22" width="18.6640625" customWidth="1" outlineLevel="1"/>
    <col min="23" max="23" width="27.83203125" customWidth="1" outlineLevel="1"/>
    <col min="24" max="24" width="26" customWidth="1" outlineLevel="1"/>
    <col min="25" max="25" width="22.5" customWidth="1" outlineLevel="1"/>
    <col min="26" max="26" width="3.5" customWidth="1"/>
    <col min="27" max="27" width="17.1640625" customWidth="1" outlineLevel="1"/>
    <col min="28" max="28" width="18.5" customWidth="1" outlineLevel="1"/>
    <col min="29" max="29" width="13" customWidth="1" outlineLevel="1"/>
    <col min="30" max="30" width="17.1640625" customWidth="1" outlineLevel="1"/>
  </cols>
  <sheetData>
    <row r="1" spans="1:30" x14ac:dyDescent="0.2">
      <c r="A1" s="67" t="s">
        <v>40</v>
      </c>
      <c r="B1" s="1" t="s">
        <v>9</v>
      </c>
      <c r="C1" s="2" t="s">
        <v>10</v>
      </c>
      <c r="D1" s="2" t="s">
        <v>43</v>
      </c>
      <c r="E1" s="2" t="s">
        <v>18</v>
      </c>
      <c r="F1" s="2" t="s">
        <v>19</v>
      </c>
      <c r="G1" s="2" t="s">
        <v>20</v>
      </c>
      <c r="H1" s="2" t="s">
        <v>47</v>
      </c>
      <c r="J1" s="2" t="s">
        <v>21</v>
      </c>
      <c r="K1" s="2" t="s">
        <v>22</v>
      </c>
      <c r="L1" s="2" t="s">
        <v>23</v>
      </c>
      <c r="M1" s="2" t="s">
        <v>24</v>
      </c>
      <c r="N1" s="12"/>
      <c r="O1" s="13" t="s">
        <v>25</v>
      </c>
      <c r="P1" s="13" t="s">
        <v>26</v>
      </c>
      <c r="Q1" s="13" t="s">
        <v>48</v>
      </c>
      <c r="R1" s="13" t="s">
        <v>32</v>
      </c>
      <c r="S1" s="10"/>
      <c r="T1" s="14" t="s">
        <v>50</v>
      </c>
      <c r="U1" s="14" t="s">
        <v>27</v>
      </c>
      <c r="V1" s="14" t="s">
        <v>28</v>
      </c>
      <c r="W1" s="14" t="s">
        <v>29</v>
      </c>
      <c r="X1" s="14" t="s">
        <v>30</v>
      </c>
      <c r="Y1" s="14" t="s">
        <v>31</v>
      </c>
      <c r="AA1" s="14" t="s">
        <v>33</v>
      </c>
      <c r="AB1" s="14" t="s">
        <v>34</v>
      </c>
      <c r="AC1" s="14" t="s">
        <v>35</v>
      </c>
      <c r="AD1" s="13" t="s">
        <v>49</v>
      </c>
    </row>
    <row r="2" spans="1:30" x14ac:dyDescent="0.2">
      <c r="A2" s="5" t="s">
        <v>41</v>
      </c>
      <c r="B2" s="3" t="s">
        <v>15</v>
      </c>
      <c r="C2" s="4" t="s">
        <v>16</v>
      </c>
      <c r="D2" s="4" t="s">
        <v>44</v>
      </c>
      <c r="E2" s="6">
        <v>10</v>
      </c>
      <c r="F2" s="8">
        <v>0.8</v>
      </c>
      <c r="G2" s="9">
        <v>1000</v>
      </c>
      <c r="H2" s="9">
        <v>100</v>
      </c>
      <c r="J2" s="5">
        <v>2.8</v>
      </c>
      <c r="K2" s="6">
        <v>1</v>
      </c>
      <c r="L2" s="6">
        <f>J2*K2</f>
        <v>2.8</v>
      </c>
      <c r="M2" s="6">
        <f>L2*330</f>
        <v>923.99999999999989</v>
      </c>
      <c r="O2" s="5">
        <v>5</v>
      </c>
      <c r="P2" s="5">
        <f>O2*M2</f>
        <v>4619.9999999999991</v>
      </c>
      <c r="Q2" s="5">
        <v>500</v>
      </c>
      <c r="R2" s="5">
        <f>P2+Q2</f>
        <v>5119.9999999999991</v>
      </c>
      <c r="T2" s="21">
        <v>200000</v>
      </c>
      <c r="U2" s="5"/>
      <c r="V2" s="6">
        <v>0.79</v>
      </c>
      <c r="W2" s="25">
        <f>(V2*M2)/(10^3)</f>
        <v>0.72995999999999994</v>
      </c>
      <c r="X2" s="21">
        <v>2000</v>
      </c>
      <c r="Y2" s="5"/>
      <c r="Z2" s="5"/>
      <c r="AA2" s="5"/>
      <c r="AB2" s="5"/>
      <c r="AC2" s="5"/>
      <c r="AD2" s="5"/>
    </row>
    <row r="3" spans="1:30" x14ac:dyDescent="0.2">
      <c r="A3" s="5" t="s">
        <v>41</v>
      </c>
      <c r="B3" s="3" t="s">
        <v>15</v>
      </c>
      <c r="C3" s="4" t="s">
        <v>2</v>
      </c>
      <c r="D3" s="4" t="s">
        <v>44</v>
      </c>
      <c r="E3" s="6">
        <v>10</v>
      </c>
      <c r="F3" s="8">
        <v>0.8</v>
      </c>
      <c r="G3" s="9">
        <v>1500</v>
      </c>
      <c r="H3" s="9">
        <v>100</v>
      </c>
      <c r="J3" s="5">
        <v>2.7</v>
      </c>
      <c r="K3" s="6">
        <v>1</v>
      </c>
      <c r="L3" s="6">
        <f t="shared" ref="L3:L9" si="0">J3*K3</f>
        <v>2.7</v>
      </c>
      <c r="M3" s="6">
        <f t="shared" ref="M3:M49" si="1">L3*330</f>
        <v>891.00000000000011</v>
      </c>
      <c r="O3" s="5">
        <v>5</v>
      </c>
      <c r="P3" s="5">
        <f t="shared" ref="P3:P8" si="2">O3*M3</f>
        <v>4455.0000000000009</v>
      </c>
      <c r="Q3" s="5">
        <v>500</v>
      </c>
      <c r="R3" s="5">
        <f t="shared" ref="R3:R8" si="3">P3+Q3</f>
        <v>4955.0000000000009</v>
      </c>
      <c r="T3" s="21">
        <v>200000</v>
      </c>
      <c r="U3" s="5"/>
      <c r="V3" s="6">
        <v>0.79</v>
      </c>
      <c r="W3" s="25">
        <f t="shared" ref="W3:W9" si="4">(V3*M3)/(10^3)</f>
        <v>0.70389000000000013</v>
      </c>
      <c r="X3" s="21">
        <v>2000</v>
      </c>
      <c r="Y3" s="5"/>
      <c r="Z3" s="5"/>
      <c r="AA3" s="5"/>
      <c r="AB3" s="5"/>
      <c r="AC3" s="5"/>
      <c r="AD3" s="5"/>
    </row>
    <row r="4" spans="1:30" x14ac:dyDescent="0.2">
      <c r="A4" s="5" t="s">
        <v>41</v>
      </c>
      <c r="B4" s="3" t="s">
        <v>17</v>
      </c>
      <c r="C4" s="4" t="s">
        <v>16</v>
      </c>
      <c r="D4" s="4" t="s">
        <v>44</v>
      </c>
      <c r="E4" s="6">
        <v>10</v>
      </c>
      <c r="F4" s="8">
        <v>0.8</v>
      </c>
      <c r="G4" s="9">
        <v>1000</v>
      </c>
      <c r="H4" s="9">
        <v>100</v>
      </c>
      <c r="J4" s="5">
        <v>2.8</v>
      </c>
      <c r="K4" s="6">
        <v>1</v>
      </c>
      <c r="L4" s="6">
        <f t="shared" si="0"/>
        <v>2.8</v>
      </c>
      <c r="M4" s="6">
        <f t="shared" si="1"/>
        <v>923.99999999999989</v>
      </c>
      <c r="O4" s="5">
        <v>20</v>
      </c>
      <c r="P4" s="5">
        <f t="shared" si="2"/>
        <v>18479.999999999996</v>
      </c>
      <c r="Q4" s="5">
        <v>250</v>
      </c>
      <c r="R4" s="5">
        <f t="shared" si="3"/>
        <v>18729.999999999996</v>
      </c>
      <c r="T4" s="21">
        <v>200000</v>
      </c>
      <c r="U4" s="5"/>
      <c r="V4" s="58">
        <v>0</v>
      </c>
      <c r="W4" s="25">
        <f t="shared" si="4"/>
        <v>0</v>
      </c>
      <c r="X4" s="21">
        <v>2000</v>
      </c>
      <c r="Y4" s="5"/>
      <c r="Z4" s="5"/>
      <c r="AA4" s="5"/>
      <c r="AB4" s="5"/>
      <c r="AC4" s="5"/>
      <c r="AD4" s="5"/>
    </row>
    <row r="5" spans="1:30" x14ac:dyDescent="0.2">
      <c r="A5" s="5" t="s">
        <v>41</v>
      </c>
      <c r="B5" s="3" t="s">
        <v>17</v>
      </c>
      <c r="C5" s="4" t="s">
        <v>2</v>
      </c>
      <c r="D5" s="4" t="s">
        <v>44</v>
      </c>
      <c r="E5" s="6">
        <v>10</v>
      </c>
      <c r="F5" s="8">
        <v>0.8</v>
      </c>
      <c r="G5" s="9">
        <v>1500</v>
      </c>
      <c r="H5" s="9">
        <v>100</v>
      </c>
      <c r="J5" s="5">
        <v>2.7</v>
      </c>
      <c r="K5" s="6">
        <v>1</v>
      </c>
      <c r="L5" s="6">
        <f t="shared" si="0"/>
        <v>2.7</v>
      </c>
      <c r="M5" s="6">
        <f t="shared" si="1"/>
        <v>891.00000000000011</v>
      </c>
      <c r="O5" s="5">
        <v>20</v>
      </c>
      <c r="P5" s="5">
        <f t="shared" si="2"/>
        <v>17820.000000000004</v>
      </c>
      <c r="Q5" s="5">
        <v>250</v>
      </c>
      <c r="R5" s="5">
        <f t="shared" si="3"/>
        <v>18070.000000000004</v>
      </c>
      <c r="T5" s="21">
        <v>200000</v>
      </c>
      <c r="U5" s="5"/>
      <c r="V5" s="6">
        <v>0</v>
      </c>
      <c r="W5" s="25">
        <f t="shared" si="4"/>
        <v>0</v>
      </c>
      <c r="X5" s="21">
        <v>2000</v>
      </c>
      <c r="Y5" s="5"/>
      <c r="Z5" s="5"/>
      <c r="AA5" s="5"/>
      <c r="AB5" s="5"/>
      <c r="AC5" s="5"/>
      <c r="AD5" s="5"/>
    </row>
    <row r="6" spans="1:30" x14ac:dyDescent="0.2">
      <c r="A6" s="5" t="s">
        <v>41</v>
      </c>
      <c r="B6" s="3" t="s">
        <v>5</v>
      </c>
      <c r="C6" s="4" t="s">
        <v>16</v>
      </c>
      <c r="D6" s="4" t="s">
        <v>44</v>
      </c>
      <c r="E6" s="6">
        <v>10</v>
      </c>
      <c r="F6" s="8">
        <v>0.8</v>
      </c>
      <c r="G6" s="9">
        <v>15000</v>
      </c>
      <c r="H6" s="9">
        <v>100</v>
      </c>
      <c r="J6" s="5">
        <v>2.8</v>
      </c>
      <c r="K6" s="6">
        <v>1</v>
      </c>
      <c r="L6" s="6">
        <f t="shared" si="0"/>
        <v>2.8</v>
      </c>
      <c r="M6" s="6">
        <f t="shared" si="1"/>
        <v>923.99999999999989</v>
      </c>
      <c r="O6" s="5">
        <v>0</v>
      </c>
      <c r="P6" s="5">
        <f t="shared" si="2"/>
        <v>0</v>
      </c>
      <c r="Q6" s="5">
        <v>500</v>
      </c>
      <c r="R6" s="5">
        <f t="shared" si="3"/>
        <v>500</v>
      </c>
      <c r="T6" s="21">
        <v>200000</v>
      </c>
      <c r="U6" s="5"/>
      <c r="V6" s="6">
        <v>0</v>
      </c>
      <c r="W6" s="25">
        <f t="shared" si="4"/>
        <v>0</v>
      </c>
      <c r="X6" s="21">
        <v>2000</v>
      </c>
      <c r="Y6" s="5"/>
      <c r="Z6" s="5"/>
      <c r="AA6" s="5"/>
      <c r="AB6" s="5"/>
      <c r="AC6" s="5"/>
      <c r="AD6" s="5"/>
    </row>
    <row r="7" spans="1:30" x14ac:dyDescent="0.2">
      <c r="A7" s="5" t="s">
        <v>41</v>
      </c>
      <c r="B7" s="3" t="s">
        <v>5</v>
      </c>
      <c r="C7" s="4" t="s">
        <v>2</v>
      </c>
      <c r="D7" s="4" t="s">
        <v>44</v>
      </c>
      <c r="E7" s="6">
        <v>10</v>
      </c>
      <c r="F7" s="8">
        <v>0.8</v>
      </c>
      <c r="G7" s="9">
        <v>16000</v>
      </c>
      <c r="H7" s="9">
        <v>100</v>
      </c>
      <c r="J7" s="5">
        <v>2.7</v>
      </c>
      <c r="K7" s="6">
        <v>1</v>
      </c>
      <c r="L7" s="6">
        <f t="shared" si="0"/>
        <v>2.7</v>
      </c>
      <c r="M7" s="6">
        <f t="shared" si="1"/>
        <v>891.00000000000011</v>
      </c>
      <c r="O7" s="5">
        <v>0</v>
      </c>
      <c r="P7" s="5">
        <f t="shared" si="2"/>
        <v>0</v>
      </c>
      <c r="Q7" s="5">
        <v>500</v>
      </c>
      <c r="R7" s="5">
        <f t="shared" si="3"/>
        <v>500</v>
      </c>
      <c r="T7" s="21">
        <v>200000</v>
      </c>
      <c r="U7" s="5"/>
      <c r="V7" s="6">
        <v>0</v>
      </c>
      <c r="W7" s="25">
        <f t="shared" si="4"/>
        <v>0</v>
      </c>
      <c r="X7" s="21">
        <v>2000</v>
      </c>
      <c r="Y7" s="5"/>
      <c r="Z7" s="5"/>
      <c r="AA7" s="5"/>
      <c r="AB7" s="5"/>
      <c r="AC7" s="5"/>
      <c r="AD7" s="5"/>
    </row>
    <row r="8" spans="1:30" x14ac:dyDescent="0.2">
      <c r="A8" s="5" t="s">
        <v>41</v>
      </c>
      <c r="B8" s="3" t="s">
        <v>7</v>
      </c>
      <c r="C8" s="4" t="s">
        <v>16</v>
      </c>
      <c r="D8" s="4" t="s">
        <v>44</v>
      </c>
      <c r="E8" s="6">
        <v>10</v>
      </c>
      <c r="F8" s="8">
        <v>0.8</v>
      </c>
      <c r="G8" s="9">
        <v>15000</v>
      </c>
      <c r="H8" s="9">
        <v>100</v>
      </c>
      <c r="J8" s="5">
        <v>2.8</v>
      </c>
      <c r="K8" s="6">
        <v>1</v>
      </c>
      <c r="L8" s="6">
        <f t="shared" si="0"/>
        <v>2.8</v>
      </c>
      <c r="M8" s="6">
        <f t="shared" si="1"/>
        <v>923.99999999999989</v>
      </c>
      <c r="O8" s="5">
        <v>-0.5</v>
      </c>
      <c r="P8" s="5">
        <f t="shared" si="2"/>
        <v>-461.99999999999994</v>
      </c>
      <c r="Q8" s="5">
        <v>900</v>
      </c>
      <c r="R8" s="5">
        <f t="shared" si="3"/>
        <v>438.00000000000006</v>
      </c>
      <c r="T8" s="21">
        <v>200000</v>
      </c>
      <c r="U8" s="5"/>
      <c r="V8" s="6">
        <v>0</v>
      </c>
      <c r="W8" s="25">
        <f t="shared" si="4"/>
        <v>0</v>
      </c>
      <c r="X8" s="21">
        <v>2000</v>
      </c>
      <c r="Y8" s="5"/>
      <c r="Z8" s="5"/>
      <c r="AA8" s="5"/>
      <c r="AB8" s="5"/>
      <c r="AC8" s="5"/>
      <c r="AD8" s="5"/>
    </row>
    <row r="9" spans="1:30" ht="17" thickBot="1" x14ac:dyDescent="0.25">
      <c r="A9" s="5" t="s">
        <v>41</v>
      </c>
      <c r="B9" s="34" t="s">
        <v>7</v>
      </c>
      <c r="C9" s="35" t="s">
        <v>2</v>
      </c>
      <c r="D9" s="35" t="s">
        <v>44</v>
      </c>
      <c r="E9" s="17">
        <v>10</v>
      </c>
      <c r="F9" s="37">
        <v>0.8</v>
      </c>
      <c r="G9" s="38">
        <v>16000</v>
      </c>
      <c r="H9" s="38">
        <v>100</v>
      </c>
      <c r="I9" s="40"/>
      <c r="J9" s="33">
        <v>2.7</v>
      </c>
      <c r="K9" s="17">
        <v>1</v>
      </c>
      <c r="L9" s="17">
        <f t="shared" si="0"/>
        <v>2.7</v>
      </c>
      <c r="M9" s="17">
        <f t="shared" si="1"/>
        <v>891.00000000000011</v>
      </c>
      <c r="N9" s="40"/>
      <c r="O9" s="33">
        <v>-0.5</v>
      </c>
      <c r="P9" s="33">
        <f>O9*M9</f>
        <v>-445.50000000000006</v>
      </c>
      <c r="Q9" s="33">
        <v>900</v>
      </c>
      <c r="R9" s="33">
        <f>P9+Q9</f>
        <v>454.49999999999994</v>
      </c>
      <c r="S9" s="40"/>
      <c r="T9" s="41">
        <v>200000</v>
      </c>
      <c r="U9" s="33"/>
      <c r="V9" s="17">
        <v>0</v>
      </c>
      <c r="W9" s="44">
        <f t="shared" si="4"/>
        <v>0</v>
      </c>
      <c r="X9" s="41">
        <v>2000</v>
      </c>
      <c r="Y9" s="33"/>
      <c r="Z9" s="33"/>
      <c r="AA9" s="33"/>
      <c r="AB9" s="33"/>
      <c r="AC9" s="33"/>
      <c r="AD9" s="33"/>
    </row>
    <row r="10" spans="1:30" ht="17" thickTop="1" x14ac:dyDescent="0.2">
      <c r="A10" s="5" t="s">
        <v>41</v>
      </c>
      <c r="B10" s="3" t="s">
        <v>15</v>
      </c>
      <c r="C10" s="4" t="s">
        <v>16</v>
      </c>
      <c r="D10" s="4" t="s">
        <v>45</v>
      </c>
      <c r="E10" s="6">
        <v>10</v>
      </c>
      <c r="F10" s="8">
        <v>0.85</v>
      </c>
      <c r="G10" s="9">
        <f>G2*1.2</f>
        <v>1200</v>
      </c>
      <c r="H10" s="9">
        <v>250</v>
      </c>
      <c r="J10" s="5">
        <v>2.8</v>
      </c>
      <c r="K10" s="6">
        <v>1</v>
      </c>
      <c r="L10" s="6">
        <f>J10*K10</f>
        <v>2.8</v>
      </c>
      <c r="M10" s="6">
        <f>L10*330</f>
        <v>923.99999999999989</v>
      </c>
      <c r="O10" s="5">
        <v>6</v>
      </c>
      <c r="P10" s="5">
        <f>O10*M10</f>
        <v>5543.9999999999991</v>
      </c>
      <c r="Q10" s="5">
        <v>750</v>
      </c>
      <c r="R10" s="5">
        <f>P10+Q10</f>
        <v>6293.9999999999991</v>
      </c>
      <c r="T10" s="21">
        <v>570000</v>
      </c>
      <c r="U10" s="5"/>
      <c r="V10" s="6">
        <v>0.79</v>
      </c>
      <c r="W10" s="25">
        <f>(V10*M10)/(10^3)</f>
        <v>0.72995999999999994</v>
      </c>
      <c r="X10" s="21">
        <v>2000</v>
      </c>
      <c r="Y10" s="5"/>
      <c r="Z10" s="5"/>
      <c r="AA10" s="5"/>
      <c r="AB10" s="5"/>
      <c r="AC10" s="5"/>
      <c r="AD10" s="5"/>
    </row>
    <row r="11" spans="1:30" x14ac:dyDescent="0.2">
      <c r="A11" s="5" t="s">
        <v>41</v>
      </c>
      <c r="B11" s="3" t="s">
        <v>15</v>
      </c>
      <c r="C11" s="4" t="s">
        <v>2</v>
      </c>
      <c r="D11" s="4" t="s">
        <v>45</v>
      </c>
      <c r="E11" s="6">
        <v>10</v>
      </c>
      <c r="F11" s="8">
        <v>0.85</v>
      </c>
      <c r="G11" s="9">
        <f>G3*1.2</f>
        <v>1800</v>
      </c>
      <c r="H11" s="9">
        <v>250</v>
      </c>
      <c r="J11" s="5">
        <v>2.7</v>
      </c>
      <c r="K11" s="6">
        <v>1</v>
      </c>
      <c r="L11" s="6">
        <f t="shared" ref="L11:L17" si="5">J11*K11</f>
        <v>2.7</v>
      </c>
      <c r="M11" s="6">
        <f t="shared" si="1"/>
        <v>891.00000000000011</v>
      </c>
      <c r="O11" s="5">
        <v>6</v>
      </c>
      <c r="P11" s="5">
        <f t="shared" ref="P11:P16" si="6">O11*M11</f>
        <v>5346.0000000000009</v>
      </c>
      <c r="Q11" s="5">
        <v>750</v>
      </c>
      <c r="R11" s="5">
        <f t="shared" ref="R11:R16" si="7">P11+Q11</f>
        <v>6096.0000000000009</v>
      </c>
      <c r="T11" s="21">
        <v>570000</v>
      </c>
      <c r="U11" s="5"/>
      <c r="V11" s="6">
        <v>0.79</v>
      </c>
      <c r="W11" s="25">
        <f t="shared" ref="W11:W17" si="8">(V11*M11)/(10^3)</f>
        <v>0.70389000000000013</v>
      </c>
      <c r="X11" s="21">
        <v>2000</v>
      </c>
      <c r="Y11" s="5"/>
      <c r="Z11" s="5"/>
      <c r="AA11" s="5"/>
      <c r="AB11" s="5"/>
      <c r="AC11" s="5"/>
      <c r="AD11" s="5"/>
    </row>
    <row r="12" spans="1:30" x14ac:dyDescent="0.2">
      <c r="A12" s="5" t="s">
        <v>41</v>
      </c>
      <c r="B12" s="3" t="s">
        <v>17</v>
      </c>
      <c r="C12" s="4" t="s">
        <v>16</v>
      </c>
      <c r="D12" s="4" t="s">
        <v>45</v>
      </c>
      <c r="E12" s="6">
        <v>10</v>
      </c>
      <c r="F12" s="8">
        <v>0.85</v>
      </c>
      <c r="G12" s="9">
        <f t="shared" ref="G12:G16" si="9">G4*1.2</f>
        <v>1200</v>
      </c>
      <c r="H12" s="9">
        <v>250</v>
      </c>
      <c r="J12" s="5">
        <v>2.8</v>
      </c>
      <c r="K12" s="6">
        <v>1</v>
      </c>
      <c r="L12" s="6">
        <f t="shared" si="5"/>
        <v>2.8</v>
      </c>
      <c r="M12" s="6">
        <f t="shared" si="1"/>
        <v>923.99999999999989</v>
      </c>
      <c r="O12" s="5">
        <v>25</v>
      </c>
      <c r="P12" s="5">
        <f t="shared" si="6"/>
        <v>23099.999999999996</v>
      </c>
      <c r="Q12" s="5">
        <v>350</v>
      </c>
      <c r="R12" s="5">
        <f t="shared" si="7"/>
        <v>23449.999999999996</v>
      </c>
      <c r="T12" s="21">
        <v>570000</v>
      </c>
      <c r="U12" s="5"/>
      <c r="V12" s="6">
        <v>0</v>
      </c>
      <c r="W12" s="25">
        <f t="shared" si="8"/>
        <v>0</v>
      </c>
      <c r="X12" s="21">
        <v>2000</v>
      </c>
      <c r="Y12" s="5"/>
      <c r="Z12" s="5"/>
      <c r="AA12" s="5"/>
      <c r="AB12" s="5"/>
      <c r="AC12" s="5"/>
      <c r="AD12" s="5"/>
    </row>
    <row r="13" spans="1:30" x14ac:dyDescent="0.2">
      <c r="A13" s="5" t="s">
        <v>41</v>
      </c>
      <c r="B13" s="3" t="s">
        <v>17</v>
      </c>
      <c r="C13" s="4" t="s">
        <v>2</v>
      </c>
      <c r="D13" s="4" t="s">
        <v>45</v>
      </c>
      <c r="E13" s="6">
        <v>10</v>
      </c>
      <c r="F13" s="8">
        <v>0.85</v>
      </c>
      <c r="G13" s="9">
        <f t="shared" si="9"/>
        <v>1800</v>
      </c>
      <c r="H13" s="9">
        <v>250</v>
      </c>
      <c r="J13" s="5">
        <v>2.7</v>
      </c>
      <c r="K13" s="6">
        <v>1</v>
      </c>
      <c r="L13" s="6">
        <f t="shared" si="5"/>
        <v>2.7</v>
      </c>
      <c r="M13" s="6">
        <f t="shared" si="1"/>
        <v>891.00000000000011</v>
      </c>
      <c r="O13" s="5">
        <v>25</v>
      </c>
      <c r="P13" s="5">
        <f t="shared" si="6"/>
        <v>22275.000000000004</v>
      </c>
      <c r="Q13" s="5">
        <v>350</v>
      </c>
      <c r="R13" s="5">
        <f t="shared" si="7"/>
        <v>22625.000000000004</v>
      </c>
      <c r="T13" s="21">
        <v>570000</v>
      </c>
      <c r="U13" s="5"/>
      <c r="V13" s="6">
        <v>0</v>
      </c>
      <c r="W13" s="25">
        <f t="shared" si="8"/>
        <v>0</v>
      </c>
      <c r="X13" s="21">
        <v>2000</v>
      </c>
      <c r="Y13" s="5"/>
      <c r="Z13" s="5"/>
      <c r="AA13" s="5"/>
      <c r="AB13" s="5"/>
      <c r="AC13" s="5"/>
      <c r="AD13" s="5"/>
    </row>
    <row r="14" spans="1:30" x14ac:dyDescent="0.2">
      <c r="A14" s="5" t="s">
        <v>41</v>
      </c>
      <c r="B14" s="3" t="s">
        <v>5</v>
      </c>
      <c r="C14" s="4" t="s">
        <v>16</v>
      </c>
      <c r="D14" s="4" t="s">
        <v>45</v>
      </c>
      <c r="E14" s="6">
        <v>10</v>
      </c>
      <c r="F14" s="8">
        <v>0.85</v>
      </c>
      <c r="G14" s="9">
        <f t="shared" si="9"/>
        <v>18000</v>
      </c>
      <c r="H14" s="9">
        <v>250</v>
      </c>
      <c r="J14" s="5">
        <v>2.8</v>
      </c>
      <c r="K14" s="6">
        <v>1</v>
      </c>
      <c r="L14" s="6">
        <f t="shared" si="5"/>
        <v>2.8</v>
      </c>
      <c r="M14" s="6">
        <f t="shared" si="1"/>
        <v>923.99999999999989</v>
      </c>
      <c r="O14" s="5">
        <v>0</v>
      </c>
      <c r="P14" s="5">
        <f t="shared" si="6"/>
        <v>0</v>
      </c>
      <c r="Q14" s="5">
        <v>750</v>
      </c>
      <c r="R14" s="5">
        <f t="shared" si="7"/>
        <v>750</v>
      </c>
      <c r="T14" s="21">
        <v>570000</v>
      </c>
      <c r="U14" s="5"/>
      <c r="V14" s="6">
        <v>0</v>
      </c>
      <c r="W14" s="25">
        <f t="shared" si="8"/>
        <v>0</v>
      </c>
      <c r="X14" s="21">
        <v>2000</v>
      </c>
      <c r="Y14" s="5"/>
      <c r="Z14" s="5"/>
      <c r="AA14" s="5"/>
      <c r="AB14" s="5"/>
      <c r="AC14" s="5"/>
      <c r="AD14" s="5"/>
    </row>
    <row r="15" spans="1:30" x14ac:dyDescent="0.2">
      <c r="A15" s="5" t="s">
        <v>41</v>
      </c>
      <c r="B15" s="3" t="s">
        <v>5</v>
      </c>
      <c r="C15" s="4" t="s">
        <v>2</v>
      </c>
      <c r="D15" s="4" t="s">
        <v>45</v>
      </c>
      <c r="E15" s="6">
        <v>10</v>
      </c>
      <c r="F15" s="8">
        <v>0.85</v>
      </c>
      <c r="G15" s="9">
        <f t="shared" si="9"/>
        <v>19200</v>
      </c>
      <c r="H15" s="9">
        <v>250</v>
      </c>
      <c r="J15" s="5">
        <v>2.7</v>
      </c>
      <c r="K15" s="6">
        <v>1</v>
      </c>
      <c r="L15" s="6">
        <f t="shared" si="5"/>
        <v>2.7</v>
      </c>
      <c r="M15" s="6">
        <f t="shared" si="1"/>
        <v>891.00000000000011</v>
      </c>
      <c r="O15" s="5">
        <v>0</v>
      </c>
      <c r="P15" s="5">
        <f t="shared" si="6"/>
        <v>0</v>
      </c>
      <c r="Q15" s="5">
        <v>750</v>
      </c>
      <c r="R15" s="5">
        <f t="shared" si="7"/>
        <v>750</v>
      </c>
      <c r="T15" s="21">
        <v>570000</v>
      </c>
      <c r="U15" s="5"/>
      <c r="V15" s="6">
        <v>0</v>
      </c>
      <c r="W15" s="25">
        <f t="shared" si="8"/>
        <v>0</v>
      </c>
      <c r="X15" s="21">
        <v>2000</v>
      </c>
      <c r="Y15" s="5"/>
      <c r="Z15" s="5"/>
      <c r="AA15" s="5"/>
      <c r="AB15" s="5"/>
      <c r="AC15" s="5"/>
      <c r="AD15" s="5"/>
    </row>
    <row r="16" spans="1:30" x14ac:dyDescent="0.2">
      <c r="A16" s="5" t="s">
        <v>41</v>
      </c>
      <c r="B16" s="3" t="s">
        <v>7</v>
      </c>
      <c r="C16" s="4" t="s">
        <v>16</v>
      </c>
      <c r="D16" s="4" t="s">
        <v>45</v>
      </c>
      <c r="E16" s="6">
        <v>10</v>
      </c>
      <c r="F16" s="8">
        <v>0.85</v>
      </c>
      <c r="G16" s="9">
        <f t="shared" si="9"/>
        <v>18000</v>
      </c>
      <c r="H16" s="9">
        <v>250</v>
      </c>
      <c r="J16" s="5">
        <v>2.8</v>
      </c>
      <c r="K16" s="6">
        <v>1</v>
      </c>
      <c r="L16" s="6">
        <f t="shared" si="5"/>
        <v>2.8</v>
      </c>
      <c r="M16" s="6">
        <f t="shared" si="1"/>
        <v>923.99999999999989</v>
      </c>
      <c r="O16" s="5">
        <v>-0.25</v>
      </c>
      <c r="P16" s="5">
        <f t="shared" si="6"/>
        <v>-230.99999999999997</v>
      </c>
      <c r="Q16" s="5">
        <v>1000</v>
      </c>
      <c r="R16" s="5">
        <f t="shared" si="7"/>
        <v>769</v>
      </c>
      <c r="T16" s="21">
        <v>570000</v>
      </c>
      <c r="U16" s="5"/>
      <c r="V16" s="6">
        <v>0</v>
      </c>
      <c r="W16" s="25">
        <f t="shared" si="8"/>
        <v>0</v>
      </c>
      <c r="X16" s="21">
        <v>2000</v>
      </c>
      <c r="Y16" s="5"/>
      <c r="Z16" s="5"/>
      <c r="AA16" s="5"/>
      <c r="AB16" s="5"/>
      <c r="AC16" s="5"/>
      <c r="AD16" s="5"/>
    </row>
    <row r="17" spans="1:30" ht="17" thickBot="1" x14ac:dyDescent="0.25">
      <c r="A17" s="5" t="s">
        <v>41</v>
      </c>
      <c r="B17" s="34" t="s">
        <v>7</v>
      </c>
      <c r="C17" s="35" t="s">
        <v>2</v>
      </c>
      <c r="D17" s="35" t="s">
        <v>45</v>
      </c>
      <c r="E17" s="17">
        <v>10</v>
      </c>
      <c r="F17" s="37">
        <v>0.85</v>
      </c>
      <c r="G17" s="38">
        <f>G9*1.2</f>
        <v>19200</v>
      </c>
      <c r="H17" s="38">
        <v>250</v>
      </c>
      <c r="I17" s="40"/>
      <c r="J17" s="33">
        <v>2.7</v>
      </c>
      <c r="K17" s="17">
        <v>1</v>
      </c>
      <c r="L17" s="17">
        <f t="shared" si="5"/>
        <v>2.7</v>
      </c>
      <c r="M17" s="17">
        <f t="shared" si="1"/>
        <v>891.00000000000011</v>
      </c>
      <c r="N17" s="40"/>
      <c r="O17" s="33">
        <v>-0.25</v>
      </c>
      <c r="P17" s="33">
        <f>O17*M17</f>
        <v>-222.75000000000003</v>
      </c>
      <c r="Q17" s="33">
        <v>1000</v>
      </c>
      <c r="R17" s="33">
        <f>P17+Q17</f>
        <v>777.25</v>
      </c>
      <c r="S17" s="40"/>
      <c r="T17" s="41">
        <v>570000</v>
      </c>
      <c r="U17" s="33"/>
      <c r="V17" s="17">
        <v>0</v>
      </c>
      <c r="W17" s="44">
        <f t="shared" si="8"/>
        <v>0</v>
      </c>
      <c r="X17" s="41">
        <v>2000</v>
      </c>
      <c r="Y17" s="33"/>
      <c r="Z17" s="33"/>
      <c r="AA17" s="33"/>
      <c r="AB17" s="33"/>
      <c r="AC17" s="33"/>
      <c r="AD17" s="33"/>
    </row>
    <row r="18" spans="1:30" ht="17" thickTop="1" x14ac:dyDescent="0.2">
      <c r="A18" s="5" t="s">
        <v>41</v>
      </c>
      <c r="B18" s="3" t="s">
        <v>15</v>
      </c>
      <c r="C18" s="4" t="s">
        <v>16</v>
      </c>
      <c r="D18" s="4" t="s">
        <v>46</v>
      </c>
      <c r="E18" s="6">
        <v>10</v>
      </c>
      <c r="F18" s="8">
        <v>0.9</v>
      </c>
      <c r="G18" s="9">
        <f>G10*1.2</f>
        <v>1440</v>
      </c>
      <c r="H18" s="9">
        <v>500</v>
      </c>
      <c r="J18" s="5">
        <v>2.8</v>
      </c>
      <c r="K18" s="6">
        <v>1</v>
      </c>
      <c r="L18" s="6">
        <f>J18*K18</f>
        <v>2.8</v>
      </c>
      <c r="M18" s="6">
        <f>L18*330</f>
        <v>923.99999999999989</v>
      </c>
      <c r="O18" s="5">
        <v>7</v>
      </c>
      <c r="P18" s="5">
        <f>O18*M18</f>
        <v>6467.9999999999991</v>
      </c>
      <c r="Q18" s="5">
        <v>1000</v>
      </c>
      <c r="R18" s="5">
        <f>P18+Q18</f>
        <v>7467.9999999999991</v>
      </c>
      <c r="T18" s="21">
        <v>900000</v>
      </c>
      <c r="U18" s="5"/>
      <c r="V18" s="6">
        <v>0.79</v>
      </c>
      <c r="W18" s="25">
        <f>(V18*M18)/(10^3)</f>
        <v>0.72995999999999994</v>
      </c>
      <c r="X18" s="21">
        <v>2000</v>
      </c>
      <c r="Y18" s="5"/>
      <c r="Z18" s="5"/>
      <c r="AA18" s="5"/>
      <c r="AB18" s="5"/>
      <c r="AC18" s="5"/>
      <c r="AD18" s="5"/>
    </row>
    <row r="19" spans="1:30" x14ac:dyDescent="0.2">
      <c r="A19" s="5" t="s">
        <v>41</v>
      </c>
      <c r="B19" s="3" t="s">
        <v>15</v>
      </c>
      <c r="C19" s="4" t="s">
        <v>2</v>
      </c>
      <c r="D19" s="4" t="s">
        <v>46</v>
      </c>
      <c r="E19" s="6">
        <v>10</v>
      </c>
      <c r="F19" s="8">
        <v>0.9</v>
      </c>
      <c r="G19" s="9">
        <f>G11*1.2</f>
        <v>2160</v>
      </c>
      <c r="H19" s="9">
        <v>500</v>
      </c>
      <c r="J19" s="5">
        <v>2.7</v>
      </c>
      <c r="K19" s="6">
        <v>1</v>
      </c>
      <c r="L19" s="6">
        <f t="shared" ref="L19:L25" si="10">J19*K19</f>
        <v>2.7</v>
      </c>
      <c r="M19" s="6">
        <f t="shared" si="1"/>
        <v>891.00000000000011</v>
      </c>
      <c r="O19" s="5">
        <v>7</v>
      </c>
      <c r="P19" s="5">
        <f t="shared" ref="P19:P24" si="11">O19*M19</f>
        <v>6237.0000000000009</v>
      </c>
      <c r="Q19" s="5">
        <v>1000</v>
      </c>
      <c r="R19" s="5">
        <f>P19+Q19</f>
        <v>7237.0000000000009</v>
      </c>
      <c r="T19" s="21">
        <v>900000</v>
      </c>
      <c r="U19" s="5"/>
      <c r="V19" s="6">
        <v>0.79</v>
      </c>
      <c r="W19" s="25">
        <f t="shared" ref="W19:W25" si="12">(V19*M19)/(10^3)</f>
        <v>0.70389000000000013</v>
      </c>
      <c r="X19" s="21">
        <v>2000</v>
      </c>
      <c r="Y19" s="5"/>
      <c r="Z19" s="5"/>
      <c r="AA19" s="5"/>
      <c r="AB19" s="5"/>
      <c r="AC19" s="5"/>
      <c r="AD19" s="5"/>
    </row>
    <row r="20" spans="1:30" x14ac:dyDescent="0.2">
      <c r="A20" s="5" t="s">
        <v>41</v>
      </c>
      <c r="B20" s="3" t="s">
        <v>17</v>
      </c>
      <c r="C20" s="4" t="s">
        <v>16</v>
      </c>
      <c r="D20" s="4" t="s">
        <v>46</v>
      </c>
      <c r="E20" s="6">
        <v>10</v>
      </c>
      <c r="F20" s="8">
        <v>0.9</v>
      </c>
      <c r="G20" s="9">
        <f t="shared" ref="G20:G24" si="13">G12*1.2</f>
        <v>1440</v>
      </c>
      <c r="H20" s="9">
        <v>500</v>
      </c>
      <c r="J20" s="5">
        <v>2.8</v>
      </c>
      <c r="K20" s="6">
        <v>1</v>
      </c>
      <c r="L20" s="6">
        <f t="shared" si="10"/>
        <v>2.8</v>
      </c>
      <c r="M20" s="6">
        <f t="shared" si="1"/>
        <v>923.99999999999989</v>
      </c>
      <c r="O20" s="5">
        <v>30</v>
      </c>
      <c r="P20" s="5">
        <f t="shared" si="11"/>
        <v>27719.999999999996</v>
      </c>
      <c r="Q20" s="5">
        <v>500</v>
      </c>
      <c r="R20" s="5">
        <f t="shared" ref="R20:R24" si="14">P20+Q20</f>
        <v>28219.999999999996</v>
      </c>
      <c r="T20" s="21">
        <v>900000</v>
      </c>
      <c r="U20" s="5"/>
      <c r="V20" s="6">
        <v>0</v>
      </c>
      <c r="W20" s="25">
        <f t="shared" si="12"/>
        <v>0</v>
      </c>
      <c r="X20" s="21">
        <v>2000</v>
      </c>
      <c r="Y20" s="5"/>
      <c r="Z20" s="5"/>
      <c r="AA20" s="5"/>
      <c r="AB20" s="5"/>
      <c r="AC20" s="5"/>
      <c r="AD20" s="5"/>
    </row>
    <row r="21" spans="1:30" x14ac:dyDescent="0.2">
      <c r="A21" s="5" t="s">
        <v>41</v>
      </c>
      <c r="B21" s="3" t="s">
        <v>17</v>
      </c>
      <c r="C21" s="4" t="s">
        <v>2</v>
      </c>
      <c r="D21" s="4" t="s">
        <v>46</v>
      </c>
      <c r="E21" s="6">
        <v>10</v>
      </c>
      <c r="F21" s="8">
        <v>0.9</v>
      </c>
      <c r="G21" s="9">
        <f t="shared" si="13"/>
        <v>2160</v>
      </c>
      <c r="H21" s="9">
        <v>500</v>
      </c>
      <c r="J21" s="5">
        <v>2.7</v>
      </c>
      <c r="K21" s="6">
        <v>1</v>
      </c>
      <c r="L21" s="6">
        <f t="shared" si="10"/>
        <v>2.7</v>
      </c>
      <c r="M21" s="6">
        <f t="shared" si="1"/>
        <v>891.00000000000011</v>
      </c>
      <c r="O21" s="5">
        <v>30</v>
      </c>
      <c r="P21" s="5">
        <f t="shared" si="11"/>
        <v>26730.000000000004</v>
      </c>
      <c r="Q21" s="5">
        <v>500</v>
      </c>
      <c r="R21" s="5">
        <f t="shared" si="14"/>
        <v>27230.000000000004</v>
      </c>
      <c r="T21" s="21">
        <v>900000</v>
      </c>
      <c r="U21" s="5"/>
      <c r="V21" s="6">
        <v>0</v>
      </c>
      <c r="W21" s="25">
        <f t="shared" si="12"/>
        <v>0</v>
      </c>
      <c r="X21" s="21">
        <v>2000</v>
      </c>
      <c r="Y21" s="5"/>
      <c r="Z21" s="5"/>
      <c r="AA21" s="5"/>
      <c r="AB21" s="5"/>
      <c r="AC21" s="5"/>
      <c r="AD21" s="5"/>
    </row>
    <row r="22" spans="1:30" x14ac:dyDescent="0.2">
      <c r="A22" s="5" t="s">
        <v>41</v>
      </c>
      <c r="B22" s="3" t="s">
        <v>5</v>
      </c>
      <c r="C22" s="4" t="s">
        <v>16</v>
      </c>
      <c r="D22" s="4" t="s">
        <v>46</v>
      </c>
      <c r="E22" s="6">
        <v>10</v>
      </c>
      <c r="F22" s="8">
        <v>0.9</v>
      </c>
      <c r="G22" s="9">
        <f t="shared" si="13"/>
        <v>21600</v>
      </c>
      <c r="H22" s="9">
        <v>500</v>
      </c>
      <c r="J22" s="5">
        <v>2.8</v>
      </c>
      <c r="K22" s="6">
        <v>1</v>
      </c>
      <c r="L22" s="6">
        <f t="shared" si="10"/>
        <v>2.8</v>
      </c>
      <c r="M22" s="6">
        <f t="shared" si="1"/>
        <v>923.99999999999989</v>
      </c>
      <c r="O22" s="5">
        <v>0</v>
      </c>
      <c r="P22" s="5">
        <f t="shared" si="11"/>
        <v>0</v>
      </c>
      <c r="Q22" s="5">
        <v>1000</v>
      </c>
      <c r="R22" s="5">
        <f t="shared" si="14"/>
        <v>1000</v>
      </c>
      <c r="T22" s="21">
        <v>900000</v>
      </c>
      <c r="U22" s="5"/>
      <c r="V22" s="6">
        <v>0</v>
      </c>
      <c r="W22" s="25">
        <f t="shared" si="12"/>
        <v>0</v>
      </c>
      <c r="X22" s="21">
        <v>2000</v>
      </c>
      <c r="Y22" s="5"/>
      <c r="Z22" s="5"/>
      <c r="AA22" s="5"/>
      <c r="AB22" s="5"/>
      <c r="AC22" s="5"/>
      <c r="AD22" s="5"/>
    </row>
    <row r="23" spans="1:30" x14ac:dyDescent="0.2">
      <c r="A23" s="5" t="s">
        <v>41</v>
      </c>
      <c r="B23" s="3" t="s">
        <v>5</v>
      </c>
      <c r="C23" s="4" t="s">
        <v>2</v>
      </c>
      <c r="D23" s="4" t="s">
        <v>46</v>
      </c>
      <c r="E23" s="6">
        <v>10</v>
      </c>
      <c r="F23" s="8">
        <v>0.9</v>
      </c>
      <c r="G23" s="9">
        <f t="shared" si="13"/>
        <v>23040</v>
      </c>
      <c r="H23" s="9">
        <v>500</v>
      </c>
      <c r="J23" s="5">
        <v>2.7</v>
      </c>
      <c r="K23" s="6">
        <v>1</v>
      </c>
      <c r="L23" s="6">
        <f t="shared" si="10"/>
        <v>2.7</v>
      </c>
      <c r="M23" s="6">
        <f t="shared" si="1"/>
        <v>891.00000000000011</v>
      </c>
      <c r="O23" s="5">
        <v>0</v>
      </c>
      <c r="P23" s="5">
        <f t="shared" si="11"/>
        <v>0</v>
      </c>
      <c r="Q23" s="5">
        <v>1000</v>
      </c>
      <c r="R23" s="5">
        <f t="shared" si="14"/>
        <v>1000</v>
      </c>
      <c r="T23" s="21">
        <v>900000</v>
      </c>
      <c r="U23" s="5"/>
      <c r="V23" s="6">
        <v>0</v>
      </c>
      <c r="W23" s="25">
        <f t="shared" si="12"/>
        <v>0</v>
      </c>
      <c r="X23" s="21">
        <v>2000</v>
      </c>
      <c r="Y23" s="5"/>
      <c r="Z23" s="5"/>
      <c r="AA23" s="5"/>
      <c r="AB23" s="5"/>
      <c r="AC23" s="5"/>
      <c r="AD23" s="5"/>
    </row>
    <row r="24" spans="1:30" x14ac:dyDescent="0.2">
      <c r="A24" s="5" t="s">
        <v>41</v>
      </c>
      <c r="B24" s="3" t="s">
        <v>7</v>
      </c>
      <c r="C24" s="4" t="s">
        <v>16</v>
      </c>
      <c r="D24" s="4" t="s">
        <v>46</v>
      </c>
      <c r="E24" s="6">
        <v>10</v>
      </c>
      <c r="F24" s="8">
        <v>0.9</v>
      </c>
      <c r="G24" s="9">
        <f t="shared" si="13"/>
        <v>21600</v>
      </c>
      <c r="H24" s="9">
        <v>500</v>
      </c>
      <c r="J24" s="5">
        <v>2.8</v>
      </c>
      <c r="K24" s="6">
        <v>1</v>
      </c>
      <c r="L24" s="6">
        <f t="shared" si="10"/>
        <v>2.8</v>
      </c>
      <c r="M24" s="6">
        <f t="shared" si="1"/>
        <v>923.99999999999989</v>
      </c>
      <c r="O24" s="5">
        <v>-0.1</v>
      </c>
      <c r="P24" s="5">
        <f t="shared" si="11"/>
        <v>-92.399999999999991</v>
      </c>
      <c r="Q24" s="5">
        <v>1500</v>
      </c>
      <c r="R24" s="5">
        <f t="shared" si="14"/>
        <v>1407.6</v>
      </c>
      <c r="T24" s="21">
        <v>900000</v>
      </c>
      <c r="U24" s="5"/>
      <c r="V24" s="6">
        <v>0</v>
      </c>
      <c r="W24" s="25">
        <f t="shared" si="12"/>
        <v>0</v>
      </c>
      <c r="X24" s="21">
        <v>2000</v>
      </c>
      <c r="Y24" s="5"/>
      <c r="Z24" s="5"/>
      <c r="AA24" s="5"/>
      <c r="AB24" s="5"/>
      <c r="AC24" s="5"/>
      <c r="AD24" s="5"/>
    </row>
    <row r="25" spans="1:30" ht="17" thickBot="1" x14ac:dyDescent="0.25">
      <c r="A25" s="48" t="s">
        <v>41</v>
      </c>
      <c r="B25" s="48" t="s">
        <v>7</v>
      </c>
      <c r="C25" s="49" t="s">
        <v>2</v>
      </c>
      <c r="D25" s="49" t="s">
        <v>46</v>
      </c>
      <c r="E25" s="50">
        <v>10</v>
      </c>
      <c r="F25" s="51">
        <v>0.9</v>
      </c>
      <c r="G25" s="52">
        <f>G17*1.2</f>
        <v>23040</v>
      </c>
      <c r="H25" s="52">
        <v>500</v>
      </c>
      <c r="I25" s="53"/>
      <c r="J25" s="54">
        <v>2.7</v>
      </c>
      <c r="K25" s="50">
        <v>1</v>
      </c>
      <c r="L25" s="50">
        <f t="shared" si="10"/>
        <v>2.7</v>
      </c>
      <c r="M25" s="50">
        <f t="shared" si="1"/>
        <v>891.00000000000011</v>
      </c>
      <c r="N25" s="53"/>
      <c r="O25" s="54">
        <v>-0.1</v>
      </c>
      <c r="P25" s="54">
        <f>O25*M25</f>
        <v>-89.100000000000023</v>
      </c>
      <c r="Q25" s="54">
        <v>1500</v>
      </c>
      <c r="R25" s="54">
        <f>P25+Q25</f>
        <v>1410.9</v>
      </c>
      <c r="S25" s="45"/>
      <c r="T25" s="57">
        <v>900000</v>
      </c>
      <c r="U25" s="54"/>
      <c r="V25" s="50">
        <v>0</v>
      </c>
      <c r="W25" s="56">
        <f t="shared" si="12"/>
        <v>0</v>
      </c>
      <c r="X25" s="57">
        <v>2000</v>
      </c>
      <c r="Y25" s="54"/>
      <c r="Z25" s="54"/>
      <c r="AA25" s="54"/>
      <c r="AB25" s="54"/>
      <c r="AC25" s="54"/>
      <c r="AD25" s="54"/>
    </row>
    <row r="26" spans="1:30" ht="17" thickTop="1" x14ac:dyDescent="0.2">
      <c r="A26" s="5" t="s">
        <v>42</v>
      </c>
      <c r="B26" s="46" t="s">
        <v>15</v>
      </c>
      <c r="C26" s="47" t="s">
        <v>16</v>
      </c>
      <c r="D26" s="47" t="s">
        <v>44</v>
      </c>
      <c r="E26" s="27">
        <v>10</v>
      </c>
      <c r="F26" s="28">
        <v>0.8</v>
      </c>
      <c r="G26" s="29">
        <f>G2*110%</f>
        <v>1100</v>
      </c>
      <c r="H26" s="29">
        <v>150</v>
      </c>
      <c r="J26" s="26">
        <v>2.8</v>
      </c>
      <c r="K26" s="27">
        <v>1</v>
      </c>
      <c r="L26" s="27">
        <f>J26*K26</f>
        <v>2.8</v>
      </c>
      <c r="M26" s="27">
        <f>L26*330</f>
        <v>923.99999999999989</v>
      </c>
      <c r="O26" s="26">
        <v>6</v>
      </c>
      <c r="P26" s="26">
        <f>M26*O26</f>
        <v>5543.9999999999991</v>
      </c>
      <c r="Q26" s="26">
        <v>600</v>
      </c>
      <c r="R26" s="26">
        <f>P26+Q26</f>
        <v>6143.9999999999991</v>
      </c>
      <c r="T26" s="30">
        <v>250000</v>
      </c>
      <c r="U26" s="26"/>
      <c r="V26" s="27">
        <v>0.79</v>
      </c>
      <c r="W26" s="55">
        <f>(V26*M26)/(10^3)</f>
        <v>0.72995999999999994</v>
      </c>
      <c r="X26" s="30">
        <v>2000</v>
      </c>
      <c r="Y26" s="26"/>
      <c r="Z26" s="26"/>
      <c r="AA26" s="26"/>
      <c r="AB26" s="26"/>
      <c r="AC26" s="26"/>
      <c r="AD26" s="26"/>
    </row>
    <row r="27" spans="1:30" x14ac:dyDescent="0.2">
      <c r="A27" s="5" t="s">
        <v>42</v>
      </c>
      <c r="B27" s="3" t="s">
        <v>15</v>
      </c>
      <c r="C27" s="4" t="s">
        <v>2</v>
      </c>
      <c r="D27" s="4" t="s">
        <v>44</v>
      </c>
      <c r="E27" s="6">
        <v>10</v>
      </c>
      <c r="F27" s="8">
        <v>0.8</v>
      </c>
      <c r="G27" s="29">
        <f t="shared" ref="G27:G32" si="15">G3*110%</f>
        <v>1650.0000000000002</v>
      </c>
      <c r="H27" s="9">
        <v>150</v>
      </c>
      <c r="J27" s="5">
        <v>2.7</v>
      </c>
      <c r="K27" s="6">
        <v>1</v>
      </c>
      <c r="L27" s="6">
        <f t="shared" ref="L27:L33" si="16">J27*K27</f>
        <v>2.7</v>
      </c>
      <c r="M27" s="6">
        <f t="shared" si="1"/>
        <v>891.00000000000011</v>
      </c>
      <c r="O27" s="5">
        <v>6</v>
      </c>
      <c r="P27" s="26">
        <f t="shared" ref="P27:P32" si="17">M27*O27</f>
        <v>5346.0000000000009</v>
      </c>
      <c r="Q27" s="5">
        <v>600</v>
      </c>
      <c r="R27" s="5">
        <f>P27+Q27</f>
        <v>5946.0000000000009</v>
      </c>
      <c r="T27" s="21">
        <v>250000</v>
      </c>
      <c r="U27" s="5"/>
      <c r="V27" s="6">
        <v>0.79</v>
      </c>
      <c r="W27" s="25">
        <f t="shared" ref="W27:W33" si="18">(V27*M27)/(10^3)</f>
        <v>0.70389000000000013</v>
      </c>
      <c r="X27" s="21">
        <v>2000</v>
      </c>
      <c r="Y27" s="5"/>
      <c r="Z27" s="5"/>
      <c r="AA27" s="5"/>
      <c r="AB27" s="5"/>
      <c r="AC27" s="5"/>
      <c r="AD27" s="5"/>
    </row>
    <row r="28" spans="1:30" x14ac:dyDescent="0.2">
      <c r="A28" s="5" t="s">
        <v>42</v>
      </c>
      <c r="B28" s="3" t="s">
        <v>17</v>
      </c>
      <c r="C28" s="4" t="s">
        <v>16</v>
      </c>
      <c r="D28" s="4" t="s">
        <v>44</v>
      </c>
      <c r="E28" s="6">
        <v>10</v>
      </c>
      <c r="F28" s="8">
        <v>0.8</v>
      </c>
      <c r="G28" s="29">
        <f t="shared" si="15"/>
        <v>1100</v>
      </c>
      <c r="H28" s="9">
        <v>150</v>
      </c>
      <c r="J28" s="5">
        <v>2.8</v>
      </c>
      <c r="K28" s="6">
        <v>1</v>
      </c>
      <c r="L28" s="6">
        <f t="shared" si="16"/>
        <v>2.8</v>
      </c>
      <c r="M28" s="6">
        <f t="shared" si="1"/>
        <v>923.99999999999989</v>
      </c>
      <c r="O28" s="5">
        <v>20</v>
      </c>
      <c r="P28" s="26">
        <f t="shared" si="17"/>
        <v>18479.999999999996</v>
      </c>
      <c r="Q28" s="5">
        <v>350</v>
      </c>
      <c r="R28" s="5">
        <f>P28+Q28</f>
        <v>18829.999999999996</v>
      </c>
      <c r="T28" s="21">
        <v>250000</v>
      </c>
      <c r="U28" s="5"/>
      <c r="V28" s="6">
        <v>0</v>
      </c>
      <c r="W28" s="25">
        <f t="shared" si="18"/>
        <v>0</v>
      </c>
      <c r="X28" s="21">
        <v>2000</v>
      </c>
      <c r="Y28" s="5"/>
      <c r="Z28" s="5"/>
      <c r="AA28" s="5"/>
      <c r="AB28" s="5"/>
      <c r="AC28" s="5"/>
      <c r="AD28" s="5"/>
    </row>
    <row r="29" spans="1:30" x14ac:dyDescent="0.2">
      <c r="A29" s="5" t="s">
        <v>42</v>
      </c>
      <c r="B29" s="3" t="s">
        <v>17</v>
      </c>
      <c r="C29" s="4" t="s">
        <v>2</v>
      </c>
      <c r="D29" s="4" t="s">
        <v>44</v>
      </c>
      <c r="E29" s="6">
        <v>10</v>
      </c>
      <c r="F29" s="8">
        <v>0.8</v>
      </c>
      <c r="G29" s="29">
        <f t="shared" si="15"/>
        <v>1650.0000000000002</v>
      </c>
      <c r="H29" s="9">
        <v>150</v>
      </c>
      <c r="J29" s="5">
        <v>2.7</v>
      </c>
      <c r="K29" s="6">
        <v>1</v>
      </c>
      <c r="L29" s="6">
        <f t="shared" si="16"/>
        <v>2.7</v>
      </c>
      <c r="M29" s="6">
        <f t="shared" si="1"/>
        <v>891.00000000000011</v>
      </c>
      <c r="O29" s="5">
        <v>20</v>
      </c>
      <c r="P29" s="26">
        <f t="shared" si="17"/>
        <v>17820.000000000004</v>
      </c>
      <c r="Q29" s="5">
        <v>350</v>
      </c>
      <c r="R29" s="5">
        <f>P29+Q29</f>
        <v>18170.000000000004</v>
      </c>
      <c r="T29" s="21">
        <v>250000</v>
      </c>
      <c r="U29" s="5"/>
      <c r="V29" s="6">
        <v>0</v>
      </c>
      <c r="W29" s="25">
        <f t="shared" si="18"/>
        <v>0</v>
      </c>
      <c r="X29" s="21">
        <v>2000</v>
      </c>
      <c r="Y29" s="5"/>
      <c r="Z29" s="5"/>
      <c r="AA29" s="5"/>
      <c r="AB29" s="5"/>
      <c r="AC29" s="5"/>
      <c r="AD29" s="5"/>
    </row>
    <row r="30" spans="1:30" x14ac:dyDescent="0.2">
      <c r="A30" s="5" t="s">
        <v>42</v>
      </c>
      <c r="B30" s="3" t="s">
        <v>5</v>
      </c>
      <c r="C30" s="4" t="s">
        <v>16</v>
      </c>
      <c r="D30" s="4" t="s">
        <v>44</v>
      </c>
      <c r="E30" s="6">
        <v>10</v>
      </c>
      <c r="F30" s="8">
        <v>0.8</v>
      </c>
      <c r="G30" s="29">
        <f t="shared" si="15"/>
        <v>16500</v>
      </c>
      <c r="H30" s="9">
        <v>150</v>
      </c>
      <c r="J30" s="5">
        <v>2.8</v>
      </c>
      <c r="K30" s="6">
        <v>1</v>
      </c>
      <c r="L30" s="6">
        <f t="shared" si="16"/>
        <v>2.8</v>
      </c>
      <c r="M30" s="6">
        <f t="shared" si="1"/>
        <v>923.99999999999989</v>
      </c>
      <c r="O30" s="5">
        <v>0</v>
      </c>
      <c r="P30" s="26">
        <f t="shared" si="17"/>
        <v>0</v>
      </c>
      <c r="Q30" s="5">
        <v>600</v>
      </c>
      <c r="R30" s="5">
        <f t="shared" ref="R30:R32" si="19">P30+Q30</f>
        <v>600</v>
      </c>
      <c r="T30" s="21">
        <v>250000</v>
      </c>
      <c r="U30" s="5"/>
      <c r="V30" s="6">
        <v>0</v>
      </c>
      <c r="W30" s="25">
        <f t="shared" si="18"/>
        <v>0</v>
      </c>
      <c r="X30" s="21">
        <v>2000</v>
      </c>
      <c r="Y30" s="5"/>
      <c r="Z30" s="5"/>
      <c r="AA30" s="5"/>
      <c r="AB30" s="5"/>
      <c r="AC30" s="5"/>
      <c r="AD30" s="5"/>
    </row>
    <row r="31" spans="1:30" x14ac:dyDescent="0.2">
      <c r="A31" s="5" t="s">
        <v>42</v>
      </c>
      <c r="B31" s="3" t="s">
        <v>5</v>
      </c>
      <c r="C31" s="4" t="s">
        <v>2</v>
      </c>
      <c r="D31" s="4" t="s">
        <v>44</v>
      </c>
      <c r="E31" s="6">
        <v>10</v>
      </c>
      <c r="F31" s="8">
        <v>0.8</v>
      </c>
      <c r="G31" s="29">
        <f t="shared" si="15"/>
        <v>17600</v>
      </c>
      <c r="H31" s="9">
        <v>150</v>
      </c>
      <c r="J31" s="5">
        <v>2.7</v>
      </c>
      <c r="K31" s="6">
        <v>1</v>
      </c>
      <c r="L31" s="6">
        <f t="shared" si="16"/>
        <v>2.7</v>
      </c>
      <c r="M31" s="6">
        <f t="shared" si="1"/>
        <v>891.00000000000011</v>
      </c>
      <c r="O31" s="5">
        <v>0</v>
      </c>
      <c r="P31" s="26">
        <f t="shared" si="17"/>
        <v>0</v>
      </c>
      <c r="Q31" s="5">
        <v>600</v>
      </c>
      <c r="R31" s="5">
        <f t="shared" si="19"/>
        <v>600</v>
      </c>
      <c r="T31" s="21">
        <v>250000</v>
      </c>
      <c r="U31" s="5"/>
      <c r="V31" s="6">
        <v>0</v>
      </c>
      <c r="W31" s="25">
        <f t="shared" si="18"/>
        <v>0</v>
      </c>
      <c r="X31" s="21">
        <v>2000</v>
      </c>
      <c r="Y31" s="5"/>
      <c r="Z31" s="5"/>
      <c r="AA31" s="5"/>
      <c r="AB31" s="5"/>
      <c r="AC31" s="5"/>
      <c r="AD31" s="5"/>
    </row>
    <row r="32" spans="1:30" x14ac:dyDescent="0.2">
      <c r="A32" s="5" t="s">
        <v>42</v>
      </c>
      <c r="B32" s="3" t="s">
        <v>7</v>
      </c>
      <c r="C32" s="4" t="s">
        <v>16</v>
      </c>
      <c r="D32" s="4" t="s">
        <v>44</v>
      </c>
      <c r="E32" s="6">
        <v>10</v>
      </c>
      <c r="F32" s="8">
        <v>0.8</v>
      </c>
      <c r="G32" s="29">
        <f t="shared" si="15"/>
        <v>16500</v>
      </c>
      <c r="H32" s="9">
        <v>150</v>
      </c>
      <c r="J32" s="5">
        <v>2.8</v>
      </c>
      <c r="K32" s="6">
        <v>1</v>
      </c>
      <c r="L32" s="6">
        <f t="shared" si="16"/>
        <v>2.8</v>
      </c>
      <c r="M32" s="6">
        <f t="shared" si="1"/>
        <v>923.99999999999989</v>
      </c>
      <c r="O32" s="5">
        <v>-0.5</v>
      </c>
      <c r="P32" s="26">
        <f t="shared" si="17"/>
        <v>-461.99999999999994</v>
      </c>
      <c r="Q32" s="5">
        <v>1000</v>
      </c>
      <c r="R32" s="5">
        <f t="shared" si="19"/>
        <v>538</v>
      </c>
      <c r="T32" s="21">
        <v>250000</v>
      </c>
      <c r="U32" s="5"/>
      <c r="V32" s="6">
        <v>0</v>
      </c>
      <c r="W32" s="25">
        <f t="shared" si="18"/>
        <v>0</v>
      </c>
      <c r="X32" s="21">
        <v>2000</v>
      </c>
      <c r="Y32" s="5"/>
      <c r="Z32" s="5"/>
      <c r="AA32" s="5"/>
      <c r="AB32" s="5"/>
      <c r="AC32" s="5"/>
      <c r="AD32" s="5"/>
    </row>
    <row r="33" spans="1:30" ht="17" thickBot="1" x14ac:dyDescent="0.25">
      <c r="A33" s="5" t="s">
        <v>42</v>
      </c>
      <c r="B33" s="34" t="s">
        <v>7</v>
      </c>
      <c r="C33" s="35" t="s">
        <v>2</v>
      </c>
      <c r="D33" s="35" t="s">
        <v>44</v>
      </c>
      <c r="E33" s="17">
        <v>10</v>
      </c>
      <c r="F33" s="37">
        <v>0.8</v>
      </c>
      <c r="G33" s="38">
        <f>G9*110%</f>
        <v>17600</v>
      </c>
      <c r="H33" s="38">
        <v>150</v>
      </c>
      <c r="I33" s="40"/>
      <c r="J33" s="33">
        <v>2.7</v>
      </c>
      <c r="K33" s="17">
        <v>1</v>
      </c>
      <c r="L33" s="17">
        <f t="shared" si="16"/>
        <v>2.7</v>
      </c>
      <c r="M33" s="17">
        <f t="shared" si="1"/>
        <v>891.00000000000011</v>
      </c>
      <c r="N33" s="40"/>
      <c r="O33" s="33">
        <v>-0.5</v>
      </c>
      <c r="P33" s="33">
        <f>O33*M33</f>
        <v>-445.50000000000006</v>
      </c>
      <c r="Q33" s="33">
        <v>1000</v>
      </c>
      <c r="R33" s="33">
        <f t="shared" ref="R33:R49" si="20">P33+Q33</f>
        <v>554.5</v>
      </c>
      <c r="S33" s="40"/>
      <c r="T33" s="41">
        <v>250000</v>
      </c>
      <c r="U33" s="33"/>
      <c r="V33" s="17">
        <v>0</v>
      </c>
      <c r="W33" s="44">
        <f t="shared" si="18"/>
        <v>0</v>
      </c>
      <c r="X33" s="41">
        <v>2000</v>
      </c>
      <c r="Y33" s="33"/>
      <c r="Z33" s="33"/>
      <c r="AA33" s="33"/>
      <c r="AB33" s="33"/>
      <c r="AC33" s="33"/>
      <c r="AD33" s="33"/>
    </row>
    <row r="34" spans="1:30" ht="17" thickTop="1" x14ac:dyDescent="0.2">
      <c r="A34" s="5" t="s">
        <v>42</v>
      </c>
      <c r="B34" s="3" t="s">
        <v>15</v>
      </c>
      <c r="C34" s="4" t="s">
        <v>16</v>
      </c>
      <c r="D34" s="4" t="s">
        <v>45</v>
      </c>
      <c r="E34" s="6">
        <v>10</v>
      </c>
      <c r="F34" s="8">
        <v>0.85</v>
      </c>
      <c r="G34" s="9">
        <f>G26*1.2</f>
        <v>1320</v>
      </c>
      <c r="H34" s="9">
        <v>400</v>
      </c>
      <c r="J34" s="5">
        <v>2.8</v>
      </c>
      <c r="K34" s="6">
        <v>1</v>
      </c>
      <c r="L34" s="6">
        <f>J34*K34</f>
        <v>2.8</v>
      </c>
      <c r="M34" s="6">
        <f>L34*330</f>
        <v>923.99999999999989</v>
      </c>
      <c r="O34" s="5">
        <v>7</v>
      </c>
      <c r="P34" s="5">
        <f>O34*M34</f>
        <v>6467.9999999999991</v>
      </c>
      <c r="Q34" s="5">
        <v>850</v>
      </c>
      <c r="R34" s="5">
        <f t="shared" si="20"/>
        <v>7317.9999999999991</v>
      </c>
      <c r="T34" s="21">
        <v>712500</v>
      </c>
      <c r="U34" s="5"/>
      <c r="V34" s="6">
        <v>0.79</v>
      </c>
      <c r="W34" s="25">
        <f>(V34*M34)/(10^3)</f>
        <v>0.72995999999999994</v>
      </c>
      <c r="X34" s="21">
        <v>2000</v>
      </c>
      <c r="Y34" s="5"/>
      <c r="Z34" s="5"/>
      <c r="AA34" s="5"/>
      <c r="AB34" s="5"/>
      <c r="AC34" s="5"/>
      <c r="AD34" s="5"/>
    </row>
    <row r="35" spans="1:30" x14ac:dyDescent="0.2">
      <c r="A35" s="5" t="s">
        <v>42</v>
      </c>
      <c r="B35" s="3" t="s">
        <v>15</v>
      </c>
      <c r="C35" s="4" t="s">
        <v>2</v>
      </c>
      <c r="D35" s="4" t="s">
        <v>45</v>
      </c>
      <c r="E35" s="6">
        <v>10</v>
      </c>
      <c r="F35" s="8">
        <v>0.85</v>
      </c>
      <c r="G35" s="9">
        <f t="shared" ref="G35:G40" si="21">G27*1.2</f>
        <v>1980.0000000000002</v>
      </c>
      <c r="H35" s="9">
        <v>400</v>
      </c>
      <c r="J35" s="5">
        <v>2.7</v>
      </c>
      <c r="K35" s="6">
        <v>1</v>
      </c>
      <c r="L35" s="6">
        <f t="shared" ref="L35:L41" si="22">J35*K35</f>
        <v>2.7</v>
      </c>
      <c r="M35" s="6">
        <f t="shared" si="1"/>
        <v>891.00000000000011</v>
      </c>
      <c r="O35" s="5">
        <v>7</v>
      </c>
      <c r="P35" s="5">
        <f t="shared" ref="P35:P40" si="23">O35*M35</f>
        <v>6237.0000000000009</v>
      </c>
      <c r="Q35" s="5">
        <v>850</v>
      </c>
      <c r="R35" s="5">
        <f t="shared" si="20"/>
        <v>7087.0000000000009</v>
      </c>
      <c r="T35" s="21">
        <v>712500</v>
      </c>
      <c r="U35" s="5"/>
      <c r="V35" s="6">
        <v>0.79</v>
      </c>
      <c r="W35" s="25">
        <f t="shared" ref="W35:W41" si="24">(V35*M35)/(10^3)</f>
        <v>0.70389000000000013</v>
      </c>
      <c r="X35" s="21">
        <v>2000</v>
      </c>
      <c r="Y35" s="5"/>
      <c r="Z35" s="5"/>
      <c r="AA35" s="5"/>
      <c r="AB35" s="5"/>
      <c r="AC35" s="5"/>
      <c r="AD35" s="5"/>
    </row>
    <row r="36" spans="1:30" x14ac:dyDescent="0.2">
      <c r="A36" s="5" t="s">
        <v>42</v>
      </c>
      <c r="B36" s="3" t="s">
        <v>17</v>
      </c>
      <c r="C36" s="4" t="s">
        <v>16</v>
      </c>
      <c r="D36" s="4" t="s">
        <v>45</v>
      </c>
      <c r="E36" s="6">
        <v>10</v>
      </c>
      <c r="F36" s="8">
        <v>0.85</v>
      </c>
      <c r="G36" s="9">
        <f t="shared" si="21"/>
        <v>1320</v>
      </c>
      <c r="H36" s="9">
        <v>400</v>
      </c>
      <c r="J36" s="5">
        <v>2.8</v>
      </c>
      <c r="K36" s="6">
        <v>1</v>
      </c>
      <c r="L36" s="6">
        <f t="shared" si="22"/>
        <v>2.8</v>
      </c>
      <c r="M36" s="6">
        <f t="shared" si="1"/>
        <v>923.99999999999989</v>
      </c>
      <c r="O36" s="5">
        <v>25</v>
      </c>
      <c r="P36" s="5">
        <f t="shared" si="23"/>
        <v>23099.999999999996</v>
      </c>
      <c r="Q36" s="5">
        <v>450</v>
      </c>
      <c r="R36" s="5">
        <f t="shared" si="20"/>
        <v>23549.999999999996</v>
      </c>
      <c r="T36" s="21">
        <v>712500</v>
      </c>
      <c r="U36" s="5"/>
      <c r="V36" s="6">
        <v>0</v>
      </c>
      <c r="W36" s="25">
        <f t="shared" si="24"/>
        <v>0</v>
      </c>
      <c r="X36" s="21">
        <v>2000</v>
      </c>
      <c r="Y36" s="5"/>
      <c r="Z36" s="5"/>
      <c r="AA36" s="5"/>
      <c r="AB36" s="5"/>
      <c r="AC36" s="5"/>
      <c r="AD36" s="5"/>
    </row>
    <row r="37" spans="1:30" x14ac:dyDescent="0.2">
      <c r="A37" s="5" t="s">
        <v>42</v>
      </c>
      <c r="B37" s="3" t="s">
        <v>17</v>
      </c>
      <c r="C37" s="4" t="s">
        <v>2</v>
      </c>
      <c r="D37" s="4" t="s">
        <v>45</v>
      </c>
      <c r="E37" s="6">
        <v>10</v>
      </c>
      <c r="F37" s="8">
        <v>0.85</v>
      </c>
      <c r="G37" s="9">
        <f t="shared" si="21"/>
        <v>1980.0000000000002</v>
      </c>
      <c r="H37" s="9">
        <v>400</v>
      </c>
      <c r="J37" s="5">
        <v>2.7</v>
      </c>
      <c r="K37" s="6">
        <v>1</v>
      </c>
      <c r="L37" s="6">
        <f t="shared" si="22"/>
        <v>2.7</v>
      </c>
      <c r="M37" s="6">
        <f t="shared" si="1"/>
        <v>891.00000000000011</v>
      </c>
      <c r="O37" s="5">
        <v>25</v>
      </c>
      <c r="P37" s="5">
        <f t="shared" si="23"/>
        <v>22275.000000000004</v>
      </c>
      <c r="Q37" s="5">
        <v>450</v>
      </c>
      <c r="R37" s="5">
        <f t="shared" si="20"/>
        <v>22725.000000000004</v>
      </c>
      <c r="T37" s="21">
        <v>712500</v>
      </c>
      <c r="U37" s="5"/>
      <c r="V37" s="6">
        <v>0</v>
      </c>
      <c r="W37" s="25">
        <f t="shared" si="24"/>
        <v>0</v>
      </c>
      <c r="X37" s="21">
        <v>2000</v>
      </c>
      <c r="Y37" s="5"/>
      <c r="Z37" s="5"/>
      <c r="AA37" s="5"/>
      <c r="AB37" s="5"/>
      <c r="AC37" s="5"/>
      <c r="AD37" s="5"/>
    </row>
    <row r="38" spans="1:30" x14ac:dyDescent="0.2">
      <c r="A38" s="5" t="s">
        <v>42</v>
      </c>
      <c r="B38" s="3" t="s">
        <v>5</v>
      </c>
      <c r="C38" s="4" t="s">
        <v>16</v>
      </c>
      <c r="D38" s="4" t="s">
        <v>45</v>
      </c>
      <c r="E38" s="6">
        <v>10</v>
      </c>
      <c r="F38" s="8">
        <v>0.85</v>
      </c>
      <c r="G38" s="9">
        <f t="shared" si="21"/>
        <v>19800</v>
      </c>
      <c r="H38" s="9">
        <v>400</v>
      </c>
      <c r="J38" s="5">
        <v>2.8</v>
      </c>
      <c r="K38" s="6">
        <v>1</v>
      </c>
      <c r="L38" s="6">
        <f t="shared" si="22"/>
        <v>2.8</v>
      </c>
      <c r="M38" s="6">
        <f t="shared" si="1"/>
        <v>923.99999999999989</v>
      </c>
      <c r="O38" s="5">
        <v>0</v>
      </c>
      <c r="P38" s="5">
        <f t="shared" si="23"/>
        <v>0</v>
      </c>
      <c r="Q38" s="5">
        <v>850</v>
      </c>
      <c r="R38" s="5">
        <f t="shared" si="20"/>
        <v>850</v>
      </c>
      <c r="T38" s="21">
        <v>712500</v>
      </c>
      <c r="U38" s="5"/>
      <c r="V38" s="6">
        <v>0</v>
      </c>
      <c r="W38" s="25">
        <f t="shared" si="24"/>
        <v>0</v>
      </c>
      <c r="X38" s="21">
        <v>2000</v>
      </c>
      <c r="Y38" s="5"/>
      <c r="Z38" s="5"/>
      <c r="AA38" s="5"/>
      <c r="AB38" s="5"/>
      <c r="AC38" s="5"/>
      <c r="AD38" s="5"/>
    </row>
    <row r="39" spans="1:30" x14ac:dyDescent="0.2">
      <c r="A39" s="5" t="s">
        <v>42</v>
      </c>
      <c r="B39" s="3" t="s">
        <v>5</v>
      </c>
      <c r="C39" s="4" t="s">
        <v>2</v>
      </c>
      <c r="D39" s="4" t="s">
        <v>45</v>
      </c>
      <c r="E39" s="6">
        <v>10</v>
      </c>
      <c r="F39" s="8">
        <v>0.85</v>
      </c>
      <c r="G39" s="9">
        <f t="shared" si="21"/>
        <v>21120</v>
      </c>
      <c r="H39" s="9">
        <v>400</v>
      </c>
      <c r="J39" s="5">
        <v>2.7</v>
      </c>
      <c r="K39" s="6">
        <v>1</v>
      </c>
      <c r="L39" s="6">
        <f t="shared" si="22"/>
        <v>2.7</v>
      </c>
      <c r="M39" s="6">
        <f t="shared" si="1"/>
        <v>891.00000000000011</v>
      </c>
      <c r="O39" s="5">
        <v>0</v>
      </c>
      <c r="P39" s="5">
        <f t="shared" si="23"/>
        <v>0</v>
      </c>
      <c r="Q39" s="5">
        <v>850</v>
      </c>
      <c r="R39" s="5">
        <f t="shared" si="20"/>
        <v>850</v>
      </c>
      <c r="T39" s="21">
        <v>712500</v>
      </c>
      <c r="U39" s="5"/>
      <c r="V39" s="6">
        <v>0</v>
      </c>
      <c r="W39" s="25">
        <f t="shared" si="24"/>
        <v>0</v>
      </c>
      <c r="X39" s="21">
        <v>2000</v>
      </c>
      <c r="Y39" s="5"/>
      <c r="Z39" s="5"/>
      <c r="AA39" s="5"/>
      <c r="AB39" s="5"/>
      <c r="AC39" s="5"/>
      <c r="AD39" s="5"/>
    </row>
    <row r="40" spans="1:30" x14ac:dyDescent="0.2">
      <c r="A40" s="5" t="s">
        <v>42</v>
      </c>
      <c r="B40" s="3" t="s">
        <v>7</v>
      </c>
      <c r="C40" s="4" t="s">
        <v>16</v>
      </c>
      <c r="D40" s="4" t="s">
        <v>45</v>
      </c>
      <c r="E40" s="6">
        <v>10</v>
      </c>
      <c r="F40" s="8">
        <v>0.85</v>
      </c>
      <c r="G40" s="9">
        <f t="shared" si="21"/>
        <v>19800</v>
      </c>
      <c r="H40" s="9">
        <v>400</v>
      </c>
      <c r="J40" s="5">
        <v>2.8</v>
      </c>
      <c r="K40" s="6">
        <v>1</v>
      </c>
      <c r="L40" s="6">
        <f t="shared" si="22"/>
        <v>2.8</v>
      </c>
      <c r="M40" s="6">
        <f t="shared" si="1"/>
        <v>923.99999999999989</v>
      </c>
      <c r="O40" s="5">
        <v>-0.25</v>
      </c>
      <c r="P40" s="5">
        <f t="shared" si="23"/>
        <v>-230.99999999999997</v>
      </c>
      <c r="Q40" s="5">
        <v>1250</v>
      </c>
      <c r="R40" s="5">
        <f t="shared" si="20"/>
        <v>1019</v>
      </c>
      <c r="T40" s="21">
        <v>712500</v>
      </c>
      <c r="U40" s="5"/>
      <c r="V40" s="6">
        <v>0</v>
      </c>
      <c r="W40" s="25">
        <f t="shared" si="24"/>
        <v>0</v>
      </c>
      <c r="X40" s="21">
        <v>2000</v>
      </c>
      <c r="Y40" s="5"/>
      <c r="Z40" s="5"/>
      <c r="AA40" s="5"/>
      <c r="AB40" s="5"/>
      <c r="AC40" s="5"/>
      <c r="AD40" s="5"/>
    </row>
    <row r="41" spans="1:30" ht="17" thickBot="1" x14ac:dyDescent="0.25">
      <c r="A41" s="5" t="s">
        <v>42</v>
      </c>
      <c r="B41" s="34" t="s">
        <v>7</v>
      </c>
      <c r="C41" s="35" t="s">
        <v>2</v>
      </c>
      <c r="D41" s="35" t="s">
        <v>45</v>
      </c>
      <c r="E41" s="17">
        <v>10</v>
      </c>
      <c r="F41" s="37">
        <v>0.85</v>
      </c>
      <c r="G41" s="38">
        <f>G33*1.2</f>
        <v>21120</v>
      </c>
      <c r="H41" s="38">
        <v>400</v>
      </c>
      <c r="I41" s="40"/>
      <c r="J41" s="33">
        <v>2.7</v>
      </c>
      <c r="K41" s="17">
        <v>1</v>
      </c>
      <c r="L41" s="17">
        <f t="shared" si="22"/>
        <v>2.7</v>
      </c>
      <c r="M41" s="17">
        <f t="shared" si="1"/>
        <v>891.00000000000011</v>
      </c>
      <c r="N41" s="40"/>
      <c r="O41" s="33">
        <v>-0.25</v>
      </c>
      <c r="P41" s="33">
        <f>O41*M41</f>
        <v>-222.75000000000003</v>
      </c>
      <c r="Q41" s="33">
        <v>1250</v>
      </c>
      <c r="R41" s="33">
        <f t="shared" si="20"/>
        <v>1027.25</v>
      </c>
      <c r="S41" s="40"/>
      <c r="T41" s="41">
        <v>712500</v>
      </c>
      <c r="U41" s="33"/>
      <c r="V41" s="17">
        <v>0</v>
      </c>
      <c r="W41" s="44">
        <f t="shared" si="24"/>
        <v>0</v>
      </c>
      <c r="X41" s="41">
        <v>2000</v>
      </c>
      <c r="Y41" s="33"/>
      <c r="Z41" s="33"/>
      <c r="AA41" s="33"/>
      <c r="AB41" s="33"/>
      <c r="AC41" s="33"/>
      <c r="AD41" s="33"/>
    </row>
    <row r="42" spans="1:30" ht="17" thickTop="1" x14ac:dyDescent="0.2">
      <c r="A42" s="5" t="s">
        <v>42</v>
      </c>
      <c r="B42" s="3" t="s">
        <v>15</v>
      </c>
      <c r="C42" s="4" t="s">
        <v>16</v>
      </c>
      <c r="D42" s="4" t="s">
        <v>46</v>
      </c>
      <c r="E42" s="6">
        <v>10</v>
      </c>
      <c r="F42" s="8">
        <v>0.9</v>
      </c>
      <c r="G42" s="9">
        <f>G34*1.2</f>
        <v>1584</v>
      </c>
      <c r="H42" s="9">
        <v>800</v>
      </c>
      <c r="J42" s="5">
        <v>2.8</v>
      </c>
      <c r="K42" s="6">
        <v>1</v>
      </c>
      <c r="L42" s="6">
        <f>J42*K42</f>
        <v>2.8</v>
      </c>
      <c r="M42" s="6">
        <f>L42*330</f>
        <v>923.99999999999989</v>
      </c>
      <c r="O42" s="5">
        <v>8</v>
      </c>
      <c r="P42" s="5">
        <f>O42*M42</f>
        <v>7391.9999999999991</v>
      </c>
      <c r="Q42" s="5">
        <v>1250</v>
      </c>
      <c r="R42" s="5">
        <f t="shared" si="20"/>
        <v>8642</v>
      </c>
      <c r="T42" s="21">
        <v>1125000</v>
      </c>
      <c r="U42" s="5"/>
      <c r="V42" s="6">
        <v>0.79</v>
      </c>
      <c r="W42" s="25">
        <f>(V42*M42)/(10^3)</f>
        <v>0.72995999999999994</v>
      </c>
      <c r="X42" s="21">
        <v>2000</v>
      </c>
      <c r="Y42" s="5"/>
      <c r="Z42" s="5"/>
      <c r="AA42" s="5"/>
      <c r="AB42" s="5"/>
      <c r="AC42" s="5"/>
      <c r="AD42" s="5"/>
    </row>
    <row r="43" spans="1:30" x14ac:dyDescent="0.2">
      <c r="A43" s="5" t="s">
        <v>42</v>
      </c>
      <c r="B43" s="3" t="s">
        <v>15</v>
      </c>
      <c r="C43" s="4" t="s">
        <v>2</v>
      </c>
      <c r="D43" s="4" t="s">
        <v>46</v>
      </c>
      <c r="E43" s="6">
        <v>10</v>
      </c>
      <c r="F43" s="8">
        <v>0.9</v>
      </c>
      <c r="G43" s="9">
        <f t="shared" ref="G43:G48" si="25">G35*1.2</f>
        <v>2376</v>
      </c>
      <c r="H43" s="9">
        <v>800</v>
      </c>
      <c r="J43" s="5">
        <v>2.7</v>
      </c>
      <c r="K43" s="6">
        <v>1</v>
      </c>
      <c r="L43" s="6">
        <f t="shared" ref="L43:L49" si="26">J43*K43</f>
        <v>2.7</v>
      </c>
      <c r="M43" s="6">
        <f t="shared" si="1"/>
        <v>891.00000000000011</v>
      </c>
      <c r="O43" s="5">
        <v>8</v>
      </c>
      <c r="P43" s="5">
        <f t="shared" ref="P43:P48" si="27">O43*M43</f>
        <v>7128.0000000000009</v>
      </c>
      <c r="Q43" s="5">
        <v>1250</v>
      </c>
      <c r="R43" s="5">
        <f t="shared" si="20"/>
        <v>8378</v>
      </c>
      <c r="T43" s="21">
        <v>1125000</v>
      </c>
      <c r="U43" s="5"/>
      <c r="V43" s="6">
        <v>0.79</v>
      </c>
      <c r="W43" s="25">
        <f t="shared" ref="W43:W49" si="28">(V43*M43)/(10^3)</f>
        <v>0.70389000000000013</v>
      </c>
      <c r="X43" s="21">
        <v>2000</v>
      </c>
      <c r="Y43" s="5"/>
      <c r="Z43" s="5"/>
      <c r="AA43" s="5"/>
      <c r="AB43" s="5"/>
      <c r="AC43" s="5"/>
      <c r="AD43" s="5"/>
    </row>
    <row r="44" spans="1:30" x14ac:dyDescent="0.2">
      <c r="A44" s="5" t="s">
        <v>42</v>
      </c>
      <c r="B44" s="3" t="s">
        <v>17</v>
      </c>
      <c r="C44" s="4" t="s">
        <v>16</v>
      </c>
      <c r="D44" s="4" t="s">
        <v>46</v>
      </c>
      <c r="E44" s="6">
        <v>10</v>
      </c>
      <c r="F44" s="8">
        <v>0.9</v>
      </c>
      <c r="G44" s="9">
        <f t="shared" si="25"/>
        <v>1584</v>
      </c>
      <c r="H44" s="9">
        <v>800</v>
      </c>
      <c r="J44" s="5">
        <v>2.8</v>
      </c>
      <c r="K44" s="6">
        <v>1</v>
      </c>
      <c r="L44" s="6">
        <f t="shared" si="26"/>
        <v>2.8</v>
      </c>
      <c r="M44" s="6">
        <f t="shared" si="1"/>
        <v>923.99999999999989</v>
      </c>
      <c r="O44" s="5">
        <v>50</v>
      </c>
      <c r="P44" s="5">
        <f t="shared" si="27"/>
        <v>46199.999999999993</v>
      </c>
      <c r="Q44" s="5">
        <v>750</v>
      </c>
      <c r="R44" s="5">
        <f t="shared" si="20"/>
        <v>46949.999999999993</v>
      </c>
      <c r="T44" s="21">
        <v>1125000</v>
      </c>
      <c r="U44" s="5"/>
      <c r="V44" s="6">
        <v>0</v>
      </c>
      <c r="W44" s="25">
        <f t="shared" si="28"/>
        <v>0</v>
      </c>
      <c r="X44" s="21">
        <v>2000</v>
      </c>
      <c r="Y44" s="5"/>
      <c r="Z44" s="5"/>
      <c r="AA44" s="5"/>
      <c r="AB44" s="5"/>
      <c r="AC44" s="5"/>
      <c r="AD44" s="5"/>
    </row>
    <row r="45" spans="1:30" x14ac:dyDescent="0.2">
      <c r="A45" s="5" t="s">
        <v>42</v>
      </c>
      <c r="B45" s="3" t="s">
        <v>17</v>
      </c>
      <c r="C45" s="4" t="s">
        <v>2</v>
      </c>
      <c r="D45" s="4" t="s">
        <v>46</v>
      </c>
      <c r="E45" s="6">
        <v>10</v>
      </c>
      <c r="F45" s="8">
        <v>0.9</v>
      </c>
      <c r="G45" s="9">
        <f t="shared" si="25"/>
        <v>2376</v>
      </c>
      <c r="H45" s="9">
        <v>800</v>
      </c>
      <c r="J45" s="5">
        <v>2.7</v>
      </c>
      <c r="K45" s="6">
        <v>1</v>
      </c>
      <c r="L45" s="6">
        <f t="shared" si="26"/>
        <v>2.7</v>
      </c>
      <c r="M45" s="6">
        <f t="shared" si="1"/>
        <v>891.00000000000011</v>
      </c>
      <c r="O45" s="5">
        <v>50</v>
      </c>
      <c r="P45" s="5">
        <f t="shared" si="27"/>
        <v>44550.000000000007</v>
      </c>
      <c r="Q45" s="5">
        <v>750</v>
      </c>
      <c r="R45" s="5">
        <f t="shared" si="20"/>
        <v>45300.000000000007</v>
      </c>
      <c r="T45" s="21">
        <v>1125000</v>
      </c>
      <c r="U45" s="5"/>
      <c r="V45" s="6">
        <v>0</v>
      </c>
      <c r="W45" s="25">
        <f t="shared" si="28"/>
        <v>0</v>
      </c>
      <c r="X45" s="21">
        <v>2000</v>
      </c>
      <c r="Y45" s="5"/>
      <c r="Z45" s="5"/>
      <c r="AA45" s="5"/>
      <c r="AB45" s="5"/>
      <c r="AC45" s="5"/>
      <c r="AD45" s="5"/>
    </row>
    <row r="46" spans="1:30" x14ac:dyDescent="0.2">
      <c r="A46" s="5" t="s">
        <v>42</v>
      </c>
      <c r="B46" s="3" t="s">
        <v>5</v>
      </c>
      <c r="C46" s="4" t="s">
        <v>16</v>
      </c>
      <c r="D46" s="4" t="s">
        <v>46</v>
      </c>
      <c r="E46" s="6">
        <v>10</v>
      </c>
      <c r="F46" s="8">
        <v>0.9</v>
      </c>
      <c r="G46" s="9">
        <f t="shared" si="25"/>
        <v>23760</v>
      </c>
      <c r="H46" s="9">
        <v>800</v>
      </c>
      <c r="J46" s="5">
        <v>2.8</v>
      </c>
      <c r="K46" s="6">
        <v>1</v>
      </c>
      <c r="L46" s="6">
        <f t="shared" si="26"/>
        <v>2.8</v>
      </c>
      <c r="M46" s="6">
        <f t="shared" si="1"/>
        <v>923.99999999999989</v>
      </c>
      <c r="O46" s="5">
        <v>0</v>
      </c>
      <c r="P46" s="5">
        <f t="shared" si="27"/>
        <v>0</v>
      </c>
      <c r="Q46" s="5">
        <v>1250</v>
      </c>
      <c r="R46" s="5">
        <f t="shared" si="20"/>
        <v>1250</v>
      </c>
      <c r="T46" s="21">
        <v>1125000</v>
      </c>
      <c r="U46" s="5"/>
      <c r="V46" s="6">
        <v>0</v>
      </c>
      <c r="W46" s="25">
        <f t="shared" si="28"/>
        <v>0</v>
      </c>
      <c r="X46" s="21">
        <v>2000</v>
      </c>
      <c r="Y46" s="5"/>
      <c r="Z46" s="5"/>
      <c r="AA46" s="5"/>
      <c r="AB46" s="5"/>
      <c r="AC46" s="5"/>
      <c r="AD46" s="5"/>
    </row>
    <row r="47" spans="1:30" x14ac:dyDescent="0.2">
      <c r="A47" s="5" t="s">
        <v>42</v>
      </c>
      <c r="B47" s="3" t="s">
        <v>5</v>
      </c>
      <c r="C47" s="4" t="s">
        <v>2</v>
      </c>
      <c r="D47" s="4" t="s">
        <v>46</v>
      </c>
      <c r="E47" s="6">
        <v>10</v>
      </c>
      <c r="F47" s="8">
        <v>0.9</v>
      </c>
      <c r="G47" s="9">
        <f t="shared" si="25"/>
        <v>25344</v>
      </c>
      <c r="H47" s="9">
        <v>800</v>
      </c>
      <c r="J47" s="5">
        <v>2.7</v>
      </c>
      <c r="K47" s="6">
        <v>1</v>
      </c>
      <c r="L47" s="6">
        <f t="shared" si="26"/>
        <v>2.7</v>
      </c>
      <c r="M47" s="6">
        <f t="shared" si="1"/>
        <v>891.00000000000011</v>
      </c>
      <c r="O47" s="5">
        <v>0</v>
      </c>
      <c r="P47" s="5">
        <f t="shared" si="27"/>
        <v>0</v>
      </c>
      <c r="Q47" s="5">
        <v>1250</v>
      </c>
      <c r="R47" s="5">
        <f t="shared" si="20"/>
        <v>1250</v>
      </c>
      <c r="T47" s="21">
        <v>1125000</v>
      </c>
      <c r="U47" s="5"/>
      <c r="V47" s="6">
        <v>0</v>
      </c>
      <c r="W47" s="25">
        <f t="shared" si="28"/>
        <v>0</v>
      </c>
      <c r="X47" s="21">
        <v>2000</v>
      </c>
      <c r="Y47" s="5"/>
      <c r="Z47" s="5"/>
      <c r="AA47" s="5"/>
      <c r="AB47" s="5"/>
      <c r="AC47" s="5"/>
      <c r="AD47" s="5"/>
    </row>
    <row r="48" spans="1:30" x14ac:dyDescent="0.2">
      <c r="A48" s="5" t="s">
        <v>42</v>
      </c>
      <c r="B48" s="3" t="s">
        <v>7</v>
      </c>
      <c r="C48" s="4" t="s">
        <v>16</v>
      </c>
      <c r="D48" s="4" t="s">
        <v>46</v>
      </c>
      <c r="E48" s="6">
        <v>10</v>
      </c>
      <c r="F48" s="8">
        <v>0.9</v>
      </c>
      <c r="G48" s="9">
        <f t="shared" si="25"/>
        <v>23760</v>
      </c>
      <c r="H48" s="9">
        <v>800</v>
      </c>
      <c r="J48" s="5">
        <v>2.8</v>
      </c>
      <c r="K48" s="6">
        <v>1</v>
      </c>
      <c r="L48" s="6">
        <f t="shared" si="26"/>
        <v>2.8</v>
      </c>
      <c r="M48" s="6">
        <f t="shared" si="1"/>
        <v>923.99999999999989</v>
      </c>
      <c r="O48" s="5">
        <v>-0.1</v>
      </c>
      <c r="P48" s="5">
        <f t="shared" si="27"/>
        <v>-92.399999999999991</v>
      </c>
      <c r="Q48" s="5">
        <v>1500</v>
      </c>
      <c r="R48" s="5">
        <f t="shared" si="20"/>
        <v>1407.6</v>
      </c>
      <c r="T48" s="21">
        <v>1125000</v>
      </c>
      <c r="U48" s="5"/>
      <c r="V48" s="6">
        <v>0</v>
      </c>
      <c r="W48" s="25">
        <f t="shared" si="28"/>
        <v>0</v>
      </c>
      <c r="X48" s="21">
        <v>2000</v>
      </c>
      <c r="Y48" s="5"/>
      <c r="Z48" s="5"/>
      <c r="AA48" s="5"/>
      <c r="AB48" s="5"/>
      <c r="AC48" s="5"/>
      <c r="AD48" s="5"/>
    </row>
    <row r="49" spans="1:30" ht="17" thickBot="1" x14ac:dyDescent="0.25">
      <c r="A49" s="5" t="s">
        <v>42</v>
      </c>
      <c r="B49" s="34" t="s">
        <v>7</v>
      </c>
      <c r="C49" s="35" t="s">
        <v>2</v>
      </c>
      <c r="D49" s="35" t="s">
        <v>46</v>
      </c>
      <c r="E49" s="17">
        <v>10</v>
      </c>
      <c r="F49" s="37">
        <v>0.9</v>
      </c>
      <c r="G49" s="38">
        <f>G41*1.2</f>
        <v>25344</v>
      </c>
      <c r="H49" s="38">
        <v>800</v>
      </c>
      <c r="I49" s="40"/>
      <c r="J49" s="33">
        <v>2.7</v>
      </c>
      <c r="K49" s="17">
        <v>1</v>
      </c>
      <c r="L49" s="17">
        <f t="shared" si="26"/>
        <v>2.7</v>
      </c>
      <c r="M49" s="17">
        <f t="shared" si="1"/>
        <v>891.00000000000011</v>
      </c>
      <c r="N49" s="40"/>
      <c r="O49" s="33">
        <v>-0.1</v>
      </c>
      <c r="P49" s="33">
        <f>O49*M49</f>
        <v>-89.100000000000023</v>
      </c>
      <c r="Q49" s="33">
        <v>1500</v>
      </c>
      <c r="R49" s="33">
        <f t="shared" si="20"/>
        <v>1410.9</v>
      </c>
      <c r="S49" s="40"/>
      <c r="T49" s="41">
        <v>1125000</v>
      </c>
      <c r="U49" s="33"/>
      <c r="V49" s="17">
        <v>0</v>
      </c>
      <c r="W49" s="44">
        <f t="shared" si="28"/>
        <v>0</v>
      </c>
      <c r="X49" s="41">
        <v>2000</v>
      </c>
      <c r="Y49" s="33"/>
      <c r="Z49" s="33"/>
      <c r="AA49" s="33"/>
      <c r="AB49" s="33"/>
      <c r="AC49" s="33"/>
      <c r="AD49" s="33"/>
    </row>
    <row r="50" spans="1:30" ht="17" thickTop="1" x14ac:dyDescent="0.2"/>
    <row r="55" spans="1:30" x14ac:dyDescent="0.2">
      <c r="T55" t="s">
        <v>51</v>
      </c>
      <c r="U55" t="s">
        <v>52</v>
      </c>
    </row>
    <row r="56" spans="1:30" x14ac:dyDescent="0.2">
      <c r="U56"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775FE-89E7-DE49-9FC4-5A387DAB3702}">
  <dimension ref="A1:C32"/>
  <sheetViews>
    <sheetView showGridLines="0" topLeftCell="A13" workbookViewId="0">
      <selection activeCell="G7" sqref="G7"/>
    </sheetView>
  </sheetViews>
  <sheetFormatPr baseColWidth="10" defaultColWidth="11.1640625" defaultRowHeight="16" x14ac:dyDescent="0.2"/>
  <sheetData>
    <row r="1" spans="1:3" x14ac:dyDescent="0.2">
      <c r="A1" s="15" t="s">
        <v>36</v>
      </c>
      <c r="B1" s="15" t="s">
        <v>37</v>
      </c>
      <c r="C1" s="15" t="s">
        <v>38</v>
      </c>
    </row>
    <row r="2" spans="1:3" x14ac:dyDescent="0.2">
      <c r="A2" s="19">
        <v>1</v>
      </c>
      <c r="B2" s="19">
        <v>0</v>
      </c>
      <c r="C2" s="19">
        <f>A2+B2</f>
        <v>1</v>
      </c>
    </row>
    <row r="3" spans="1:3" x14ac:dyDescent="0.2">
      <c r="A3" s="16">
        <v>1</v>
      </c>
      <c r="B3" s="20">
        <v>1</v>
      </c>
      <c r="C3" s="20">
        <f t="shared" ref="C3:C31" si="0">A3+B3</f>
        <v>2</v>
      </c>
    </row>
    <row r="4" spans="1:3" x14ac:dyDescent="0.2">
      <c r="A4" s="16">
        <v>1</v>
      </c>
      <c r="B4" s="20">
        <v>2</v>
      </c>
      <c r="C4" s="20">
        <f t="shared" si="0"/>
        <v>3</v>
      </c>
    </row>
    <row r="5" spans="1:3" x14ac:dyDescent="0.2">
      <c r="A5" s="16">
        <v>1</v>
      </c>
      <c r="B5" s="20">
        <v>3</v>
      </c>
      <c r="C5" s="20">
        <f t="shared" si="0"/>
        <v>4</v>
      </c>
    </row>
    <row r="6" spans="1:3" x14ac:dyDescent="0.2">
      <c r="A6" s="16">
        <v>1</v>
      </c>
      <c r="B6" s="20">
        <v>4</v>
      </c>
      <c r="C6" s="20">
        <f t="shared" si="0"/>
        <v>5</v>
      </c>
    </row>
    <row r="7" spans="1:3" ht="17" thickBot="1" x14ac:dyDescent="0.25">
      <c r="A7" s="18">
        <v>1</v>
      </c>
      <c r="B7" s="18">
        <v>5</v>
      </c>
      <c r="C7" s="18">
        <f t="shared" si="0"/>
        <v>6</v>
      </c>
    </row>
    <row r="8" spans="1:3" ht="17" thickTop="1" x14ac:dyDescent="0.2">
      <c r="A8" s="16">
        <v>2</v>
      </c>
      <c r="B8" s="16">
        <v>0</v>
      </c>
      <c r="C8" s="16">
        <f t="shared" si="0"/>
        <v>2</v>
      </c>
    </row>
    <row r="9" spans="1:3" x14ac:dyDescent="0.2">
      <c r="A9" s="16">
        <v>2</v>
      </c>
      <c r="B9" s="16">
        <v>1</v>
      </c>
      <c r="C9" s="16">
        <f t="shared" si="0"/>
        <v>3</v>
      </c>
    </row>
    <row r="10" spans="1:3" x14ac:dyDescent="0.2">
      <c r="A10" s="16">
        <v>2</v>
      </c>
      <c r="B10" s="16">
        <v>2</v>
      </c>
      <c r="C10" s="16">
        <f t="shared" si="0"/>
        <v>4</v>
      </c>
    </row>
    <row r="11" spans="1:3" x14ac:dyDescent="0.2">
      <c r="A11" s="16">
        <v>2</v>
      </c>
      <c r="B11" s="16">
        <v>3</v>
      </c>
      <c r="C11" s="16">
        <f t="shared" si="0"/>
        <v>5</v>
      </c>
    </row>
    <row r="12" spans="1:3" x14ac:dyDescent="0.2">
      <c r="A12" s="16">
        <v>2</v>
      </c>
      <c r="B12" s="16">
        <v>4</v>
      </c>
      <c r="C12" s="16">
        <f t="shared" si="0"/>
        <v>6</v>
      </c>
    </row>
    <row r="13" spans="1:3" ht="17" thickBot="1" x14ac:dyDescent="0.25">
      <c r="A13" s="18">
        <v>2</v>
      </c>
      <c r="B13" s="18">
        <v>5</v>
      </c>
      <c r="C13" s="18">
        <f t="shared" si="0"/>
        <v>7</v>
      </c>
    </row>
    <row r="14" spans="1:3" ht="17" thickTop="1" x14ac:dyDescent="0.2">
      <c r="A14" s="16">
        <v>3</v>
      </c>
      <c r="B14" s="16">
        <v>0</v>
      </c>
      <c r="C14" s="16">
        <f t="shared" si="0"/>
        <v>3</v>
      </c>
    </row>
    <row r="15" spans="1:3" x14ac:dyDescent="0.2">
      <c r="A15" s="16">
        <v>3</v>
      </c>
      <c r="B15" s="16">
        <v>1</v>
      </c>
      <c r="C15" s="16">
        <f t="shared" si="0"/>
        <v>4</v>
      </c>
    </row>
    <row r="16" spans="1:3" x14ac:dyDescent="0.2">
      <c r="A16" s="16">
        <v>3</v>
      </c>
      <c r="B16" s="16">
        <v>2</v>
      </c>
      <c r="C16" s="16">
        <f t="shared" si="0"/>
        <v>5</v>
      </c>
    </row>
    <row r="17" spans="1:3" x14ac:dyDescent="0.2">
      <c r="A17" s="16">
        <v>3</v>
      </c>
      <c r="B17" s="16">
        <v>3</v>
      </c>
      <c r="C17" s="16">
        <f t="shared" si="0"/>
        <v>6</v>
      </c>
    </row>
    <row r="18" spans="1:3" x14ac:dyDescent="0.2">
      <c r="A18" s="16">
        <v>3</v>
      </c>
      <c r="B18" s="16">
        <v>4</v>
      </c>
      <c r="C18" s="16">
        <f t="shared" si="0"/>
        <v>7</v>
      </c>
    </row>
    <row r="19" spans="1:3" ht="17" thickBot="1" x14ac:dyDescent="0.25">
      <c r="A19" s="18">
        <v>3</v>
      </c>
      <c r="B19" s="18">
        <v>5</v>
      </c>
      <c r="C19" s="18">
        <f t="shared" si="0"/>
        <v>8</v>
      </c>
    </row>
    <row r="20" spans="1:3" ht="17" thickTop="1" x14ac:dyDescent="0.2">
      <c r="A20" s="16">
        <v>4</v>
      </c>
      <c r="B20" s="16">
        <v>0</v>
      </c>
      <c r="C20" s="16">
        <f t="shared" si="0"/>
        <v>4</v>
      </c>
    </row>
    <row r="21" spans="1:3" x14ac:dyDescent="0.2">
      <c r="A21" s="16">
        <v>4</v>
      </c>
      <c r="B21" s="16">
        <v>1</v>
      </c>
      <c r="C21" s="16">
        <f t="shared" si="0"/>
        <v>5</v>
      </c>
    </row>
    <row r="22" spans="1:3" x14ac:dyDescent="0.2">
      <c r="A22" s="16">
        <v>4</v>
      </c>
      <c r="B22" s="16">
        <v>2</v>
      </c>
      <c r="C22" s="16">
        <f t="shared" si="0"/>
        <v>6</v>
      </c>
    </row>
    <row r="23" spans="1:3" x14ac:dyDescent="0.2">
      <c r="A23" s="16">
        <v>4</v>
      </c>
      <c r="B23" s="16">
        <v>3</v>
      </c>
      <c r="C23" s="16">
        <f t="shared" si="0"/>
        <v>7</v>
      </c>
    </row>
    <row r="24" spans="1:3" x14ac:dyDescent="0.2">
      <c r="A24" s="16">
        <v>4</v>
      </c>
      <c r="B24" s="16">
        <v>4</v>
      </c>
      <c r="C24" s="16">
        <f t="shared" si="0"/>
        <v>8</v>
      </c>
    </row>
    <row r="25" spans="1:3" ht="17" thickBot="1" x14ac:dyDescent="0.25">
      <c r="A25" s="18">
        <v>4</v>
      </c>
      <c r="B25" s="18">
        <v>5</v>
      </c>
      <c r="C25" s="18">
        <f t="shared" si="0"/>
        <v>9</v>
      </c>
    </row>
    <row r="26" spans="1:3" ht="17" thickTop="1" x14ac:dyDescent="0.2">
      <c r="A26" s="16">
        <v>5</v>
      </c>
      <c r="B26" s="16">
        <v>0</v>
      </c>
      <c r="C26" s="16">
        <f t="shared" si="0"/>
        <v>5</v>
      </c>
    </row>
    <row r="27" spans="1:3" x14ac:dyDescent="0.2">
      <c r="A27" s="16">
        <v>5</v>
      </c>
      <c r="B27" s="16">
        <v>1</v>
      </c>
      <c r="C27" s="16">
        <f t="shared" si="0"/>
        <v>6</v>
      </c>
    </row>
    <row r="28" spans="1:3" x14ac:dyDescent="0.2">
      <c r="A28" s="16">
        <v>5</v>
      </c>
      <c r="B28" s="16">
        <v>2</v>
      </c>
      <c r="C28" s="16">
        <f t="shared" si="0"/>
        <v>7</v>
      </c>
    </row>
    <row r="29" spans="1:3" x14ac:dyDescent="0.2">
      <c r="A29" s="16">
        <v>5</v>
      </c>
      <c r="B29" s="16">
        <v>3</v>
      </c>
      <c r="C29" s="16">
        <f t="shared" si="0"/>
        <v>8</v>
      </c>
    </row>
    <row r="30" spans="1:3" x14ac:dyDescent="0.2">
      <c r="A30" s="16">
        <v>5</v>
      </c>
      <c r="B30" s="16">
        <v>4</v>
      </c>
      <c r="C30" s="16">
        <f t="shared" si="0"/>
        <v>9</v>
      </c>
    </row>
    <row r="31" spans="1:3" ht="17" thickBot="1" x14ac:dyDescent="0.25">
      <c r="A31" s="18">
        <v>5</v>
      </c>
      <c r="B31" s="18">
        <v>5</v>
      </c>
      <c r="C31" s="18">
        <f t="shared" si="0"/>
        <v>10</v>
      </c>
    </row>
    <row r="32" spans="1:3" ht="17" thickTop="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baseline</vt:lpstr>
      <vt:lpstr>e-cooking</vt:lpstr>
      <vt:lpstr>hh-profile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Bikash Sahu</dc:creator>
  <cp:lastModifiedBy>Bikash Sahu</cp:lastModifiedBy>
  <dcterms:created xsi:type="dcterms:W3CDTF">2022-12-30T16:55:03Z</dcterms:created>
  <dcterms:modified xsi:type="dcterms:W3CDTF">2023-03-14T19:33:21Z</dcterms:modified>
</cp:coreProperties>
</file>