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bikash/Library/CloudStorage/GoogleDrive-bikash@vasudhaindia.org/My Drive/01-cooking/01-analysis-files/cooking-tool/"/>
    </mc:Choice>
  </mc:AlternateContent>
  <xr:revisionPtr revIDLastSave="0" documentId="13_ncr:1_{6C83CB97-8C52-E149-A877-39BDF5D292D5}" xr6:coauthVersionLast="47" xr6:coauthVersionMax="47" xr10:uidLastSave="{00000000-0000-0000-0000-000000000000}"/>
  <bookViews>
    <workbookView xWindow="0" yWindow="0" windowWidth="28800" windowHeight="18000" activeTab="3" xr2:uid="{E40E22CB-8837-485E-9211-3FB4E597DAEA}"/>
  </bookViews>
  <sheets>
    <sheet name="cooking energy" sheetId="1" r:id="rId1"/>
    <sheet name="electricity tariff" sheetId="2" r:id="rId2"/>
    <sheet name="e-cooking" sheetId="4" r:id="rId3"/>
    <sheet name="stoves" sheetId="5" r:id="rId4"/>
    <sheet name="backup" sheetId="7" r:id="rId5"/>
    <sheet name="water heater" sheetId="6" r:id="rId6"/>
    <sheet name="baseline" sheetId="3" r:id="rId7"/>
  </sheets>
  <externalReferences>
    <externalReference r:id="rId8"/>
  </externalReferences>
  <definedNames>
    <definedName name="_xlnm._FilterDatabase" localSheetId="6" hidden="1">baseline!$A$1:$H$31</definedName>
    <definedName name="_xlnm._FilterDatabase" localSheetId="0" hidden="1">'cooking energy'!$B$1:$E$13</definedName>
    <definedName name="_xlnm._FilterDatabase" localSheetId="2" hidden="1">'e-cooking'!$A$1:$H$55</definedName>
    <definedName name="_xlnm._FilterDatabase" localSheetId="3" hidden="1">stoves!$A$1:$N$53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5" l="1"/>
  <c r="I56" i="5"/>
  <c r="I55" i="5"/>
  <c r="I54" i="5"/>
  <c r="I46" i="5"/>
  <c r="I34" i="5"/>
  <c r="I30" i="5"/>
  <c r="I26" i="5"/>
  <c r="I12" i="5"/>
  <c r="I8" i="5"/>
  <c r="I4" i="5"/>
  <c r="I45" i="5"/>
  <c r="I41" i="5"/>
  <c r="I25" i="5"/>
  <c r="I21" i="5"/>
  <c r="I17" i="5"/>
  <c r="I13" i="5"/>
  <c r="I9" i="5"/>
  <c r="I5" i="5"/>
  <c r="I43" i="5"/>
  <c r="I39" i="5"/>
  <c r="I23" i="5"/>
  <c r="I19" i="5"/>
  <c r="I15" i="5"/>
  <c r="I11" i="5"/>
  <c r="I7" i="5"/>
  <c r="I3" i="5"/>
  <c r="I42" i="5"/>
  <c r="I38" i="5"/>
  <c r="I22" i="5"/>
  <c r="I18" i="5"/>
  <c r="I14" i="5"/>
  <c r="I10" i="5"/>
  <c r="I6" i="5"/>
  <c r="I2" i="5"/>
  <c r="I81" i="5"/>
  <c r="I78" i="5"/>
  <c r="I75" i="5"/>
  <c r="I72" i="5"/>
  <c r="I69" i="5"/>
  <c r="I66" i="5"/>
  <c r="I63" i="5"/>
  <c r="I60" i="5"/>
  <c r="I80" i="5"/>
  <c r="I77" i="5"/>
  <c r="I74" i="5"/>
  <c r="I71" i="5"/>
  <c r="I68" i="5"/>
  <c r="I65" i="5"/>
  <c r="I62" i="5"/>
  <c r="I59" i="5"/>
  <c r="I53" i="5"/>
  <c r="I52" i="5"/>
  <c r="I51" i="5"/>
  <c r="I50" i="5"/>
  <c r="I48" i="5"/>
  <c r="M91" i="7"/>
  <c r="M90" i="7"/>
  <c r="M89" i="7"/>
  <c r="M88" i="7"/>
  <c r="I88" i="7"/>
  <c r="M87" i="7"/>
  <c r="I87" i="7"/>
  <c r="M86" i="7"/>
  <c r="I86" i="7"/>
  <c r="M85" i="7"/>
  <c r="I85" i="7"/>
  <c r="M84" i="7"/>
  <c r="I84" i="7"/>
  <c r="M83" i="7"/>
  <c r="I83" i="7"/>
  <c r="M82" i="7"/>
  <c r="I82" i="7"/>
  <c r="M81" i="7"/>
  <c r="I81" i="7"/>
  <c r="M80" i="7"/>
  <c r="I80" i="7"/>
  <c r="M79" i="7"/>
  <c r="M78" i="7"/>
  <c r="M77" i="7"/>
  <c r="M76" i="7"/>
  <c r="M75" i="7"/>
  <c r="M74" i="7"/>
  <c r="M73" i="7"/>
  <c r="M72" i="7"/>
  <c r="M71" i="7"/>
  <c r="M70" i="7"/>
  <c r="M69" i="7"/>
  <c r="M68" i="7"/>
  <c r="M66" i="7"/>
  <c r="M65" i="7"/>
  <c r="M64" i="7"/>
  <c r="M63" i="7"/>
  <c r="M62" i="7"/>
  <c r="M61" i="7"/>
  <c r="I54" i="7"/>
  <c r="M54" i="7"/>
  <c r="I55" i="7"/>
  <c r="M55" i="7"/>
  <c r="I56" i="7"/>
  <c r="M56" i="7"/>
  <c r="I57" i="7"/>
  <c r="M57" i="7"/>
  <c r="I58" i="7"/>
  <c r="M58" i="7"/>
  <c r="I59" i="7"/>
  <c r="M59" i="7"/>
  <c r="I47" i="7"/>
  <c r="J47" i="7"/>
  <c r="J39" i="7" s="1"/>
  <c r="M47" i="7"/>
  <c r="I48" i="7"/>
  <c r="J48" i="7"/>
  <c r="M48" i="7"/>
  <c r="I49" i="7"/>
  <c r="J49" i="7"/>
  <c r="M49" i="7"/>
  <c r="I50" i="7"/>
  <c r="M50" i="7"/>
  <c r="I51" i="7"/>
  <c r="M51" i="7"/>
  <c r="I52" i="7"/>
  <c r="M52" i="7"/>
  <c r="I39" i="7"/>
  <c r="L39" i="7"/>
  <c r="M39" i="7"/>
  <c r="I40" i="7"/>
  <c r="J40" i="7"/>
  <c r="L40" i="7"/>
  <c r="M40" i="7"/>
  <c r="I41" i="7"/>
  <c r="J41" i="7"/>
  <c r="L41" i="7"/>
  <c r="M41" i="7"/>
  <c r="I42" i="7"/>
  <c r="M42" i="7"/>
  <c r="I43" i="7"/>
  <c r="M43" i="7"/>
  <c r="I44" i="7"/>
  <c r="M44" i="7"/>
  <c r="F3" i="6"/>
  <c r="F4" i="6"/>
  <c r="F5" i="6"/>
  <c r="F6" i="6"/>
  <c r="F7" i="6"/>
  <c r="F8" i="6"/>
  <c r="F9" i="6"/>
  <c r="F10" i="6"/>
  <c r="F11" i="6"/>
  <c r="F12" i="6"/>
  <c r="F13" i="6"/>
  <c r="F14" i="6"/>
  <c r="F15" i="6"/>
  <c r="F16" i="6"/>
  <c r="F17" i="6"/>
  <c r="F18" i="6"/>
  <c r="F19" i="6"/>
  <c r="F20" i="6"/>
  <c r="F21" i="6"/>
  <c r="F22" i="6"/>
  <c r="F23" i="6"/>
  <c r="F24" i="6"/>
  <c r="F25" i="6"/>
  <c r="F2" i="6"/>
  <c r="E12" i="1"/>
  <c r="C12" i="1"/>
  <c r="M57" i="5"/>
  <c r="M56" i="5"/>
  <c r="M55" i="5"/>
  <c r="J55" i="5"/>
  <c r="M54" i="5"/>
  <c r="J54" i="5"/>
  <c r="M26" i="5"/>
  <c r="M27" i="5"/>
  <c r="M28" i="5"/>
  <c r="M29" i="5"/>
  <c r="M30" i="5"/>
  <c r="M31" i="5"/>
  <c r="M32" i="5"/>
  <c r="M33" i="5"/>
  <c r="M34" i="5"/>
  <c r="M35" i="5"/>
  <c r="M36" i="5"/>
  <c r="M37" i="5"/>
  <c r="M46" i="5"/>
  <c r="M47" i="5"/>
  <c r="M48" i="5"/>
  <c r="M49" i="5"/>
  <c r="M50" i="5"/>
  <c r="M51" i="5"/>
  <c r="M52" i="5"/>
  <c r="M53" i="5"/>
  <c r="L29" i="5"/>
  <c r="L28" i="5"/>
  <c r="J33" i="5"/>
  <c r="J29" i="5" s="1"/>
  <c r="J32" i="5"/>
  <c r="J28" i="5" s="1"/>
  <c r="J31" i="5"/>
  <c r="J27" i="5" s="1"/>
  <c r="J30" i="5"/>
  <c r="J26" i="5" s="1"/>
  <c r="I37" i="5"/>
  <c r="I36" i="5"/>
  <c r="I35" i="5"/>
  <c r="I33" i="5"/>
  <c r="I32" i="5"/>
  <c r="I31" i="5"/>
  <c r="I29" i="5"/>
  <c r="I28" i="5"/>
  <c r="I27"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8" authorId="3" shapeId="0" xr:uid="{6896C51D-D664-1C46-AB93-FDF1DF613D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9" authorId="4" shapeId="0" xr:uid="{341AB3EF-3D67-A94B-ABBF-2E4095AA3B9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17" authorId="6" shapeId="0" xr:uid="{6BAC7EF8-8941-1D43-B8BF-75EC26C047D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26" authorId="8" shapeId="0" xr:uid="{3FD23F87-2617-0A40-A66D-29524E15D3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35" authorId="10" shapeId="0" xr:uid="{84D0CAC7-8E9D-1244-9C24-4D0F475159A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44" authorId="12" shapeId="0" xr:uid="{C0009B09-71D7-1343-BEF3-47C43DEA43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B53" authorId="14" shapeId="0" xr:uid="{EB56FD16-B619-724A-9557-77F7027C46A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Bikash Sahu</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H13" authorId="2" shapeId="0" xr:uid="{6DC77B29-E464-0246-8A03-C8801B76B607}">
      <text>
        <r>
          <rPr>
            <b/>
            <sz val="10"/>
            <color rgb="FF000000"/>
            <rFont val="Tahoma"/>
            <family val="2"/>
          </rPr>
          <t>Bikash Sahu:</t>
        </r>
        <r>
          <rPr>
            <sz val="10"/>
            <color rgb="FF000000"/>
            <rFont val="Tahoma"/>
            <family val="2"/>
          </rPr>
          <t xml:space="preserve">
</t>
        </r>
        <r>
          <rPr>
            <sz val="10"/>
            <color rgb="FF000000"/>
            <rFont val="Tahoma"/>
            <family val="2"/>
          </rPr>
          <t xml:space="preserve">w/out storage
</t>
        </r>
        <r>
          <rPr>
            <sz val="10"/>
            <color rgb="FF000000"/>
            <rFont val="Tahoma"/>
            <family val="2"/>
          </rPr>
          <t xml:space="preserve">
</t>
        </r>
        <r>
          <rPr>
            <sz val="10"/>
            <color rgb="FF000000"/>
            <rFont val="Tahoma"/>
            <family val="2"/>
          </rPr>
          <t xml:space="preserve">Solar Panel: 2-3 kWp
</t>
        </r>
        <r>
          <rPr>
            <sz val="10"/>
            <color rgb="FF000000"/>
            <rFont val="Tahoma"/>
            <family val="2"/>
          </rPr>
          <t xml:space="preserve">Induction Cooktop: Double Burner i.e., 1,200W*2
</t>
        </r>
        <r>
          <rPr>
            <sz val="10"/>
            <color rgb="FF000000"/>
            <rFont val="Tahoma"/>
            <family val="2"/>
          </rPr>
          <t xml:space="preserve">
</t>
        </r>
        <r>
          <rPr>
            <sz val="10"/>
            <color rgb="FF000000"/>
            <rFont val="Tahoma"/>
            <family val="2"/>
          </rPr>
          <t>EESL estimated price</t>
        </r>
      </text>
    </comment>
    <comment ref="K26" authorId="3" shapeId="0" xr:uid="{CABC94C2-98A4-4632-9084-270185BDFC5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26"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27"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28"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29"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30" authorId="4" shapeId="0" xr:uid="{BD8600A2-4AD7-4D33-9E08-F4B5A0B9101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34" authorId="5" shapeId="0" xr:uid="{7E3A6431-EA22-4888-A91C-F244E0F0FBAC}">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Check the emission factor</t>
        </r>
      </text>
    </comment>
    <comment ref="K38" authorId="6" shapeId="0" xr:uid="{7EC7FDE6-CC78-4AD3-8331-C0BF48E0E6E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r>
      </text>
    </comment>
    <comment ref="L38"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9" authorId="1" shapeId="0" xr:uid="{6BC1E6B8-E1C9-4F0C-80C4-A82080A91E30}">
      <text>
        <r>
          <rPr>
            <b/>
            <sz val="9"/>
            <color indexed="81"/>
            <rFont val="Tahoma"/>
            <family val="2"/>
          </rPr>
          <t>Vasudha:</t>
        </r>
        <r>
          <rPr>
            <sz val="9"/>
            <color indexed="81"/>
            <rFont val="Tahoma"/>
            <family val="2"/>
          </rPr>
          <t xml:space="preserve">
95% of LPG</t>
        </r>
      </text>
    </comment>
    <comment ref="L39"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K46" authorId="7" shapeId="0" xr:uid="{8BDA940D-6BBE-40BD-B766-87BCE85D010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46"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47"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48"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49"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L50"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53"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54" authorId="8" shapeId="0" xr:uid="{D0395940-F957-3344-945E-1A0D77F53F2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4"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55" authorId="9" shapeId="0" xr:uid="{C2897EBB-0ECA-0A42-81F7-6F101429954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6" authorId="10" shapeId="0" xr:uid="{F2AD0E3F-2D4F-DF4C-9833-141ADF59680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K57" authorId="11" shapeId="0" xr:uid="{C07E013F-DD6E-3248-A59D-6C1263B8D7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L57"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58"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H59" authorId="2" shapeId="0" xr:uid="{E0E7C4DD-887A-8B4E-93A7-7B1ACCFB414F}">
      <text>
        <r>
          <rPr>
            <b/>
            <sz val="10"/>
            <color rgb="FF000000"/>
            <rFont val="Tahoma"/>
            <family val="2"/>
          </rPr>
          <t>Bikash Sahu:</t>
        </r>
        <r>
          <rPr>
            <sz val="10"/>
            <color rgb="FF000000"/>
            <rFont val="Tahoma"/>
            <family val="2"/>
          </rPr>
          <t xml:space="preserve">
</t>
        </r>
        <r>
          <rPr>
            <sz val="10"/>
            <color rgb="FF000000"/>
            <rFont val="Tahoma"/>
            <family val="2"/>
          </rPr>
          <t xml:space="preserve">https://www.jstor.org/stable/resrep21836.8
</t>
        </r>
        <r>
          <rPr>
            <sz val="10"/>
            <color rgb="FF000000"/>
            <rFont val="Tahoma"/>
            <family val="2"/>
          </rPr>
          <t xml:space="preserve">
</t>
        </r>
        <r>
          <rPr>
            <sz val="10"/>
            <color rgb="FF000000"/>
            <rFont val="Tahoma"/>
            <family val="2"/>
          </rPr>
          <t>900 to 2600 - cost rnage of improved cookstoves</t>
        </r>
      </text>
    </comment>
    <comment ref="L59"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0"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7"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7"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8"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9"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0"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0"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1"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2"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9"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9"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0"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1"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9" authorId="0"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40" authorId="0"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41" authorId="0"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1" authorId="0"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1" authorId="0"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2" authorId="0"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3" authorId="0"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68" authorId="0"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8" authorId="0"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9" authorId="0"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0" authorId="0"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77" authorId="0"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7" authorId="0"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8" authorId="0"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9" authorId="0"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07A3E6AD-DF81-D747-90A0-8955AA75C6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sharedStrings.xml><?xml version="1.0" encoding="utf-8"?>
<sst xmlns="http://schemas.openxmlformats.org/spreadsheetml/2006/main" count="1542" uniqueCount="134">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</sst>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
      <sz val="10"/>
      <color rgb="FF000000"/>
      <name val="Tahoma"/>
      <family val="2"/>
    </font>
    <font>
      <b/>
      <sz val="10"/>
      <color rgb="FF000000"/>
      <name val="Tahoma"/>
      <family val="2"/>
    </font>
    <font>
      <sz val="11"/>
      <color rgb="FF000000"/>
      <name val="Calibri"/>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4" fillId="0" borderId="0"/>
    <xf numFmtId="44" fontId="4" fillId="0" borderId="0" applyFont="0" applyFill="0" applyBorder="0" applyAlignment="0" applyProtection="0"/>
    <xf numFmtId="9" fontId="14" fillId="0" borderId="0" applyFont="0" applyFill="0" applyBorder="0" applyAlignment="0" applyProtection="0"/>
  </cellStyleXfs>
  <cellXfs count="112">
    <xf numFmtId="0" fontId="0" fillId="0" borderId="0" xfId="0"/>
    <xf numFmtId="0" fontId="0" fillId="0" borderId="1" xfId="0" applyBorder="1"/>
    <xf numFmtId="0" fontId="5" fillId="0" borderId="1" xfId="0" applyFont="1" applyBorder="1" applyAlignment="1">
      <alignment horizontal="center"/>
    </xf>
    <xf numFmtId="2" fontId="0" fillId="0" borderId="1" xfId="0" applyNumberFormat="1" applyBorder="1" applyAlignment="1">
      <alignment horizontal="center"/>
    </xf>
    <xf numFmtId="0" fontId="5"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7" fillId="0" borderId="1" xfId="1" applyFont="1" applyBorder="1" applyAlignment="1">
      <alignment horizontal="center"/>
    </xf>
    <xf numFmtId="0" fontId="5" fillId="0" borderId="2" xfId="1" applyFont="1" applyBorder="1" applyAlignment="1">
      <alignment horizontal="center" vertical="center"/>
    </xf>
    <xf numFmtId="0" fontId="5" fillId="0" borderId="1" xfId="1" applyFont="1" applyBorder="1" applyAlignment="1">
      <alignment horizontal="center" vertical="center"/>
    </xf>
    <xf numFmtId="0" fontId="5" fillId="0" borderId="0" xfId="1" applyFont="1" applyAlignment="1">
      <alignment horizontal="center" vertical="center"/>
    </xf>
    <xf numFmtId="0" fontId="8" fillId="0" borderId="1" xfId="1" applyFont="1" applyBorder="1"/>
    <xf numFmtId="0" fontId="9" fillId="0" borderId="0" xfId="1" applyFont="1"/>
    <xf numFmtId="0" fontId="4" fillId="0" borderId="0" xfId="1"/>
    <xf numFmtId="0" fontId="4" fillId="0" borderId="1" xfId="1" applyBorder="1"/>
    <xf numFmtId="0" fontId="4" fillId="0" borderId="1" xfId="1" applyBorder="1" applyAlignment="1">
      <alignment horizontal="center"/>
    </xf>
    <xf numFmtId="9" fontId="4"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9" fillId="0" borderId="1" xfId="1" applyNumberFormat="1" applyFont="1" applyBorder="1"/>
    <xf numFmtId="2" fontId="4" fillId="0" borderId="1" xfId="1" applyNumberFormat="1" applyBorder="1"/>
    <xf numFmtId="165" fontId="4" fillId="0" borderId="1" xfId="1" applyNumberFormat="1" applyBorder="1"/>
    <xf numFmtId="1" fontId="4" fillId="0" borderId="1" xfId="1" applyNumberFormat="1" applyBorder="1"/>
    <xf numFmtId="164" fontId="0" fillId="0" borderId="1" xfId="2" applyNumberFormat="1" applyFont="1" applyBorder="1"/>
    <xf numFmtId="164" fontId="4" fillId="0" borderId="1" xfId="1" applyNumberFormat="1" applyBorder="1"/>
    <xf numFmtId="0" fontId="4" fillId="0" borderId="1" xfId="1" applyBorder="1" applyAlignment="1">
      <alignment wrapText="1"/>
    </xf>
    <xf numFmtId="0" fontId="4" fillId="0" borderId="1" xfId="1" applyBorder="1" applyAlignment="1">
      <alignment vertical="center"/>
    </xf>
    <xf numFmtId="0" fontId="4" fillId="0" borderId="1" xfId="1" applyBorder="1" applyAlignment="1">
      <alignment horizontal="center" vertical="center"/>
    </xf>
    <xf numFmtId="0" fontId="6" fillId="0" borderId="1" xfId="1" applyFont="1" applyBorder="1"/>
    <xf numFmtId="0" fontId="4" fillId="0" borderId="2" xfId="1" applyBorder="1" applyAlignment="1">
      <alignment vertical="center"/>
    </xf>
    <xf numFmtId="0" fontId="4" fillId="0" borderId="3" xfId="1" applyBorder="1"/>
    <xf numFmtId="0" fontId="4" fillId="0" borderId="4" xfId="1" applyBorder="1" applyAlignment="1">
      <alignment vertical="center"/>
    </xf>
    <xf numFmtId="0" fontId="4" fillId="0" borderId="3" xfId="1" applyBorder="1" applyAlignment="1">
      <alignment vertical="center"/>
    </xf>
    <xf numFmtId="0" fontId="4" fillId="0" borderId="3" xfId="1" applyBorder="1" applyAlignment="1">
      <alignment horizontal="center" vertical="center"/>
    </xf>
    <xf numFmtId="9" fontId="4"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4" fillId="0" borderId="3" xfId="1" applyNumberFormat="1" applyBorder="1"/>
    <xf numFmtId="2" fontId="4" fillId="0" borderId="3" xfId="1" applyNumberFormat="1" applyBorder="1"/>
    <xf numFmtId="1" fontId="4" fillId="0" borderId="3" xfId="1" applyNumberFormat="1" applyBorder="1"/>
    <xf numFmtId="0" fontId="4" fillId="0" borderId="5" xfId="1" applyBorder="1"/>
    <xf numFmtId="164" fontId="0" fillId="0" borderId="3" xfId="2" applyNumberFormat="1" applyFont="1" applyBorder="1"/>
    <xf numFmtId="164" fontId="4" fillId="0" borderId="3" xfId="1" applyNumberFormat="1" applyBorder="1"/>
    <xf numFmtId="0" fontId="4" fillId="0" borderId="6" xfId="1" applyBorder="1"/>
    <xf numFmtId="0" fontId="4" fillId="0" borderId="6" xfId="1" applyBorder="1" applyAlignment="1">
      <alignment horizontal="center"/>
    </xf>
    <xf numFmtId="9" fontId="4" fillId="0" borderId="6" xfId="1" applyNumberFormat="1" applyBorder="1" applyAlignment="1">
      <alignment horizontal="center"/>
    </xf>
    <xf numFmtId="164" fontId="0" fillId="0" borderId="6" xfId="2" applyNumberFormat="1" applyFont="1" applyBorder="1" applyAlignment="1">
      <alignment horizontal="center"/>
    </xf>
    <xf numFmtId="165" fontId="9" fillId="0" borderId="6" xfId="1" applyNumberFormat="1" applyFont="1" applyBorder="1"/>
    <xf numFmtId="2" fontId="4" fillId="0" borderId="6" xfId="1" applyNumberFormat="1" applyBorder="1"/>
    <xf numFmtId="165" fontId="4" fillId="0" borderId="6" xfId="1" applyNumberFormat="1" applyBorder="1"/>
    <xf numFmtId="1" fontId="4" fillId="0" borderId="6" xfId="1" applyNumberFormat="1" applyBorder="1"/>
    <xf numFmtId="164" fontId="0" fillId="0" borderId="6" xfId="2" applyNumberFormat="1" applyFont="1" applyBorder="1"/>
    <xf numFmtId="164" fontId="4" fillId="0" borderId="6" xfId="1" applyNumberFormat="1" applyBorder="1"/>
    <xf numFmtId="0" fontId="7" fillId="0" borderId="1" xfId="1" applyFont="1" applyBorder="1"/>
    <xf numFmtId="0" fontId="8" fillId="0" borderId="7" xfId="1" applyFont="1" applyBorder="1"/>
    <xf numFmtId="2" fontId="4" fillId="0" borderId="1" xfId="1" applyNumberFormat="1" applyBorder="1" applyAlignment="1">
      <alignment horizontal="center"/>
    </xf>
    <xf numFmtId="165" fontId="4" fillId="0" borderId="1" xfId="1" applyNumberFormat="1" applyBorder="1" applyAlignment="1">
      <alignment horizontal="center"/>
    </xf>
    <xf numFmtId="0" fontId="4" fillId="0" borderId="3" xfId="1" applyBorder="1" applyAlignment="1">
      <alignment horizontal="center"/>
    </xf>
    <xf numFmtId="2" fontId="4" fillId="0" borderId="3" xfId="1" applyNumberFormat="1" applyBorder="1" applyAlignment="1">
      <alignment horizontal="center"/>
    </xf>
    <xf numFmtId="0" fontId="4" fillId="0" borderId="8" xfId="1" applyBorder="1" applyAlignment="1">
      <alignment vertical="center"/>
    </xf>
    <xf numFmtId="0" fontId="4" fillId="0" borderId="9" xfId="1" applyBorder="1" applyAlignment="1">
      <alignment vertical="center"/>
    </xf>
    <xf numFmtId="0" fontId="4" fillId="0" borderId="9" xfId="1" applyBorder="1" applyAlignment="1">
      <alignment horizontal="center"/>
    </xf>
    <xf numFmtId="9" fontId="4" fillId="0" borderId="9" xfId="1" applyNumberFormat="1" applyBorder="1" applyAlignment="1">
      <alignment horizontal="center"/>
    </xf>
    <xf numFmtId="164" fontId="0" fillId="0" borderId="9" xfId="2" applyNumberFormat="1" applyFont="1" applyBorder="1" applyAlignment="1">
      <alignment horizontal="center"/>
    </xf>
    <xf numFmtId="0" fontId="4" fillId="0" borderId="10" xfId="1" applyBorder="1"/>
    <xf numFmtId="0" fontId="4" fillId="0" borderId="9" xfId="1" applyBorder="1"/>
    <xf numFmtId="0" fontId="4" fillId="0" borderId="11" xfId="1" applyBorder="1"/>
    <xf numFmtId="164" fontId="0" fillId="0" borderId="9" xfId="2" applyNumberFormat="1" applyFont="1" applyBorder="1"/>
    <xf numFmtId="2" fontId="4" fillId="0" borderId="9" xfId="1" applyNumberFormat="1" applyBorder="1" applyAlignment="1">
      <alignment horizontal="center"/>
    </xf>
    <xf numFmtId="0" fontId="4" fillId="0" borderId="12" xfId="1" applyBorder="1" applyAlignment="1">
      <alignment vertical="center"/>
    </xf>
    <xf numFmtId="0" fontId="4" fillId="0" borderId="6" xfId="1" applyBorder="1" applyAlignment="1">
      <alignment vertical="center"/>
    </xf>
    <xf numFmtId="2" fontId="4"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6" fillId="0" borderId="1" xfId="1" applyNumberFormat="1" applyFont="1" applyBorder="1" applyAlignment="1">
      <alignment horizontal="center"/>
    </xf>
    <xf numFmtId="2" fontId="9"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5" fillId="0" borderId="14" xfId="0" applyFont="1" applyBorder="1" applyAlignment="1">
      <alignment horizontal="center"/>
    </xf>
    <xf numFmtId="0" fontId="5" fillId="0" borderId="6" xfId="0" applyFont="1" applyBorder="1" applyAlignment="1">
      <alignment horizontal="center"/>
    </xf>
    <xf numFmtId="0" fontId="5" fillId="0" borderId="6" xfId="1" applyFont="1" applyBorder="1" applyAlignment="1">
      <alignment horizontal="center" vertical="center"/>
    </xf>
    <xf numFmtId="0" fontId="8" fillId="0" borderId="6" xfId="1" applyFont="1" applyBorder="1" applyAlignment="1">
      <alignment horizontal="center"/>
    </xf>
    <xf numFmtId="0" fontId="5"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2" fontId="4"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9" fillId="0" borderId="7" xfId="1" applyNumberFormat="1" applyFont="1" applyBorder="1" applyAlignment="1">
      <alignment horizontal="center"/>
    </xf>
    <xf numFmtId="2" fontId="6" fillId="0" borderId="7" xfId="1" applyNumberFormat="1" applyFont="1" applyBorder="1" applyAlignment="1">
      <alignment horizontal="center"/>
    </xf>
    <xf numFmtId="0" fontId="4"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9" fontId="0" fillId="0" borderId="7" xfId="3" applyFont="1" applyBorder="1" applyAlignment="1">
      <alignment horizontal="center"/>
    </xf>
    <xf numFmtId="2" fontId="3" fillId="0" borderId="1" xfId="1" applyNumberFormat="1" applyFont="1" applyBorder="1" applyAlignment="1">
      <alignment horizontal="center"/>
    </xf>
    <xf numFmtId="0" fontId="3" fillId="0" borderId="1" xfId="1" applyFont="1" applyBorder="1" applyAlignment="1">
      <alignment horizontal="center"/>
    </xf>
    <xf numFmtId="0" fontId="8" fillId="0" borderId="1" xfId="1"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2" fontId="1" fillId="0" borderId="1" xfId="1" applyNumberFormat="1" applyFont="1" applyBorder="1" applyAlignment="1">
      <alignment horizontal="center"/>
    </xf>
    <xf numFmtId="0" fontId="1" fillId="0" borderId="1" xfId="1" applyFont="1" applyBorder="1" applyAlignment="1">
      <alignment horizontal="center"/>
    </xf>
    <xf numFmtId="9" fontId="0" fillId="0" borderId="1" xfId="0" applyNumberFormat="1" applyBorder="1" applyAlignment="1">
      <alignment horizontal="center"/>
    </xf>
    <xf numFmtId="2" fontId="1" fillId="0" borderId="1" xfId="0" applyNumberFormat="1" applyFont="1" applyBorder="1" applyAlignment="1">
      <alignment horizontal="center"/>
    </xf>
    <xf numFmtId="164" fontId="0" fillId="0" borderId="1" xfId="0" applyNumberFormat="1" applyBorder="1" applyAlignment="1">
      <alignment horizontal="center"/>
    </xf>
    <xf numFmtId="164" fontId="0" fillId="0" borderId="1" xfId="0" applyNumberFormat="1" applyBorder="1"/>
    <xf numFmtId="2" fontId="9" fillId="0" borderId="1" xfId="0" applyNumberFormat="1" applyFont="1" applyBorder="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81" totalsRowShown="0" headerRowBorderDxfId="16" tableBorderDxfId="15" totalsRowBorderDxfId="14">
  <autoFilter ref="A1:N81" xr:uid="{A9B9BD97-3B75-6A48-94C3-0941384692C7}">
    <filterColumn colId="3">
      <filters>
        <filter val="Traditional cook stove (TCS)"/>
      </filters>
    </filterColumn>
  </autoFilter>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32" dT="2023-01-01T12:10:18.29" personId="{BDD520B6-5F3A-A947-B596-0D7D67BBCEC6}" id="{CABC94C2-98A4-4632-9084-270185BDFC5C}">
    <text>Check the emission factor</text>
  </threadedComment>
  <threadedComment ref="K42" dT="2023-01-01T12:10:18.29" personId="{BDD520B6-5F3A-A947-B596-0D7D67BBCEC6}" id="{BD8600A2-4AD7-4D33-9E08-F4B5A0B91018}">
    <text>Check the emission factor</text>
  </threadedComment>
  <threadedComment ref="K52" dT="2023-01-01T12:10:18.29" personId="{BDD520B6-5F3A-A947-B596-0D7D67BBCEC6}" id="{7E3A6431-EA22-4888-A91C-F244E0F0FBAC}">
    <text>Check the emission factor</text>
  </threadedComment>
  <threadedComment ref="K56" dT="2023-05-23T06:30:32.78" personId="{BDD520B6-5F3A-A947-B596-0D7D67BBCEC6}" id="{7EC7FDE6-CC78-4AD3-8331-C0BF48E0E6E5}">
    <text>https://cea.nic.in/wp-content/uploads/baseline/2023/01/Approved_report_emission__2021_22.pdf</text>
  </threadedComment>
  <threadedComment ref="K70" dT="2023-01-01T12:10:18.29" personId="{BDD520B6-5F3A-A947-B596-0D7D67BBCEC6}" id="{8BDA940D-6BBE-40BD-B766-87BCE85D0105}">
    <text>Check the emission factor</text>
  </threadedComment>
  <threadedComment ref="K102" dT="2023-01-01T12:10:18.29" personId="{BDD520B6-5F3A-A947-B596-0D7D67BBCEC6}" id="{D0395940-F957-3344-945E-1A0D77F53F2C}">
    <text>Check the emission factor</text>
  </threadedComment>
  <threadedComment ref="K103" dT="2023-01-01T12:10:18.29" personId="{BDD520B6-5F3A-A947-B596-0D7D67BBCEC6}" id="{C2897EBB-0ECA-0A42-81F7-6F1014299541}">
    <text>Check the emission factor</text>
  </threadedComment>
  <threadedComment ref="K104" dT="2023-01-01T12:10:18.29" personId="{BDD520B6-5F3A-A947-B596-0D7D67BBCEC6}" id="{F2AD0E3F-2D4F-DF4C-9833-141ADF59680B}">
    <text>Check the emission factor</text>
  </threadedComment>
  <threadedComment ref="K105"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P1" activePane="topRight" state="frozen"/>
      <selection pane="topRight" activeCell="P3" sqref="P3"/>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103</v>
      </c>
      <c r="AD3" s="15"/>
    </row>
    <row r="4" spans="1:30" x14ac:dyDescent="0.2">
      <c r="A4" s="15" t="s">
        <v>83</v>
      </c>
      <c r="B4" s="30" t="s">
        <v>107</v>
      </c>
      <c r="C4" s="27" t="s">
        <v>102</v>
      </c>
      <c r="D4" s="27" t="s">
        <v>17</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103</v>
      </c>
      <c r="AD4" s="15"/>
    </row>
    <row r="5" spans="1:30" x14ac:dyDescent="0.2">
      <c r="A5" s="15" t="s">
        <v>83</v>
      </c>
      <c r="B5" s="30" t="s">
        <v>107</v>
      </c>
      <c r="C5" s="27" t="s">
        <v>104</v>
      </c>
      <c r="D5" s="27" t="s">
        <v>17</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x14ac:dyDescent="0.2">
      <c r="A6" s="15" t="s">
        <v>83</v>
      </c>
      <c r="B6" s="30" t="s">
        <v>107</v>
      </c>
      <c r="C6" s="27" t="s">
        <v>105</v>
      </c>
      <c r="D6" s="27" t="s">
        <v>17</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106</v>
      </c>
      <c r="AD6" s="15"/>
    </row>
    <row r="7" spans="1:30" x14ac:dyDescent="0.2">
      <c r="A7" s="15" t="s">
        <v>83</v>
      </c>
      <c r="B7" s="30" t="s">
        <v>108</v>
      </c>
      <c r="C7" s="27" t="s">
        <v>102</v>
      </c>
      <c r="D7" s="27" t="s">
        <v>17</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103</v>
      </c>
      <c r="AD7" s="15"/>
    </row>
    <row r="8" spans="1:30" x14ac:dyDescent="0.2">
      <c r="A8" s="15" t="s">
        <v>83</v>
      </c>
      <c r="B8" s="30" t="s">
        <v>108</v>
      </c>
      <c r="C8" s="27" t="s">
        <v>104</v>
      </c>
      <c r="D8" s="27" t="s">
        <v>17</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c r="B9" s="30" t="s">
        <v>109</v>
      </c>
      <c r="C9" s="27" t="s">
        <v>110</v>
      </c>
      <c r="D9" s="27" t="s">
        <v>17</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109</v>
      </c>
      <c r="C10" s="33" t="s">
        <v>105</v>
      </c>
      <c r="D10" s="33" t="s">
        <v>17</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83</v>
      </c>
      <c r="B11" s="30" t="s">
        <v>101</v>
      </c>
      <c r="C11" s="27" t="s">
        <v>102</v>
      </c>
      <c r="D11" s="27" t="s">
        <v>18</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103</v>
      </c>
      <c r="AD11" s="15"/>
    </row>
    <row r="12" spans="1:30" x14ac:dyDescent="0.2">
      <c r="A12" s="15" t="s">
        <v>83</v>
      </c>
      <c r="B12" s="30" t="s">
        <v>101</v>
      </c>
      <c r="C12" s="27" t="s">
        <v>104</v>
      </c>
      <c r="D12" s="27" t="s">
        <v>18</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103</v>
      </c>
      <c r="AD12" s="15"/>
    </row>
    <row r="13" spans="1:30" x14ac:dyDescent="0.2">
      <c r="A13" s="15" t="s">
        <v>83</v>
      </c>
      <c r="B13" s="30" t="s">
        <v>107</v>
      </c>
      <c r="C13" s="27" t="s">
        <v>102</v>
      </c>
      <c r="D13" s="27" t="s">
        <v>18</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103</v>
      </c>
      <c r="AD13" s="15"/>
    </row>
    <row r="14" spans="1:30" x14ac:dyDescent="0.2">
      <c r="A14" s="15" t="s">
        <v>83</v>
      </c>
      <c r="B14" s="30" t="s">
        <v>107</v>
      </c>
      <c r="C14" s="27" t="s">
        <v>104</v>
      </c>
      <c r="D14" s="27" t="s">
        <v>18</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103</v>
      </c>
      <c r="AD14" s="15"/>
    </row>
    <row r="15" spans="1:30" x14ac:dyDescent="0.2">
      <c r="A15" s="15" t="s">
        <v>83</v>
      </c>
      <c r="B15" s="30" t="s">
        <v>107</v>
      </c>
      <c r="C15" s="27" t="s">
        <v>105</v>
      </c>
      <c r="D15" s="27" t="s">
        <v>18</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106</v>
      </c>
      <c r="AD15" s="15"/>
    </row>
    <row r="16" spans="1:30" x14ac:dyDescent="0.2">
      <c r="A16" s="15" t="s">
        <v>83</v>
      </c>
      <c r="B16" s="30" t="s">
        <v>108</v>
      </c>
      <c r="C16" s="27" t="s">
        <v>102</v>
      </c>
      <c r="D16" s="27" t="s">
        <v>18</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103</v>
      </c>
      <c r="AD16" s="15"/>
    </row>
    <row r="17" spans="1:30" x14ac:dyDescent="0.2">
      <c r="A17" s="15" t="s">
        <v>83</v>
      </c>
      <c r="B17" s="30" t="s">
        <v>108</v>
      </c>
      <c r="C17" s="27" t="s">
        <v>104</v>
      </c>
      <c r="D17" s="27" t="s">
        <v>18</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103</v>
      </c>
      <c r="AD17" s="15"/>
    </row>
    <row r="18" spans="1:30" x14ac:dyDescent="0.2">
      <c r="A18" s="15"/>
      <c r="B18" s="30" t="s">
        <v>109</v>
      </c>
      <c r="C18" s="27" t="s">
        <v>110</v>
      </c>
      <c r="D18" s="27" t="s">
        <v>18</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109</v>
      </c>
      <c r="C19" s="33" t="s">
        <v>105</v>
      </c>
      <c r="D19" s="33" t="s">
        <v>18</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83</v>
      </c>
      <c r="B20" s="30" t="s">
        <v>101</v>
      </c>
      <c r="C20" s="27" t="s">
        <v>102</v>
      </c>
      <c r="D20" s="27" t="s">
        <v>19</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103</v>
      </c>
      <c r="AD20" s="15"/>
    </row>
    <row r="21" spans="1:30" x14ac:dyDescent="0.2">
      <c r="A21" s="15" t="s">
        <v>83</v>
      </c>
      <c r="B21" s="30" t="s">
        <v>101</v>
      </c>
      <c r="C21" s="27" t="s">
        <v>104</v>
      </c>
      <c r="D21" s="27" t="s">
        <v>19</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103</v>
      </c>
      <c r="AD21" s="15"/>
    </row>
    <row r="22" spans="1:30" x14ac:dyDescent="0.2">
      <c r="A22" s="15" t="s">
        <v>83</v>
      </c>
      <c r="B22" s="30" t="s">
        <v>107</v>
      </c>
      <c r="C22" s="27" t="s">
        <v>102</v>
      </c>
      <c r="D22" s="27" t="s">
        <v>19</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103</v>
      </c>
      <c r="AD22" s="15"/>
    </row>
    <row r="23" spans="1:30" x14ac:dyDescent="0.2">
      <c r="A23" s="15" t="s">
        <v>83</v>
      </c>
      <c r="B23" s="30" t="s">
        <v>107</v>
      </c>
      <c r="C23" s="27" t="s">
        <v>104</v>
      </c>
      <c r="D23" s="27" t="s">
        <v>19</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103</v>
      </c>
      <c r="AD23" s="15"/>
    </row>
    <row r="24" spans="1:30" x14ac:dyDescent="0.2">
      <c r="A24" s="15" t="s">
        <v>83</v>
      </c>
      <c r="B24" s="30" t="s">
        <v>107</v>
      </c>
      <c r="C24" s="27" t="s">
        <v>105</v>
      </c>
      <c r="D24" s="27" t="s">
        <v>19</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106</v>
      </c>
      <c r="AD24" s="15"/>
    </row>
    <row r="25" spans="1:30" x14ac:dyDescent="0.2">
      <c r="A25" s="15" t="s">
        <v>83</v>
      </c>
      <c r="B25" s="30" t="s">
        <v>108</v>
      </c>
      <c r="C25" s="27" t="s">
        <v>102</v>
      </c>
      <c r="D25" s="27" t="s">
        <v>19</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103</v>
      </c>
      <c r="AD25" s="15"/>
    </row>
    <row r="26" spans="1:30" x14ac:dyDescent="0.2">
      <c r="A26" s="15" t="s">
        <v>83</v>
      </c>
      <c r="B26" s="30" t="s">
        <v>108</v>
      </c>
      <c r="C26" s="27" t="s">
        <v>104</v>
      </c>
      <c r="D26" s="27" t="s">
        <v>19</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103</v>
      </c>
      <c r="AD26" s="15"/>
    </row>
    <row r="27" spans="1:30" x14ac:dyDescent="0.2">
      <c r="A27" s="15"/>
      <c r="B27" s="30" t="s">
        <v>109</v>
      </c>
      <c r="C27" s="27" t="s">
        <v>110</v>
      </c>
      <c r="D27" s="27" t="s">
        <v>19</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109</v>
      </c>
      <c r="C28" s="61" t="s">
        <v>105</v>
      </c>
      <c r="D28" s="61" t="s">
        <v>19</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98</v>
      </c>
      <c r="B29" s="70" t="s">
        <v>101</v>
      </c>
      <c r="C29" s="71" t="s">
        <v>102</v>
      </c>
      <c r="D29" s="71" t="s">
        <v>17</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103</v>
      </c>
      <c r="AD29" s="44"/>
    </row>
    <row r="30" spans="1:30" x14ac:dyDescent="0.2">
      <c r="A30" s="15" t="s">
        <v>98</v>
      </c>
      <c r="B30" s="70" t="s">
        <v>101</v>
      </c>
      <c r="C30" s="71" t="s">
        <v>104</v>
      </c>
      <c r="D30" s="71" t="s">
        <v>17</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103</v>
      </c>
      <c r="AD30" s="44"/>
    </row>
    <row r="31" spans="1:30" x14ac:dyDescent="0.2">
      <c r="A31" s="15" t="s">
        <v>98</v>
      </c>
      <c r="B31" s="30" t="s">
        <v>107</v>
      </c>
      <c r="C31" s="27" t="s">
        <v>102</v>
      </c>
      <c r="D31" s="27" t="s">
        <v>17</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103</v>
      </c>
      <c r="AD31" s="15"/>
    </row>
    <row r="32" spans="1:30" x14ac:dyDescent="0.2">
      <c r="A32" s="15" t="s">
        <v>98</v>
      </c>
      <c r="B32" s="30" t="s">
        <v>107</v>
      </c>
      <c r="C32" s="27" t="s">
        <v>104</v>
      </c>
      <c r="D32" s="27" t="s">
        <v>17</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103</v>
      </c>
      <c r="AD32" s="15"/>
    </row>
    <row r="33" spans="1:30" x14ac:dyDescent="0.2">
      <c r="A33" s="15" t="s">
        <v>98</v>
      </c>
      <c r="B33" s="30" t="s">
        <v>107</v>
      </c>
      <c r="C33" s="27" t="s">
        <v>105</v>
      </c>
      <c r="D33" s="27" t="s">
        <v>17</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106</v>
      </c>
      <c r="AD33" s="15"/>
    </row>
    <row r="34" spans="1:30" x14ac:dyDescent="0.2">
      <c r="A34" s="15" t="s">
        <v>98</v>
      </c>
      <c r="B34" s="30" t="s">
        <v>108</v>
      </c>
      <c r="C34" s="27" t="s">
        <v>102</v>
      </c>
      <c r="D34" s="27" t="s">
        <v>17</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103</v>
      </c>
      <c r="AD34" s="15"/>
    </row>
    <row r="35" spans="1:30" x14ac:dyDescent="0.2">
      <c r="A35" s="15" t="s">
        <v>98</v>
      </c>
      <c r="B35" s="30" t="s">
        <v>108</v>
      </c>
      <c r="C35" s="27" t="s">
        <v>104</v>
      </c>
      <c r="D35" s="27" t="s">
        <v>17</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103</v>
      </c>
      <c r="AD35" s="15"/>
    </row>
    <row r="36" spans="1:30" x14ac:dyDescent="0.2">
      <c r="A36" s="15"/>
      <c r="B36" s="30" t="s">
        <v>109</v>
      </c>
      <c r="C36" s="27" t="s">
        <v>110</v>
      </c>
      <c r="D36" s="27" t="s">
        <v>17</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109</v>
      </c>
      <c r="C37" s="33" t="s">
        <v>105</v>
      </c>
      <c r="D37" s="33" t="s">
        <v>17</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98</v>
      </c>
      <c r="B38" s="30" t="s">
        <v>101</v>
      </c>
      <c r="C38" s="27" t="s">
        <v>102</v>
      </c>
      <c r="D38" s="27" t="s">
        <v>18</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103</v>
      </c>
      <c r="AD38" s="15"/>
    </row>
    <row r="39" spans="1:30" x14ac:dyDescent="0.2">
      <c r="A39" s="15" t="s">
        <v>98</v>
      </c>
      <c r="B39" s="30" t="s">
        <v>101</v>
      </c>
      <c r="C39" s="27" t="s">
        <v>104</v>
      </c>
      <c r="D39" s="27" t="s">
        <v>18</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103</v>
      </c>
      <c r="AD39" s="15"/>
    </row>
    <row r="40" spans="1:30" x14ac:dyDescent="0.2">
      <c r="A40" s="15" t="s">
        <v>98</v>
      </c>
      <c r="B40" s="30" t="s">
        <v>107</v>
      </c>
      <c r="C40" s="27" t="s">
        <v>102</v>
      </c>
      <c r="D40" s="27" t="s">
        <v>18</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103</v>
      </c>
      <c r="AD40" s="15"/>
    </row>
    <row r="41" spans="1:30" x14ac:dyDescent="0.2">
      <c r="A41" s="15" t="s">
        <v>98</v>
      </c>
      <c r="B41" s="30" t="s">
        <v>107</v>
      </c>
      <c r="C41" s="27" t="s">
        <v>104</v>
      </c>
      <c r="D41" s="27" t="s">
        <v>18</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103</v>
      </c>
      <c r="AD41" s="15"/>
    </row>
    <row r="42" spans="1:30" x14ac:dyDescent="0.2">
      <c r="A42" s="15" t="s">
        <v>98</v>
      </c>
      <c r="B42" s="30" t="s">
        <v>107</v>
      </c>
      <c r="C42" s="27" t="s">
        <v>105</v>
      </c>
      <c r="D42" s="27" t="s">
        <v>18</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106</v>
      </c>
      <c r="AD42" s="15"/>
    </row>
    <row r="43" spans="1:30" x14ac:dyDescent="0.2">
      <c r="A43" s="15" t="s">
        <v>98</v>
      </c>
      <c r="B43" s="30" t="s">
        <v>108</v>
      </c>
      <c r="C43" s="27" t="s">
        <v>102</v>
      </c>
      <c r="D43" s="27" t="s">
        <v>18</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103</v>
      </c>
      <c r="AD43" s="15"/>
    </row>
    <row r="44" spans="1:30" x14ac:dyDescent="0.2">
      <c r="A44" s="15" t="s">
        <v>98</v>
      </c>
      <c r="B44" s="30" t="s">
        <v>108</v>
      </c>
      <c r="C44" s="27" t="s">
        <v>104</v>
      </c>
      <c r="D44" s="27" t="s">
        <v>18</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103</v>
      </c>
      <c r="AD44" s="15"/>
    </row>
    <row r="45" spans="1:30" x14ac:dyDescent="0.2">
      <c r="A45" s="15"/>
      <c r="B45" s="30" t="s">
        <v>109</v>
      </c>
      <c r="C45" s="27" t="s">
        <v>110</v>
      </c>
      <c r="D45" s="27" t="s">
        <v>18</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109</v>
      </c>
      <c r="C46" s="33" t="s">
        <v>105</v>
      </c>
      <c r="D46" s="33" t="s">
        <v>18</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98</v>
      </c>
      <c r="B47" s="30" t="s">
        <v>101</v>
      </c>
      <c r="C47" s="27" t="s">
        <v>102</v>
      </c>
      <c r="D47" s="27" t="s">
        <v>19</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103</v>
      </c>
      <c r="AD47" s="15"/>
    </row>
    <row r="48" spans="1:30" x14ac:dyDescent="0.2">
      <c r="A48" s="15" t="s">
        <v>98</v>
      </c>
      <c r="B48" s="30" t="s">
        <v>101</v>
      </c>
      <c r="C48" s="27" t="s">
        <v>104</v>
      </c>
      <c r="D48" s="27" t="s">
        <v>19</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103</v>
      </c>
      <c r="AD48" s="15"/>
    </row>
    <row r="49" spans="1:30" x14ac:dyDescent="0.2">
      <c r="A49" s="15" t="s">
        <v>98</v>
      </c>
      <c r="B49" s="30" t="s">
        <v>107</v>
      </c>
      <c r="C49" s="27" t="s">
        <v>102</v>
      </c>
      <c r="D49" s="27" t="s">
        <v>19</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103</v>
      </c>
      <c r="AD49" s="15"/>
    </row>
    <row r="50" spans="1:30" x14ac:dyDescent="0.2">
      <c r="A50" s="15" t="s">
        <v>98</v>
      </c>
      <c r="B50" s="30" t="s">
        <v>107</v>
      </c>
      <c r="C50" s="27" t="s">
        <v>104</v>
      </c>
      <c r="D50" s="27" t="s">
        <v>19</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103</v>
      </c>
      <c r="AD50" s="15"/>
    </row>
    <row r="51" spans="1:30" x14ac:dyDescent="0.2">
      <c r="A51" s="15" t="s">
        <v>98</v>
      </c>
      <c r="B51" s="30" t="s">
        <v>107</v>
      </c>
      <c r="C51" s="27" t="s">
        <v>105</v>
      </c>
      <c r="D51" s="27" t="s">
        <v>19</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106</v>
      </c>
      <c r="AD51" s="15"/>
    </row>
    <row r="52" spans="1:30" x14ac:dyDescent="0.2">
      <c r="A52" s="15" t="s">
        <v>98</v>
      </c>
      <c r="B52" s="30" t="s">
        <v>108</v>
      </c>
      <c r="C52" s="27" t="s">
        <v>102</v>
      </c>
      <c r="D52" s="27" t="s">
        <v>19</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103</v>
      </c>
      <c r="AD52" s="15"/>
    </row>
    <row r="53" spans="1:30" x14ac:dyDescent="0.2">
      <c r="A53" s="15" t="s">
        <v>98</v>
      </c>
      <c r="B53" s="30" t="s">
        <v>108</v>
      </c>
      <c r="C53" s="27" t="s">
        <v>104</v>
      </c>
      <c r="D53" s="27" t="s">
        <v>19</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103</v>
      </c>
      <c r="AD53" s="15"/>
    </row>
    <row r="54" spans="1:30" x14ac:dyDescent="0.2">
      <c r="A54" s="15"/>
      <c r="B54" s="30" t="s">
        <v>109</v>
      </c>
      <c r="C54" s="27" t="s">
        <v>110</v>
      </c>
      <c r="D54" s="27" t="s">
        <v>19</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109</v>
      </c>
      <c r="C55" s="33" t="s">
        <v>105</v>
      </c>
      <c r="D55" s="33" t="s">
        <v>19</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111</v>
      </c>
      <c r="U61" s="14" t="s">
        <v>112</v>
      </c>
    </row>
    <row r="62" spans="1:30" x14ac:dyDescent="0.2">
      <c r="U62" s="14" t="s">
        <v>113</v>
      </c>
    </row>
  </sheetData>
  <autoFilter ref="A1:H55" xr:uid="{2CC7D0A0-C6B6-3148-99BC-7BFD0D61931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81"/>
  <sheetViews>
    <sheetView showGridLines="0" tabSelected="1" zoomScale="115" zoomScaleNormal="115" workbookViewId="0">
      <selection activeCell="F88" sqref="F88"/>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10.8320312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hidden="1" x14ac:dyDescent="0.2">
      <c r="A2" s="79" t="s">
        <v>101</v>
      </c>
      <c r="B2" s="1" t="s">
        <v>83</v>
      </c>
      <c r="C2" s="1" t="s">
        <v>101</v>
      </c>
      <c r="D2" s="1" t="s">
        <v>102</v>
      </c>
      <c r="E2" s="75" t="s">
        <v>17</v>
      </c>
      <c r="F2" s="74">
        <v>0.8</v>
      </c>
      <c r="G2" s="56">
        <v>5</v>
      </c>
      <c r="H2" s="18">
        <v>2000</v>
      </c>
      <c r="I2" s="78">
        <f>Table1[[#This Row],[Capex]]*0.1</f>
        <v>200</v>
      </c>
      <c r="J2" s="56">
        <v>3.9000000000000004</v>
      </c>
      <c r="K2" s="56">
        <v>0.71499999999999997</v>
      </c>
      <c r="L2" s="16">
        <v>47</v>
      </c>
      <c r="M2" s="3">
        <v>1</v>
      </c>
      <c r="N2" s="80">
        <v>3.9000000000000004</v>
      </c>
    </row>
    <row r="3" spans="1:14" ht="16" hidden="1" x14ac:dyDescent="0.2">
      <c r="A3" s="79" t="s">
        <v>101</v>
      </c>
      <c r="B3" s="1" t="s">
        <v>83</v>
      </c>
      <c r="C3" s="1" t="s">
        <v>101</v>
      </c>
      <c r="D3" s="1" t="s">
        <v>104</v>
      </c>
      <c r="E3" s="75" t="s">
        <v>17</v>
      </c>
      <c r="F3" s="74">
        <v>0.8</v>
      </c>
      <c r="G3" s="56">
        <v>5</v>
      </c>
      <c r="H3" s="18">
        <v>4000</v>
      </c>
      <c r="I3" s="78">
        <f>Table1[[#This Row],[Capex]]*0.1</f>
        <v>400</v>
      </c>
      <c r="J3" s="56">
        <v>2.6</v>
      </c>
      <c r="K3" s="56">
        <v>0.71499999999999997</v>
      </c>
      <c r="L3" s="16">
        <v>47</v>
      </c>
      <c r="M3" s="3">
        <v>1</v>
      </c>
      <c r="N3" s="80">
        <v>2.6</v>
      </c>
    </row>
    <row r="4" spans="1:14" ht="16" hidden="1" x14ac:dyDescent="0.2">
      <c r="A4" s="79" t="s">
        <v>108</v>
      </c>
      <c r="B4" s="1" t="s">
        <v>83</v>
      </c>
      <c r="C4" s="1" t="s">
        <v>108</v>
      </c>
      <c r="D4" s="1" t="s">
        <v>121</v>
      </c>
      <c r="E4" s="75" t="s">
        <v>17</v>
      </c>
      <c r="F4" s="74">
        <v>0.8</v>
      </c>
      <c r="G4" s="56">
        <v>0</v>
      </c>
      <c r="H4" s="18">
        <v>55000</v>
      </c>
      <c r="I4" s="78">
        <f>Table1[[#This Row],[Capex]]*0.005</f>
        <v>275</v>
      </c>
      <c r="J4" s="56">
        <v>3.9000000000000004</v>
      </c>
      <c r="K4" s="56">
        <v>0</v>
      </c>
      <c r="L4" s="16">
        <v>47</v>
      </c>
      <c r="M4" s="3">
        <v>1</v>
      </c>
      <c r="N4" s="80">
        <v>3.9000000000000004</v>
      </c>
    </row>
    <row r="5" spans="1:14" ht="16" hidden="1" x14ac:dyDescent="0.2">
      <c r="A5" s="79" t="s">
        <v>108</v>
      </c>
      <c r="B5" s="1" t="s">
        <v>83</v>
      </c>
      <c r="C5" s="1" t="s">
        <v>108</v>
      </c>
      <c r="D5" s="1" t="s">
        <v>122</v>
      </c>
      <c r="E5" s="75" t="s">
        <v>17</v>
      </c>
      <c r="F5" s="74">
        <v>0.8</v>
      </c>
      <c r="G5" s="56">
        <v>0</v>
      </c>
      <c r="H5" s="18">
        <v>140000</v>
      </c>
      <c r="I5" s="78">
        <f>Table1[[#This Row],[Capex]]*0.005</f>
        <v>700</v>
      </c>
      <c r="J5" s="56">
        <v>2.6</v>
      </c>
      <c r="K5" s="56">
        <v>0</v>
      </c>
      <c r="L5" s="16">
        <v>47</v>
      </c>
      <c r="M5" s="3">
        <v>1</v>
      </c>
      <c r="N5" s="80">
        <v>2.6</v>
      </c>
    </row>
    <row r="6" spans="1:14" ht="16" hidden="1" x14ac:dyDescent="0.2">
      <c r="A6" s="79" t="s">
        <v>101</v>
      </c>
      <c r="B6" s="1" t="s">
        <v>83</v>
      </c>
      <c r="C6" s="1" t="s">
        <v>101</v>
      </c>
      <c r="D6" s="1" t="s">
        <v>102</v>
      </c>
      <c r="E6" s="75" t="s">
        <v>18</v>
      </c>
      <c r="F6" s="74">
        <v>0.8</v>
      </c>
      <c r="G6" s="56">
        <v>6</v>
      </c>
      <c r="H6" s="18">
        <v>2000</v>
      </c>
      <c r="I6" s="78">
        <f>Table1[[#This Row],[Capex]]*0.1</f>
        <v>200</v>
      </c>
      <c r="J6" s="56">
        <v>4</v>
      </c>
      <c r="K6" s="56">
        <v>0.71499999999999997</v>
      </c>
      <c r="L6" s="16">
        <v>47</v>
      </c>
      <c r="M6" s="3">
        <v>1</v>
      </c>
      <c r="N6" s="80">
        <v>4</v>
      </c>
    </row>
    <row r="7" spans="1:14" ht="16" hidden="1" x14ac:dyDescent="0.2">
      <c r="A7" s="79" t="s">
        <v>101</v>
      </c>
      <c r="B7" s="1" t="s">
        <v>83</v>
      </c>
      <c r="C7" s="1" t="s">
        <v>101</v>
      </c>
      <c r="D7" s="1" t="s">
        <v>104</v>
      </c>
      <c r="E7" s="75" t="s">
        <v>18</v>
      </c>
      <c r="F7" s="74">
        <v>0.8</v>
      </c>
      <c r="G7" s="56">
        <v>6</v>
      </c>
      <c r="H7" s="18">
        <v>4000</v>
      </c>
      <c r="I7" s="78">
        <f>Table1[[#This Row],[Capex]]*0.1</f>
        <v>400</v>
      </c>
      <c r="J7" s="56">
        <v>2.7</v>
      </c>
      <c r="K7" s="56">
        <v>0.71499999999999997</v>
      </c>
      <c r="L7" s="16">
        <v>47</v>
      </c>
      <c r="M7" s="3">
        <v>1</v>
      </c>
      <c r="N7" s="80">
        <v>2.7</v>
      </c>
    </row>
    <row r="8" spans="1:14" ht="16" hidden="1" x14ac:dyDescent="0.2">
      <c r="A8" s="79" t="s">
        <v>108</v>
      </c>
      <c r="B8" s="1" t="s">
        <v>83</v>
      </c>
      <c r="C8" s="1" t="s">
        <v>108</v>
      </c>
      <c r="D8" s="1" t="s">
        <v>121</v>
      </c>
      <c r="E8" s="75" t="s">
        <v>18</v>
      </c>
      <c r="F8" s="74">
        <v>0.8</v>
      </c>
      <c r="G8" s="56">
        <v>0</v>
      </c>
      <c r="H8" s="18">
        <v>55000</v>
      </c>
      <c r="I8" s="78">
        <f>Table1[[#This Row],[Capex]]*0.005</f>
        <v>275</v>
      </c>
      <c r="J8" s="56">
        <v>4</v>
      </c>
      <c r="K8" s="56">
        <v>0</v>
      </c>
      <c r="L8" s="16">
        <v>47</v>
      </c>
      <c r="M8" s="3">
        <v>1</v>
      </c>
      <c r="N8" s="80">
        <v>4</v>
      </c>
    </row>
    <row r="9" spans="1:14" ht="16" hidden="1" x14ac:dyDescent="0.2">
      <c r="A9" s="79" t="s">
        <v>108</v>
      </c>
      <c r="B9" s="1" t="s">
        <v>83</v>
      </c>
      <c r="C9" s="1" t="s">
        <v>108</v>
      </c>
      <c r="D9" s="1" t="s">
        <v>122</v>
      </c>
      <c r="E9" s="75" t="s">
        <v>18</v>
      </c>
      <c r="F9" s="74">
        <v>0.8</v>
      </c>
      <c r="G9" s="56">
        <v>0</v>
      </c>
      <c r="H9" s="18">
        <v>140000</v>
      </c>
      <c r="I9" s="78">
        <f>Table1[[#This Row],[Capex]]*0.005</f>
        <v>700</v>
      </c>
      <c r="J9" s="56">
        <v>2.7</v>
      </c>
      <c r="K9" s="56">
        <v>0</v>
      </c>
      <c r="L9" s="16">
        <v>47</v>
      </c>
      <c r="M9" s="3">
        <v>1</v>
      </c>
      <c r="N9" s="80">
        <v>2.7</v>
      </c>
    </row>
    <row r="10" spans="1:14" ht="16" hidden="1" x14ac:dyDescent="0.2">
      <c r="A10" s="79" t="s">
        <v>101</v>
      </c>
      <c r="B10" s="1" t="s">
        <v>83</v>
      </c>
      <c r="C10" s="1" t="s">
        <v>101</v>
      </c>
      <c r="D10" s="1" t="s">
        <v>102</v>
      </c>
      <c r="E10" s="75" t="s">
        <v>19</v>
      </c>
      <c r="F10" s="74">
        <v>0.8</v>
      </c>
      <c r="G10" s="56">
        <v>7</v>
      </c>
      <c r="H10" s="18">
        <v>2000</v>
      </c>
      <c r="I10" s="78">
        <f>Table1[[#This Row],[Capex]]*0.1</f>
        <v>200</v>
      </c>
      <c r="J10" s="56">
        <v>4.0999999999999996</v>
      </c>
      <c r="K10" s="56">
        <v>0.71499999999999997</v>
      </c>
      <c r="L10" s="16">
        <v>47</v>
      </c>
      <c r="M10" s="3">
        <v>1</v>
      </c>
      <c r="N10" s="80">
        <v>4.0999999999999996</v>
      </c>
    </row>
    <row r="11" spans="1:14" ht="16" hidden="1" x14ac:dyDescent="0.2">
      <c r="A11" s="79" t="s">
        <v>101</v>
      </c>
      <c r="B11" s="1" t="s">
        <v>83</v>
      </c>
      <c r="C11" s="1" t="s">
        <v>101</v>
      </c>
      <c r="D11" s="1" t="s">
        <v>104</v>
      </c>
      <c r="E11" s="75" t="s">
        <v>19</v>
      </c>
      <c r="F11" s="74">
        <v>0.8</v>
      </c>
      <c r="G11" s="56">
        <v>7</v>
      </c>
      <c r="H11" s="18">
        <v>4000</v>
      </c>
      <c r="I11" s="78">
        <f>Table1[[#This Row],[Capex]]*0.1</f>
        <v>400</v>
      </c>
      <c r="J11" s="56">
        <v>2.8</v>
      </c>
      <c r="K11" s="56">
        <v>0.71499999999999997</v>
      </c>
      <c r="L11" s="16">
        <v>47</v>
      </c>
      <c r="M11" s="3">
        <v>1</v>
      </c>
      <c r="N11" s="80">
        <v>2.8</v>
      </c>
    </row>
    <row r="12" spans="1:14" ht="16" hidden="1" x14ac:dyDescent="0.2">
      <c r="A12" s="79" t="s">
        <v>108</v>
      </c>
      <c r="B12" s="1" t="s">
        <v>83</v>
      </c>
      <c r="C12" s="1" t="s">
        <v>108</v>
      </c>
      <c r="D12" s="1" t="s">
        <v>121</v>
      </c>
      <c r="E12" s="75" t="s">
        <v>19</v>
      </c>
      <c r="F12" s="74">
        <v>0.8</v>
      </c>
      <c r="G12" s="56">
        <v>0</v>
      </c>
      <c r="H12" s="18">
        <v>55000</v>
      </c>
      <c r="I12" s="78">
        <f>Table1[[#This Row],[Capex]]*0.005</f>
        <v>275</v>
      </c>
      <c r="J12" s="56">
        <v>4.0999999999999996</v>
      </c>
      <c r="K12" s="56">
        <v>0</v>
      </c>
      <c r="L12" s="16">
        <v>47</v>
      </c>
      <c r="M12" s="3">
        <v>1</v>
      </c>
      <c r="N12" s="80">
        <v>4.0999999999999996</v>
      </c>
    </row>
    <row r="13" spans="1:14" ht="16" hidden="1" x14ac:dyDescent="0.2">
      <c r="A13" s="79" t="s">
        <v>108</v>
      </c>
      <c r="B13" s="1" t="s">
        <v>83</v>
      </c>
      <c r="C13" s="1" t="s">
        <v>108</v>
      </c>
      <c r="D13" s="1" t="s">
        <v>122</v>
      </c>
      <c r="E13" s="75" t="s">
        <v>19</v>
      </c>
      <c r="F13" s="74">
        <v>0.8</v>
      </c>
      <c r="G13" s="56">
        <v>0</v>
      </c>
      <c r="H13" s="18">
        <v>140000</v>
      </c>
      <c r="I13" s="78">
        <f>Table1[[#This Row],[Capex]]*0.005</f>
        <v>700</v>
      </c>
      <c r="J13" s="56">
        <v>2.8</v>
      </c>
      <c r="K13" s="56">
        <v>0</v>
      </c>
      <c r="L13" s="16">
        <v>47</v>
      </c>
      <c r="M13" s="3">
        <v>1</v>
      </c>
      <c r="N13" s="80">
        <v>2.8</v>
      </c>
    </row>
    <row r="14" spans="1:14" ht="16" hidden="1" x14ac:dyDescent="0.2">
      <c r="A14" s="79" t="s">
        <v>101</v>
      </c>
      <c r="B14" s="1" t="s">
        <v>98</v>
      </c>
      <c r="C14" s="1" t="s">
        <v>101</v>
      </c>
      <c r="D14" s="1" t="s">
        <v>102</v>
      </c>
      <c r="E14" s="75" t="s">
        <v>17</v>
      </c>
      <c r="F14" s="74">
        <v>0.8</v>
      </c>
      <c r="G14" s="56">
        <v>6</v>
      </c>
      <c r="H14" s="18">
        <v>2000</v>
      </c>
      <c r="I14" s="78">
        <f>Table1[[#This Row],[Capex]]*0.1</f>
        <v>200</v>
      </c>
      <c r="J14" s="56">
        <v>3.9000000000000004</v>
      </c>
      <c r="K14" s="56">
        <v>0.71499999999999997</v>
      </c>
      <c r="L14" s="16">
        <v>47</v>
      </c>
      <c r="M14" s="3">
        <v>1</v>
      </c>
      <c r="N14" s="80">
        <v>3.9000000000000004</v>
      </c>
    </row>
    <row r="15" spans="1:14" ht="16" hidden="1" x14ac:dyDescent="0.2">
      <c r="A15" s="79" t="s">
        <v>101</v>
      </c>
      <c r="B15" s="1" t="s">
        <v>98</v>
      </c>
      <c r="C15" s="1" t="s">
        <v>101</v>
      </c>
      <c r="D15" s="1" t="s">
        <v>104</v>
      </c>
      <c r="E15" s="75" t="s">
        <v>17</v>
      </c>
      <c r="F15" s="74">
        <v>0.8</v>
      </c>
      <c r="G15" s="56">
        <v>6</v>
      </c>
      <c r="H15" s="18">
        <v>4000</v>
      </c>
      <c r="I15" s="78">
        <f>Table1[[#This Row],[Capex]]*0.1</f>
        <v>400</v>
      </c>
      <c r="J15" s="56">
        <v>2.6</v>
      </c>
      <c r="K15" s="56">
        <v>0.71499999999999997</v>
      </c>
      <c r="L15" s="16">
        <v>47</v>
      </c>
      <c r="M15" s="3">
        <v>1</v>
      </c>
      <c r="N15" s="80">
        <v>2.6</v>
      </c>
    </row>
    <row r="16" spans="1:14" ht="16" hidden="1" x14ac:dyDescent="0.2">
      <c r="A16" s="79" t="s">
        <v>108</v>
      </c>
      <c r="B16" s="1" t="s">
        <v>98</v>
      </c>
      <c r="C16" s="1" t="s">
        <v>108</v>
      </c>
      <c r="D16" s="1" t="s">
        <v>121</v>
      </c>
      <c r="E16" s="75" t="s">
        <v>17</v>
      </c>
      <c r="F16" s="74">
        <v>0.8</v>
      </c>
      <c r="G16" s="56">
        <v>0</v>
      </c>
      <c r="H16" s="18">
        <v>55000</v>
      </c>
      <c r="I16" s="78">
        <v>150</v>
      </c>
      <c r="J16" s="56">
        <v>3.9000000000000004</v>
      </c>
      <c r="K16" s="56">
        <v>0</v>
      </c>
      <c r="L16" s="16">
        <v>47</v>
      </c>
      <c r="M16" s="3">
        <v>1</v>
      </c>
      <c r="N16" s="80">
        <v>3.9000000000000004</v>
      </c>
    </row>
    <row r="17" spans="1:14" ht="16" hidden="1" x14ac:dyDescent="0.2">
      <c r="A17" s="79" t="s">
        <v>108</v>
      </c>
      <c r="B17" s="1" t="s">
        <v>98</v>
      </c>
      <c r="C17" s="1" t="s">
        <v>108</v>
      </c>
      <c r="D17" s="1" t="s">
        <v>122</v>
      </c>
      <c r="E17" s="75" t="s">
        <v>17</v>
      </c>
      <c r="F17" s="74">
        <v>0.8</v>
      </c>
      <c r="G17" s="56">
        <v>0</v>
      </c>
      <c r="H17" s="18">
        <v>140000</v>
      </c>
      <c r="I17" s="78">
        <f>Table1[[#This Row],[Capex]]*0.005</f>
        <v>700</v>
      </c>
      <c r="J17" s="56">
        <v>2.6</v>
      </c>
      <c r="K17" s="56">
        <v>0</v>
      </c>
      <c r="L17" s="16">
        <v>47</v>
      </c>
      <c r="M17" s="3">
        <v>1</v>
      </c>
      <c r="N17" s="80">
        <v>2.6</v>
      </c>
    </row>
    <row r="18" spans="1:14" ht="16" hidden="1" x14ac:dyDescent="0.2">
      <c r="A18" s="79" t="s">
        <v>101</v>
      </c>
      <c r="B18" s="1" t="s">
        <v>98</v>
      </c>
      <c r="C18" s="1" t="s">
        <v>101</v>
      </c>
      <c r="D18" s="1" t="s">
        <v>102</v>
      </c>
      <c r="E18" s="75" t="s">
        <v>18</v>
      </c>
      <c r="F18" s="74">
        <v>0.8</v>
      </c>
      <c r="G18" s="56">
        <v>7</v>
      </c>
      <c r="H18" s="18">
        <v>2000</v>
      </c>
      <c r="I18" s="78">
        <f>Table1[[#This Row],[Capex]]*0.1</f>
        <v>200</v>
      </c>
      <c r="J18" s="56">
        <v>4</v>
      </c>
      <c r="K18" s="56">
        <v>0.71499999999999997</v>
      </c>
      <c r="L18" s="16">
        <v>47</v>
      </c>
      <c r="M18" s="3">
        <v>1</v>
      </c>
      <c r="N18" s="80">
        <v>4</v>
      </c>
    </row>
    <row r="19" spans="1:14" ht="16" hidden="1" x14ac:dyDescent="0.2">
      <c r="A19" s="79" t="s">
        <v>101</v>
      </c>
      <c r="B19" s="1" t="s">
        <v>98</v>
      </c>
      <c r="C19" s="1" t="s">
        <v>101</v>
      </c>
      <c r="D19" s="1" t="s">
        <v>104</v>
      </c>
      <c r="E19" s="75" t="s">
        <v>18</v>
      </c>
      <c r="F19" s="74">
        <v>0.8</v>
      </c>
      <c r="G19" s="56">
        <v>7</v>
      </c>
      <c r="H19" s="18">
        <v>4000</v>
      </c>
      <c r="I19" s="78">
        <f>Table1[[#This Row],[Capex]]*0.1</f>
        <v>400</v>
      </c>
      <c r="J19" s="56">
        <v>2.7</v>
      </c>
      <c r="K19" s="56">
        <v>0.71499999999999997</v>
      </c>
      <c r="L19" s="16">
        <v>47</v>
      </c>
      <c r="M19" s="3">
        <v>1</v>
      </c>
      <c r="N19" s="80">
        <v>2.7</v>
      </c>
    </row>
    <row r="20" spans="1:14" ht="16" hidden="1" x14ac:dyDescent="0.2">
      <c r="A20" s="79" t="s">
        <v>108</v>
      </c>
      <c r="B20" s="1" t="s">
        <v>98</v>
      </c>
      <c r="C20" s="1" t="s">
        <v>108</v>
      </c>
      <c r="D20" s="1" t="s">
        <v>121</v>
      </c>
      <c r="E20" s="75" t="s">
        <v>18</v>
      </c>
      <c r="F20" s="74">
        <v>0.8</v>
      </c>
      <c r="G20" s="56">
        <v>0</v>
      </c>
      <c r="H20" s="18">
        <v>55000</v>
      </c>
      <c r="I20" s="78">
        <v>400</v>
      </c>
      <c r="J20" s="56">
        <v>4</v>
      </c>
      <c r="K20" s="56">
        <v>0</v>
      </c>
      <c r="L20" s="16">
        <v>47</v>
      </c>
      <c r="M20" s="3">
        <v>1</v>
      </c>
      <c r="N20" s="80">
        <v>4</v>
      </c>
    </row>
    <row r="21" spans="1:14" ht="16" hidden="1" x14ac:dyDescent="0.2">
      <c r="A21" s="79" t="s">
        <v>108</v>
      </c>
      <c r="B21" s="1" t="s">
        <v>98</v>
      </c>
      <c r="C21" s="1" t="s">
        <v>108</v>
      </c>
      <c r="D21" s="1" t="s">
        <v>122</v>
      </c>
      <c r="E21" s="75" t="s">
        <v>18</v>
      </c>
      <c r="F21" s="74">
        <v>0.8</v>
      </c>
      <c r="G21" s="56">
        <v>0</v>
      </c>
      <c r="H21" s="18">
        <v>140000</v>
      </c>
      <c r="I21" s="78">
        <f>Table1[[#This Row],[Capex]]*0.005</f>
        <v>700</v>
      </c>
      <c r="J21" s="56">
        <v>2.7</v>
      </c>
      <c r="K21" s="56">
        <v>0</v>
      </c>
      <c r="L21" s="16">
        <v>47</v>
      </c>
      <c r="M21" s="3">
        <v>1</v>
      </c>
      <c r="N21" s="80">
        <v>2.7</v>
      </c>
    </row>
    <row r="22" spans="1:14" ht="16" hidden="1" x14ac:dyDescent="0.2">
      <c r="A22" s="79" t="s">
        <v>101</v>
      </c>
      <c r="B22" s="1" t="s">
        <v>98</v>
      </c>
      <c r="C22" s="1" t="s">
        <v>101</v>
      </c>
      <c r="D22" s="1" t="s">
        <v>102</v>
      </c>
      <c r="E22" s="75" t="s">
        <v>19</v>
      </c>
      <c r="F22" s="74">
        <v>0.8</v>
      </c>
      <c r="G22" s="56">
        <v>8</v>
      </c>
      <c r="H22" s="18">
        <v>2000</v>
      </c>
      <c r="I22" s="78">
        <f>Table1[[#This Row],[Capex]]*0.1</f>
        <v>200</v>
      </c>
      <c r="J22" s="56">
        <v>4.0999999999999996</v>
      </c>
      <c r="K22" s="56">
        <v>0.71499999999999997</v>
      </c>
      <c r="L22" s="16">
        <v>47</v>
      </c>
      <c r="M22" s="3">
        <v>1</v>
      </c>
      <c r="N22" s="80">
        <v>4.0999999999999996</v>
      </c>
    </row>
    <row r="23" spans="1:14" ht="16" hidden="1" x14ac:dyDescent="0.2">
      <c r="A23" s="79" t="s">
        <v>101</v>
      </c>
      <c r="B23" s="1" t="s">
        <v>98</v>
      </c>
      <c r="C23" s="1" t="s">
        <v>101</v>
      </c>
      <c r="D23" s="1" t="s">
        <v>104</v>
      </c>
      <c r="E23" s="75" t="s">
        <v>19</v>
      </c>
      <c r="F23" s="74">
        <v>0.8</v>
      </c>
      <c r="G23" s="56">
        <v>8</v>
      </c>
      <c r="H23" s="18">
        <v>4000</v>
      </c>
      <c r="I23" s="78">
        <f>Table1[[#This Row],[Capex]]*0.1</f>
        <v>400</v>
      </c>
      <c r="J23" s="56">
        <v>2.8</v>
      </c>
      <c r="K23" s="56">
        <v>0.71499999999999997</v>
      </c>
      <c r="L23" s="16">
        <v>47</v>
      </c>
      <c r="M23" s="3">
        <v>1</v>
      </c>
      <c r="N23" s="80">
        <v>2.8</v>
      </c>
    </row>
    <row r="24" spans="1:14" ht="16" hidden="1" x14ac:dyDescent="0.2">
      <c r="A24" s="79" t="s">
        <v>108</v>
      </c>
      <c r="B24" s="1" t="s">
        <v>98</v>
      </c>
      <c r="C24" s="1" t="s">
        <v>108</v>
      </c>
      <c r="D24" s="1" t="s">
        <v>121</v>
      </c>
      <c r="E24" s="75" t="s">
        <v>19</v>
      </c>
      <c r="F24" s="74">
        <v>0.8</v>
      </c>
      <c r="G24" s="56">
        <v>0</v>
      </c>
      <c r="H24" s="18">
        <v>55000</v>
      </c>
      <c r="I24" s="78">
        <v>800</v>
      </c>
      <c r="J24" s="56">
        <v>4.0999999999999996</v>
      </c>
      <c r="K24" s="56">
        <v>0</v>
      </c>
      <c r="L24" s="16">
        <v>47</v>
      </c>
      <c r="M24" s="3">
        <v>1</v>
      </c>
      <c r="N24" s="80">
        <v>4.0999999999999996</v>
      </c>
    </row>
    <row r="25" spans="1:14" ht="16" hidden="1" x14ac:dyDescent="0.2">
      <c r="A25" s="79" t="s">
        <v>108</v>
      </c>
      <c r="B25" s="1" t="s">
        <v>98</v>
      </c>
      <c r="C25" s="1" t="s">
        <v>108</v>
      </c>
      <c r="D25" s="1" t="s">
        <v>122</v>
      </c>
      <c r="E25" s="75" t="s">
        <v>19</v>
      </c>
      <c r="F25" s="74">
        <v>0.8</v>
      </c>
      <c r="G25" s="56">
        <v>0</v>
      </c>
      <c r="H25" s="18">
        <v>140000</v>
      </c>
      <c r="I25" s="78">
        <f>Table1[[#This Row],[Capex]]*0.005</f>
        <v>700</v>
      </c>
      <c r="J25" s="56">
        <v>2.8</v>
      </c>
      <c r="K25" s="56">
        <v>0</v>
      </c>
      <c r="L25" s="16">
        <v>47</v>
      </c>
      <c r="M25" s="3">
        <v>1</v>
      </c>
      <c r="N25" s="80">
        <v>2.8</v>
      </c>
    </row>
    <row r="26" spans="1:14" ht="16" hidden="1" x14ac:dyDescent="0.2">
      <c r="A26" s="79" t="s">
        <v>92</v>
      </c>
      <c r="B26" s="1" t="s">
        <v>83</v>
      </c>
      <c r="C26" s="1" t="s">
        <v>92</v>
      </c>
      <c r="D26" s="1" t="s">
        <v>93</v>
      </c>
      <c r="E26" s="75" t="s">
        <v>17</v>
      </c>
      <c r="F26" s="74">
        <v>0.6</v>
      </c>
      <c r="G26" s="56">
        <v>1.5</v>
      </c>
      <c r="H26" s="18">
        <v>50000</v>
      </c>
      <c r="I26" s="78">
        <f>Table1[[#This Row],[Capex]]*0.005</f>
        <v>250</v>
      </c>
      <c r="J26" s="77">
        <f t="shared" ref="J26:J28" si="0">J30*0.95</f>
        <v>2.7074999999999996</v>
      </c>
      <c r="K26" s="76">
        <v>0.15</v>
      </c>
      <c r="L26" s="16">
        <v>60</v>
      </c>
      <c r="M26" s="3">
        <f t="shared" ref="M26:M37" si="1">N26/2.6</f>
        <v>1.0413461538461537</v>
      </c>
      <c r="N26" s="80">
        <v>2.7074999999999996</v>
      </c>
    </row>
    <row r="27" spans="1:14" ht="16" hidden="1" x14ac:dyDescent="0.2">
      <c r="A27" s="79" t="s">
        <v>95</v>
      </c>
      <c r="B27" s="1" t="s">
        <v>83</v>
      </c>
      <c r="C27" s="1" t="s">
        <v>95</v>
      </c>
      <c r="D27" s="1" t="s">
        <v>96</v>
      </c>
      <c r="E27" s="75" t="s">
        <v>17</v>
      </c>
      <c r="F27" s="74">
        <v>0.6</v>
      </c>
      <c r="G27" s="56">
        <v>6.38</v>
      </c>
      <c r="H27" s="18">
        <v>1500</v>
      </c>
      <c r="I27" s="78">
        <f t="shared" ref="I27:I37" si="2">H27*0.1</f>
        <v>150</v>
      </c>
      <c r="J27" s="77">
        <f t="shared" si="0"/>
        <v>2.7074999999999996</v>
      </c>
      <c r="K27" s="56">
        <v>0.23</v>
      </c>
      <c r="L27" s="16">
        <v>64</v>
      </c>
      <c r="M27" s="3">
        <f t="shared" si="1"/>
        <v>1.0413461538461537</v>
      </c>
      <c r="N27" s="80">
        <v>2.7074999999999996</v>
      </c>
    </row>
    <row r="28" spans="1:14" ht="16" hidden="1" x14ac:dyDescent="0.2">
      <c r="A28" s="79" t="s">
        <v>99</v>
      </c>
      <c r="B28" s="1" t="s">
        <v>98</v>
      </c>
      <c r="C28" s="1" t="s">
        <v>99</v>
      </c>
      <c r="D28" s="1" t="s">
        <v>100</v>
      </c>
      <c r="E28" s="75" t="s">
        <v>17</v>
      </c>
      <c r="F28" s="74">
        <v>0.6</v>
      </c>
      <c r="G28" s="56">
        <v>5.86</v>
      </c>
      <c r="H28" s="18">
        <v>2000</v>
      </c>
      <c r="I28" s="78">
        <f t="shared" si="2"/>
        <v>200</v>
      </c>
      <c r="J28" s="77">
        <f t="shared" si="0"/>
        <v>2.7074999999999996</v>
      </c>
      <c r="K28" s="56">
        <v>0.2</v>
      </c>
      <c r="L28" s="16">
        <f>47</f>
        <v>47</v>
      </c>
      <c r="M28" s="3">
        <f t="shared" si="1"/>
        <v>1.0413461538461537</v>
      </c>
      <c r="N28" s="80">
        <v>2.7074999999999996</v>
      </c>
    </row>
    <row r="29" spans="1:14" ht="16" hidden="1" x14ac:dyDescent="0.2">
      <c r="A29" s="79" t="s">
        <v>95</v>
      </c>
      <c r="B29" s="1" t="s">
        <v>98</v>
      </c>
      <c r="C29" s="1" t="s">
        <v>95</v>
      </c>
      <c r="D29" s="1" t="s">
        <v>96</v>
      </c>
      <c r="E29" s="75" t="s">
        <v>17</v>
      </c>
      <c r="F29" s="74">
        <v>0.6</v>
      </c>
      <c r="G29" s="56">
        <v>6.38</v>
      </c>
      <c r="H29" s="18">
        <v>1500</v>
      </c>
      <c r="I29" s="78">
        <f t="shared" si="2"/>
        <v>150</v>
      </c>
      <c r="J29" s="56">
        <f>0.95*J33</f>
        <v>2.7074999999999996</v>
      </c>
      <c r="K29" s="56">
        <v>0.23</v>
      </c>
      <c r="L29" s="16">
        <f>64</f>
        <v>64</v>
      </c>
      <c r="M29" s="3">
        <f t="shared" si="1"/>
        <v>1.0413461538461537</v>
      </c>
      <c r="N29" s="80">
        <v>2.7074999999999996</v>
      </c>
    </row>
    <row r="30" spans="1:14" ht="16" hidden="1" x14ac:dyDescent="0.2">
      <c r="A30" s="79" t="s">
        <v>92</v>
      </c>
      <c r="B30" s="1" t="s">
        <v>83</v>
      </c>
      <c r="C30" s="1" t="s">
        <v>92</v>
      </c>
      <c r="D30" s="1" t="s">
        <v>93</v>
      </c>
      <c r="E30" s="75" t="s">
        <v>18</v>
      </c>
      <c r="F30" s="74">
        <v>0.6</v>
      </c>
      <c r="G30" s="56">
        <v>1.5</v>
      </c>
      <c r="H30" s="18">
        <v>50000</v>
      </c>
      <c r="I30" s="78">
        <f>Table1[[#This Row],[Capex]]*0.005</f>
        <v>250</v>
      </c>
      <c r="J30" s="77">
        <f t="shared" ref="J30:J32" si="3">0.95*J34</f>
        <v>2.8499999999999996</v>
      </c>
      <c r="K30" s="76">
        <v>0.15</v>
      </c>
      <c r="L30" s="16">
        <v>60</v>
      </c>
      <c r="M30" s="3">
        <f t="shared" si="1"/>
        <v>1.096153846153846</v>
      </c>
      <c r="N30" s="80">
        <v>2.8499999999999996</v>
      </c>
    </row>
    <row r="31" spans="1:14" ht="16" hidden="1" x14ac:dyDescent="0.2">
      <c r="A31" s="79" t="s">
        <v>95</v>
      </c>
      <c r="B31" s="1" t="s">
        <v>83</v>
      </c>
      <c r="C31" s="1" t="s">
        <v>95</v>
      </c>
      <c r="D31" s="1" t="s">
        <v>96</v>
      </c>
      <c r="E31" s="75" t="s">
        <v>18</v>
      </c>
      <c r="F31" s="74">
        <v>0.6</v>
      </c>
      <c r="G31" s="56">
        <v>6.38</v>
      </c>
      <c r="H31" s="18">
        <v>1500</v>
      </c>
      <c r="I31" s="78">
        <f t="shared" si="2"/>
        <v>150</v>
      </c>
      <c r="J31" s="77">
        <f t="shared" si="3"/>
        <v>2.8499999999999996</v>
      </c>
      <c r="K31" s="56">
        <v>0.23</v>
      </c>
      <c r="L31" s="16">
        <v>64</v>
      </c>
      <c r="M31" s="3">
        <f t="shared" si="1"/>
        <v>1.096153846153846</v>
      </c>
      <c r="N31" s="80">
        <v>2.8499999999999996</v>
      </c>
    </row>
    <row r="32" spans="1:14" ht="16" hidden="1" x14ac:dyDescent="0.2">
      <c r="A32" s="79" t="s">
        <v>99</v>
      </c>
      <c r="B32" s="1" t="s">
        <v>98</v>
      </c>
      <c r="C32" s="1" t="s">
        <v>99</v>
      </c>
      <c r="D32" s="1" t="s">
        <v>100</v>
      </c>
      <c r="E32" s="75" t="s">
        <v>18</v>
      </c>
      <c r="F32" s="74">
        <v>0.6</v>
      </c>
      <c r="G32" s="56">
        <v>5.86</v>
      </c>
      <c r="H32" s="18">
        <v>2000</v>
      </c>
      <c r="I32" s="78">
        <f t="shared" si="2"/>
        <v>200</v>
      </c>
      <c r="J32" s="77">
        <f t="shared" si="3"/>
        <v>2.8499999999999996</v>
      </c>
      <c r="K32" s="56">
        <v>0.2</v>
      </c>
      <c r="L32" s="16">
        <v>47</v>
      </c>
      <c r="M32" s="3">
        <f t="shared" si="1"/>
        <v>1.096153846153846</v>
      </c>
      <c r="N32" s="80">
        <v>2.8499999999999996</v>
      </c>
    </row>
    <row r="33" spans="1:14" ht="16" hidden="1" x14ac:dyDescent="0.2">
      <c r="A33" s="79" t="s">
        <v>95</v>
      </c>
      <c r="B33" s="1" t="s">
        <v>98</v>
      </c>
      <c r="C33" s="1" t="s">
        <v>95</v>
      </c>
      <c r="D33" s="1" t="s">
        <v>96</v>
      </c>
      <c r="E33" s="75" t="s">
        <v>18</v>
      </c>
      <c r="F33" s="74">
        <v>0.6</v>
      </c>
      <c r="G33" s="56">
        <v>6.38</v>
      </c>
      <c r="H33" s="18">
        <v>1500</v>
      </c>
      <c r="I33" s="78">
        <f t="shared" si="2"/>
        <v>150</v>
      </c>
      <c r="J33" s="56">
        <f>0.95*J37</f>
        <v>2.8499999999999996</v>
      </c>
      <c r="K33" s="56">
        <v>0.23</v>
      </c>
      <c r="L33" s="16">
        <v>64</v>
      </c>
      <c r="M33" s="3">
        <f t="shared" si="1"/>
        <v>1.096153846153846</v>
      </c>
      <c r="N33" s="80">
        <v>2.8499999999999996</v>
      </c>
    </row>
    <row r="34" spans="1:14" ht="16" hidden="1" x14ac:dyDescent="0.2">
      <c r="A34" s="79" t="s">
        <v>92</v>
      </c>
      <c r="B34" s="1" t="s">
        <v>83</v>
      </c>
      <c r="C34" s="1" t="s">
        <v>92</v>
      </c>
      <c r="D34" s="1" t="s">
        <v>93</v>
      </c>
      <c r="E34" s="75" t="s">
        <v>19</v>
      </c>
      <c r="F34" s="74">
        <v>0.6</v>
      </c>
      <c r="G34" s="56">
        <v>1.5</v>
      </c>
      <c r="H34" s="18">
        <v>50000</v>
      </c>
      <c r="I34" s="78">
        <f>Table1[[#This Row],[Capex]]*0.005</f>
        <v>250</v>
      </c>
      <c r="J34" s="56">
        <v>3</v>
      </c>
      <c r="K34" s="76">
        <v>0.15</v>
      </c>
      <c r="L34" s="16">
        <v>60</v>
      </c>
      <c r="M34" s="3">
        <f t="shared" si="1"/>
        <v>1.1538461538461537</v>
      </c>
      <c r="N34" s="80">
        <v>3</v>
      </c>
    </row>
    <row r="35" spans="1:14" ht="16" hidden="1" x14ac:dyDescent="0.2">
      <c r="A35" s="79" t="s">
        <v>95</v>
      </c>
      <c r="B35" s="1" t="s">
        <v>83</v>
      </c>
      <c r="C35" s="1" t="s">
        <v>95</v>
      </c>
      <c r="D35" s="1" t="s">
        <v>96</v>
      </c>
      <c r="E35" s="75" t="s">
        <v>19</v>
      </c>
      <c r="F35" s="74">
        <v>0.6</v>
      </c>
      <c r="G35" s="56">
        <v>6.38</v>
      </c>
      <c r="H35" s="18">
        <v>1500</v>
      </c>
      <c r="I35" s="78">
        <f t="shared" si="2"/>
        <v>150</v>
      </c>
      <c r="J35" s="56">
        <v>3</v>
      </c>
      <c r="K35" s="56">
        <v>0.23</v>
      </c>
      <c r="L35" s="16">
        <v>64</v>
      </c>
      <c r="M35" s="3">
        <f t="shared" si="1"/>
        <v>1.1538461538461537</v>
      </c>
      <c r="N35" s="80">
        <v>3</v>
      </c>
    </row>
    <row r="36" spans="1:14" ht="16" hidden="1" x14ac:dyDescent="0.2">
      <c r="A36" s="79" t="s">
        <v>99</v>
      </c>
      <c r="B36" s="1" t="s">
        <v>98</v>
      </c>
      <c r="C36" s="1" t="s">
        <v>99</v>
      </c>
      <c r="D36" s="1" t="s">
        <v>100</v>
      </c>
      <c r="E36" s="75" t="s">
        <v>19</v>
      </c>
      <c r="F36" s="74">
        <v>0.6</v>
      </c>
      <c r="G36" s="56">
        <v>5.86</v>
      </c>
      <c r="H36" s="18">
        <v>2000</v>
      </c>
      <c r="I36" s="78">
        <f t="shared" si="2"/>
        <v>200</v>
      </c>
      <c r="J36" s="56">
        <v>3</v>
      </c>
      <c r="K36" s="56">
        <v>0.2</v>
      </c>
      <c r="L36" s="16">
        <v>47</v>
      </c>
      <c r="M36" s="3">
        <f t="shared" si="1"/>
        <v>1.1538461538461537</v>
      </c>
      <c r="N36" s="80">
        <v>3</v>
      </c>
    </row>
    <row r="37" spans="1:14" ht="16" hidden="1" x14ac:dyDescent="0.2">
      <c r="A37" s="79" t="s">
        <v>95</v>
      </c>
      <c r="B37" s="1" t="s">
        <v>98</v>
      </c>
      <c r="C37" s="1" t="s">
        <v>95</v>
      </c>
      <c r="D37" s="1" t="s">
        <v>96</v>
      </c>
      <c r="E37" s="75" t="s">
        <v>19</v>
      </c>
      <c r="F37" s="74">
        <v>0.6</v>
      </c>
      <c r="G37" s="56">
        <v>6.38</v>
      </c>
      <c r="H37" s="18">
        <v>1500</v>
      </c>
      <c r="I37" s="78">
        <f t="shared" si="2"/>
        <v>150</v>
      </c>
      <c r="J37" s="56">
        <v>3</v>
      </c>
      <c r="K37" s="56">
        <v>0.23</v>
      </c>
      <c r="L37" s="16">
        <v>64</v>
      </c>
      <c r="M37" s="3">
        <f t="shared" si="1"/>
        <v>1.1538461538461537</v>
      </c>
      <c r="N37" s="80">
        <v>3</v>
      </c>
    </row>
    <row r="38" spans="1:14" ht="16" hidden="1" x14ac:dyDescent="0.2">
      <c r="A38" s="79" t="s">
        <v>101</v>
      </c>
      <c r="B38" s="1" t="s">
        <v>83</v>
      </c>
      <c r="C38" s="1" t="s">
        <v>101</v>
      </c>
      <c r="D38" s="1" t="s">
        <v>102</v>
      </c>
      <c r="E38" s="75" t="s">
        <v>16</v>
      </c>
      <c r="F38" s="74">
        <v>0.8</v>
      </c>
      <c r="G38" s="56">
        <v>5</v>
      </c>
      <c r="H38" s="18">
        <v>2000</v>
      </c>
      <c r="I38" s="78">
        <f>Table1[[#This Row],[Capex]]*0.1</f>
        <v>200</v>
      </c>
      <c r="J38" s="56">
        <v>3.9000000000000004</v>
      </c>
      <c r="K38" s="56">
        <v>0.71499999999999997</v>
      </c>
      <c r="L38" s="16">
        <v>47</v>
      </c>
      <c r="M38" s="3">
        <v>1</v>
      </c>
      <c r="N38" s="80">
        <v>3.9000000000000004</v>
      </c>
    </row>
    <row r="39" spans="1:14" ht="16" hidden="1" x14ac:dyDescent="0.2">
      <c r="A39" s="79" t="s">
        <v>101</v>
      </c>
      <c r="B39" s="1" t="s">
        <v>83</v>
      </c>
      <c r="C39" s="1" t="s">
        <v>101</v>
      </c>
      <c r="D39" s="1" t="s">
        <v>104</v>
      </c>
      <c r="E39" s="75" t="s">
        <v>16</v>
      </c>
      <c r="F39" s="74">
        <v>0.8</v>
      </c>
      <c r="G39" s="56">
        <v>5</v>
      </c>
      <c r="H39" s="18">
        <v>4000</v>
      </c>
      <c r="I39" s="78">
        <f>Table1[[#This Row],[Capex]]*0.1</f>
        <v>400</v>
      </c>
      <c r="J39" s="56">
        <v>2.6</v>
      </c>
      <c r="K39" s="56">
        <v>0.71499999999999997</v>
      </c>
      <c r="L39" s="16">
        <v>47</v>
      </c>
      <c r="M39" s="3">
        <v>1</v>
      </c>
      <c r="N39" s="80">
        <v>2.6</v>
      </c>
    </row>
    <row r="40" spans="1:14" ht="16" hidden="1" x14ac:dyDescent="0.2">
      <c r="A40" s="79" t="s">
        <v>108</v>
      </c>
      <c r="B40" s="1" t="s">
        <v>83</v>
      </c>
      <c r="C40" s="1" t="s">
        <v>108</v>
      </c>
      <c r="D40" s="1" t="s">
        <v>121</v>
      </c>
      <c r="E40" s="75" t="s">
        <v>16</v>
      </c>
      <c r="F40" s="74">
        <v>0.8</v>
      </c>
      <c r="G40" s="56">
        <v>0</v>
      </c>
      <c r="H40" s="18">
        <v>55000</v>
      </c>
      <c r="I40" s="78">
        <v>100</v>
      </c>
      <c r="J40" s="56">
        <v>3.9000000000000004</v>
      </c>
      <c r="K40" s="56">
        <v>0</v>
      </c>
      <c r="L40" s="16">
        <v>47</v>
      </c>
      <c r="M40" s="3">
        <v>1</v>
      </c>
      <c r="N40" s="80">
        <v>3.9000000000000004</v>
      </c>
    </row>
    <row r="41" spans="1:14" ht="16" hidden="1" x14ac:dyDescent="0.2">
      <c r="A41" s="79" t="s">
        <v>108</v>
      </c>
      <c r="B41" s="1" t="s">
        <v>83</v>
      </c>
      <c r="C41" s="1" t="s">
        <v>108</v>
      </c>
      <c r="D41" s="1" t="s">
        <v>122</v>
      </c>
      <c r="E41" s="75" t="s">
        <v>16</v>
      </c>
      <c r="F41" s="74">
        <v>0.8</v>
      </c>
      <c r="G41" s="56">
        <v>0</v>
      </c>
      <c r="H41" s="18">
        <v>140000</v>
      </c>
      <c r="I41" s="78">
        <f>Table1[[#This Row],[Capex]]*0.005</f>
        <v>700</v>
      </c>
      <c r="J41" s="56">
        <v>2.6</v>
      </c>
      <c r="K41" s="56">
        <v>0</v>
      </c>
      <c r="L41" s="16">
        <v>47</v>
      </c>
      <c r="M41" s="3">
        <v>1</v>
      </c>
      <c r="N41" s="80">
        <v>2.6</v>
      </c>
    </row>
    <row r="42" spans="1:14" ht="16" hidden="1" x14ac:dyDescent="0.2">
      <c r="A42" s="79" t="s">
        <v>101</v>
      </c>
      <c r="B42" s="1" t="s">
        <v>98</v>
      </c>
      <c r="C42" s="1" t="s">
        <v>101</v>
      </c>
      <c r="D42" s="1" t="s">
        <v>102</v>
      </c>
      <c r="E42" s="75" t="s">
        <v>16</v>
      </c>
      <c r="F42" s="74">
        <v>0.8</v>
      </c>
      <c r="G42" s="56">
        <v>6</v>
      </c>
      <c r="H42" s="18">
        <v>2000</v>
      </c>
      <c r="I42" s="78">
        <f>Table1[[#This Row],[Capex]]*0.1</f>
        <v>200</v>
      </c>
      <c r="J42" s="56">
        <v>3.9000000000000004</v>
      </c>
      <c r="K42" s="56">
        <v>0.71499999999999997</v>
      </c>
      <c r="L42" s="16">
        <v>47</v>
      </c>
      <c r="M42" s="3">
        <v>1</v>
      </c>
      <c r="N42" s="80">
        <v>3.9000000000000004</v>
      </c>
    </row>
    <row r="43" spans="1:14" ht="16" hidden="1" x14ac:dyDescent="0.2">
      <c r="A43" s="79" t="s">
        <v>101</v>
      </c>
      <c r="B43" s="1" t="s">
        <v>98</v>
      </c>
      <c r="C43" s="1" t="s">
        <v>101</v>
      </c>
      <c r="D43" s="1" t="s">
        <v>104</v>
      </c>
      <c r="E43" s="75" t="s">
        <v>16</v>
      </c>
      <c r="F43" s="74">
        <v>0.8</v>
      </c>
      <c r="G43" s="56">
        <v>6</v>
      </c>
      <c r="H43" s="18">
        <v>4000</v>
      </c>
      <c r="I43" s="78">
        <f>Table1[[#This Row],[Capex]]*0.1</f>
        <v>400</v>
      </c>
      <c r="J43" s="56">
        <v>2.6</v>
      </c>
      <c r="K43" s="56">
        <v>0.71499999999999997</v>
      </c>
      <c r="L43" s="16">
        <v>47</v>
      </c>
      <c r="M43" s="3">
        <v>1</v>
      </c>
      <c r="N43" s="80">
        <v>2.6</v>
      </c>
    </row>
    <row r="44" spans="1:14" ht="16" hidden="1" x14ac:dyDescent="0.2">
      <c r="A44" s="79" t="s">
        <v>108</v>
      </c>
      <c r="B44" s="1" t="s">
        <v>98</v>
      </c>
      <c r="C44" s="1" t="s">
        <v>108</v>
      </c>
      <c r="D44" s="1" t="s">
        <v>121</v>
      </c>
      <c r="E44" s="75" t="s">
        <v>16</v>
      </c>
      <c r="F44" s="74">
        <v>0.8</v>
      </c>
      <c r="G44" s="56">
        <v>0</v>
      </c>
      <c r="H44" s="18">
        <v>55000</v>
      </c>
      <c r="I44" s="78">
        <v>150</v>
      </c>
      <c r="J44" s="56">
        <v>3.9000000000000004</v>
      </c>
      <c r="K44" s="56">
        <v>0</v>
      </c>
      <c r="L44" s="16">
        <v>47</v>
      </c>
      <c r="M44" s="3">
        <v>1</v>
      </c>
      <c r="N44" s="80">
        <v>3.9000000000000004</v>
      </c>
    </row>
    <row r="45" spans="1:14" ht="16" hidden="1" x14ac:dyDescent="0.2">
      <c r="A45" s="79" t="s">
        <v>108</v>
      </c>
      <c r="B45" s="1" t="s">
        <v>98</v>
      </c>
      <c r="C45" s="1" t="s">
        <v>108</v>
      </c>
      <c r="D45" s="1" t="s">
        <v>122</v>
      </c>
      <c r="E45" s="75" t="s">
        <v>16</v>
      </c>
      <c r="F45" s="74">
        <v>0.8</v>
      </c>
      <c r="G45" s="56">
        <v>0</v>
      </c>
      <c r="H45" s="18">
        <v>140000</v>
      </c>
      <c r="I45" s="78">
        <f>Table1[[#This Row],[Capex]]*0.005</f>
        <v>700</v>
      </c>
      <c r="J45" s="56">
        <v>2.6</v>
      </c>
      <c r="K45" s="56">
        <v>0</v>
      </c>
      <c r="L45" s="16">
        <v>47</v>
      </c>
      <c r="M45" s="3">
        <v>1</v>
      </c>
      <c r="N45" s="80">
        <v>2.6</v>
      </c>
    </row>
    <row r="46" spans="1:14" ht="16" hidden="1" x14ac:dyDescent="0.2">
      <c r="A46" s="79" t="s">
        <v>92</v>
      </c>
      <c r="B46" s="1" t="s">
        <v>83</v>
      </c>
      <c r="C46" s="1" t="s">
        <v>92</v>
      </c>
      <c r="D46" s="1" t="s">
        <v>93</v>
      </c>
      <c r="E46" s="75" t="s">
        <v>16</v>
      </c>
      <c r="F46" s="17">
        <v>0.6</v>
      </c>
      <c r="G46" s="56">
        <v>1.5</v>
      </c>
      <c r="H46" s="18">
        <v>50000</v>
      </c>
      <c r="I46" s="78">
        <f>Table1[[#This Row],[Capex]]*0.005</f>
        <v>250</v>
      </c>
      <c r="J46" s="77">
        <v>2.7074999999999996</v>
      </c>
      <c r="K46" s="76">
        <v>0.15</v>
      </c>
      <c r="L46" s="16">
        <v>60</v>
      </c>
      <c r="M46" s="3">
        <f t="shared" ref="M46:M56" si="4">N46/2.6</f>
        <v>1.0413461538461537</v>
      </c>
      <c r="N46" s="80">
        <v>2.7074999999999996</v>
      </c>
    </row>
    <row r="47" spans="1:14" ht="16" hidden="1" x14ac:dyDescent="0.2">
      <c r="A47" s="79" t="s">
        <v>95</v>
      </c>
      <c r="B47" s="1" t="s">
        <v>83</v>
      </c>
      <c r="C47" s="1" t="s">
        <v>95</v>
      </c>
      <c r="D47" s="1" t="s">
        <v>96</v>
      </c>
      <c r="E47" s="75" t="s">
        <v>16</v>
      </c>
      <c r="F47" s="17">
        <v>0.6</v>
      </c>
      <c r="G47" s="56">
        <v>6.38</v>
      </c>
      <c r="H47" s="18">
        <v>1500</v>
      </c>
      <c r="I47" s="78">
        <v>100</v>
      </c>
      <c r="J47" s="77">
        <v>2.7074999999999996</v>
      </c>
      <c r="K47" s="56">
        <v>0.23</v>
      </c>
      <c r="L47" s="16">
        <v>64</v>
      </c>
      <c r="M47" s="3">
        <f t="shared" si="4"/>
        <v>1.0413461538461537</v>
      </c>
      <c r="N47" s="80">
        <v>2.7074999999999996</v>
      </c>
    </row>
    <row r="48" spans="1:14" ht="16" hidden="1" x14ac:dyDescent="0.2">
      <c r="A48" s="79" t="s">
        <v>99</v>
      </c>
      <c r="B48" s="1" t="s">
        <v>98</v>
      </c>
      <c r="C48" s="1" t="s">
        <v>99</v>
      </c>
      <c r="D48" s="1" t="s">
        <v>100</v>
      </c>
      <c r="E48" s="75" t="s">
        <v>16</v>
      </c>
      <c r="F48" s="17">
        <v>0.6</v>
      </c>
      <c r="G48" s="56">
        <v>5.86</v>
      </c>
      <c r="H48" s="18">
        <v>2000</v>
      </c>
      <c r="I48" s="78">
        <f>Table1[[#This Row],[Capex]]*0.1</f>
        <v>200</v>
      </c>
      <c r="J48" s="77">
        <v>2.7074999999999996</v>
      </c>
      <c r="K48" s="56">
        <v>0.2</v>
      </c>
      <c r="L48" s="16">
        <v>47</v>
      </c>
      <c r="M48" s="3">
        <f t="shared" si="4"/>
        <v>1.0413461538461537</v>
      </c>
      <c r="N48" s="80">
        <v>2.7074999999999996</v>
      </c>
    </row>
    <row r="49" spans="1:14" ht="16" hidden="1" x14ac:dyDescent="0.2">
      <c r="A49" s="79" t="s">
        <v>95</v>
      </c>
      <c r="B49" s="1" t="s">
        <v>98</v>
      </c>
      <c r="C49" s="1" t="s">
        <v>95</v>
      </c>
      <c r="D49" s="1" t="s">
        <v>96</v>
      </c>
      <c r="E49" s="75" t="s">
        <v>16</v>
      </c>
      <c r="F49" s="17">
        <v>0.6</v>
      </c>
      <c r="G49" s="56">
        <v>6.38</v>
      </c>
      <c r="H49" s="18">
        <v>1500</v>
      </c>
      <c r="I49" s="78">
        <v>100</v>
      </c>
      <c r="J49" s="56">
        <v>2.7074999999999996</v>
      </c>
      <c r="K49" s="56">
        <v>0.23</v>
      </c>
      <c r="L49" s="16">
        <v>64</v>
      </c>
      <c r="M49" s="3">
        <f t="shared" si="4"/>
        <v>1.0413461538461537</v>
      </c>
      <c r="N49" s="80">
        <v>2.7074999999999996</v>
      </c>
    </row>
    <row r="50" spans="1:14" ht="16" hidden="1" x14ac:dyDescent="0.2">
      <c r="A50" s="79" t="s">
        <v>99</v>
      </c>
      <c r="B50" s="1" t="s">
        <v>83</v>
      </c>
      <c r="C50" s="1" t="s">
        <v>99</v>
      </c>
      <c r="D50" s="1" t="s">
        <v>100</v>
      </c>
      <c r="E50" s="75" t="s">
        <v>17</v>
      </c>
      <c r="F50" s="74">
        <v>0.6</v>
      </c>
      <c r="G50" s="56">
        <v>5.86</v>
      </c>
      <c r="H50" s="18">
        <v>2000</v>
      </c>
      <c r="I50" s="78">
        <f>Table1[[#This Row],[Capex]]*0.1</f>
        <v>200</v>
      </c>
      <c r="J50" s="77">
        <v>2.7074999999999996</v>
      </c>
      <c r="K50" s="56">
        <v>0.2</v>
      </c>
      <c r="L50" s="16">
        <v>47</v>
      </c>
      <c r="M50" s="3">
        <f t="shared" si="4"/>
        <v>1.0413461538461537</v>
      </c>
      <c r="N50" s="80">
        <v>2.7074999999999996</v>
      </c>
    </row>
    <row r="51" spans="1:14" ht="16" hidden="1" x14ac:dyDescent="0.2">
      <c r="A51" s="79" t="s">
        <v>99</v>
      </c>
      <c r="B51" s="1" t="s">
        <v>83</v>
      </c>
      <c r="C51" s="1" t="s">
        <v>99</v>
      </c>
      <c r="D51" s="1" t="s">
        <v>100</v>
      </c>
      <c r="E51" s="75" t="s">
        <v>18</v>
      </c>
      <c r="F51" s="74">
        <v>0.6</v>
      </c>
      <c r="G51" s="56">
        <v>5.86</v>
      </c>
      <c r="H51" s="18">
        <v>2000</v>
      </c>
      <c r="I51" s="78">
        <f>Table1[[#This Row],[Capex]]*0.1</f>
        <v>200</v>
      </c>
      <c r="J51" s="77">
        <v>2.8499999999999996</v>
      </c>
      <c r="K51" s="56">
        <v>0.2</v>
      </c>
      <c r="L51" s="16">
        <v>47</v>
      </c>
      <c r="M51" s="3">
        <f t="shared" si="4"/>
        <v>1.096153846153846</v>
      </c>
      <c r="N51" s="80">
        <v>2.8499999999999996</v>
      </c>
    </row>
    <row r="52" spans="1:14" ht="16" hidden="1" x14ac:dyDescent="0.2">
      <c r="A52" s="79" t="s">
        <v>99</v>
      </c>
      <c r="B52" s="1" t="s">
        <v>83</v>
      </c>
      <c r="C52" s="1" t="s">
        <v>99</v>
      </c>
      <c r="D52" s="1" t="s">
        <v>100</v>
      </c>
      <c r="E52" s="75" t="s">
        <v>19</v>
      </c>
      <c r="F52" s="74">
        <v>0.6</v>
      </c>
      <c r="G52" s="56">
        <v>5.86</v>
      </c>
      <c r="H52" s="18">
        <v>2000</v>
      </c>
      <c r="I52" s="78">
        <f>Table1[[#This Row],[Capex]]*0.1</f>
        <v>200</v>
      </c>
      <c r="J52" s="56">
        <v>3</v>
      </c>
      <c r="K52" s="56">
        <v>0.2</v>
      </c>
      <c r="L52" s="16">
        <v>47</v>
      </c>
      <c r="M52" s="3">
        <f t="shared" si="4"/>
        <v>1.1538461538461537</v>
      </c>
      <c r="N52" s="80">
        <v>3</v>
      </c>
    </row>
    <row r="53" spans="1:14" ht="16" hidden="1" x14ac:dyDescent="0.2">
      <c r="A53" s="79" t="s">
        <v>99</v>
      </c>
      <c r="B53" s="1" t="s">
        <v>83</v>
      </c>
      <c r="C53" s="1" t="s">
        <v>99</v>
      </c>
      <c r="D53" s="1" t="s">
        <v>100</v>
      </c>
      <c r="E53" s="75" t="s">
        <v>16</v>
      </c>
      <c r="F53" s="74">
        <v>0.6</v>
      </c>
      <c r="G53" s="56">
        <v>5.86</v>
      </c>
      <c r="H53" s="18">
        <v>2000</v>
      </c>
      <c r="I53" s="78">
        <f>Table1[[#This Row],[Capex]]*0.1</f>
        <v>200</v>
      </c>
      <c r="J53" s="77">
        <v>2.7074999999999996</v>
      </c>
      <c r="K53" s="56">
        <v>0.2</v>
      </c>
      <c r="L53" s="16">
        <v>47</v>
      </c>
      <c r="M53" s="3">
        <f t="shared" si="4"/>
        <v>1.0413461538461537</v>
      </c>
      <c r="N53" s="80">
        <v>2.7074999999999996</v>
      </c>
    </row>
    <row r="54" spans="1:14" ht="16" hidden="1" x14ac:dyDescent="0.2">
      <c r="A54" s="79" t="s">
        <v>92</v>
      </c>
      <c r="B54" s="1" t="s">
        <v>98</v>
      </c>
      <c r="C54" s="1" t="s">
        <v>92</v>
      </c>
      <c r="D54" s="1" t="s">
        <v>93</v>
      </c>
      <c r="E54" s="75" t="s">
        <v>17</v>
      </c>
      <c r="F54" s="74">
        <v>0.6</v>
      </c>
      <c r="G54" s="56">
        <v>1.5</v>
      </c>
      <c r="H54" s="18">
        <v>50000</v>
      </c>
      <c r="I54" s="78">
        <f>Table1[[#This Row],[Capex]]*0.005</f>
        <v>250</v>
      </c>
      <c r="J54" s="77">
        <f t="shared" ref="J54" si="5">J64*0.95</f>
        <v>3.8</v>
      </c>
      <c r="K54" s="76">
        <v>0.15</v>
      </c>
      <c r="L54" s="16">
        <v>60</v>
      </c>
      <c r="M54" s="3">
        <f t="shared" si="4"/>
        <v>1.0413461538461537</v>
      </c>
      <c r="N54" s="80">
        <v>2.7074999999999996</v>
      </c>
    </row>
    <row r="55" spans="1:14" ht="16" hidden="1" x14ac:dyDescent="0.2">
      <c r="A55" s="79" t="s">
        <v>92</v>
      </c>
      <c r="B55" s="1" t="s">
        <v>98</v>
      </c>
      <c r="C55" s="1" t="s">
        <v>92</v>
      </c>
      <c r="D55" s="1" t="s">
        <v>93</v>
      </c>
      <c r="E55" s="75" t="s">
        <v>18</v>
      </c>
      <c r="F55" s="74">
        <v>0.6</v>
      </c>
      <c r="G55" s="56">
        <v>1.5</v>
      </c>
      <c r="H55" s="18">
        <v>50000</v>
      </c>
      <c r="I55" s="78">
        <f>Table1[[#This Row],[Capex]]*0.005</f>
        <v>250</v>
      </c>
      <c r="J55" s="77">
        <f t="shared" ref="J55" si="6">0.95*J65</f>
        <v>3.3249999999999997</v>
      </c>
      <c r="K55" s="76">
        <v>0.15</v>
      </c>
      <c r="L55" s="16">
        <v>60</v>
      </c>
      <c r="M55" s="3">
        <f t="shared" si="4"/>
        <v>1.096153846153846</v>
      </c>
      <c r="N55" s="80">
        <v>2.8499999999999996</v>
      </c>
    </row>
    <row r="56" spans="1:14" ht="16" hidden="1" x14ac:dyDescent="0.2">
      <c r="A56" s="79" t="s">
        <v>92</v>
      </c>
      <c r="B56" s="1" t="s">
        <v>98</v>
      </c>
      <c r="C56" s="1" t="s">
        <v>92</v>
      </c>
      <c r="D56" s="1" t="s">
        <v>93</v>
      </c>
      <c r="E56" s="75" t="s">
        <v>19</v>
      </c>
      <c r="F56" s="74">
        <v>0.6</v>
      </c>
      <c r="G56" s="56">
        <v>1.5</v>
      </c>
      <c r="H56" s="18">
        <v>50000</v>
      </c>
      <c r="I56" s="78">
        <f>Table1[[#This Row],[Capex]]*0.005</f>
        <v>250</v>
      </c>
      <c r="J56" s="56">
        <v>3</v>
      </c>
      <c r="K56" s="76">
        <v>0.15</v>
      </c>
      <c r="L56" s="16">
        <v>60</v>
      </c>
      <c r="M56" s="3">
        <f t="shared" si="4"/>
        <v>1.1538461538461537</v>
      </c>
      <c r="N56" s="80">
        <v>3</v>
      </c>
    </row>
    <row r="57" spans="1:14" ht="16" hidden="1" x14ac:dyDescent="0.2">
      <c r="A57" s="86" t="s">
        <v>92</v>
      </c>
      <c r="B57" s="87" t="s">
        <v>98</v>
      </c>
      <c r="C57" s="87" t="s">
        <v>92</v>
      </c>
      <c r="D57" s="87" t="s">
        <v>93</v>
      </c>
      <c r="E57" s="88" t="s">
        <v>16</v>
      </c>
      <c r="F57" s="74">
        <v>0.6</v>
      </c>
      <c r="G57" s="89">
        <v>1.5</v>
      </c>
      <c r="H57" s="18">
        <v>50000</v>
      </c>
      <c r="I57" s="91">
        <f>Table1[[#This Row],[Capex]]*0.005</f>
        <v>250</v>
      </c>
      <c r="J57" s="92">
        <v>2.7074999999999996</v>
      </c>
      <c r="K57" s="93">
        <v>0.15</v>
      </c>
      <c r="L57" s="94">
        <v>60</v>
      </c>
      <c r="M57" s="95">
        <f t="shared" ref="M57" si="7">N57/2.6</f>
        <v>1.0413461538461537</v>
      </c>
      <c r="N57" s="96">
        <v>2.7074999999999996</v>
      </c>
    </row>
    <row r="58" spans="1:14" ht="16" x14ac:dyDescent="0.2">
      <c r="A58" s="79" t="s">
        <v>133</v>
      </c>
      <c r="B58" s="1" t="s">
        <v>83</v>
      </c>
      <c r="C58" s="79" t="s">
        <v>133</v>
      </c>
      <c r="D58" s="1" t="s">
        <v>85</v>
      </c>
      <c r="E58" s="75" t="s">
        <v>17</v>
      </c>
      <c r="F58" s="74">
        <v>0.15</v>
      </c>
      <c r="G58" s="56">
        <v>1.41</v>
      </c>
      <c r="H58" s="18">
        <v>0</v>
      </c>
      <c r="I58" s="78">
        <v>0</v>
      </c>
      <c r="J58" s="77">
        <v>3.61</v>
      </c>
      <c r="K58" s="76">
        <v>0.4</v>
      </c>
      <c r="L58" s="16">
        <v>1230</v>
      </c>
      <c r="M58" s="3">
        <v>1.3884615384615384</v>
      </c>
      <c r="N58" s="80">
        <v>3.61</v>
      </c>
    </row>
    <row r="59" spans="1:14" ht="16" hidden="1" x14ac:dyDescent="0.2">
      <c r="A59" s="79" t="s">
        <v>133</v>
      </c>
      <c r="B59" s="1" t="s">
        <v>83</v>
      </c>
      <c r="C59" s="79" t="s">
        <v>133</v>
      </c>
      <c r="D59" s="1" t="s">
        <v>89</v>
      </c>
      <c r="E59" s="75" t="s">
        <v>17</v>
      </c>
      <c r="F59" s="74">
        <v>0.2</v>
      </c>
      <c r="G59" s="56">
        <v>1.34</v>
      </c>
      <c r="H59" s="18">
        <v>1250</v>
      </c>
      <c r="I59" s="78">
        <f>Table1[[#This Row],[Capex]]*0.1</f>
        <v>125</v>
      </c>
      <c r="J59" s="77">
        <v>3.1587499999999995</v>
      </c>
      <c r="K59" s="76">
        <v>0.4</v>
      </c>
      <c r="L59" s="16">
        <v>410</v>
      </c>
      <c r="M59" s="3">
        <v>1.2149038461538459</v>
      </c>
      <c r="N59" s="80">
        <v>3.1587499999999995</v>
      </c>
    </row>
    <row r="60" spans="1:14" ht="16" hidden="1" x14ac:dyDescent="0.2">
      <c r="A60" s="79" t="s">
        <v>133</v>
      </c>
      <c r="B60" s="87" t="s">
        <v>83</v>
      </c>
      <c r="C60" s="79" t="s">
        <v>133</v>
      </c>
      <c r="D60" s="87" t="s">
        <v>90</v>
      </c>
      <c r="E60" s="88" t="s">
        <v>17</v>
      </c>
      <c r="F60" s="97">
        <v>0.3</v>
      </c>
      <c r="G60" s="89">
        <v>1.27</v>
      </c>
      <c r="H60" s="90">
        <v>2000</v>
      </c>
      <c r="I60" s="91">
        <f>Table1[[#This Row],[Capex]]*0.1</f>
        <v>200</v>
      </c>
      <c r="J60" s="92">
        <v>2.933125</v>
      </c>
      <c r="K60" s="93">
        <v>0.4</v>
      </c>
      <c r="L60" s="94">
        <v>165</v>
      </c>
      <c r="M60" s="95">
        <v>1.128125</v>
      </c>
      <c r="N60" s="96">
        <v>2.933125</v>
      </c>
    </row>
    <row r="61" spans="1:14" ht="16" x14ac:dyDescent="0.2">
      <c r="A61" s="79" t="s">
        <v>133</v>
      </c>
      <c r="B61" s="1" t="s">
        <v>83</v>
      </c>
      <c r="C61" s="79" t="s">
        <v>133</v>
      </c>
      <c r="D61" s="1" t="s">
        <v>85</v>
      </c>
      <c r="E61" s="75" t="s">
        <v>18</v>
      </c>
      <c r="F61" s="74">
        <v>0.15</v>
      </c>
      <c r="G61" s="56">
        <v>1.41</v>
      </c>
      <c r="H61" s="18">
        <v>0</v>
      </c>
      <c r="I61" s="78">
        <v>0</v>
      </c>
      <c r="J61" s="77">
        <v>3.8</v>
      </c>
      <c r="K61" s="56">
        <v>0.4</v>
      </c>
      <c r="L61" s="16">
        <v>1230</v>
      </c>
      <c r="M61" s="3">
        <v>1.4615384615384615</v>
      </c>
      <c r="N61" s="80">
        <v>3.8</v>
      </c>
    </row>
    <row r="62" spans="1:14" ht="16" hidden="1" x14ac:dyDescent="0.2">
      <c r="A62" s="79" t="s">
        <v>133</v>
      </c>
      <c r="B62" s="1" t="s">
        <v>83</v>
      </c>
      <c r="C62" s="79" t="s">
        <v>133</v>
      </c>
      <c r="D62" s="1" t="s">
        <v>89</v>
      </c>
      <c r="E62" s="75" t="s">
        <v>18</v>
      </c>
      <c r="F62" s="74">
        <v>0.2</v>
      </c>
      <c r="G62" s="56">
        <v>1.34</v>
      </c>
      <c r="H62" s="18">
        <v>1250</v>
      </c>
      <c r="I62" s="78">
        <f>Table1[[#This Row],[Capex]]*0.1</f>
        <v>125</v>
      </c>
      <c r="J62" s="77">
        <v>3.3249999999999997</v>
      </c>
      <c r="K62" s="56">
        <v>0.4</v>
      </c>
      <c r="L62" s="16">
        <v>410</v>
      </c>
      <c r="M62" s="3">
        <v>1.2788461538461537</v>
      </c>
      <c r="N62" s="80">
        <v>3.3249999999999997</v>
      </c>
    </row>
    <row r="63" spans="1:14" ht="16" hidden="1" x14ac:dyDescent="0.2">
      <c r="A63" s="79" t="s">
        <v>133</v>
      </c>
      <c r="B63" s="1" t="s">
        <v>83</v>
      </c>
      <c r="C63" s="79" t="s">
        <v>133</v>
      </c>
      <c r="D63" s="1" t="s">
        <v>90</v>
      </c>
      <c r="E63" s="75" t="s">
        <v>18</v>
      </c>
      <c r="F63" s="74">
        <v>0.3</v>
      </c>
      <c r="G63" s="56">
        <v>1.27</v>
      </c>
      <c r="H63" s="90">
        <v>2000</v>
      </c>
      <c r="I63" s="78">
        <f>Table1[[#This Row],[Capex]]*0.1</f>
        <v>200</v>
      </c>
      <c r="J63" s="77">
        <v>3.0874999999999999</v>
      </c>
      <c r="K63" s="56">
        <v>0.4</v>
      </c>
      <c r="L63" s="16">
        <v>165</v>
      </c>
      <c r="M63" s="3">
        <v>1.1875</v>
      </c>
      <c r="N63" s="80">
        <v>3.0874999999999999</v>
      </c>
    </row>
    <row r="64" spans="1:14" ht="16" x14ac:dyDescent="0.2">
      <c r="A64" s="79" t="s">
        <v>133</v>
      </c>
      <c r="B64" s="1" t="s">
        <v>83</v>
      </c>
      <c r="C64" s="79" t="s">
        <v>133</v>
      </c>
      <c r="D64" s="1" t="s">
        <v>85</v>
      </c>
      <c r="E64" s="75" t="s">
        <v>19</v>
      </c>
      <c r="F64" s="74">
        <v>0.15</v>
      </c>
      <c r="G64" s="56">
        <v>1.41</v>
      </c>
      <c r="H64" s="18">
        <v>0</v>
      </c>
      <c r="I64" s="78">
        <v>0</v>
      </c>
      <c r="J64" s="77">
        <v>4</v>
      </c>
      <c r="K64" s="56">
        <v>0.4</v>
      </c>
      <c r="L64" s="16">
        <v>1230</v>
      </c>
      <c r="M64" s="3">
        <v>1.5384615384615383</v>
      </c>
      <c r="N64" s="80">
        <v>4</v>
      </c>
    </row>
    <row r="65" spans="1:14" ht="16" hidden="1" x14ac:dyDescent="0.2">
      <c r="A65" s="79" t="s">
        <v>133</v>
      </c>
      <c r="B65" s="1" t="s">
        <v>83</v>
      </c>
      <c r="C65" s="79" t="s">
        <v>133</v>
      </c>
      <c r="D65" s="1" t="s">
        <v>89</v>
      </c>
      <c r="E65" s="75" t="s">
        <v>19</v>
      </c>
      <c r="F65" s="74">
        <v>0.2</v>
      </c>
      <c r="G65" s="56">
        <v>1.34</v>
      </c>
      <c r="H65" s="18">
        <v>1250</v>
      </c>
      <c r="I65" s="78">
        <f>Table1[[#This Row],[Capex]]*0.1</f>
        <v>125</v>
      </c>
      <c r="J65" s="77">
        <v>3.5</v>
      </c>
      <c r="K65" s="56">
        <v>0.4</v>
      </c>
      <c r="L65" s="16">
        <v>410</v>
      </c>
      <c r="M65" s="3">
        <v>1.346153846153846</v>
      </c>
      <c r="N65" s="80">
        <v>3.5</v>
      </c>
    </row>
    <row r="66" spans="1:14" ht="16" hidden="1" x14ac:dyDescent="0.2">
      <c r="A66" s="79" t="s">
        <v>133</v>
      </c>
      <c r="B66" s="1" t="s">
        <v>83</v>
      </c>
      <c r="C66" s="79" t="s">
        <v>133</v>
      </c>
      <c r="D66" s="1" t="s">
        <v>90</v>
      </c>
      <c r="E66" s="75" t="s">
        <v>19</v>
      </c>
      <c r="F66" s="74">
        <v>0.3</v>
      </c>
      <c r="G66" s="56">
        <v>1.27</v>
      </c>
      <c r="H66" s="90">
        <v>2000</v>
      </c>
      <c r="I66" s="78">
        <f>Table1[[#This Row],[Capex]]*0.1</f>
        <v>200</v>
      </c>
      <c r="J66" s="77">
        <v>3.25</v>
      </c>
      <c r="K66" s="56">
        <v>0.4</v>
      </c>
      <c r="L66" s="16">
        <v>165</v>
      </c>
      <c r="M66" s="3">
        <v>1.25</v>
      </c>
      <c r="N66" s="80">
        <v>3.25</v>
      </c>
    </row>
    <row r="67" spans="1:14" ht="16" x14ac:dyDescent="0.2">
      <c r="A67" s="79" t="s">
        <v>133</v>
      </c>
      <c r="B67" s="1" t="s">
        <v>83</v>
      </c>
      <c r="C67" s="79" t="s">
        <v>133</v>
      </c>
      <c r="D67" s="1" t="s">
        <v>85</v>
      </c>
      <c r="E67" s="75" t="s">
        <v>16</v>
      </c>
      <c r="F67" s="17">
        <v>0.15</v>
      </c>
      <c r="G67" s="56">
        <v>1.41</v>
      </c>
      <c r="H67" s="18">
        <v>0</v>
      </c>
      <c r="I67" s="78">
        <v>0</v>
      </c>
      <c r="J67" s="77">
        <v>3.61</v>
      </c>
      <c r="K67" s="56">
        <v>0.4</v>
      </c>
      <c r="L67" s="16">
        <v>1230</v>
      </c>
      <c r="M67" s="3">
        <v>1.3884615384615384</v>
      </c>
      <c r="N67" s="80">
        <v>3.61</v>
      </c>
    </row>
    <row r="68" spans="1:14" ht="16" hidden="1" x14ac:dyDescent="0.2">
      <c r="A68" s="79" t="s">
        <v>133</v>
      </c>
      <c r="B68" s="1" t="s">
        <v>83</v>
      </c>
      <c r="C68" s="79" t="s">
        <v>133</v>
      </c>
      <c r="D68" s="1" t="s">
        <v>89</v>
      </c>
      <c r="E68" s="75" t="s">
        <v>16</v>
      </c>
      <c r="F68" s="17">
        <v>0.2</v>
      </c>
      <c r="G68" s="56">
        <v>1.34</v>
      </c>
      <c r="H68" s="18">
        <v>1250</v>
      </c>
      <c r="I68" s="78">
        <f>Table1[[#This Row],[Capex]]*0.1</f>
        <v>125</v>
      </c>
      <c r="J68" s="77">
        <v>3.1587499999999995</v>
      </c>
      <c r="K68" s="56">
        <v>0.4</v>
      </c>
      <c r="L68" s="16">
        <v>410</v>
      </c>
      <c r="M68" s="3">
        <v>1.2149038461538459</v>
      </c>
      <c r="N68" s="80">
        <v>3.1587499999999995</v>
      </c>
    </row>
    <row r="69" spans="1:14" ht="16" hidden="1" x14ac:dyDescent="0.2">
      <c r="A69" s="79" t="s">
        <v>133</v>
      </c>
      <c r="B69" s="1" t="s">
        <v>83</v>
      </c>
      <c r="C69" s="79" t="s">
        <v>133</v>
      </c>
      <c r="D69" s="1" t="s">
        <v>90</v>
      </c>
      <c r="E69" s="75" t="s">
        <v>16</v>
      </c>
      <c r="F69" s="17">
        <v>0.3</v>
      </c>
      <c r="G69" s="56">
        <v>1.27</v>
      </c>
      <c r="H69" s="90">
        <v>2000</v>
      </c>
      <c r="I69" s="78">
        <f>Table1[[#This Row],[Capex]]*0.1</f>
        <v>200</v>
      </c>
      <c r="J69" s="77">
        <v>2.933125</v>
      </c>
      <c r="K69" s="56">
        <v>0.4</v>
      </c>
      <c r="L69" s="16">
        <v>165</v>
      </c>
      <c r="M69" s="3">
        <v>1.128125</v>
      </c>
      <c r="N69" s="80">
        <v>2.933125</v>
      </c>
    </row>
    <row r="70" spans="1:14" ht="16" x14ac:dyDescent="0.2">
      <c r="A70" s="79" t="s">
        <v>133</v>
      </c>
      <c r="B70" s="1" t="s">
        <v>98</v>
      </c>
      <c r="C70" s="79" t="s">
        <v>133</v>
      </c>
      <c r="D70" s="1" t="s">
        <v>85</v>
      </c>
      <c r="E70" s="75" t="s">
        <v>17</v>
      </c>
      <c r="F70" s="17">
        <v>0.15</v>
      </c>
      <c r="G70" s="56">
        <v>1.41</v>
      </c>
      <c r="H70" s="18">
        <v>0</v>
      </c>
      <c r="I70" s="78">
        <v>0</v>
      </c>
      <c r="J70" s="77">
        <v>3.61</v>
      </c>
      <c r="K70" s="56">
        <v>0.4</v>
      </c>
      <c r="L70" s="16">
        <v>1230</v>
      </c>
      <c r="M70" s="3">
        <v>1.3884615384615384</v>
      </c>
      <c r="N70" s="80">
        <v>3.61</v>
      </c>
    </row>
    <row r="71" spans="1:14" ht="16" hidden="1" x14ac:dyDescent="0.2">
      <c r="A71" s="79" t="s">
        <v>133</v>
      </c>
      <c r="B71" s="1" t="s">
        <v>98</v>
      </c>
      <c r="C71" s="79" t="s">
        <v>133</v>
      </c>
      <c r="D71" s="1" t="s">
        <v>89</v>
      </c>
      <c r="E71" s="75" t="s">
        <v>17</v>
      </c>
      <c r="F71" s="17">
        <v>0.2</v>
      </c>
      <c r="G71" s="56">
        <v>1.34</v>
      </c>
      <c r="H71" s="18">
        <v>1250</v>
      </c>
      <c r="I71" s="78">
        <f>Table1[[#This Row],[Capex]]*0.1</f>
        <v>125</v>
      </c>
      <c r="J71" s="77">
        <v>3.1587499999999995</v>
      </c>
      <c r="K71" s="56">
        <v>0.4</v>
      </c>
      <c r="L71" s="16">
        <v>410</v>
      </c>
      <c r="M71" s="3">
        <v>1.2149038461538459</v>
      </c>
      <c r="N71" s="80">
        <v>3.1587499999999995</v>
      </c>
    </row>
    <row r="72" spans="1:14" ht="16" hidden="1" x14ac:dyDescent="0.2">
      <c r="A72" s="79" t="s">
        <v>133</v>
      </c>
      <c r="B72" s="1" t="s">
        <v>98</v>
      </c>
      <c r="C72" s="79" t="s">
        <v>133</v>
      </c>
      <c r="D72" s="1" t="s">
        <v>90</v>
      </c>
      <c r="E72" s="75" t="s">
        <v>17</v>
      </c>
      <c r="F72" s="17">
        <v>0.3</v>
      </c>
      <c r="G72" s="56">
        <v>1.27</v>
      </c>
      <c r="H72" s="90">
        <v>2000</v>
      </c>
      <c r="I72" s="78">
        <f>Table1[[#This Row],[Capex]]*0.1</f>
        <v>200</v>
      </c>
      <c r="J72" s="77">
        <v>2.933125</v>
      </c>
      <c r="K72" s="56">
        <v>0.4</v>
      </c>
      <c r="L72" s="16">
        <v>165</v>
      </c>
      <c r="M72" s="3">
        <v>1.128125</v>
      </c>
      <c r="N72" s="80">
        <v>2.933125</v>
      </c>
    </row>
    <row r="73" spans="1:14" ht="16" x14ac:dyDescent="0.2">
      <c r="A73" s="79" t="s">
        <v>133</v>
      </c>
      <c r="B73" s="1" t="s">
        <v>98</v>
      </c>
      <c r="C73" s="79" t="s">
        <v>133</v>
      </c>
      <c r="D73" s="1" t="s">
        <v>85</v>
      </c>
      <c r="E73" s="75" t="s">
        <v>18</v>
      </c>
      <c r="F73" s="17">
        <v>0.15</v>
      </c>
      <c r="G73" s="56">
        <v>1.41</v>
      </c>
      <c r="H73" s="18">
        <v>0</v>
      </c>
      <c r="I73" s="78">
        <v>0</v>
      </c>
      <c r="J73" s="77">
        <v>3.8</v>
      </c>
      <c r="K73" s="56">
        <v>0.4</v>
      </c>
      <c r="L73" s="16">
        <v>1230</v>
      </c>
      <c r="M73" s="3">
        <v>1.4615384615384615</v>
      </c>
      <c r="N73" s="80">
        <v>3.8</v>
      </c>
    </row>
    <row r="74" spans="1:14" ht="16" hidden="1" x14ac:dyDescent="0.2">
      <c r="A74" s="79" t="s">
        <v>133</v>
      </c>
      <c r="B74" s="1" t="s">
        <v>98</v>
      </c>
      <c r="C74" s="79" t="s">
        <v>133</v>
      </c>
      <c r="D74" s="1" t="s">
        <v>89</v>
      </c>
      <c r="E74" s="75" t="s">
        <v>18</v>
      </c>
      <c r="F74" s="17">
        <v>0.2</v>
      </c>
      <c r="G74" s="56">
        <v>1.34</v>
      </c>
      <c r="H74" s="18">
        <v>1250</v>
      </c>
      <c r="I74" s="78">
        <f>Table1[[#This Row],[Capex]]*0.1</f>
        <v>125</v>
      </c>
      <c r="J74" s="77">
        <v>3.3249999999999997</v>
      </c>
      <c r="K74" s="56">
        <v>0.4</v>
      </c>
      <c r="L74" s="16">
        <v>410</v>
      </c>
      <c r="M74" s="3">
        <v>1.2788461538461537</v>
      </c>
      <c r="N74" s="80">
        <v>3.3249999999999997</v>
      </c>
    </row>
    <row r="75" spans="1:14" ht="16" hidden="1" x14ac:dyDescent="0.2">
      <c r="A75" s="79" t="s">
        <v>133</v>
      </c>
      <c r="B75" s="1" t="s">
        <v>98</v>
      </c>
      <c r="C75" s="79" t="s">
        <v>133</v>
      </c>
      <c r="D75" s="1" t="s">
        <v>90</v>
      </c>
      <c r="E75" s="75" t="s">
        <v>18</v>
      </c>
      <c r="F75" s="17">
        <v>0.3</v>
      </c>
      <c r="G75" s="56">
        <v>1.27</v>
      </c>
      <c r="H75" s="90">
        <v>2000</v>
      </c>
      <c r="I75" s="78">
        <f>Table1[[#This Row],[Capex]]*0.1</f>
        <v>200</v>
      </c>
      <c r="J75" s="77">
        <v>3.0874999999999999</v>
      </c>
      <c r="K75" s="56">
        <v>0.4</v>
      </c>
      <c r="L75" s="16">
        <v>165</v>
      </c>
      <c r="M75" s="3">
        <v>1.1875</v>
      </c>
      <c r="N75" s="80">
        <v>3.0874999999999999</v>
      </c>
    </row>
    <row r="76" spans="1:14" ht="16" x14ac:dyDescent="0.2">
      <c r="A76" s="79" t="s">
        <v>133</v>
      </c>
      <c r="B76" s="1" t="s">
        <v>98</v>
      </c>
      <c r="C76" s="79" t="s">
        <v>133</v>
      </c>
      <c r="D76" s="1" t="s">
        <v>85</v>
      </c>
      <c r="E76" s="75" t="s">
        <v>19</v>
      </c>
      <c r="F76" s="17">
        <v>0.15</v>
      </c>
      <c r="G76" s="56">
        <v>1.41</v>
      </c>
      <c r="H76" s="18">
        <v>0</v>
      </c>
      <c r="I76" s="78">
        <v>0</v>
      </c>
      <c r="J76" s="77">
        <v>4</v>
      </c>
      <c r="K76" s="56">
        <v>0.4</v>
      </c>
      <c r="L76" s="16">
        <v>1230</v>
      </c>
      <c r="M76" s="3">
        <v>1.5384615384615383</v>
      </c>
      <c r="N76" s="80">
        <v>4</v>
      </c>
    </row>
    <row r="77" spans="1:14" ht="16" hidden="1" x14ac:dyDescent="0.2">
      <c r="A77" s="79" t="s">
        <v>133</v>
      </c>
      <c r="B77" s="1" t="s">
        <v>98</v>
      </c>
      <c r="C77" s="79" t="s">
        <v>133</v>
      </c>
      <c r="D77" s="1" t="s">
        <v>89</v>
      </c>
      <c r="E77" s="75" t="s">
        <v>19</v>
      </c>
      <c r="F77" s="17">
        <v>0.2</v>
      </c>
      <c r="G77" s="56">
        <v>1.34</v>
      </c>
      <c r="H77" s="18">
        <v>1250</v>
      </c>
      <c r="I77" s="78">
        <f>Table1[[#This Row],[Capex]]*0.1</f>
        <v>125</v>
      </c>
      <c r="J77" s="77">
        <v>3.5</v>
      </c>
      <c r="K77" s="56">
        <v>0.4</v>
      </c>
      <c r="L77" s="16">
        <v>410</v>
      </c>
      <c r="M77" s="3">
        <v>1.346153846153846</v>
      </c>
      <c r="N77" s="80">
        <v>3.5</v>
      </c>
    </row>
    <row r="78" spans="1:14" ht="16" hidden="1" x14ac:dyDescent="0.2">
      <c r="A78" s="79" t="s">
        <v>133</v>
      </c>
      <c r="B78" s="1" t="s">
        <v>98</v>
      </c>
      <c r="C78" s="79" t="s">
        <v>133</v>
      </c>
      <c r="D78" s="1" t="s">
        <v>90</v>
      </c>
      <c r="E78" s="75" t="s">
        <v>19</v>
      </c>
      <c r="F78" s="17">
        <v>0.3</v>
      </c>
      <c r="G78" s="56">
        <v>1.27</v>
      </c>
      <c r="H78" s="90">
        <v>2000</v>
      </c>
      <c r="I78" s="78">
        <f>Table1[[#This Row],[Capex]]*0.1</f>
        <v>200</v>
      </c>
      <c r="J78" s="77">
        <v>3.25</v>
      </c>
      <c r="K78" s="56">
        <v>0.4</v>
      </c>
      <c r="L78" s="16">
        <v>165</v>
      </c>
      <c r="M78" s="3">
        <v>1.25</v>
      </c>
      <c r="N78" s="80">
        <v>3.25</v>
      </c>
    </row>
    <row r="79" spans="1:14" ht="16" x14ac:dyDescent="0.2">
      <c r="A79" s="79" t="s">
        <v>133</v>
      </c>
      <c r="B79" s="1" t="s">
        <v>98</v>
      </c>
      <c r="C79" s="79" t="s">
        <v>133</v>
      </c>
      <c r="D79" s="1" t="s">
        <v>85</v>
      </c>
      <c r="E79" s="75" t="s">
        <v>16</v>
      </c>
      <c r="F79" s="17">
        <v>0.15</v>
      </c>
      <c r="G79" s="56">
        <v>1.41</v>
      </c>
      <c r="H79" s="18">
        <v>0</v>
      </c>
      <c r="I79" s="78">
        <v>0</v>
      </c>
      <c r="J79" s="77">
        <v>3.61</v>
      </c>
      <c r="K79" s="56">
        <v>0.4</v>
      </c>
      <c r="L79" s="16">
        <v>1230</v>
      </c>
      <c r="M79" s="3">
        <v>1.3884615384615384</v>
      </c>
      <c r="N79" s="80">
        <v>3.61</v>
      </c>
    </row>
    <row r="80" spans="1:14" ht="16" hidden="1" x14ac:dyDescent="0.2">
      <c r="A80" s="79" t="s">
        <v>133</v>
      </c>
      <c r="B80" s="1" t="s">
        <v>98</v>
      </c>
      <c r="C80" s="79" t="s">
        <v>133</v>
      </c>
      <c r="D80" s="1" t="s">
        <v>89</v>
      </c>
      <c r="E80" s="75" t="s">
        <v>16</v>
      </c>
      <c r="F80" s="17">
        <v>0.2</v>
      </c>
      <c r="G80" s="56">
        <v>1.34</v>
      </c>
      <c r="H80" s="18">
        <v>1250</v>
      </c>
      <c r="I80" s="78">
        <f>Table1[[#This Row],[Capex]]*0.1</f>
        <v>125</v>
      </c>
      <c r="J80" s="77">
        <v>3.1587499999999995</v>
      </c>
      <c r="K80" s="56">
        <v>0.4</v>
      </c>
      <c r="L80" s="16">
        <v>410</v>
      </c>
      <c r="M80" s="3">
        <v>1.2149038461538459</v>
      </c>
      <c r="N80" s="80">
        <v>3.1587499999999995</v>
      </c>
    </row>
    <row r="81" spans="1:14" ht="16" hidden="1" x14ac:dyDescent="0.2">
      <c r="A81" s="79" t="s">
        <v>133</v>
      </c>
      <c r="B81" s="1" t="s">
        <v>98</v>
      </c>
      <c r="C81" s="79" t="s">
        <v>133</v>
      </c>
      <c r="D81" s="1" t="s">
        <v>90</v>
      </c>
      <c r="E81" s="75" t="s">
        <v>16</v>
      </c>
      <c r="F81" s="17">
        <v>0.3</v>
      </c>
      <c r="G81" s="56">
        <v>1.27</v>
      </c>
      <c r="H81" s="90">
        <v>2000</v>
      </c>
      <c r="I81" s="78">
        <f>Table1[[#This Row],[Capex]]*0.1</f>
        <v>200</v>
      </c>
      <c r="J81" s="77">
        <v>2.933125</v>
      </c>
      <c r="K81" s="56">
        <v>0.4</v>
      </c>
      <c r="L81" s="16">
        <v>165</v>
      </c>
      <c r="M81" s="3">
        <v>1.128125</v>
      </c>
      <c r="N81"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91"/>
  <sheetViews>
    <sheetView topLeftCell="A63" workbookViewId="0">
      <selection activeCell="A68" sqref="A68:N91"/>
    </sheetView>
  </sheetViews>
  <sheetFormatPr baseColWidth="10" defaultRowHeight="15" x14ac:dyDescent="0.2"/>
  <sheetData>
    <row r="1" spans="1:30" ht="16" x14ac:dyDescent="0.2">
      <c r="A1" s="54" t="s">
        <v>57</v>
      </c>
      <c r="B1" s="9" t="s">
        <v>58</v>
      </c>
      <c r="C1" s="10" t="s">
        <v>59</v>
      </c>
      <c r="D1" s="10" t="s">
        <v>60</v>
      </c>
      <c r="E1" s="10" t="s">
        <v>61</v>
      </c>
      <c r="F1" s="10" t="s">
        <v>62</v>
      </c>
      <c r="G1" s="10" t="s">
        <v>63</v>
      </c>
      <c r="H1" s="10" t="s">
        <v>64</v>
      </c>
      <c r="I1" s="14"/>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Z1" s="14"/>
      <c r="AA1" s="55" t="s">
        <v>79</v>
      </c>
      <c r="AB1" s="55" t="s">
        <v>80</v>
      </c>
      <c r="AC1" s="55" t="s">
        <v>81</v>
      </c>
      <c r="AD1" s="12" t="s">
        <v>82</v>
      </c>
    </row>
    <row r="2" spans="1:30" ht="16" x14ac:dyDescent="0.2">
      <c r="A2" s="15" t="s">
        <v>83</v>
      </c>
      <c r="B2" s="30" t="s">
        <v>101</v>
      </c>
      <c r="C2" s="27" t="s">
        <v>105</v>
      </c>
      <c r="D2" s="27" t="s">
        <v>17</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106</v>
      </c>
    </row>
    <row r="3" spans="1:30" ht="16" x14ac:dyDescent="0.2">
      <c r="A3" s="15" t="s">
        <v>83</v>
      </c>
      <c r="B3" s="30" t="s">
        <v>108</v>
      </c>
      <c r="C3" s="27" t="s">
        <v>105</v>
      </c>
      <c r="D3" s="27" t="s">
        <v>17</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106</v>
      </c>
    </row>
    <row r="4" spans="1:30" ht="16" x14ac:dyDescent="0.2">
      <c r="A4" s="15" t="s">
        <v>83</v>
      </c>
      <c r="B4" s="30" t="s">
        <v>101</v>
      </c>
      <c r="C4" s="27" t="s">
        <v>105</v>
      </c>
      <c r="D4" s="27" t="s">
        <v>18</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106</v>
      </c>
    </row>
    <row r="5" spans="1:30" ht="16" x14ac:dyDescent="0.2">
      <c r="A5" s="15" t="s">
        <v>83</v>
      </c>
      <c r="B5" s="30" t="s">
        <v>108</v>
      </c>
      <c r="C5" s="27" t="s">
        <v>105</v>
      </c>
      <c r="D5" s="27" t="s">
        <v>18</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106</v>
      </c>
    </row>
    <row r="6" spans="1:30" ht="16" x14ac:dyDescent="0.2">
      <c r="A6" s="15" t="s">
        <v>83</v>
      </c>
      <c r="B6" s="30" t="s">
        <v>101</v>
      </c>
      <c r="C6" s="27" t="s">
        <v>105</v>
      </c>
      <c r="D6" s="27" t="s">
        <v>19</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106</v>
      </c>
    </row>
    <row r="7" spans="1:30" ht="16" x14ac:dyDescent="0.2">
      <c r="A7" s="15" t="s">
        <v>83</v>
      </c>
      <c r="B7" s="30" t="s">
        <v>108</v>
      </c>
      <c r="C7" s="27" t="s">
        <v>105</v>
      </c>
      <c r="D7" s="27" t="s">
        <v>19</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106</v>
      </c>
    </row>
    <row r="8" spans="1:30" ht="16" x14ac:dyDescent="0.2">
      <c r="A8" s="15" t="s">
        <v>98</v>
      </c>
      <c r="B8" s="30" t="s">
        <v>101</v>
      </c>
      <c r="C8" s="27" t="s">
        <v>105</v>
      </c>
      <c r="D8" s="27" t="s">
        <v>17</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106</v>
      </c>
    </row>
    <row r="9" spans="1:30" ht="16" x14ac:dyDescent="0.2">
      <c r="A9" s="15" t="s">
        <v>98</v>
      </c>
      <c r="B9" s="30" t="s">
        <v>108</v>
      </c>
      <c r="C9" s="27" t="s">
        <v>105</v>
      </c>
      <c r="D9" s="27" t="s">
        <v>17</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106</v>
      </c>
    </row>
    <row r="10" spans="1:30" ht="16" x14ac:dyDescent="0.2">
      <c r="A10" s="15" t="s">
        <v>98</v>
      </c>
      <c r="B10" s="30" t="s">
        <v>101</v>
      </c>
      <c r="C10" s="27" t="s">
        <v>105</v>
      </c>
      <c r="D10" s="27" t="s">
        <v>18</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106</v>
      </c>
    </row>
    <row r="11" spans="1:30" ht="16" x14ac:dyDescent="0.2">
      <c r="A11" s="15" t="s">
        <v>98</v>
      </c>
      <c r="B11" s="30" t="s">
        <v>108</v>
      </c>
      <c r="C11" s="27" t="s">
        <v>105</v>
      </c>
      <c r="D11" s="27" t="s">
        <v>18</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106</v>
      </c>
    </row>
    <row r="12" spans="1:30" ht="16" x14ac:dyDescent="0.2">
      <c r="A12" s="15" t="s">
        <v>98</v>
      </c>
      <c r="B12" s="30" t="s">
        <v>101</v>
      </c>
      <c r="C12" s="27" t="s">
        <v>105</v>
      </c>
      <c r="D12" s="27" t="s">
        <v>19</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106</v>
      </c>
    </row>
    <row r="13" spans="1:30" ht="16" x14ac:dyDescent="0.2">
      <c r="A13" s="15" t="s">
        <v>98</v>
      </c>
      <c r="B13" s="30" t="s">
        <v>108</v>
      </c>
      <c r="C13" s="27" t="s">
        <v>105</v>
      </c>
      <c r="D13" s="27" t="s">
        <v>19</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106</v>
      </c>
    </row>
    <row r="19" spans="1:14" ht="16" x14ac:dyDescent="0.2">
      <c r="A19" s="2" t="s">
        <v>115</v>
      </c>
      <c r="B19" s="2" t="s">
        <v>57</v>
      </c>
      <c r="C19" s="2" t="s">
        <v>58</v>
      </c>
      <c r="D19" s="2" t="s">
        <v>116</v>
      </c>
      <c r="E19" s="2" t="s">
        <v>60</v>
      </c>
      <c r="F19" s="10" t="s">
        <v>62</v>
      </c>
      <c r="G19" s="100" t="s">
        <v>69</v>
      </c>
      <c r="H19" s="10" t="s">
        <v>63</v>
      </c>
      <c r="I19" s="10" t="s">
        <v>64</v>
      </c>
      <c r="J19" s="10" t="s">
        <v>65</v>
      </c>
      <c r="K19" s="100" t="s">
        <v>75</v>
      </c>
      <c r="L19" s="100" t="s">
        <v>79</v>
      </c>
      <c r="M19" s="10" t="s">
        <v>117</v>
      </c>
      <c r="N19" s="2" t="s">
        <v>124</v>
      </c>
    </row>
    <row r="20" spans="1:14" ht="16" x14ac:dyDescent="0.2">
      <c r="A20" s="1" t="s">
        <v>101</v>
      </c>
      <c r="B20" s="1" t="s">
        <v>83</v>
      </c>
      <c r="C20" s="1" t="s">
        <v>101</v>
      </c>
      <c r="D20" s="1" t="s">
        <v>105</v>
      </c>
      <c r="E20" s="75" t="s">
        <v>17</v>
      </c>
      <c r="F20" s="74">
        <v>0.90000000000000013</v>
      </c>
      <c r="G20" s="98">
        <v>5</v>
      </c>
      <c r="H20" s="18">
        <v>5000</v>
      </c>
      <c r="I20" s="78">
        <v>100</v>
      </c>
      <c r="J20" s="98">
        <v>3.9</v>
      </c>
      <c r="K20" s="98">
        <v>0.71499999999999997</v>
      </c>
      <c r="L20" s="99">
        <v>35</v>
      </c>
      <c r="M20" s="3">
        <v>1.5</v>
      </c>
      <c r="N20" s="3">
        <v>3.9</v>
      </c>
    </row>
    <row r="21" spans="1:14" ht="16" x14ac:dyDescent="0.2">
      <c r="A21" s="1" t="s">
        <v>101</v>
      </c>
      <c r="B21" s="1" t="s">
        <v>83</v>
      </c>
      <c r="C21" s="1" t="s">
        <v>101</v>
      </c>
      <c r="D21" s="1" t="s">
        <v>105</v>
      </c>
      <c r="E21" s="75" t="s">
        <v>18</v>
      </c>
      <c r="F21" s="74">
        <v>0.95000000000000007</v>
      </c>
      <c r="G21" s="98">
        <v>6</v>
      </c>
      <c r="H21" s="18">
        <v>7500</v>
      </c>
      <c r="I21" s="78">
        <v>250</v>
      </c>
      <c r="J21" s="98">
        <v>4</v>
      </c>
      <c r="K21" s="98">
        <v>0.71499999999999997</v>
      </c>
      <c r="L21" s="99">
        <v>35</v>
      </c>
      <c r="M21" s="3">
        <v>1.5384615384615383</v>
      </c>
      <c r="N21" s="3">
        <v>4</v>
      </c>
    </row>
    <row r="22" spans="1:14" ht="16" x14ac:dyDescent="0.2">
      <c r="A22" s="1" t="s">
        <v>101</v>
      </c>
      <c r="B22" s="1" t="s">
        <v>83</v>
      </c>
      <c r="C22" s="1" t="s">
        <v>101</v>
      </c>
      <c r="D22" s="1" t="s">
        <v>105</v>
      </c>
      <c r="E22" s="75" t="s">
        <v>19</v>
      </c>
      <c r="F22" s="74">
        <v>1</v>
      </c>
      <c r="G22" s="98">
        <v>7</v>
      </c>
      <c r="H22" s="18">
        <v>10050</v>
      </c>
      <c r="I22" s="78">
        <v>500</v>
      </c>
      <c r="J22" s="98">
        <v>4.0999999999999996</v>
      </c>
      <c r="K22" s="98">
        <v>0.71499999999999997</v>
      </c>
      <c r="L22" s="99">
        <v>35</v>
      </c>
      <c r="M22" s="3">
        <v>1.5769230769230766</v>
      </c>
      <c r="N22" s="3">
        <v>4.0999999999999996</v>
      </c>
    </row>
    <row r="23" spans="1:14" ht="16" x14ac:dyDescent="0.2">
      <c r="A23" s="1" t="s">
        <v>101</v>
      </c>
      <c r="B23" s="1" t="s">
        <v>98</v>
      </c>
      <c r="C23" s="1" t="s">
        <v>101</v>
      </c>
      <c r="D23" s="1" t="s">
        <v>105</v>
      </c>
      <c r="E23" s="75" t="s">
        <v>17</v>
      </c>
      <c r="F23" s="74">
        <v>0.90000000000000013</v>
      </c>
      <c r="G23" s="98">
        <v>6</v>
      </c>
      <c r="H23" s="18">
        <v>5500</v>
      </c>
      <c r="I23" s="78">
        <v>150</v>
      </c>
      <c r="J23" s="98">
        <v>3.9000000000000004</v>
      </c>
      <c r="K23" s="98">
        <v>0.71499999999999997</v>
      </c>
      <c r="L23" s="99">
        <v>35</v>
      </c>
      <c r="M23" s="3">
        <v>1.5</v>
      </c>
      <c r="N23" s="3">
        <v>3.9000000000000004</v>
      </c>
    </row>
    <row r="24" spans="1:14" ht="16" x14ac:dyDescent="0.2">
      <c r="A24" s="1" t="s">
        <v>101</v>
      </c>
      <c r="B24" s="1" t="s">
        <v>98</v>
      </c>
      <c r="C24" s="1" t="s">
        <v>101</v>
      </c>
      <c r="D24" s="1" t="s">
        <v>105</v>
      </c>
      <c r="E24" s="75" t="s">
        <v>18</v>
      </c>
      <c r="F24" s="74">
        <v>0.95000000000000007</v>
      </c>
      <c r="G24" s="98">
        <v>7</v>
      </c>
      <c r="H24" s="18">
        <v>7500</v>
      </c>
      <c r="I24" s="78">
        <v>400</v>
      </c>
      <c r="J24" s="98">
        <v>4</v>
      </c>
      <c r="K24" s="98">
        <v>0.71499999999999997</v>
      </c>
      <c r="L24" s="99">
        <v>35</v>
      </c>
      <c r="M24" s="3">
        <v>1.5384615384615383</v>
      </c>
      <c r="N24" s="3">
        <v>4</v>
      </c>
    </row>
    <row r="25" spans="1:14" ht="16" x14ac:dyDescent="0.2">
      <c r="A25" s="1" t="s">
        <v>101</v>
      </c>
      <c r="B25" s="1" t="s">
        <v>98</v>
      </c>
      <c r="C25" s="1" t="s">
        <v>101</v>
      </c>
      <c r="D25" s="1" t="s">
        <v>105</v>
      </c>
      <c r="E25" s="75" t="s">
        <v>19</v>
      </c>
      <c r="F25" s="74">
        <v>1</v>
      </c>
      <c r="G25" s="98">
        <v>8</v>
      </c>
      <c r="H25" s="18">
        <v>10000</v>
      </c>
      <c r="I25" s="78">
        <v>800</v>
      </c>
      <c r="J25" s="98">
        <v>4.0999999999999996</v>
      </c>
      <c r="K25" s="98">
        <v>0.71499999999999997</v>
      </c>
      <c r="L25" s="99">
        <v>35</v>
      </c>
      <c r="M25" s="3">
        <v>1.5769230769230766</v>
      </c>
      <c r="N25" s="3">
        <v>4.0999999999999996</v>
      </c>
    </row>
    <row r="26" spans="1:14" ht="16" x14ac:dyDescent="0.2">
      <c r="A26" s="1" t="s">
        <v>101</v>
      </c>
      <c r="B26" s="1" t="s">
        <v>83</v>
      </c>
      <c r="C26" s="1" t="s">
        <v>101</v>
      </c>
      <c r="D26" s="1" t="s">
        <v>105</v>
      </c>
      <c r="E26" s="75" t="s">
        <v>16</v>
      </c>
      <c r="F26" s="74">
        <v>0.90000000000000013</v>
      </c>
      <c r="G26" s="98">
        <v>5</v>
      </c>
      <c r="H26" s="18">
        <v>5000</v>
      </c>
      <c r="I26" s="78">
        <v>100</v>
      </c>
      <c r="J26" s="98">
        <v>3.9</v>
      </c>
      <c r="K26" s="98">
        <v>0.71499999999999997</v>
      </c>
      <c r="L26" s="99">
        <v>35</v>
      </c>
      <c r="M26" s="3">
        <v>1.5</v>
      </c>
      <c r="N26" s="3">
        <v>3.9</v>
      </c>
    </row>
    <row r="27" spans="1:14" ht="16" x14ac:dyDescent="0.2">
      <c r="A27" s="1" t="s">
        <v>101</v>
      </c>
      <c r="B27" s="1" t="s">
        <v>98</v>
      </c>
      <c r="C27" s="1" t="s">
        <v>101</v>
      </c>
      <c r="D27" s="1" t="s">
        <v>105</v>
      </c>
      <c r="E27" s="75" t="s">
        <v>16</v>
      </c>
      <c r="F27" s="74">
        <v>0.90000000000000013</v>
      </c>
      <c r="G27" s="98">
        <v>6</v>
      </c>
      <c r="H27" s="18">
        <v>5500</v>
      </c>
      <c r="I27" s="78">
        <v>150</v>
      </c>
      <c r="J27" s="98">
        <v>3.9000000000000004</v>
      </c>
      <c r="K27" s="98">
        <v>0.71499999999999997</v>
      </c>
      <c r="L27" s="99">
        <v>35</v>
      </c>
      <c r="M27" s="3">
        <v>1.5</v>
      </c>
      <c r="N27" s="3">
        <v>3.9000000000000004</v>
      </c>
    </row>
    <row r="28" spans="1:14" ht="16" x14ac:dyDescent="0.2">
      <c r="A28" s="1" t="s">
        <v>108</v>
      </c>
      <c r="B28" s="1" t="s">
        <v>83</v>
      </c>
      <c r="C28" s="1" t="s">
        <v>108</v>
      </c>
      <c r="D28" s="1" t="s">
        <v>123</v>
      </c>
      <c r="E28" s="75" t="s">
        <v>17</v>
      </c>
      <c r="F28" s="74">
        <v>0.90000000000000013</v>
      </c>
      <c r="G28" s="101">
        <v>0</v>
      </c>
      <c r="H28" s="18">
        <v>20000</v>
      </c>
      <c r="I28" s="78">
        <v>100</v>
      </c>
      <c r="J28" s="101">
        <v>3.9000000000000004</v>
      </c>
      <c r="K28" s="101">
        <v>0</v>
      </c>
      <c r="L28" s="102">
        <v>35</v>
      </c>
      <c r="M28" s="3">
        <v>1.5</v>
      </c>
      <c r="N28" s="3">
        <v>3.9000000000000004</v>
      </c>
    </row>
    <row r="29" spans="1:14" ht="16" x14ac:dyDescent="0.2">
      <c r="A29" s="1" t="s">
        <v>108</v>
      </c>
      <c r="B29" s="1" t="s">
        <v>83</v>
      </c>
      <c r="C29" s="1" t="s">
        <v>108</v>
      </c>
      <c r="D29" s="1" t="s">
        <v>123</v>
      </c>
      <c r="E29" s="75" t="s">
        <v>18</v>
      </c>
      <c r="F29" s="74">
        <v>0.95000000000000007</v>
      </c>
      <c r="G29" s="101">
        <v>0</v>
      </c>
      <c r="H29" s="18">
        <v>24000</v>
      </c>
      <c r="I29" s="78">
        <v>250</v>
      </c>
      <c r="J29" s="101">
        <v>4</v>
      </c>
      <c r="K29" s="101">
        <v>0</v>
      </c>
      <c r="L29" s="102">
        <v>35</v>
      </c>
      <c r="M29" s="3">
        <v>1.5384615384615383</v>
      </c>
      <c r="N29" s="3">
        <v>4</v>
      </c>
    </row>
    <row r="30" spans="1:14" ht="16" x14ac:dyDescent="0.2">
      <c r="A30" s="1" t="s">
        <v>108</v>
      </c>
      <c r="B30" s="1" t="s">
        <v>83</v>
      </c>
      <c r="C30" s="1" t="s">
        <v>108</v>
      </c>
      <c r="D30" s="1" t="s">
        <v>123</v>
      </c>
      <c r="E30" s="75" t="s">
        <v>19</v>
      </c>
      <c r="F30" s="74">
        <v>1</v>
      </c>
      <c r="G30" s="101">
        <v>0</v>
      </c>
      <c r="H30" s="18">
        <v>28800</v>
      </c>
      <c r="I30" s="78">
        <v>500</v>
      </c>
      <c r="J30" s="101">
        <v>4.0999999999999996</v>
      </c>
      <c r="K30" s="101">
        <v>0</v>
      </c>
      <c r="L30" s="102">
        <v>35</v>
      </c>
      <c r="M30" s="3">
        <v>1.5769230769230766</v>
      </c>
      <c r="N30" s="3">
        <v>4.0999999999999996</v>
      </c>
    </row>
    <row r="31" spans="1:14" ht="16" x14ac:dyDescent="0.2">
      <c r="A31" s="1" t="s">
        <v>108</v>
      </c>
      <c r="B31" s="1" t="s">
        <v>98</v>
      </c>
      <c r="C31" s="1" t="s">
        <v>108</v>
      </c>
      <c r="D31" s="1" t="s">
        <v>123</v>
      </c>
      <c r="E31" s="75" t="s">
        <v>17</v>
      </c>
      <c r="F31" s="74">
        <v>0.90000000000000013</v>
      </c>
      <c r="G31" s="101">
        <v>0</v>
      </c>
      <c r="H31" s="18">
        <v>22000</v>
      </c>
      <c r="I31" s="78">
        <v>150</v>
      </c>
      <c r="J31" s="101">
        <v>3.9000000000000004</v>
      </c>
      <c r="K31" s="101">
        <v>0</v>
      </c>
      <c r="L31" s="102">
        <v>35</v>
      </c>
      <c r="M31" s="3">
        <v>1.5</v>
      </c>
      <c r="N31" s="3">
        <v>3.9000000000000004</v>
      </c>
    </row>
    <row r="32" spans="1:14" ht="16" x14ac:dyDescent="0.2">
      <c r="A32" s="1" t="s">
        <v>108</v>
      </c>
      <c r="B32" s="1" t="s">
        <v>98</v>
      </c>
      <c r="C32" s="1" t="s">
        <v>108</v>
      </c>
      <c r="D32" s="1" t="s">
        <v>123</v>
      </c>
      <c r="E32" s="75" t="s">
        <v>18</v>
      </c>
      <c r="F32" s="74">
        <v>0.95000000000000007</v>
      </c>
      <c r="G32" s="101">
        <v>0</v>
      </c>
      <c r="H32" s="18">
        <v>26400</v>
      </c>
      <c r="I32" s="78">
        <v>400</v>
      </c>
      <c r="J32" s="101">
        <v>4</v>
      </c>
      <c r="K32" s="101">
        <v>0</v>
      </c>
      <c r="L32" s="102">
        <v>35</v>
      </c>
      <c r="M32" s="3">
        <v>1.5384615384615383</v>
      </c>
      <c r="N32" s="3">
        <v>4</v>
      </c>
    </row>
    <row r="33" spans="1:14" ht="16" x14ac:dyDescent="0.2">
      <c r="A33" s="1" t="s">
        <v>108</v>
      </c>
      <c r="B33" s="1" t="s">
        <v>98</v>
      </c>
      <c r="C33" s="1" t="s">
        <v>108</v>
      </c>
      <c r="D33" s="1" t="s">
        <v>123</v>
      </c>
      <c r="E33" s="75" t="s">
        <v>19</v>
      </c>
      <c r="F33" s="74">
        <v>1</v>
      </c>
      <c r="G33" s="101">
        <v>0</v>
      </c>
      <c r="H33" s="18">
        <v>10000</v>
      </c>
      <c r="I33" s="78">
        <v>800</v>
      </c>
      <c r="J33" s="101">
        <v>4.0999999999999996</v>
      </c>
      <c r="K33" s="101">
        <v>0</v>
      </c>
      <c r="L33" s="102">
        <v>35</v>
      </c>
      <c r="M33" s="3">
        <v>1.5769230769230766</v>
      </c>
      <c r="N33" s="3">
        <v>4.0999999999999996</v>
      </c>
    </row>
    <row r="34" spans="1:14" ht="16" x14ac:dyDescent="0.2">
      <c r="A34" s="1" t="s">
        <v>108</v>
      </c>
      <c r="B34" s="1" t="s">
        <v>83</v>
      </c>
      <c r="C34" s="1" t="s">
        <v>108</v>
      </c>
      <c r="D34" s="1" t="s">
        <v>123</v>
      </c>
      <c r="E34" s="75" t="s">
        <v>16</v>
      </c>
      <c r="F34" s="74">
        <v>0.90000000000000013</v>
      </c>
      <c r="G34" s="101">
        <v>0</v>
      </c>
      <c r="H34" s="18">
        <v>20000</v>
      </c>
      <c r="I34" s="78">
        <v>100</v>
      </c>
      <c r="J34" s="101">
        <v>3.9000000000000004</v>
      </c>
      <c r="K34" s="101">
        <v>0</v>
      </c>
      <c r="L34" s="102">
        <v>35</v>
      </c>
      <c r="M34" s="3">
        <v>1.5</v>
      </c>
      <c r="N34" s="3">
        <v>3.9000000000000004</v>
      </c>
    </row>
    <row r="35" spans="1:14" ht="16" x14ac:dyDescent="0.2">
      <c r="A35" s="1" t="s">
        <v>108</v>
      </c>
      <c r="B35" s="1" t="s">
        <v>98</v>
      </c>
      <c r="C35" s="1" t="s">
        <v>108</v>
      </c>
      <c r="D35" s="1" t="s">
        <v>123</v>
      </c>
      <c r="E35" s="75" t="s">
        <v>16</v>
      </c>
      <c r="F35" s="74">
        <v>0.90000000000000013</v>
      </c>
      <c r="G35" s="101">
        <v>0</v>
      </c>
      <c r="H35" s="18">
        <v>22000</v>
      </c>
      <c r="I35" s="78">
        <v>150</v>
      </c>
      <c r="J35" s="101">
        <v>3.9000000000000004</v>
      </c>
      <c r="K35" s="101">
        <v>0</v>
      </c>
      <c r="L35" s="102">
        <v>35</v>
      </c>
      <c r="M35" s="3">
        <v>1.5</v>
      </c>
      <c r="N35" s="3">
        <v>3.9000000000000004</v>
      </c>
    </row>
    <row r="39" spans="1:14" ht="16" x14ac:dyDescent="0.2">
      <c r="A39" s="1" t="s">
        <v>84</v>
      </c>
      <c r="B39" s="1" t="s">
        <v>83</v>
      </c>
      <c r="C39" s="1" t="s">
        <v>84</v>
      </c>
      <c r="D39" s="1" t="s">
        <v>125</v>
      </c>
      <c r="E39" s="75" t="s">
        <v>17</v>
      </c>
      <c r="F39" s="74">
        <v>0.25</v>
      </c>
      <c r="G39" s="103">
        <v>1.41</v>
      </c>
      <c r="H39" s="18">
        <v>0</v>
      </c>
      <c r="I39" s="78">
        <f t="shared" ref="I39:I44" si="0">H39*0.1</f>
        <v>0</v>
      </c>
      <c r="J39" s="77">
        <f>backup!J47*0.95</f>
        <v>3.61</v>
      </c>
      <c r="K39" s="103">
        <v>0.4</v>
      </c>
      <c r="L39" s="104">
        <f>1230</f>
        <v>1230</v>
      </c>
      <c r="M39" s="3">
        <f t="shared" ref="M39:M44" si="1">N39/2.6</f>
        <v>1.3884615384615384</v>
      </c>
      <c r="N39" s="3">
        <v>3.61</v>
      </c>
    </row>
    <row r="40" spans="1:14" ht="16" x14ac:dyDescent="0.2">
      <c r="A40" s="1" t="s">
        <v>84</v>
      </c>
      <c r="B40" s="1" t="s">
        <v>83</v>
      </c>
      <c r="C40" s="1" t="s">
        <v>84</v>
      </c>
      <c r="D40" s="1" t="s">
        <v>126</v>
      </c>
      <c r="E40" s="75" t="s">
        <v>17</v>
      </c>
      <c r="F40" s="74">
        <v>0.35</v>
      </c>
      <c r="G40" s="103">
        <v>1.34</v>
      </c>
      <c r="H40" s="18">
        <v>750</v>
      </c>
      <c r="I40" s="78">
        <f t="shared" si="0"/>
        <v>75</v>
      </c>
      <c r="J40" s="77">
        <f>backup!J48*0.95</f>
        <v>3.1587499999999995</v>
      </c>
      <c r="K40" s="103">
        <v>0.4</v>
      </c>
      <c r="L40" s="104">
        <f>410</f>
        <v>410</v>
      </c>
      <c r="M40" s="3">
        <f t="shared" si="1"/>
        <v>1.2149038461538459</v>
      </c>
      <c r="N40" s="3">
        <v>3.1587499999999995</v>
      </c>
    </row>
    <row r="41" spans="1:14" ht="16" x14ac:dyDescent="0.2">
      <c r="A41" s="1" t="s">
        <v>84</v>
      </c>
      <c r="B41" s="1" t="s">
        <v>83</v>
      </c>
      <c r="C41" s="1" t="s">
        <v>84</v>
      </c>
      <c r="D41" s="1" t="s">
        <v>127</v>
      </c>
      <c r="E41" s="75" t="s">
        <v>17</v>
      </c>
      <c r="F41" s="74">
        <v>0.44999999999999996</v>
      </c>
      <c r="G41" s="103">
        <v>1.27</v>
      </c>
      <c r="H41" s="18">
        <v>1000</v>
      </c>
      <c r="I41" s="78">
        <f t="shared" si="0"/>
        <v>100</v>
      </c>
      <c r="J41" s="77">
        <f>backup!J49*0.95</f>
        <v>2.933125</v>
      </c>
      <c r="K41" s="103">
        <v>0.4</v>
      </c>
      <c r="L41" s="104">
        <f>165</f>
        <v>165</v>
      </c>
      <c r="M41" s="3">
        <f t="shared" si="1"/>
        <v>1.128125</v>
      </c>
      <c r="N41" s="3">
        <v>2.933125</v>
      </c>
    </row>
    <row r="42" spans="1:14" ht="16" x14ac:dyDescent="0.2">
      <c r="A42" s="1" t="s">
        <v>91</v>
      </c>
      <c r="B42" s="1" t="s">
        <v>83</v>
      </c>
      <c r="C42" s="1" t="s">
        <v>91</v>
      </c>
      <c r="D42" s="1" t="s">
        <v>128</v>
      </c>
      <c r="E42" s="75" t="s">
        <v>17</v>
      </c>
      <c r="F42" s="74">
        <v>0.25</v>
      </c>
      <c r="G42" s="103">
        <v>1.35</v>
      </c>
      <c r="H42" s="18">
        <v>500</v>
      </c>
      <c r="I42" s="78">
        <f t="shared" si="0"/>
        <v>50</v>
      </c>
      <c r="J42" s="77">
        <v>3.61</v>
      </c>
      <c r="K42" s="103">
        <v>0.4</v>
      </c>
      <c r="L42" s="104">
        <v>1230</v>
      </c>
      <c r="M42" s="3">
        <f t="shared" si="1"/>
        <v>1.3884615384615384</v>
      </c>
      <c r="N42" s="3">
        <v>3.61</v>
      </c>
    </row>
    <row r="43" spans="1:14" ht="16" x14ac:dyDescent="0.2">
      <c r="A43" s="1" t="s">
        <v>91</v>
      </c>
      <c r="B43" s="1" t="s">
        <v>83</v>
      </c>
      <c r="C43" s="1" t="s">
        <v>91</v>
      </c>
      <c r="D43" s="1" t="s">
        <v>129</v>
      </c>
      <c r="E43" s="75" t="s">
        <v>17</v>
      </c>
      <c r="F43" s="74">
        <v>0.35</v>
      </c>
      <c r="G43" s="103">
        <v>1.28</v>
      </c>
      <c r="H43" s="18">
        <v>750</v>
      </c>
      <c r="I43" s="78">
        <f t="shared" si="0"/>
        <v>75</v>
      </c>
      <c r="J43" s="77">
        <v>3.1587499999999995</v>
      </c>
      <c r="K43" s="103">
        <v>0.4</v>
      </c>
      <c r="L43" s="104">
        <v>410</v>
      </c>
      <c r="M43" s="3">
        <f t="shared" si="1"/>
        <v>1.2149038461538459</v>
      </c>
      <c r="N43" s="3">
        <v>3.1587499999999995</v>
      </c>
    </row>
    <row r="44" spans="1:14" ht="16" x14ac:dyDescent="0.2">
      <c r="A44" s="1" t="s">
        <v>91</v>
      </c>
      <c r="B44" s="1" t="s">
        <v>83</v>
      </c>
      <c r="C44" s="1" t="s">
        <v>91</v>
      </c>
      <c r="D44" s="1" t="s">
        <v>130</v>
      </c>
      <c r="E44" s="75" t="s">
        <v>17</v>
      </c>
      <c r="F44" s="74">
        <v>0.44999999999999996</v>
      </c>
      <c r="G44" s="103">
        <v>1.21</v>
      </c>
      <c r="H44" s="18">
        <v>1000</v>
      </c>
      <c r="I44" s="78">
        <f t="shared" si="0"/>
        <v>100</v>
      </c>
      <c r="J44" s="77">
        <v>2.933125</v>
      </c>
      <c r="K44" s="103">
        <v>0.4</v>
      </c>
      <c r="L44" s="104">
        <v>165</v>
      </c>
      <c r="M44" s="3">
        <f t="shared" si="1"/>
        <v>1.128125</v>
      </c>
      <c r="N44" s="3">
        <v>2.933125</v>
      </c>
    </row>
    <row r="47" spans="1:14" ht="16" x14ac:dyDescent="0.2">
      <c r="A47" s="1" t="s">
        <v>84</v>
      </c>
      <c r="B47" s="1" t="s">
        <v>83</v>
      </c>
      <c r="C47" s="1" t="s">
        <v>84</v>
      </c>
      <c r="D47" s="1" t="s">
        <v>125</v>
      </c>
      <c r="E47" s="75" t="s">
        <v>18</v>
      </c>
      <c r="F47" s="105">
        <v>0.25</v>
      </c>
      <c r="G47" s="106">
        <v>1.41</v>
      </c>
      <c r="H47" s="107">
        <v>0</v>
      </c>
      <c r="I47" s="108">
        <f t="shared" ref="I47:I52" si="2">H47*0.1</f>
        <v>0</v>
      </c>
      <c r="J47" s="109">
        <f>0.95*backup!J54</f>
        <v>3.8</v>
      </c>
      <c r="K47" s="106">
        <v>0.4</v>
      </c>
      <c r="L47" s="110">
        <v>1230</v>
      </c>
      <c r="M47" s="3">
        <f t="shared" ref="M47:M52" si="3">N47/2.6</f>
        <v>1.4615384615384615</v>
      </c>
      <c r="N47" s="3">
        <v>3.8</v>
      </c>
    </row>
    <row r="48" spans="1:14" ht="16" x14ac:dyDescent="0.2">
      <c r="A48" s="1" t="s">
        <v>84</v>
      </c>
      <c r="B48" s="1" t="s">
        <v>83</v>
      </c>
      <c r="C48" s="1" t="s">
        <v>84</v>
      </c>
      <c r="D48" s="1" t="s">
        <v>126</v>
      </c>
      <c r="E48" s="75" t="s">
        <v>18</v>
      </c>
      <c r="F48" s="105">
        <v>0.35</v>
      </c>
      <c r="G48" s="106">
        <v>1.34</v>
      </c>
      <c r="H48" s="107">
        <v>800</v>
      </c>
      <c r="I48" s="108">
        <f t="shared" si="2"/>
        <v>80</v>
      </c>
      <c r="J48" s="109">
        <f>0.95*backup!J55</f>
        <v>3.3249999999999997</v>
      </c>
      <c r="K48" s="106">
        <v>0.4</v>
      </c>
      <c r="L48" s="110">
        <v>410</v>
      </c>
      <c r="M48" s="3">
        <f t="shared" si="3"/>
        <v>1.2788461538461537</v>
      </c>
      <c r="N48" s="3">
        <v>3.3249999999999997</v>
      </c>
    </row>
    <row r="49" spans="1:14" ht="16" x14ac:dyDescent="0.2">
      <c r="A49" s="1" t="s">
        <v>84</v>
      </c>
      <c r="B49" s="1" t="s">
        <v>83</v>
      </c>
      <c r="C49" s="1" t="s">
        <v>84</v>
      </c>
      <c r="D49" s="1" t="s">
        <v>127</v>
      </c>
      <c r="E49" s="75" t="s">
        <v>18</v>
      </c>
      <c r="F49" s="105">
        <v>0.44999999999999996</v>
      </c>
      <c r="G49" s="106">
        <v>1.27</v>
      </c>
      <c r="H49" s="107">
        <v>1000</v>
      </c>
      <c r="I49" s="108">
        <f t="shared" si="2"/>
        <v>100</v>
      </c>
      <c r="J49" s="109">
        <f>0.95*backup!J56</f>
        <v>3.0874999999999999</v>
      </c>
      <c r="K49" s="106">
        <v>0.4</v>
      </c>
      <c r="L49" s="110">
        <v>165</v>
      </c>
      <c r="M49" s="3">
        <f t="shared" si="3"/>
        <v>1.1875</v>
      </c>
      <c r="N49" s="3">
        <v>3.0874999999999999</v>
      </c>
    </row>
    <row r="50" spans="1:14" ht="16" x14ac:dyDescent="0.2">
      <c r="A50" s="1" t="s">
        <v>91</v>
      </c>
      <c r="B50" s="1" t="s">
        <v>83</v>
      </c>
      <c r="C50" s="1" t="s">
        <v>91</v>
      </c>
      <c r="D50" s="1" t="s">
        <v>128</v>
      </c>
      <c r="E50" s="75" t="s">
        <v>18</v>
      </c>
      <c r="F50" s="74">
        <v>0.25</v>
      </c>
      <c r="G50" s="103">
        <v>1.35</v>
      </c>
      <c r="H50" s="18">
        <v>600</v>
      </c>
      <c r="I50" s="78">
        <f t="shared" si="2"/>
        <v>60</v>
      </c>
      <c r="J50" s="77">
        <v>3.8</v>
      </c>
      <c r="K50" s="103">
        <v>0.4</v>
      </c>
      <c r="L50" s="104">
        <v>1230</v>
      </c>
      <c r="M50" s="3">
        <f t="shared" si="3"/>
        <v>1.4615384615384615</v>
      </c>
      <c r="N50" s="3">
        <v>3.8</v>
      </c>
    </row>
    <row r="51" spans="1:14" ht="16" x14ac:dyDescent="0.2">
      <c r="A51" s="1" t="s">
        <v>91</v>
      </c>
      <c r="B51" s="1" t="s">
        <v>83</v>
      </c>
      <c r="C51" s="1" t="s">
        <v>91</v>
      </c>
      <c r="D51" s="1" t="s">
        <v>129</v>
      </c>
      <c r="E51" s="75" t="s">
        <v>18</v>
      </c>
      <c r="F51" s="74">
        <v>0.35</v>
      </c>
      <c r="G51" s="103">
        <v>1.28</v>
      </c>
      <c r="H51" s="18">
        <v>800</v>
      </c>
      <c r="I51" s="78">
        <f t="shared" si="2"/>
        <v>80</v>
      </c>
      <c r="J51" s="77">
        <v>3.3249999999999997</v>
      </c>
      <c r="K51" s="103">
        <v>0.4</v>
      </c>
      <c r="L51" s="104">
        <v>410</v>
      </c>
      <c r="M51" s="3">
        <f t="shared" si="3"/>
        <v>1.2788461538461537</v>
      </c>
      <c r="N51" s="3">
        <v>3.3249999999999997</v>
      </c>
    </row>
    <row r="52" spans="1:14" ht="16" x14ac:dyDescent="0.2">
      <c r="A52" s="1" t="s">
        <v>91</v>
      </c>
      <c r="B52" s="1" t="s">
        <v>83</v>
      </c>
      <c r="C52" s="1" t="s">
        <v>91</v>
      </c>
      <c r="D52" s="1" t="s">
        <v>130</v>
      </c>
      <c r="E52" s="75" t="s">
        <v>18</v>
      </c>
      <c r="F52" s="74">
        <v>0.44999999999999996</v>
      </c>
      <c r="G52" s="103">
        <v>1.21</v>
      </c>
      <c r="H52" s="18">
        <v>1000</v>
      </c>
      <c r="I52" s="78">
        <f t="shared" si="2"/>
        <v>100</v>
      </c>
      <c r="J52" s="77">
        <v>3.0874999999999999</v>
      </c>
      <c r="K52" s="103">
        <v>0.4</v>
      </c>
      <c r="L52" s="104">
        <v>165</v>
      </c>
      <c r="M52" s="3">
        <f t="shared" si="3"/>
        <v>1.1875</v>
      </c>
      <c r="N52" s="3">
        <v>3.0874999999999999</v>
      </c>
    </row>
    <row r="54" spans="1:14" ht="16" x14ac:dyDescent="0.2">
      <c r="A54" s="1" t="s">
        <v>84</v>
      </c>
      <c r="B54" s="1" t="s">
        <v>83</v>
      </c>
      <c r="C54" s="1" t="s">
        <v>84</v>
      </c>
      <c r="D54" s="1" t="s">
        <v>125</v>
      </c>
      <c r="E54" s="75" t="s">
        <v>19</v>
      </c>
      <c r="F54" s="105">
        <v>0.25</v>
      </c>
      <c r="G54" s="106">
        <v>1.41</v>
      </c>
      <c r="H54" s="107">
        <v>0</v>
      </c>
      <c r="I54" s="108">
        <f t="shared" ref="I54:I59" si="4">H54*0.1</f>
        <v>0</v>
      </c>
      <c r="J54" s="109">
        <v>4</v>
      </c>
      <c r="K54" s="106">
        <v>0.4</v>
      </c>
      <c r="L54" s="110">
        <v>1230</v>
      </c>
      <c r="M54" s="3">
        <f t="shared" ref="M54:M59" si="5">N54/2.6</f>
        <v>1.5384615384615383</v>
      </c>
      <c r="N54" s="3">
        <v>4</v>
      </c>
    </row>
    <row r="55" spans="1:14" ht="16" x14ac:dyDescent="0.2">
      <c r="A55" s="1" t="s">
        <v>84</v>
      </c>
      <c r="B55" s="1" t="s">
        <v>83</v>
      </c>
      <c r="C55" s="1" t="s">
        <v>84</v>
      </c>
      <c r="D55" s="1" t="s">
        <v>126</v>
      </c>
      <c r="E55" s="75" t="s">
        <v>19</v>
      </c>
      <c r="F55" s="105">
        <v>0.35</v>
      </c>
      <c r="G55" s="106">
        <v>1.34</v>
      </c>
      <c r="H55" s="107">
        <v>900</v>
      </c>
      <c r="I55" s="108">
        <f t="shared" si="4"/>
        <v>90</v>
      </c>
      <c r="J55" s="109">
        <v>3.5</v>
      </c>
      <c r="K55" s="106">
        <v>0.4</v>
      </c>
      <c r="L55" s="110">
        <v>410</v>
      </c>
      <c r="M55" s="3">
        <f t="shared" si="5"/>
        <v>1.346153846153846</v>
      </c>
      <c r="N55" s="3">
        <v>3.5</v>
      </c>
    </row>
    <row r="56" spans="1:14" ht="16" x14ac:dyDescent="0.2">
      <c r="A56" s="1" t="s">
        <v>84</v>
      </c>
      <c r="B56" s="1" t="s">
        <v>83</v>
      </c>
      <c r="C56" s="1" t="s">
        <v>84</v>
      </c>
      <c r="D56" s="1" t="s">
        <v>127</v>
      </c>
      <c r="E56" s="75" t="s">
        <v>19</v>
      </c>
      <c r="F56" s="105">
        <v>0.44999999999999996</v>
      </c>
      <c r="G56" s="106">
        <v>1.27</v>
      </c>
      <c r="H56" s="107">
        <v>1000</v>
      </c>
      <c r="I56" s="108">
        <f t="shared" si="4"/>
        <v>100</v>
      </c>
      <c r="J56" s="109">
        <v>3.25</v>
      </c>
      <c r="K56" s="106">
        <v>0.4</v>
      </c>
      <c r="L56" s="110">
        <v>165</v>
      </c>
      <c r="M56" s="3">
        <f t="shared" si="5"/>
        <v>1.25</v>
      </c>
      <c r="N56" s="3">
        <v>3.25</v>
      </c>
    </row>
    <row r="57" spans="1:14" ht="16" x14ac:dyDescent="0.2">
      <c r="A57" s="1" t="s">
        <v>91</v>
      </c>
      <c r="B57" s="1" t="s">
        <v>83</v>
      </c>
      <c r="C57" s="1" t="s">
        <v>91</v>
      </c>
      <c r="D57" s="1" t="s">
        <v>128</v>
      </c>
      <c r="E57" s="75" t="s">
        <v>19</v>
      </c>
      <c r="F57" s="105">
        <v>0.25</v>
      </c>
      <c r="G57" s="106">
        <v>1.35</v>
      </c>
      <c r="H57" s="107">
        <v>700</v>
      </c>
      <c r="I57" s="108">
        <f t="shared" si="4"/>
        <v>70</v>
      </c>
      <c r="J57" s="109">
        <v>4</v>
      </c>
      <c r="K57" s="106">
        <v>0.4</v>
      </c>
      <c r="L57" s="110">
        <v>1230</v>
      </c>
      <c r="M57" s="3">
        <f t="shared" si="5"/>
        <v>1.5384615384615383</v>
      </c>
      <c r="N57" s="3">
        <v>4</v>
      </c>
    </row>
    <row r="58" spans="1:14" ht="16" x14ac:dyDescent="0.2">
      <c r="A58" s="1" t="s">
        <v>91</v>
      </c>
      <c r="B58" s="1" t="s">
        <v>83</v>
      </c>
      <c r="C58" s="1" t="s">
        <v>91</v>
      </c>
      <c r="D58" s="1" t="s">
        <v>129</v>
      </c>
      <c r="E58" s="75" t="s">
        <v>19</v>
      </c>
      <c r="F58" s="74">
        <v>0.35</v>
      </c>
      <c r="G58" s="103">
        <v>1.28</v>
      </c>
      <c r="H58" s="18">
        <v>900</v>
      </c>
      <c r="I58" s="78">
        <f t="shared" si="4"/>
        <v>90</v>
      </c>
      <c r="J58" s="77">
        <v>3.5</v>
      </c>
      <c r="K58" s="103">
        <v>0.4</v>
      </c>
      <c r="L58" s="104">
        <v>410</v>
      </c>
      <c r="M58" s="3">
        <f t="shared" si="5"/>
        <v>1.346153846153846</v>
      </c>
      <c r="N58" s="3">
        <v>3.5</v>
      </c>
    </row>
    <row r="59" spans="1:14" ht="16" x14ac:dyDescent="0.2">
      <c r="A59" s="1" t="s">
        <v>91</v>
      </c>
      <c r="B59" s="1" t="s">
        <v>83</v>
      </c>
      <c r="C59" s="1" t="s">
        <v>91</v>
      </c>
      <c r="D59" s="1" t="s">
        <v>130</v>
      </c>
      <c r="E59" s="75" t="s">
        <v>19</v>
      </c>
      <c r="F59" s="74">
        <v>0.44999999999999996</v>
      </c>
      <c r="G59" s="103">
        <v>1.21</v>
      </c>
      <c r="H59" s="18">
        <v>1000</v>
      </c>
      <c r="I59" s="78">
        <f t="shared" si="4"/>
        <v>100</v>
      </c>
      <c r="J59" s="77">
        <v>3.25</v>
      </c>
      <c r="K59" s="103">
        <v>0.4</v>
      </c>
      <c r="L59" s="104">
        <v>165</v>
      </c>
      <c r="M59" s="3">
        <f t="shared" si="5"/>
        <v>1.25</v>
      </c>
      <c r="N59" s="3">
        <v>3.25</v>
      </c>
    </row>
    <row r="61" spans="1:14" ht="16" x14ac:dyDescent="0.2">
      <c r="A61" s="1" t="s">
        <v>84</v>
      </c>
      <c r="B61" s="1" t="s">
        <v>83</v>
      </c>
      <c r="C61" s="1" t="s">
        <v>84</v>
      </c>
      <c r="D61" s="1" t="s">
        <v>125</v>
      </c>
      <c r="E61" s="75" t="s">
        <v>16</v>
      </c>
      <c r="F61" s="111">
        <v>0.15</v>
      </c>
      <c r="G61" s="106">
        <v>1.41</v>
      </c>
      <c r="H61" s="107">
        <v>0</v>
      </c>
      <c r="I61" s="108">
        <v>0</v>
      </c>
      <c r="J61" s="109">
        <v>3.61</v>
      </c>
      <c r="K61" s="106">
        <v>0.4</v>
      </c>
      <c r="L61" s="110">
        <v>1230</v>
      </c>
      <c r="M61" s="3">
        <f t="shared" ref="M61:M66" si="6">N61/2.6</f>
        <v>1.3884615384615384</v>
      </c>
      <c r="N61" s="3">
        <v>3.61</v>
      </c>
    </row>
    <row r="62" spans="1:14" ht="16" x14ac:dyDescent="0.2">
      <c r="A62" s="1" t="s">
        <v>84</v>
      </c>
      <c r="B62" s="1" t="s">
        <v>83</v>
      </c>
      <c r="C62" s="1" t="s">
        <v>84</v>
      </c>
      <c r="D62" s="1" t="s">
        <v>126</v>
      </c>
      <c r="E62" s="75" t="s">
        <v>16</v>
      </c>
      <c r="F62" s="111">
        <v>0.25</v>
      </c>
      <c r="G62" s="106">
        <v>1.34</v>
      </c>
      <c r="H62" s="107">
        <v>750</v>
      </c>
      <c r="I62" s="108">
        <v>75</v>
      </c>
      <c r="J62" s="109">
        <v>3.1587499999999995</v>
      </c>
      <c r="K62" s="106">
        <v>0.4</v>
      </c>
      <c r="L62" s="110">
        <v>410</v>
      </c>
      <c r="M62" s="3">
        <f t="shared" si="6"/>
        <v>1.2149038461538459</v>
      </c>
      <c r="N62" s="3">
        <v>3.1587499999999995</v>
      </c>
    </row>
    <row r="63" spans="1:14" ht="16" x14ac:dyDescent="0.2">
      <c r="A63" s="1" t="s">
        <v>84</v>
      </c>
      <c r="B63" s="1" t="s">
        <v>83</v>
      </c>
      <c r="C63" s="1" t="s">
        <v>84</v>
      </c>
      <c r="D63" s="1" t="s">
        <v>127</v>
      </c>
      <c r="E63" s="75" t="s">
        <v>16</v>
      </c>
      <c r="F63" s="111">
        <v>0.35</v>
      </c>
      <c r="G63" s="106">
        <v>1.27</v>
      </c>
      <c r="H63" s="107">
        <v>1000</v>
      </c>
      <c r="I63" s="108">
        <v>100</v>
      </c>
      <c r="J63" s="109">
        <v>2.933125</v>
      </c>
      <c r="K63" s="106">
        <v>0.4</v>
      </c>
      <c r="L63" s="110">
        <v>165</v>
      </c>
      <c r="M63" s="3">
        <f t="shared" si="6"/>
        <v>1.128125</v>
      </c>
      <c r="N63" s="3">
        <v>2.933125</v>
      </c>
    </row>
    <row r="64" spans="1:14" ht="16" x14ac:dyDescent="0.2">
      <c r="A64" s="1" t="s">
        <v>91</v>
      </c>
      <c r="B64" s="1" t="s">
        <v>83</v>
      </c>
      <c r="C64" s="1" t="s">
        <v>91</v>
      </c>
      <c r="D64" s="1" t="s">
        <v>128</v>
      </c>
      <c r="E64" s="75" t="s">
        <v>16</v>
      </c>
      <c r="F64" s="111">
        <v>0.15</v>
      </c>
      <c r="G64" s="106">
        <v>1.35</v>
      </c>
      <c r="H64" s="107">
        <v>500</v>
      </c>
      <c r="I64" s="108">
        <v>50</v>
      </c>
      <c r="J64" s="109">
        <v>3.61</v>
      </c>
      <c r="K64" s="106">
        <v>0.4</v>
      </c>
      <c r="L64" s="110">
        <v>1230</v>
      </c>
      <c r="M64" s="3">
        <f t="shared" si="6"/>
        <v>1.3884615384615384</v>
      </c>
      <c r="N64" s="3">
        <v>3.61</v>
      </c>
    </row>
    <row r="65" spans="1:14" ht="16" x14ac:dyDescent="0.2">
      <c r="A65" s="1" t="s">
        <v>91</v>
      </c>
      <c r="B65" s="1" t="s">
        <v>83</v>
      </c>
      <c r="C65" s="1" t="s">
        <v>91</v>
      </c>
      <c r="D65" s="1" t="s">
        <v>129</v>
      </c>
      <c r="E65" s="75" t="s">
        <v>16</v>
      </c>
      <c r="F65" s="111">
        <v>0.25</v>
      </c>
      <c r="G65" s="106">
        <v>1.28</v>
      </c>
      <c r="H65" s="107">
        <v>750</v>
      </c>
      <c r="I65" s="108">
        <v>75</v>
      </c>
      <c r="J65" s="109">
        <v>3.1587499999999995</v>
      </c>
      <c r="K65" s="106">
        <v>0.4</v>
      </c>
      <c r="L65" s="110">
        <v>410</v>
      </c>
      <c r="M65" s="3">
        <f t="shared" si="6"/>
        <v>1.2149038461538459</v>
      </c>
      <c r="N65" s="3">
        <v>3.1587499999999995</v>
      </c>
    </row>
    <row r="66" spans="1:14" ht="16" x14ac:dyDescent="0.2">
      <c r="A66" s="1" t="s">
        <v>91</v>
      </c>
      <c r="B66" s="1" t="s">
        <v>83</v>
      </c>
      <c r="C66" s="1" t="s">
        <v>91</v>
      </c>
      <c r="D66" s="1" t="s">
        <v>130</v>
      </c>
      <c r="E66" s="75" t="s">
        <v>16</v>
      </c>
      <c r="F66" s="111">
        <v>0.35</v>
      </c>
      <c r="G66" s="106">
        <v>1.21</v>
      </c>
      <c r="H66" s="107">
        <v>1000</v>
      </c>
      <c r="I66" s="108">
        <v>100</v>
      </c>
      <c r="J66" s="109">
        <v>2.933125</v>
      </c>
      <c r="K66" s="106">
        <v>0.4</v>
      </c>
      <c r="L66" s="110">
        <v>165</v>
      </c>
      <c r="M66" s="3">
        <f t="shared" si="6"/>
        <v>1.128125</v>
      </c>
      <c r="N66" s="3">
        <v>2.933125</v>
      </c>
    </row>
    <row r="68" spans="1:14" ht="16" x14ac:dyDescent="0.2">
      <c r="A68" s="1" t="s">
        <v>84</v>
      </c>
      <c r="B68" s="1" t="s">
        <v>98</v>
      </c>
      <c r="C68" s="1" t="s">
        <v>84</v>
      </c>
      <c r="D68" s="1" t="s">
        <v>125</v>
      </c>
      <c r="E68" s="75" t="s">
        <v>17</v>
      </c>
      <c r="F68" s="111">
        <v>0.15</v>
      </c>
      <c r="G68" s="106">
        <v>1.41</v>
      </c>
      <c r="H68" s="107">
        <v>0</v>
      </c>
      <c r="I68" s="108">
        <v>0</v>
      </c>
      <c r="J68" s="109">
        <v>3.61</v>
      </c>
      <c r="K68" s="106">
        <v>0.4</v>
      </c>
      <c r="L68" s="110">
        <v>1230</v>
      </c>
      <c r="M68" s="3">
        <f t="shared" ref="M68:M91" si="7">N68/2.6</f>
        <v>1.3884615384615384</v>
      </c>
      <c r="N68" s="3">
        <v>3.61</v>
      </c>
    </row>
    <row r="69" spans="1:14" ht="16" x14ac:dyDescent="0.2">
      <c r="A69" s="1" t="s">
        <v>84</v>
      </c>
      <c r="B69" s="1" t="s">
        <v>98</v>
      </c>
      <c r="C69" s="1" t="s">
        <v>84</v>
      </c>
      <c r="D69" s="1" t="s">
        <v>126</v>
      </c>
      <c r="E69" s="75" t="s">
        <v>17</v>
      </c>
      <c r="F69" s="111">
        <v>0.25</v>
      </c>
      <c r="G69" s="106">
        <v>1.34</v>
      </c>
      <c r="H69" s="107">
        <v>750</v>
      </c>
      <c r="I69" s="108">
        <v>75</v>
      </c>
      <c r="J69" s="109">
        <v>3.1587499999999995</v>
      </c>
      <c r="K69" s="106">
        <v>0.4</v>
      </c>
      <c r="L69" s="110">
        <v>410</v>
      </c>
      <c r="M69" s="3">
        <f t="shared" si="7"/>
        <v>1.2149038461538459</v>
      </c>
      <c r="N69" s="3">
        <v>3.1587499999999995</v>
      </c>
    </row>
    <row r="70" spans="1:14" ht="16" x14ac:dyDescent="0.2">
      <c r="A70" s="1" t="s">
        <v>84</v>
      </c>
      <c r="B70" s="1" t="s">
        <v>98</v>
      </c>
      <c r="C70" s="1" t="s">
        <v>84</v>
      </c>
      <c r="D70" s="1" t="s">
        <v>127</v>
      </c>
      <c r="E70" s="75" t="s">
        <v>17</v>
      </c>
      <c r="F70" s="111">
        <v>0.35</v>
      </c>
      <c r="G70" s="106">
        <v>1.27</v>
      </c>
      <c r="H70" s="107">
        <v>1000</v>
      </c>
      <c r="I70" s="108">
        <v>100</v>
      </c>
      <c r="J70" s="109">
        <v>2.933125</v>
      </c>
      <c r="K70" s="106">
        <v>0.4</v>
      </c>
      <c r="L70" s="110">
        <v>165</v>
      </c>
      <c r="M70" s="3">
        <f t="shared" si="7"/>
        <v>1.128125</v>
      </c>
      <c r="N70" s="3">
        <v>2.933125</v>
      </c>
    </row>
    <row r="71" spans="1:14" ht="16" x14ac:dyDescent="0.2">
      <c r="A71" s="1" t="s">
        <v>84</v>
      </c>
      <c r="B71" s="1" t="s">
        <v>98</v>
      </c>
      <c r="C71" s="1" t="s">
        <v>84</v>
      </c>
      <c r="D71" s="1" t="s">
        <v>125</v>
      </c>
      <c r="E71" s="75" t="s">
        <v>18</v>
      </c>
      <c r="F71" s="111">
        <v>0.15</v>
      </c>
      <c r="G71" s="106">
        <v>1.41</v>
      </c>
      <c r="H71" s="107">
        <v>0</v>
      </c>
      <c r="I71" s="108">
        <v>0</v>
      </c>
      <c r="J71" s="109">
        <v>3.8</v>
      </c>
      <c r="K71" s="106">
        <v>0.4</v>
      </c>
      <c r="L71" s="110">
        <v>1230</v>
      </c>
      <c r="M71" s="3">
        <f t="shared" si="7"/>
        <v>1.4615384615384615</v>
      </c>
      <c r="N71" s="3">
        <v>3.8</v>
      </c>
    </row>
    <row r="72" spans="1:14" ht="16" x14ac:dyDescent="0.2">
      <c r="A72" s="1" t="s">
        <v>84</v>
      </c>
      <c r="B72" s="1" t="s">
        <v>98</v>
      </c>
      <c r="C72" s="1" t="s">
        <v>84</v>
      </c>
      <c r="D72" s="1" t="s">
        <v>126</v>
      </c>
      <c r="E72" s="75" t="s">
        <v>18</v>
      </c>
      <c r="F72" s="111">
        <v>0.25</v>
      </c>
      <c r="G72" s="106">
        <v>1.34</v>
      </c>
      <c r="H72" s="107">
        <v>800</v>
      </c>
      <c r="I72" s="108">
        <v>80</v>
      </c>
      <c r="J72" s="109">
        <v>3.3249999999999997</v>
      </c>
      <c r="K72" s="106">
        <v>0.4</v>
      </c>
      <c r="L72" s="110">
        <v>410</v>
      </c>
      <c r="M72" s="3">
        <f t="shared" si="7"/>
        <v>1.2788461538461537</v>
      </c>
      <c r="N72" s="3">
        <v>3.3249999999999997</v>
      </c>
    </row>
    <row r="73" spans="1:14" ht="16" x14ac:dyDescent="0.2">
      <c r="A73" s="1" t="s">
        <v>84</v>
      </c>
      <c r="B73" s="1" t="s">
        <v>98</v>
      </c>
      <c r="C73" s="1" t="s">
        <v>84</v>
      </c>
      <c r="D73" s="1" t="s">
        <v>127</v>
      </c>
      <c r="E73" s="75" t="s">
        <v>18</v>
      </c>
      <c r="F73" s="111">
        <v>0.35</v>
      </c>
      <c r="G73" s="106">
        <v>1.27</v>
      </c>
      <c r="H73" s="107">
        <v>1000</v>
      </c>
      <c r="I73" s="108">
        <v>100</v>
      </c>
      <c r="J73" s="109">
        <v>3.0874999999999999</v>
      </c>
      <c r="K73" s="106">
        <v>0.4</v>
      </c>
      <c r="L73" s="110">
        <v>165</v>
      </c>
      <c r="M73" s="3">
        <f t="shared" si="7"/>
        <v>1.1875</v>
      </c>
      <c r="N73" s="3">
        <v>3.0874999999999999</v>
      </c>
    </row>
    <row r="74" spans="1:14" ht="16" x14ac:dyDescent="0.2">
      <c r="A74" s="1" t="s">
        <v>84</v>
      </c>
      <c r="B74" s="1" t="s">
        <v>98</v>
      </c>
      <c r="C74" s="1" t="s">
        <v>84</v>
      </c>
      <c r="D74" s="1" t="s">
        <v>125</v>
      </c>
      <c r="E74" s="75" t="s">
        <v>19</v>
      </c>
      <c r="F74" s="111">
        <v>0.15</v>
      </c>
      <c r="G74" s="106">
        <v>1.41</v>
      </c>
      <c r="H74" s="107">
        <v>0</v>
      </c>
      <c r="I74" s="108">
        <v>0</v>
      </c>
      <c r="J74" s="109">
        <v>4</v>
      </c>
      <c r="K74" s="106">
        <v>0.4</v>
      </c>
      <c r="L74" s="110">
        <v>1230</v>
      </c>
      <c r="M74" s="3">
        <f t="shared" si="7"/>
        <v>1.5384615384615383</v>
      </c>
      <c r="N74" s="3">
        <v>4</v>
      </c>
    </row>
    <row r="75" spans="1:14" ht="16" x14ac:dyDescent="0.2">
      <c r="A75" s="1" t="s">
        <v>84</v>
      </c>
      <c r="B75" s="1" t="s">
        <v>98</v>
      </c>
      <c r="C75" s="1" t="s">
        <v>84</v>
      </c>
      <c r="D75" s="1" t="s">
        <v>126</v>
      </c>
      <c r="E75" s="75" t="s">
        <v>19</v>
      </c>
      <c r="F75" s="111">
        <v>0.25</v>
      </c>
      <c r="G75" s="106">
        <v>1.34</v>
      </c>
      <c r="H75" s="107">
        <v>900</v>
      </c>
      <c r="I75" s="108">
        <v>90</v>
      </c>
      <c r="J75" s="109">
        <v>3.5</v>
      </c>
      <c r="K75" s="106">
        <v>0.4</v>
      </c>
      <c r="L75" s="110">
        <v>410</v>
      </c>
      <c r="M75" s="3">
        <f t="shared" si="7"/>
        <v>1.346153846153846</v>
      </c>
      <c r="N75" s="3">
        <v>3.5</v>
      </c>
    </row>
    <row r="76" spans="1:14" ht="16" x14ac:dyDescent="0.2">
      <c r="A76" s="1" t="s">
        <v>84</v>
      </c>
      <c r="B76" s="1" t="s">
        <v>98</v>
      </c>
      <c r="C76" s="1" t="s">
        <v>84</v>
      </c>
      <c r="D76" s="1" t="s">
        <v>127</v>
      </c>
      <c r="E76" s="75" t="s">
        <v>19</v>
      </c>
      <c r="F76" s="111">
        <v>0.35</v>
      </c>
      <c r="G76" s="106">
        <v>1.27</v>
      </c>
      <c r="H76" s="107">
        <v>1000</v>
      </c>
      <c r="I76" s="108">
        <v>100</v>
      </c>
      <c r="J76" s="109">
        <v>3.25</v>
      </c>
      <c r="K76" s="106">
        <v>0.4</v>
      </c>
      <c r="L76" s="110">
        <v>165</v>
      </c>
      <c r="M76" s="3">
        <f t="shared" si="7"/>
        <v>1.25</v>
      </c>
      <c r="N76" s="3">
        <v>3.25</v>
      </c>
    </row>
    <row r="77" spans="1:14" ht="16" x14ac:dyDescent="0.2">
      <c r="A77" s="1" t="s">
        <v>84</v>
      </c>
      <c r="B77" s="1" t="s">
        <v>98</v>
      </c>
      <c r="C77" s="1" t="s">
        <v>84</v>
      </c>
      <c r="D77" s="1" t="s">
        <v>125</v>
      </c>
      <c r="E77" s="75" t="s">
        <v>16</v>
      </c>
      <c r="F77" s="111">
        <v>0.15</v>
      </c>
      <c r="G77" s="106">
        <v>1.41</v>
      </c>
      <c r="H77" s="107">
        <v>0</v>
      </c>
      <c r="I77" s="108">
        <v>0</v>
      </c>
      <c r="J77" s="109">
        <v>3.61</v>
      </c>
      <c r="K77" s="106">
        <v>0.4</v>
      </c>
      <c r="L77" s="110">
        <v>1230</v>
      </c>
      <c r="M77" s="3">
        <f t="shared" si="7"/>
        <v>1.3884615384615384</v>
      </c>
      <c r="N77" s="3">
        <v>3.61</v>
      </c>
    </row>
    <row r="78" spans="1:14" ht="16" x14ac:dyDescent="0.2">
      <c r="A78" s="1" t="s">
        <v>84</v>
      </c>
      <c r="B78" s="1" t="s">
        <v>98</v>
      </c>
      <c r="C78" s="1" t="s">
        <v>84</v>
      </c>
      <c r="D78" s="1" t="s">
        <v>126</v>
      </c>
      <c r="E78" s="75" t="s">
        <v>16</v>
      </c>
      <c r="F78" s="111">
        <v>0.25</v>
      </c>
      <c r="G78" s="106">
        <v>1.34</v>
      </c>
      <c r="H78" s="107">
        <v>750</v>
      </c>
      <c r="I78" s="108">
        <v>75</v>
      </c>
      <c r="J78" s="109">
        <v>3.1587499999999995</v>
      </c>
      <c r="K78" s="106">
        <v>0.4</v>
      </c>
      <c r="L78" s="110">
        <v>410</v>
      </c>
      <c r="M78" s="3">
        <f t="shared" si="7"/>
        <v>1.2149038461538459</v>
      </c>
      <c r="N78" s="3">
        <v>3.1587499999999995</v>
      </c>
    </row>
    <row r="79" spans="1:14" ht="16" x14ac:dyDescent="0.2">
      <c r="A79" s="1" t="s">
        <v>84</v>
      </c>
      <c r="B79" s="1" t="s">
        <v>98</v>
      </c>
      <c r="C79" s="1" t="s">
        <v>84</v>
      </c>
      <c r="D79" s="1" t="s">
        <v>127</v>
      </c>
      <c r="E79" s="75" t="s">
        <v>16</v>
      </c>
      <c r="F79" s="111">
        <v>0.35</v>
      </c>
      <c r="G79" s="106">
        <v>1.27</v>
      </c>
      <c r="H79" s="107">
        <v>1000</v>
      </c>
      <c r="I79" s="108">
        <v>100</v>
      </c>
      <c r="J79" s="109">
        <v>2.933125</v>
      </c>
      <c r="K79" s="106">
        <v>0.4</v>
      </c>
      <c r="L79" s="110">
        <v>165</v>
      </c>
      <c r="M79" s="3">
        <f t="shared" si="7"/>
        <v>1.128125</v>
      </c>
      <c r="N79" s="3">
        <v>2.933125</v>
      </c>
    </row>
    <row r="80" spans="1:14" ht="16" x14ac:dyDescent="0.2">
      <c r="A80" s="1" t="s">
        <v>91</v>
      </c>
      <c r="B80" s="1" t="s">
        <v>98</v>
      </c>
      <c r="C80" s="1" t="s">
        <v>91</v>
      </c>
      <c r="D80" s="1" t="s">
        <v>128</v>
      </c>
      <c r="E80" s="75" t="s">
        <v>17</v>
      </c>
      <c r="F80" s="111">
        <v>0.25</v>
      </c>
      <c r="G80" s="106">
        <v>1.35</v>
      </c>
      <c r="H80" s="107">
        <v>500</v>
      </c>
      <c r="I80" s="108">
        <f t="shared" ref="I80:I88" si="8">H80*0.1</f>
        <v>50</v>
      </c>
      <c r="J80" s="109">
        <v>3.61</v>
      </c>
      <c r="K80" s="106">
        <v>0.4</v>
      </c>
      <c r="L80" s="110">
        <v>1230</v>
      </c>
      <c r="M80" s="3">
        <f t="shared" si="7"/>
        <v>1.3884615384615384</v>
      </c>
      <c r="N80" s="3">
        <v>3.61</v>
      </c>
    </row>
    <row r="81" spans="1:14" ht="16" x14ac:dyDescent="0.2">
      <c r="A81" s="1" t="s">
        <v>91</v>
      </c>
      <c r="B81" s="1" t="s">
        <v>98</v>
      </c>
      <c r="C81" s="1" t="s">
        <v>91</v>
      </c>
      <c r="D81" s="1" t="s">
        <v>129</v>
      </c>
      <c r="E81" s="75" t="s">
        <v>17</v>
      </c>
      <c r="F81" s="111">
        <v>0.35</v>
      </c>
      <c r="G81" s="106">
        <v>1.28</v>
      </c>
      <c r="H81" s="107">
        <v>750</v>
      </c>
      <c r="I81" s="108">
        <f t="shared" si="8"/>
        <v>75</v>
      </c>
      <c r="J81" s="109">
        <v>3.1587499999999995</v>
      </c>
      <c r="K81" s="106">
        <v>0.4</v>
      </c>
      <c r="L81" s="110">
        <v>410</v>
      </c>
      <c r="M81" s="3">
        <f t="shared" si="7"/>
        <v>1.2149038461538459</v>
      </c>
      <c r="N81" s="3">
        <v>3.1587499999999995</v>
      </c>
    </row>
    <row r="82" spans="1:14" ht="16" x14ac:dyDescent="0.2">
      <c r="A82" s="1" t="s">
        <v>91</v>
      </c>
      <c r="B82" s="1" t="s">
        <v>98</v>
      </c>
      <c r="C82" s="1" t="s">
        <v>91</v>
      </c>
      <c r="D82" s="1" t="s">
        <v>130</v>
      </c>
      <c r="E82" s="75" t="s">
        <v>17</v>
      </c>
      <c r="F82" s="111">
        <v>0.44999999999999996</v>
      </c>
      <c r="G82" s="106">
        <v>1.21</v>
      </c>
      <c r="H82" s="107">
        <v>1000</v>
      </c>
      <c r="I82" s="108">
        <f t="shared" si="8"/>
        <v>100</v>
      </c>
      <c r="J82" s="109">
        <v>2.933125</v>
      </c>
      <c r="K82" s="106">
        <v>0.4</v>
      </c>
      <c r="L82" s="110">
        <v>165</v>
      </c>
      <c r="M82" s="3">
        <f t="shared" si="7"/>
        <v>1.128125</v>
      </c>
      <c r="N82" s="3">
        <v>2.933125</v>
      </c>
    </row>
    <row r="83" spans="1:14" ht="16" x14ac:dyDescent="0.2">
      <c r="A83" s="1" t="s">
        <v>91</v>
      </c>
      <c r="B83" s="1" t="s">
        <v>98</v>
      </c>
      <c r="C83" s="1" t="s">
        <v>91</v>
      </c>
      <c r="D83" s="1" t="s">
        <v>128</v>
      </c>
      <c r="E83" s="75" t="s">
        <v>18</v>
      </c>
      <c r="F83" s="105">
        <v>0.25</v>
      </c>
      <c r="G83" s="106">
        <v>1.35</v>
      </c>
      <c r="H83" s="107">
        <v>600</v>
      </c>
      <c r="I83" s="108">
        <f t="shared" si="8"/>
        <v>60</v>
      </c>
      <c r="J83" s="109">
        <v>3.8</v>
      </c>
      <c r="K83" s="106">
        <v>0.4</v>
      </c>
      <c r="L83" s="110">
        <v>1230</v>
      </c>
      <c r="M83" s="3">
        <f t="shared" si="7"/>
        <v>1.4615384615384615</v>
      </c>
      <c r="N83" s="3">
        <v>3.8</v>
      </c>
    </row>
    <row r="84" spans="1:14" ht="16" x14ac:dyDescent="0.2">
      <c r="A84" s="1" t="s">
        <v>91</v>
      </c>
      <c r="B84" s="1" t="s">
        <v>98</v>
      </c>
      <c r="C84" s="1" t="s">
        <v>91</v>
      </c>
      <c r="D84" s="1" t="s">
        <v>129</v>
      </c>
      <c r="E84" s="75" t="s">
        <v>18</v>
      </c>
      <c r="F84" s="105">
        <v>0.35</v>
      </c>
      <c r="G84" s="106">
        <v>1.28</v>
      </c>
      <c r="H84" s="107">
        <v>800</v>
      </c>
      <c r="I84" s="108">
        <f t="shared" si="8"/>
        <v>80</v>
      </c>
      <c r="J84" s="109">
        <v>3.3249999999999997</v>
      </c>
      <c r="K84" s="106">
        <v>0.4</v>
      </c>
      <c r="L84" s="110">
        <v>410</v>
      </c>
      <c r="M84" s="3">
        <f t="shared" si="7"/>
        <v>1.2788461538461537</v>
      </c>
      <c r="N84" s="3">
        <v>3.3249999999999997</v>
      </c>
    </row>
    <row r="85" spans="1:14" ht="16" x14ac:dyDescent="0.2">
      <c r="A85" s="1" t="s">
        <v>91</v>
      </c>
      <c r="B85" s="1" t="s">
        <v>98</v>
      </c>
      <c r="C85" s="1" t="s">
        <v>91</v>
      </c>
      <c r="D85" s="1" t="s">
        <v>130</v>
      </c>
      <c r="E85" s="75" t="s">
        <v>18</v>
      </c>
      <c r="F85" s="105">
        <v>0.44999999999999996</v>
      </c>
      <c r="G85" s="106">
        <v>1.21</v>
      </c>
      <c r="H85" s="107">
        <v>1000</v>
      </c>
      <c r="I85" s="108">
        <f t="shared" si="8"/>
        <v>100</v>
      </c>
      <c r="J85" s="109">
        <v>3.0874999999999999</v>
      </c>
      <c r="K85" s="106">
        <v>0.4</v>
      </c>
      <c r="L85" s="110">
        <v>165</v>
      </c>
      <c r="M85" s="3">
        <f t="shared" si="7"/>
        <v>1.1875</v>
      </c>
      <c r="N85" s="3">
        <v>3.0874999999999999</v>
      </c>
    </row>
    <row r="86" spans="1:14" ht="16" x14ac:dyDescent="0.2">
      <c r="A86" s="1" t="s">
        <v>91</v>
      </c>
      <c r="B86" s="1" t="s">
        <v>98</v>
      </c>
      <c r="C86" s="1" t="s">
        <v>91</v>
      </c>
      <c r="D86" s="1" t="s">
        <v>128</v>
      </c>
      <c r="E86" s="75" t="s">
        <v>19</v>
      </c>
      <c r="F86" s="105">
        <v>0.25</v>
      </c>
      <c r="G86" s="106">
        <v>1.35</v>
      </c>
      <c r="H86" s="107">
        <v>700</v>
      </c>
      <c r="I86" s="108">
        <f t="shared" si="8"/>
        <v>70</v>
      </c>
      <c r="J86" s="109">
        <v>4</v>
      </c>
      <c r="K86" s="106">
        <v>0.4</v>
      </c>
      <c r="L86" s="110">
        <v>1230</v>
      </c>
      <c r="M86" s="3">
        <f t="shared" si="7"/>
        <v>1.5384615384615383</v>
      </c>
      <c r="N86" s="3">
        <v>4</v>
      </c>
    </row>
    <row r="87" spans="1:14" ht="16" x14ac:dyDescent="0.2">
      <c r="A87" s="1" t="s">
        <v>91</v>
      </c>
      <c r="B87" s="1" t="s">
        <v>98</v>
      </c>
      <c r="C87" s="1" t="s">
        <v>91</v>
      </c>
      <c r="D87" s="1" t="s">
        <v>129</v>
      </c>
      <c r="E87" s="75" t="s">
        <v>19</v>
      </c>
      <c r="F87" s="105">
        <v>0.35</v>
      </c>
      <c r="G87" s="106">
        <v>1.28</v>
      </c>
      <c r="H87" s="107">
        <v>900</v>
      </c>
      <c r="I87" s="108">
        <f t="shared" si="8"/>
        <v>90</v>
      </c>
      <c r="J87" s="109">
        <v>3.5</v>
      </c>
      <c r="K87" s="106">
        <v>0.4</v>
      </c>
      <c r="L87" s="110">
        <v>410</v>
      </c>
      <c r="M87" s="3">
        <f t="shared" si="7"/>
        <v>1.346153846153846</v>
      </c>
      <c r="N87" s="3">
        <v>3.5</v>
      </c>
    </row>
    <row r="88" spans="1:14" ht="16" x14ac:dyDescent="0.2">
      <c r="A88" s="1" t="s">
        <v>91</v>
      </c>
      <c r="B88" s="1" t="s">
        <v>98</v>
      </c>
      <c r="C88" s="1" t="s">
        <v>91</v>
      </c>
      <c r="D88" s="1" t="s">
        <v>130</v>
      </c>
      <c r="E88" s="75" t="s">
        <v>19</v>
      </c>
      <c r="F88" s="105">
        <v>0.44999999999999996</v>
      </c>
      <c r="G88" s="106">
        <v>1.21</v>
      </c>
      <c r="H88" s="107">
        <v>1000</v>
      </c>
      <c r="I88" s="108">
        <f t="shared" si="8"/>
        <v>100</v>
      </c>
      <c r="J88" s="109">
        <v>3.25</v>
      </c>
      <c r="K88" s="106">
        <v>0.4</v>
      </c>
      <c r="L88" s="110">
        <v>165</v>
      </c>
      <c r="M88" s="3">
        <f t="shared" si="7"/>
        <v>1.25</v>
      </c>
      <c r="N88" s="3">
        <v>3.25</v>
      </c>
    </row>
    <row r="89" spans="1:14" ht="16" x14ac:dyDescent="0.2">
      <c r="A89" s="1" t="s">
        <v>91</v>
      </c>
      <c r="B89" s="1" t="s">
        <v>98</v>
      </c>
      <c r="C89" s="1" t="s">
        <v>91</v>
      </c>
      <c r="D89" s="1" t="s">
        <v>128</v>
      </c>
      <c r="E89" s="75" t="s">
        <v>16</v>
      </c>
      <c r="F89" s="111">
        <v>0.15</v>
      </c>
      <c r="G89" s="106">
        <v>1.35</v>
      </c>
      <c r="H89" s="107">
        <v>500</v>
      </c>
      <c r="I89" s="108">
        <v>50</v>
      </c>
      <c r="J89" s="109">
        <v>3.61</v>
      </c>
      <c r="K89" s="106">
        <v>0.4</v>
      </c>
      <c r="L89" s="110">
        <v>1230</v>
      </c>
      <c r="M89" s="3">
        <f t="shared" si="7"/>
        <v>1.3884615384615384</v>
      </c>
      <c r="N89" s="3">
        <v>3.61</v>
      </c>
    </row>
    <row r="90" spans="1:14" ht="16" x14ac:dyDescent="0.2">
      <c r="A90" s="1" t="s">
        <v>91</v>
      </c>
      <c r="B90" s="1" t="s">
        <v>98</v>
      </c>
      <c r="C90" s="1" t="s">
        <v>91</v>
      </c>
      <c r="D90" s="1" t="s">
        <v>129</v>
      </c>
      <c r="E90" s="75" t="s">
        <v>16</v>
      </c>
      <c r="F90" s="111">
        <v>0.25</v>
      </c>
      <c r="G90" s="106">
        <v>1.28</v>
      </c>
      <c r="H90" s="107">
        <v>750</v>
      </c>
      <c r="I90" s="108">
        <v>75</v>
      </c>
      <c r="J90" s="109">
        <v>3.1587499999999995</v>
      </c>
      <c r="K90" s="106">
        <v>0.4</v>
      </c>
      <c r="L90" s="110">
        <v>410</v>
      </c>
      <c r="M90" s="3">
        <f t="shared" si="7"/>
        <v>1.2149038461538459</v>
      </c>
      <c r="N90" s="3">
        <v>3.1587499999999995</v>
      </c>
    </row>
    <row r="91" spans="1:14" ht="16" x14ac:dyDescent="0.2">
      <c r="A91" s="1" t="s">
        <v>91</v>
      </c>
      <c r="B91" s="1" t="s">
        <v>98</v>
      </c>
      <c r="C91" s="1" t="s">
        <v>91</v>
      </c>
      <c r="D91" s="1" t="s">
        <v>130</v>
      </c>
      <c r="E91" s="75" t="s">
        <v>16</v>
      </c>
      <c r="F91" s="111">
        <v>0.35</v>
      </c>
      <c r="G91" s="106">
        <v>1.21</v>
      </c>
      <c r="H91" s="107">
        <v>1000</v>
      </c>
      <c r="I91" s="108">
        <v>100</v>
      </c>
      <c r="J91" s="109">
        <v>2.933125</v>
      </c>
      <c r="K91" s="106">
        <v>0.4</v>
      </c>
      <c r="L91" s="110">
        <v>165</v>
      </c>
      <c r="M91" s="3">
        <f t="shared" si="7"/>
        <v>1.128125</v>
      </c>
      <c r="N91" s="3">
        <v>2.933125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1" t="s">
        <v>91</v>
      </c>
      <c r="E2" s="1" t="s">
        <v>85</v>
      </c>
      <c r="F2" t="str">
        <f>_xlfn.CONCAT(D2," ",E2)</f>
        <v>Livestock Waste Traditional cook stove (TCS)</v>
      </c>
      <c r="N2" t="s">
        <v>128</v>
      </c>
    </row>
    <row r="3" spans="4:14" x14ac:dyDescent="0.2">
      <c r="D3" s="1" t="s">
        <v>91</v>
      </c>
      <c r="E3" s="1" t="s">
        <v>89</v>
      </c>
      <c r="F3" t="str">
        <f t="shared" ref="F3:F25" si="0">_xlfn.CONCAT(D3," ",E3)</f>
        <v>Livestock Waste Improved cook stove (ICS - Natural)</v>
      </c>
      <c r="N3" t="s">
        <v>129</v>
      </c>
    </row>
    <row r="4" spans="4:14" x14ac:dyDescent="0.2">
      <c r="D4" s="1" t="s">
        <v>91</v>
      </c>
      <c r="E4" s="1" t="s">
        <v>90</v>
      </c>
      <c r="F4" t="str">
        <f t="shared" si="0"/>
        <v>Livestock Waste Improved cook stove (ICS - Forced)</v>
      </c>
      <c r="N4" t="s">
        <v>130</v>
      </c>
    </row>
    <row r="5" spans="4:14" x14ac:dyDescent="0.2">
      <c r="D5" s="1" t="s">
        <v>91</v>
      </c>
      <c r="E5" s="1" t="s">
        <v>85</v>
      </c>
      <c r="F5" t="str">
        <f t="shared" si="0"/>
        <v>Livestock Waste Traditional cook stove (TCS)</v>
      </c>
      <c r="N5" t="s">
        <v>128</v>
      </c>
    </row>
    <row r="6" spans="4:14" x14ac:dyDescent="0.2">
      <c r="D6" s="1" t="s">
        <v>91</v>
      </c>
      <c r="E6" s="1" t="s">
        <v>89</v>
      </c>
      <c r="F6" t="str">
        <f t="shared" si="0"/>
        <v>Livestock Waste Improved cook stove (ICS - Natural)</v>
      </c>
      <c r="N6" t="s">
        <v>129</v>
      </c>
    </row>
    <row r="7" spans="4:14" x14ac:dyDescent="0.2">
      <c r="D7" s="1" t="s">
        <v>91</v>
      </c>
      <c r="E7" s="1" t="s">
        <v>90</v>
      </c>
      <c r="F7" t="str">
        <f t="shared" si="0"/>
        <v>Livestock Waste Improved cook stove (ICS - Forced)</v>
      </c>
      <c r="N7" t="s">
        <v>130</v>
      </c>
    </row>
    <row r="8" spans="4:14" x14ac:dyDescent="0.2">
      <c r="D8" s="1" t="s">
        <v>91</v>
      </c>
      <c r="E8" s="1" t="s">
        <v>85</v>
      </c>
      <c r="F8" t="str">
        <f t="shared" si="0"/>
        <v>Livestock Waste Traditional cook stove (TCS)</v>
      </c>
      <c r="N8" t="s">
        <v>128</v>
      </c>
    </row>
    <row r="9" spans="4:14" x14ac:dyDescent="0.2">
      <c r="D9" s="1" t="s">
        <v>91</v>
      </c>
      <c r="E9" s="1" t="s">
        <v>89</v>
      </c>
      <c r="F9" t="str">
        <f t="shared" si="0"/>
        <v>Livestock Waste Improved cook stove (ICS - Natural)</v>
      </c>
      <c r="N9" t="s">
        <v>129</v>
      </c>
    </row>
    <row r="10" spans="4:14" x14ac:dyDescent="0.2">
      <c r="D10" s="1" t="s">
        <v>91</v>
      </c>
      <c r="E10" s="1" t="s">
        <v>90</v>
      </c>
      <c r="F10" t="str">
        <f t="shared" si="0"/>
        <v>Livestock Waste Improved cook stove (ICS - Forced)</v>
      </c>
      <c r="N10" t="s">
        <v>130</v>
      </c>
    </row>
    <row r="11" spans="4:14" x14ac:dyDescent="0.2">
      <c r="D11" s="1" t="s">
        <v>91</v>
      </c>
      <c r="E11" s="1" t="s">
        <v>85</v>
      </c>
      <c r="F11" t="str">
        <f t="shared" si="0"/>
        <v>Livestock Waste Traditional cook stove (TCS)</v>
      </c>
      <c r="N11" t="s">
        <v>128</v>
      </c>
    </row>
    <row r="12" spans="4:14" x14ac:dyDescent="0.2">
      <c r="D12" s="1" t="s">
        <v>91</v>
      </c>
      <c r="E12" s="1" t="s">
        <v>89</v>
      </c>
      <c r="F12" t="str">
        <f t="shared" si="0"/>
        <v>Livestock Waste Improved cook stove (ICS - Natural)</v>
      </c>
      <c r="N12" t="s">
        <v>129</v>
      </c>
    </row>
    <row r="13" spans="4:14" x14ac:dyDescent="0.2">
      <c r="D13" s="1" t="s">
        <v>91</v>
      </c>
      <c r="E13" s="1" t="s">
        <v>90</v>
      </c>
      <c r="F13" t="str">
        <f t="shared" si="0"/>
        <v>Livestock Waste Improved cook stove (ICS - Forced)</v>
      </c>
      <c r="N13" t="s">
        <v>130</v>
      </c>
    </row>
    <row r="14" spans="4:14" x14ac:dyDescent="0.2">
      <c r="D14" s="1" t="s">
        <v>91</v>
      </c>
      <c r="E14" s="1" t="s">
        <v>85</v>
      </c>
      <c r="F14" t="str">
        <f t="shared" si="0"/>
        <v>Livestock Waste Traditional cook stove (TCS)</v>
      </c>
      <c r="N14" t="s">
        <v>128</v>
      </c>
    </row>
    <row r="15" spans="4:14" x14ac:dyDescent="0.2">
      <c r="D15" s="1" t="s">
        <v>91</v>
      </c>
      <c r="E15" s="1" t="s">
        <v>89</v>
      </c>
      <c r="F15" t="str">
        <f t="shared" si="0"/>
        <v>Livestock Waste Improved cook stove (ICS - Natural)</v>
      </c>
      <c r="N15" t="s">
        <v>129</v>
      </c>
    </row>
    <row r="16" spans="4:14" x14ac:dyDescent="0.2">
      <c r="D16" s="1" t="s">
        <v>91</v>
      </c>
      <c r="E16" s="1" t="s">
        <v>90</v>
      </c>
      <c r="F16" t="str">
        <f t="shared" si="0"/>
        <v>Livestock Waste Improved cook stove (ICS - Forced)</v>
      </c>
      <c r="N16" t="s">
        <v>130</v>
      </c>
    </row>
    <row r="17" spans="4:14" x14ac:dyDescent="0.2">
      <c r="D17" s="1" t="s">
        <v>91</v>
      </c>
      <c r="E17" s="1" t="s">
        <v>85</v>
      </c>
      <c r="F17" t="str">
        <f t="shared" si="0"/>
        <v>Livestock Waste Traditional cook stove (TCS)</v>
      </c>
      <c r="N17" t="s">
        <v>128</v>
      </c>
    </row>
    <row r="18" spans="4:14" x14ac:dyDescent="0.2">
      <c r="D18" s="1" t="s">
        <v>91</v>
      </c>
      <c r="E18" s="1" t="s">
        <v>89</v>
      </c>
      <c r="F18" t="str">
        <f t="shared" si="0"/>
        <v>Livestock Waste Improved cook stove (ICS - Natural)</v>
      </c>
      <c r="N18" t="s">
        <v>129</v>
      </c>
    </row>
    <row r="19" spans="4:14" x14ac:dyDescent="0.2">
      <c r="D19" s="1" t="s">
        <v>91</v>
      </c>
      <c r="E19" s="1" t="s">
        <v>90</v>
      </c>
      <c r="F19" t="str">
        <f t="shared" si="0"/>
        <v>Livestock Waste Improved cook stove (ICS - Forced)</v>
      </c>
      <c r="N19" t="s">
        <v>130</v>
      </c>
    </row>
    <row r="20" spans="4:14" x14ac:dyDescent="0.2">
      <c r="D20" s="1" t="s">
        <v>91</v>
      </c>
      <c r="E20" s="1" t="s">
        <v>85</v>
      </c>
      <c r="F20" t="str">
        <f t="shared" si="0"/>
        <v>Livestock Waste Traditional cook stove (TCS)</v>
      </c>
      <c r="N20" t="s">
        <v>128</v>
      </c>
    </row>
    <row r="21" spans="4:14" x14ac:dyDescent="0.2">
      <c r="D21" s="1" t="s">
        <v>91</v>
      </c>
      <c r="E21" s="1" t="s">
        <v>89</v>
      </c>
      <c r="F21" t="str">
        <f t="shared" si="0"/>
        <v>Livestock Waste Improved cook stove (ICS - Natural)</v>
      </c>
      <c r="N21" t="s">
        <v>129</v>
      </c>
    </row>
    <row r="22" spans="4:14" x14ac:dyDescent="0.2">
      <c r="D22" s="1" t="s">
        <v>91</v>
      </c>
      <c r="E22" s="1" t="s">
        <v>90</v>
      </c>
      <c r="F22" t="str">
        <f t="shared" si="0"/>
        <v>Livestock Waste Improved cook stove (ICS - Forced)</v>
      </c>
      <c r="N22" t="s">
        <v>130</v>
      </c>
    </row>
    <row r="23" spans="4:14" x14ac:dyDescent="0.2">
      <c r="D23" s="1" t="s">
        <v>91</v>
      </c>
      <c r="E23" s="1" t="s">
        <v>85</v>
      </c>
      <c r="F23" t="str">
        <f t="shared" si="0"/>
        <v>Livestock Waste Traditional cook stove (TCS)</v>
      </c>
      <c r="N23" t="s">
        <v>128</v>
      </c>
    </row>
    <row r="24" spans="4:14" x14ac:dyDescent="0.2">
      <c r="D24" s="1" t="s">
        <v>91</v>
      </c>
      <c r="E24" s="1" t="s">
        <v>89</v>
      </c>
      <c r="F24" t="str">
        <f t="shared" si="0"/>
        <v>Livestock Waste Improved cook stove (ICS - Natural)</v>
      </c>
      <c r="N24" t="s">
        <v>129</v>
      </c>
    </row>
    <row r="25" spans="4:14" x14ac:dyDescent="0.2">
      <c r="D25" s="1" t="s">
        <v>91</v>
      </c>
      <c r="E25" s="1" t="s">
        <v>90</v>
      </c>
      <c r="F25" t="str">
        <f t="shared" si="0"/>
        <v>Livestock Waste Improved cook stove (ICS - Forced)</v>
      </c>
      <c r="N25"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cooking energy</vt:lpstr>
      <vt:lpstr>electricity tariff</vt:lpstr>
      <vt:lpstr>e-cooking</vt:lpstr>
      <vt:lpstr>stoves</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2023-08-17T06:23:42Z</dcterms:modified>
</cp:coreProperties>
</file>