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 - Universidad de Oviedo\Documentos\Ondas y electromagnetismo\PL6\"/>
    </mc:Choice>
  </mc:AlternateContent>
  <xr:revisionPtr revIDLastSave="0" documentId="8_{51EE87FE-6A73-4E00-B15E-F3388D9B183B}" xr6:coauthVersionLast="46" xr6:coauthVersionMax="46" xr10:uidLastSave="{00000000-0000-0000-0000-000000000000}"/>
  <bookViews>
    <workbookView xWindow="-23148" yWindow="-108" windowWidth="23256" windowHeight="12576" activeTab="1" xr2:uid="{69C31CAD-F218-454C-911E-09FB180CED8A}"/>
  </bookViews>
  <sheets>
    <sheet name="Ondas" sheetId="1" r:id="rId1"/>
    <sheet name="Campo magnét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C47" i="2"/>
  <c r="C48" i="2"/>
  <c r="C49" i="2"/>
  <c r="C50" i="2"/>
  <c r="C51" i="2"/>
  <c r="C52" i="2"/>
  <c r="C53" i="2"/>
  <c r="C54" i="2"/>
  <c r="C45" i="2"/>
  <c r="C34" i="2"/>
  <c r="B44" i="1"/>
  <c r="D34" i="1"/>
  <c r="D35" i="1"/>
  <c r="D36" i="1"/>
  <c r="D37" i="1"/>
  <c r="D38" i="1"/>
  <c r="D39" i="1"/>
  <c r="D33" i="1"/>
  <c r="C34" i="1"/>
  <c r="C35" i="1"/>
  <c r="C36" i="1"/>
  <c r="C37" i="1"/>
  <c r="C38" i="1"/>
  <c r="C39" i="1"/>
  <c r="C3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<sst xmlns="http://schemas.openxmlformats.org/spreadsheetml/2006/main" count="142" uniqueCount="108">
  <si>
    <t>N</t>
  </si>
  <si>
    <t>f</t>
  </si>
  <si>
    <t>A</t>
  </si>
  <si>
    <t>N1</t>
  </si>
  <si>
    <t>N2</t>
  </si>
  <si>
    <t>N3</t>
  </si>
  <si>
    <t>L = 158.5</t>
  </si>
  <si>
    <t>n4</t>
  </si>
  <si>
    <t>34.4</t>
  </si>
  <si>
    <t>42.2</t>
  </si>
  <si>
    <t>49.6</t>
  </si>
  <si>
    <t>55.8</t>
  </si>
  <si>
    <t>62.8</t>
  </si>
  <si>
    <t>PESOS</t>
  </si>
  <si>
    <t>5.8</t>
  </si>
  <si>
    <t>6.2</t>
  </si>
  <si>
    <t>6.7</t>
  </si>
  <si>
    <t>7.2</t>
  </si>
  <si>
    <t>7.9</t>
  </si>
  <si>
    <t>7.5</t>
  </si>
  <si>
    <t>8.4</t>
  </si>
  <si>
    <t>6.9</t>
  </si>
  <si>
    <t>13.8</t>
  </si>
  <si>
    <t>20.7</t>
  </si>
  <si>
    <t>27.6</t>
  </si>
  <si>
    <t xml:space="preserve">B </t>
  </si>
  <si>
    <t>distancia</t>
  </si>
  <si>
    <t>0.0</t>
  </si>
  <si>
    <t>0.2</t>
  </si>
  <si>
    <t>0.4</t>
  </si>
  <si>
    <t>0.6</t>
  </si>
  <si>
    <t>0.8</t>
  </si>
  <si>
    <t>0.10</t>
  </si>
  <si>
    <t>0.12</t>
  </si>
  <si>
    <t>0.14</t>
  </si>
  <si>
    <t>0.25</t>
  </si>
  <si>
    <t>0.16</t>
  </si>
  <si>
    <t>0.18</t>
  </si>
  <si>
    <t>0.20</t>
  </si>
  <si>
    <t>0.22</t>
  </si>
  <si>
    <t>0.24</t>
  </si>
  <si>
    <t>0.26</t>
  </si>
  <si>
    <t>0.28</t>
  </si>
  <si>
    <t>0.30</t>
  </si>
  <si>
    <t>0.68</t>
  </si>
  <si>
    <t>2.06</t>
  </si>
  <si>
    <t>3.51</t>
  </si>
  <si>
    <t>3.99</t>
  </si>
  <si>
    <t>4.12</t>
  </si>
  <si>
    <t>4.23</t>
  </si>
  <si>
    <t>4.17</t>
  </si>
  <si>
    <t>4.10</t>
  </si>
  <si>
    <t>3.92</t>
  </si>
  <si>
    <t>3.32</t>
  </si>
  <si>
    <t>1.64</t>
  </si>
  <si>
    <t>0.55</t>
  </si>
  <si>
    <t>&lt;--SOLENOIDE</t>
  </si>
  <si>
    <t>di</t>
  </si>
  <si>
    <t>Dext</t>
  </si>
  <si>
    <t>20.5</t>
  </si>
  <si>
    <t>18.8</t>
  </si>
  <si>
    <t>19.65</t>
  </si>
  <si>
    <t>I</t>
  </si>
  <si>
    <t>B</t>
  </si>
  <si>
    <t>1.5</t>
  </si>
  <si>
    <t>2.5</t>
  </si>
  <si>
    <t>Dmedio</t>
  </si>
  <si>
    <t>DESFASE</t>
  </si>
  <si>
    <t>L = 1,585m</t>
  </si>
  <si>
    <t>m = 200g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</si>
  <si>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</si>
  <si>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</si>
  <si>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</si>
  <si>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</si>
  <si>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</si>
  <si>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</si>
  <si>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</si>
  <si>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</si>
  <si>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</si>
  <si>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Frecuencia Experimental</t>
  </si>
  <si>
    <t>"+-"0,1Hz</t>
  </si>
  <si>
    <t>Frecuencia teórica</t>
  </si>
  <si>
    <t>1 Medida de la frecuencia fundamental y la frecuencia de lo armónicos superiores</t>
  </si>
  <si>
    <t>2 Medidas de las frecuencias fundamentales en función de los pesos colgados. Medida de la densidad líneal de la cuerda.</t>
  </si>
  <si>
    <t>m(g)</t>
  </si>
  <si>
    <t>f1(Hz)</t>
  </si>
  <si>
    <t>f1^2(Hz)^2</t>
  </si>
  <si>
    <t>P(N)</t>
  </si>
  <si>
    <r>
      <t>m  = 4L^2*</t>
    </r>
    <r>
      <rPr>
        <sz val="11"/>
        <color theme="1"/>
        <rFont val="Calibri"/>
        <family val="2"/>
      </rPr>
      <t>µ</t>
    </r>
  </si>
  <si>
    <t xml:space="preserve">µ = m/4L^2 = </t>
  </si>
  <si>
    <t>kg/m</t>
  </si>
  <si>
    <t>m = 0,0402</t>
  </si>
  <si>
    <t>DATOS DE CLASE</t>
  </si>
  <si>
    <t>1 Campo magnético en el centro de la bobina en función de la corriente.</t>
  </si>
  <si>
    <t>I(A)</t>
  </si>
  <si>
    <t>B(mT)</t>
  </si>
  <si>
    <t>m= -0,4991mT/a</t>
  </si>
  <si>
    <r>
      <t>N = 2Rm/</t>
    </r>
    <r>
      <rPr>
        <sz val="11"/>
        <color theme="1"/>
        <rFont val="Calibri"/>
        <family val="2"/>
      </rPr>
      <t xml:space="preserve">µ = </t>
    </r>
  </si>
  <si>
    <t>espiras</t>
  </si>
  <si>
    <t>2 Medida del campo magnético en el eje de una bobina</t>
  </si>
  <si>
    <t>X(m)</t>
  </si>
  <si>
    <t>Bexp(mT)</t>
  </si>
  <si>
    <t>Bteo(mT)</t>
  </si>
  <si>
    <t>3 Medida del campo magnético en el eje de un solenoide</t>
  </si>
  <si>
    <t>I = 1A</t>
  </si>
  <si>
    <t>x(cm)</t>
  </si>
  <si>
    <t>Nota: mi bobina iba mal :)</t>
  </si>
  <si>
    <t>Datos de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</si>
</sst>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5" fillId="3" borderId="0" xfId="0" applyFont="1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la frecuencia experimental y teórica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Ondas!$C$14:$C$22</c:f>
              <c:numCache>
                <c:formatCode>General</c:formatCode>
                <c:ptCount val="9"/>
                <c:pt idx="0">
                  <c:v>6.9</c:v>
                </c:pt>
                <c:pt idx="1">
                  <c:v>13.8</c:v>
                </c:pt>
                <c:pt idx="2">
                  <c:v>20.7</c:v>
                </c:pt>
                <c:pt idx="3">
                  <c:v>27.6</c:v>
                </c:pt>
                <c:pt idx="4">
                  <c:v>34.4</c:v>
                </c:pt>
                <c:pt idx="5">
                  <c:v>42.2</c:v>
                </c:pt>
                <c:pt idx="6">
                  <c:v>49.6</c:v>
                </c:pt>
                <c:pt idx="7">
                  <c:v>55.8</c:v>
                </c:pt>
                <c:pt idx="8">
                  <c:v>62.8</c:v>
                </c:pt>
              </c:numCache>
            </c:numRef>
          </c:xVal>
          <c:yVal>
            <c:numRef>
              <c:f>Ondas!$E$14:$E$22</c:f>
              <c:numCache>
                <c:formatCode>General</c:formatCode>
                <c:ptCount val="9"/>
                <c:pt idx="0">
                  <c:v>6.9</c:v>
                </c:pt>
                <c:pt idx="1">
                  <c:v>13.8</c:v>
                </c:pt>
                <c:pt idx="2">
                  <c:v>20.700000000000003</c:v>
                </c:pt>
                <c:pt idx="3">
                  <c:v>27.6</c:v>
                </c:pt>
                <c:pt idx="4">
                  <c:v>34.5</c:v>
                </c:pt>
                <c:pt idx="5">
                  <c:v>41.400000000000006</c:v>
                </c:pt>
                <c:pt idx="6">
                  <c:v>48.300000000000004</c:v>
                </c:pt>
                <c:pt idx="7">
                  <c:v>55.2</c:v>
                </c:pt>
                <c:pt idx="8">
                  <c:v>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F-4CAF-BB5D-B75E501069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Ondas!$C$14:$C$22</c:f>
              <c:numCache>
                <c:formatCode>General</c:formatCode>
                <c:ptCount val="9"/>
                <c:pt idx="0">
                  <c:v>6.9</c:v>
                </c:pt>
                <c:pt idx="1">
                  <c:v>13.8</c:v>
                </c:pt>
                <c:pt idx="2">
                  <c:v>20.7</c:v>
                </c:pt>
                <c:pt idx="3">
                  <c:v>27.6</c:v>
                </c:pt>
                <c:pt idx="4">
                  <c:v>34.4</c:v>
                </c:pt>
                <c:pt idx="5">
                  <c:v>42.2</c:v>
                </c:pt>
                <c:pt idx="6">
                  <c:v>49.6</c:v>
                </c:pt>
                <c:pt idx="7">
                  <c:v>55.8</c:v>
                </c:pt>
                <c:pt idx="8">
                  <c:v>62.8</c:v>
                </c:pt>
              </c:numCache>
            </c:numRef>
          </c:xVal>
          <c:yVal>
            <c:numRef>
              <c:f>Ondas!$C$14:$C$22</c:f>
              <c:numCache>
                <c:formatCode>General</c:formatCode>
                <c:ptCount val="9"/>
                <c:pt idx="0">
                  <c:v>6.9</c:v>
                </c:pt>
                <c:pt idx="1">
                  <c:v>13.8</c:v>
                </c:pt>
                <c:pt idx="2">
                  <c:v>20.7</c:v>
                </c:pt>
                <c:pt idx="3">
                  <c:v>27.6</c:v>
                </c:pt>
                <c:pt idx="4">
                  <c:v>34.4</c:v>
                </c:pt>
                <c:pt idx="5">
                  <c:v>42.2</c:v>
                </c:pt>
                <c:pt idx="6">
                  <c:v>49.6</c:v>
                </c:pt>
                <c:pt idx="7">
                  <c:v>55.8</c:v>
                </c:pt>
                <c:pt idx="8">
                  <c:v>62.8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4F-4CAF-BB5D-B75E50106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22416"/>
        <c:axId val="2066221168"/>
      </c:scatterChart>
      <c:valAx>
        <c:axId val="20662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antinodos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221168"/>
        <c:crosses val="autoZero"/>
        <c:crossBetween val="midCat"/>
      </c:valAx>
      <c:valAx>
        <c:axId val="20662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2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Cálculo de la densidad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5228215223097115"/>
                  <c:y val="-9.66921119592875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Ondas!$C$33:$C$39</c:f>
              <c:numCache>
                <c:formatCode>General</c:formatCode>
                <c:ptCount val="7"/>
                <c:pt idx="0">
                  <c:v>33.64</c:v>
                </c:pt>
                <c:pt idx="1">
                  <c:v>38.440000000000005</c:v>
                </c:pt>
                <c:pt idx="2">
                  <c:v>40.960000000000008</c:v>
                </c:pt>
                <c:pt idx="3">
                  <c:v>51.84</c:v>
                </c:pt>
                <c:pt idx="4">
                  <c:v>56.25</c:v>
                </c:pt>
                <c:pt idx="5">
                  <c:v>62.410000000000004</c:v>
                </c:pt>
                <c:pt idx="6">
                  <c:v>70.56</c:v>
                </c:pt>
              </c:numCache>
            </c:numRef>
          </c:xVal>
          <c:yVal>
            <c:numRef>
              <c:f>Ondas!$D$33:$D$39</c:f>
              <c:numCache>
                <c:formatCode>General</c:formatCode>
                <c:ptCount val="7"/>
                <c:pt idx="0">
                  <c:v>1.4715</c:v>
                </c:pt>
                <c:pt idx="1">
                  <c:v>1.6677</c:v>
                </c:pt>
                <c:pt idx="2">
                  <c:v>1.8639000000000001</c:v>
                </c:pt>
                <c:pt idx="3">
                  <c:v>2.0600999999999998</c:v>
                </c:pt>
                <c:pt idx="4">
                  <c:v>2.2563</c:v>
                </c:pt>
                <c:pt idx="5">
                  <c:v>2.4525000000000001</c:v>
                </c:pt>
                <c:pt idx="6">
                  <c:v>2.6487000000000003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716-86C3-35C23DB3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37344"/>
        <c:axId val="1059627360"/>
      </c:scatterChart>
      <c:valAx>
        <c:axId val="10596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f1^2(Hz)^2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9627360"/>
        <c:crosses val="autoZero"/>
        <c:crossBetween val="midCat"/>
      </c:valAx>
      <c:valAx>
        <c:axId val="1059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96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Variación del campo magnético frente a la corriente en el centro de una bobina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2401585144646516E-2"/>
                  <c:y val="-0.38795935824007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'Campo magnético'!$A$24:$A$29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'Campo magnético'!$B$24:$B$29</c:f>
              <c:numCache>
                <c:formatCode>General</c:formatCode>
                <c:ptCount val="6"/>
                <c:pt idx="0">
                  <c:v>-0.25</c:v>
                </c:pt>
                <c:pt idx="1">
                  <c:v>-0.5</c:v>
                </c:pt>
                <c:pt idx="2">
                  <c:v>-0.74</c:v>
                </c:pt>
                <c:pt idx="3">
                  <c:v>-1</c:v>
                </c:pt>
                <c:pt idx="4">
                  <c:v>-1.26</c:v>
                </c:pt>
                <c:pt idx="5">
                  <c:v>-1.49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E45-9EF2-8C0DFBD2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23344"/>
        <c:axId val="1059423760"/>
      </c:scatterChart>
      <c:valAx>
        <c:axId val="10594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9423760"/>
        <c:crosses val="autoZero"/>
        <c:crossBetween val="midCat"/>
      </c:valAx>
      <c:valAx>
        <c:axId val="10594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94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Variación del campo magnético en el eje de la bobina</a:t>
            </a:r>
          </a:p>
        </c:rich>
      </c:tx>
      <c:layout>
        <c:manualLayout>
          <c:xMode val="edge"/>
          <c:yMode val="edge"/>
          <c:x val="0.354124890638670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'Campo magnético'!$A$45:$A$54</c:f>
              <c:numCache>
                <c:formatCode>General</c:formatCode>
                <c:ptCount val="10"/>
                <c:pt idx="0">
                  <c:v>-0.05</c:v>
                </c:pt>
                <c:pt idx="1">
                  <c:v>-0.1</c:v>
                </c:pt>
                <c:pt idx="2">
                  <c:v>-0.15</c:v>
                </c:pt>
                <c:pt idx="3">
                  <c:v>-0.2</c:v>
                </c:pt>
                <c:pt idx="4">
                  <c:v>-0.25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</c:numCache>
            </c:numRef>
          </c:xVal>
          <c:yVal>
            <c:numRef>
              <c:f>'Campo magnético'!$B$45:$B$54</c:f>
              <c:numCache>
                <c:formatCode>General</c:formatCode>
                <c:ptCount val="10"/>
                <c:pt idx="0">
                  <c:v>-0.98</c:v>
                </c:pt>
                <c:pt idx="1">
                  <c:v>-0.81</c:v>
                </c:pt>
                <c:pt idx="2">
                  <c:v>-0.6</c:v>
                </c:pt>
                <c:pt idx="3">
                  <c:v>-0.4</c:v>
                </c:pt>
                <c:pt idx="4">
                  <c:v>-0.3</c:v>
                </c:pt>
                <c:pt idx="5">
                  <c:v>-0.97</c:v>
                </c:pt>
                <c:pt idx="6">
                  <c:v>-0.78</c:v>
                </c:pt>
                <c:pt idx="7">
                  <c:v>-0.57999999999999996</c:v>
                </c:pt>
                <c:pt idx="8">
                  <c:v>-0.41</c:v>
                </c:pt>
                <c:pt idx="9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3-4EE7-9E00-AD68C0729C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'Campo magnético'!$A$45:$A$54</c:f>
              <c:numCache>
                <c:formatCode>General</c:formatCode>
                <c:ptCount val="10"/>
                <c:pt idx="0">
                  <c:v>-0.05</c:v>
                </c:pt>
                <c:pt idx="1">
                  <c:v>-0.1</c:v>
                </c:pt>
                <c:pt idx="2">
                  <c:v>-0.15</c:v>
                </c:pt>
                <c:pt idx="3">
                  <c:v>-0.2</c:v>
                </c:pt>
                <c:pt idx="4">
                  <c:v>-0.25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</c:numCache>
            </c:numRef>
          </c:xVal>
          <c:yVal>
            <c:numRef>
              <c:f>'Campo magnético'!$C$45:$C$54</c:f>
              <c:numCache>
                <c:formatCode>General</c:formatCode>
                <c:ptCount val="10"/>
                <c:pt idx="0">
                  <c:v>-0.98</c:v>
                </c:pt>
                <c:pt idx="1">
                  <c:v>-0.81</c:v>
                </c:pt>
                <c:pt idx="2">
                  <c:v>-0.6</c:v>
                </c:pt>
                <c:pt idx="3">
                  <c:v>-0.4</c:v>
                </c:pt>
                <c:pt idx="4">
                  <c:v>-0.3</c:v>
                </c:pt>
                <c:pt idx="5">
                  <c:v>-0.97</c:v>
                </c:pt>
                <c:pt idx="6">
                  <c:v>-0.78</c:v>
                </c:pt>
                <c:pt idx="7">
                  <c:v>-0.57999999999999996</c:v>
                </c:pt>
                <c:pt idx="8">
                  <c:v>-0.41</c:v>
                </c:pt>
                <c:pt idx="9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3-4EE7-9E00-AD68C0729CE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1221472"/>
        <c:axId val="471220640"/>
      </c:scatterChart>
      <c:valAx>
        <c:axId val="4712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220640"/>
        <c:crosses val="autoZero"/>
        <c:crossBetween val="midCat"/>
      </c:valAx>
      <c:valAx>
        <c:axId val="4712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Variación del camp</a:t>
            </a:r>
            <a:r>
              <a:rPr lang="es-ES" baseline="0"/>
              <a:t>o magnético en el eje de un solenoide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'Campo magnético'!$A$68:$A$83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'Campo magnético'!$B$68:$B$83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63-4827-AC56-A598A9C4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70528"/>
        <c:axId val="1061269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'Campo magnético'!$A$83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'Campo magnético'!$B$68:$B$82</c15:sqref>
                        </c15:formulaRef>
                      </c:ext>
                    </c:extLst>
                    <c:strCache>
                      <c:ptCount val="15"/>
                      <c:pt idx="0">
                        <c:v>0.25</c:v>
                      </c:pt>
                      <c:pt idx="1">
                        <c:v>0.68</c:v>
                      </c:pt>
                      <c:pt idx="2">
                        <c:v>2.06</c:v>
                      </c:pt>
                      <c:pt idx="3">
                        <c:v>3.51</c:v>
                      </c:pt>
                      <c:pt idx="4">
                        <c:v>3.99</c:v>
                      </c:pt>
                      <c:pt idx="5">
                        <c:v>4.12</c:v>
                      </c:pt>
                      <c:pt idx="6">
                        <c:v>4.23</c:v>
                      </c:pt>
                      <c:pt idx="7">
                        <c:v>4.17</c:v>
                      </c:pt>
                      <c:pt idx="8">
                        <c:v>4.12</c:v>
                      </c:pt>
                      <c:pt idx="9">
                        <c:v>4.10</c:v>
                      </c:pt>
                      <c:pt idx="10">
                        <c:v>3.92</c:v>
                      </c:pt>
                      <c:pt idx="11">
                        <c:v>3.32</c:v>
                      </c:pt>
                      <c:pt idx="12">
                        <c:v>1.64</c:v>
                      </c:pt>
                      <c:pt idx="13">
                        <c:v>0.55</c:v>
                      </c:pt>
                      <c:pt idx="14">
                        <c:v>0.22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'Campo magnético'!$B$83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D63-4827-AC56-A598A9C4892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'Campo magnético'!$A$68:$A$83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'Campo magnético'!$B$68:$B$83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D63-4827-AC56-A598A9C48921}"/>
                  </c:ext>
                </c:extLst>
              </c15:ser>
            </c15:filteredScatterSeries>
          </c:ext>
        </c:extLst>
      </c:scatterChart>
      <c:valAx>
        <c:axId val="10612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269696"/>
        <c:crosses val="autoZero"/>
        <c:crossBetween val="midCat"/>
      </c:valAx>
      <c:valAx>
        <c:axId val="1061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B(T)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5611475648877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2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11</xdr:row>
      <xdr:rowOff>188595</xdr:rowOff>
    </xdr:from>
    <xdr:to>
      <xdr:col>13</xdr:col>
      <xdr:colOff>571501</xdr:colOff>
      <xdr:row>26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73BA00-15F2-4CBF-A276-18B998B4B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703729</xdr:colOff>
      <xdr:row>30</xdr:row>
      <xdr:rowOff>62753</xdr:rowOff>
    </xdr:from>
    <xdr:to>
      <xdr:col>13</xdr:col>
      <xdr:colOff>703729</xdr:colOff>
      <xdr:row>44</xdr:row>
      <xdr:rowOff>170330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973854-8300-4C13-A3DC-6117B9DB6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</xdr:colOff>
      <xdr:row>22</xdr:row>
      <xdr:rowOff>180974</xdr:rowOff>
    </xdr:from>
    <xdr:to>
      <xdr:col>9</xdr:col>
      <xdr:colOff>1859279</xdr:colOff>
      <xdr:row>39</xdr:row>
      <xdr:rowOff>15239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34F4D6-B027-4201-9929-C0AB90DF2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224790</xdr:colOff>
      <xdr:row>42</xdr:row>
      <xdr:rowOff>0</xdr:rowOff>
    </xdr:from>
    <xdr:to>
      <xdr:col>9</xdr:col>
      <xdr:colOff>2042160</xdr:colOff>
      <xdr:row>63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13A244-6D33-4546-BBE3-31E0DD69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69</xdr:row>
      <xdr:rowOff>133350</xdr:rowOff>
    </xdr:from>
    <xdr:to>
      <xdr:col>9</xdr:col>
      <xdr:colOff>1127760</xdr:colOff>
      <xdr:row>84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55B990-EA7A-4064-86A5-964134978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03FF-6BD7-4F92-81E3-68F564BA1055}">
  <dimension ref="A1:N46"/>
  <sheetViews>
    <sheetView topLeftCell="A22" zoomScale="85" zoomScaleNormal="85" workbookViewId="0">
      <selection activeCell="M10" sqref="M10"/>
    </sheetView>
  </sheetViews>
  <sheetFormatPr baseColWidth="10" defaultRowHeight="15" x14ac:dyDescent="0.25"/>
  <cols>
    <col min="2" max="2" width="12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/>
      <c r="E1" s="2"/>
      <c r="F1" s="2" t="s">
        <v>13</v>
      </c>
      <c r="G1" s="2" t="s">
        <v>1</v>
      </c>
    </row>
    <row r="2" spans="1:14" x14ac:dyDescent="0.25">
      <c r="A2" s="2" t="s">
        <v>3</v>
      </c>
      <c r="B2" s="2" t="s">
        <v>21</v>
      </c>
      <c r="C2" s="2">
        <v>100</v>
      </c>
      <c r="D2" s="2"/>
      <c r="E2" s="2" t="s">
        <v>6</v>
      </c>
      <c r="F2" s="2">
        <v>150</v>
      </c>
      <c r="G2" s="2" t="s">
        <v>14</v>
      </c>
    </row>
    <row r="3" spans="1:14" x14ac:dyDescent="0.25">
      <c r="A3" s="2" t="s">
        <v>4</v>
      </c>
      <c r="B3" s="2" t="s">
        <v>22</v>
      </c>
      <c r="C3" s="2">
        <v>100</v>
      </c>
      <c r="D3" s="2"/>
      <c r="E3" s="2"/>
      <c r="F3" s="2">
        <v>170</v>
      </c>
      <c r="G3" s="2" t="s">
        <v>15</v>
      </c>
    </row>
    <row r="4" spans="1:14" x14ac:dyDescent="0.25">
      <c r="A4" s="2" t="s">
        <v>5</v>
      </c>
      <c r="B4" s="2" t="s">
        <v>23</v>
      </c>
      <c r="C4" s="2">
        <v>100</v>
      </c>
      <c r="D4" s="2"/>
      <c r="E4" s="2"/>
      <c r="F4" s="2">
        <v>190</v>
      </c>
      <c r="G4" s="2" t="s">
        <v>16</v>
      </c>
    </row>
    <row r="5" spans="1:14" x14ac:dyDescent="0.25">
      <c r="A5" s="2" t="s">
        <v>7</v>
      </c>
      <c r="B5" s="2" t="s">
        <v>24</v>
      </c>
      <c r="C5" s="2">
        <v>100</v>
      </c>
      <c r="D5" s="2"/>
      <c r="E5" s="2"/>
      <c r="F5" s="2">
        <v>210</v>
      </c>
      <c r="G5" s="2" t="s">
        <v>17</v>
      </c>
    </row>
    <row r="6" spans="1:14" x14ac:dyDescent="0.25">
      <c r="A6" s="2">
        <v>5</v>
      </c>
      <c r="B6" s="2" t="s">
        <v>8</v>
      </c>
      <c r="C6" s="2">
        <v>100</v>
      </c>
      <c r="D6" s="2"/>
      <c r="E6" s="2"/>
      <c r="F6" s="2">
        <v>230</v>
      </c>
      <c r="G6" s="2" t="s">
        <v>19</v>
      </c>
    </row>
    <row r="7" spans="1:14" x14ac:dyDescent="0.25">
      <c r="A7" s="2">
        <v>6</v>
      </c>
      <c r="B7" s="2" t="s">
        <v>9</v>
      </c>
      <c r="C7" s="2">
        <v>100</v>
      </c>
      <c r="D7" s="2"/>
      <c r="E7" s="2"/>
      <c r="F7" s="2">
        <v>250</v>
      </c>
      <c r="G7" s="2" t="s">
        <v>18</v>
      </c>
    </row>
    <row r="8" spans="1:14" x14ac:dyDescent="0.25">
      <c r="A8" s="2">
        <v>7</v>
      </c>
      <c r="B8" s="2" t="s">
        <v>10</v>
      </c>
      <c r="C8" s="2">
        <v>100</v>
      </c>
      <c r="D8" s="2"/>
      <c r="E8" s="2"/>
      <c r="F8" s="2">
        <v>270</v>
      </c>
      <c r="G8" s="2" t="s">
        <v>20</v>
      </c>
    </row>
    <row r="9" spans="1:14" x14ac:dyDescent="0.25">
      <c r="A9" s="2">
        <v>8</v>
      </c>
      <c r="B9" s="2" t="s">
        <v>11</v>
      </c>
      <c r="C9" s="2">
        <v>100</v>
      </c>
      <c r="D9" s="2"/>
      <c r="E9" s="2"/>
      <c r="F9" s="2"/>
      <c r="G9" s="2"/>
    </row>
    <row r="10" spans="1:14" x14ac:dyDescent="0.25">
      <c r="A10" s="2">
        <v>9</v>
      </c>
      <c r="B10" s="2" t="s">
        <v>12</v>
      </c>
      <c r="C10" s="2">
        <v>100</v>
      </c>
      <c r="D10" s="2"/>
      <c r="E10" s="2"/>
      <c r="F10" s="2" t="s">
        <v>92</v>
      </c>
      <c r="G10" s="2"/>
    </row>
    <row r="12" spans="1:14" x14ac:dyDescent="0.25">
      <c r="A12" s="3" t="s">
        <v>82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5" t="s">
        <v>69</v>
      </c>
      <c r="B13" s="5" t="s">
        <v>68</v>
      </c>
      <c r="C13" s="5" t="s">
        <v>79</v>
      </c>
      <c r="D13" s="5"/>
      <c r="E13" s="5" t="s">
        <v>81</v>
      </c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>
        <v>1</v>
      </c>
      <c r="B14" s="4" t="s">
        <v>70</v>
      </c>
      <c r="C14" s="4">
        <v>6.9</v>
      </c>
      <c r="D14" s="4" t="s">
        <v>80</v>
      </c>
      <c r="E14" s="4">
        <f>C14</f>
        <v>6.9</v>
      </c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>
        <v>2</v>
      </c>
      <c r="B15" s="4" t="s">
        <v>71</v>
      </c>
      <c r="C15" s="4">
        <v>13.8</v>
      </c>
      <c r="D15" s="4" t="s">
        <v>80</v>
      </c>
      <c r="E15" s="4">
        <f>E14*2</f>
        <v>13.8</v>
      </c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>
        <v>3</v>
      </c>
      <c r="B16" s="4" t="s">
        <v>72</v>
      </c>
      <c r="C16" s="4">
        <v>20.7</v>
      </c>
      <c r="D16" s="4" t="s">
        <v>80</v>
      </c>
      <c r="E16" s="4">
        <f>E14*3</f>
        <v>20.700000000000003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>
        <v>4</v>
      </c>
      <c r="B17" s="4" t="s">
        <v>73</v>
      </c>
      <c r="C17" s="4">
        <v>27.6</v>
      </c>
      <c r="D17" s="4" t="s">
        <v>80</v>
      </c>
      <c r="E17" s="4">
        <f>E14*4</f>
        <v>27.6</v>
      </c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>
        <v>5</v>
      </c>
      <c r="B18" s="4" t="s">
        <v>74</v>
      </c>
      <c r="C18" s="4">
        <v>34.4</v>
      </c>
      <c r="D18" s="4" t="s">
        <v>80</v>
      </c>
      <c r="E18" s="4">
        <f>E14*5</f>
        <v>34.5</v>
      </c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>
        <v>6</v>
      </c>
      <c r="B19" s="4" t="s">
        <v>75</v>
      </c>
      <c r="C19" s="4">
        <v>42.2</v>
      </c>
      <c r="D19" s="4" t="s">
        <v>80</v>
      </c>
      <c r="E19" s="4">
        <f>E14*6</f>
        <v>41.400000000000006</v>
      </c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>
        <v>7</v>
      </c>
      <c r="B20" s="4" t="s">
        <v>76</v>
      </c>
      <c r="C20" s="4">
        <v>49.6</v>
      </c>
      <c r="D20" s="4" t="s">
        <v>80</v>
      </c>
      <c r="E20" s="4">
        <f>E14*7</f>
        <v>48.300000000000004</v>
      </c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>
        <v>8</v>
      </c>
      <c r="B21" s="4" t="s">
        <v>77</v>
      </c>
      <c r="C21" s="4">
        <v>55.8</v>
      </c>
      <c r="D21" s="4" t="s">
        <v>80</v>
      </c>
      <c r="E21" s="4">
        <f>E14*8</f>
        <v>55.2</v>
      </c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>
        <v>9</v>
      </c>
      <c r="B22" s="4" t="s">
        <v>78</v>
      </c>
      <c r="C22" s="4">
        <v>62.8</v>
      </c>
      <c r="D22" s="4" t="s">
        <v>80</v>
      </c>
      <c r="E22" s="4">
        <f>E14*9</f>
        <v>62.1</v>
      </c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3" t="s">
        <v>83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5" t="s">
        <v>68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4" t="s">
        <v>84</v>
      </c>
      <c r="B32" s="4" t="s">
        <v>85</v>
      </c>
      <c r="C32" s="4" t="s">
        <v>86</v>
      </c>
      <c r="D32" s="4" t="s">
        <v>87</v>
      </c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>
        <v>150</v>
      </c>
      <c r="B33" s="4">
        <v>5.8</v>
      </c>
      <c r="C33" s="4">
        <f>$B33^2</f>
        <v>33.64</v>
      </c>
      <c r="D33" s="4">
        <f>$A33*9.81/1000</f>
        <v>1.4715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4">
        <v>170</v>
      </c>
      <c r="B34" s="4">
        <v>6.2</v>
      </c>
      <c r="C34" s="4">
        <f t="shared" ref="C34:C39" si="0">$B34^2</f>
        <v>38.440000000000005</v>
      </c>
      <c r="D34" s="4">
        <f t="shared" ref="D34:D39" si="1">$A34*9.81/1000</f>
        <v>1.6677</v>
      </c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4">
        <v>190</v>
      </c>
      <c r="B35" s="4">
        <v>6.4</v>
      </c>
      <c r="C35" s="4">
        <f t="shared" si="0"/>
        <v>40.960000000000008</v>
      </c>
      <c r="D35" s="4">
        <f t="shared" si="1"/>
        <v>1.8639000000000001</v>
      </c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4">
        <v>210</v>
      </c>
      <c r="B36" s="4">
        <v>7.2</v>
      </c>
      <c r="C36" s="4">
        <f t="shared" si="0"/>
        <v>51.84</v>
      </c>
      <c r="D36" s="4">
        <f t="shared" si="1"/>
        <v>2.0600999999999998</v>
      </c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>
        <v>230</v>
      </c>
      <c r="B37" s="4">
        <v>7.5</v>
      </c>
      <c r="C37" s="4">
        <f t="shared" si="0"/>
        <v>56.25</v>
      </c>
      <c r="D37" s="4">
        <f t="shared" si="1"/>
        <v>2.2563</v>
      </c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4">
        <v>250</v>
      </c>
      <c r="B38" s="4">
        <v>7.9</v>
      </c>
      <c r="C38" s="4">
        <f t="shared" si="0"/>
        <v>62.410000000000004</v>
      </c>
      <c r="D38" s="4">
        <f t="shared" si="1"/>
        <v>2.4525000000000001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4">
        <v>270</v>
      </c>
      <c r="B39" s="4">
        <v>8.4</v>
      </c>
      <c r="C39" s="4">
        <f t="shared" si="0"/>
        <v>70.56</v>
      </c>
      <c r="D39" s="4">
        <f t="shared" si="1"/>
        <v>2.6487000000000003</v>
      </c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4" t="s">
        <v>91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A43" s="4" t="s">
        <v>88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s="4" t="s">
        <v>89</v>
      </c>
      <c r="B44" s="6">
        <f xml:space="preserve"> 0.0402/(4*(1.6^2))</f>
        <v>3.9257812499999996E-3</v>
      </c>
      <c r="C44" s="4" t="s">
        <v>90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F32A-14DD-41FA-BB07-90CB4C34166B}">
  <dimension ref="A1:M87"/>
  <sheetViews>
    <sheetView tabSelected="1" topLeftCell="A22" workbookViewId="0">
      <selection activeCell="R23" sqref="R23"/>
    </sheetView>
  </sheetViews>
  <sheetFormatPr baseColWidth="10" defaultRowHeight="15" x14ac:dyDescent="0.25"/>
  <cols>
    <col min="3" max="3" width="11.85546875" bestFit="1" customWidth="1"/>
    <col min="10" max="10" width="38.28515625" customWidth="1"/>
  </cols>
  <sheetData>
    <row r="1" spans="1:13" x14ac:dyDescent="0.25">
      <c r="A1" s="7" t="s">
        <v>25</v>
      </c>
      <c r="B1" s="7" t="s">
        <v>2</v>
      </c>
      <c r="C1" s="7" t="s">
        <v>26</v>
      </c>
      <c r="D1" s="7"/>
      <c r="E1" s="7"/>
      <c r="F1" s="7"/>
      <c r="G1" s="7" t="s">
        <v>57</v>
      </c>
      <c r="H1" s="7" t="s">
        <v>58</v>
      </c>
      <c r="I1" s="7" t="s">
        <v>66</v>
      </c>
      <c r="J1" s="7" t="s">
        <v>0</v>
      </c>
      <c r="K1" s="7" t="s">
        <v>62</v>
      </c>
      <c r="L1" s="7" t="s">
        <v>63</v>
      </c>
      <c r="M1" s="7"/>
    </row>
    <row r="2" spans="1:13" x14ac:dyDescent="0.25">
      <c r="A2" s="7" t="s">
        <v>35</v>
      </c>
      <c r="B2" s="7">
        <v>1</v>
      </c>
      <c r="C2" s="7" t="s">
        <v>27</v>
      </c>
      <c r="D2" s="7" t="s">
        <v>56</v>
      </c>
      <c r="E2" s="7"/>
      <c r="F2" s="7"/>
      <c r="G2" s="7" t="s">
        <v>60</v>
      </c>
      <c r="H2" s="7" t="s">
        <v>59</v>
      </c>
      <c r="I2" s="7" t="s">
        <v>61</v>
      </c>
      <c r="J2" s="7">
        <v>439.59</v>
      </c>
      <c r="K2" s="7">
        <v>0.5</v>
      </c>
      <c r="L2" s="7">
        <v>-0.25</v>
      </c>
      <c r="M2" s="7"/>
    </row>
    <row r="3" spans="1:13" x14ac:dyDescent="0.25">
      <c r="A3" s="7" t="s">
        <v>44</v>
      </c>
      <c r="B3" s="7">
        <v>1</v>
      </c>
      <c r="C3" s="7" t="s">
        <v>28</v>
      </c>
      <c r="D3" s="7"/>
      <c r="E3" s="7"/>
      <c r="F3" s="7"/>
      <c r="G3" s="7"/>
      <c r="H3" s="7"/>
      <c r="I3" s="7"/>
      <c r="J3" s="7"/>
      <c r="K3" s="7">
        <v>1</v>
      </c>
      <c r="L3" s="7">
        <v>-0.5</v>
      </c>
      <c r="M3" s="7"/>
    </row>
    <row r="4" spans="1:13" x14ac:dyDescent="0.25">
      <c r="A4" s="7" t="s">
        <v>45</v>
      </c>
      <c r="B4" s="7">
        <v>1</v>
      </c>
      <c r="C4" s="7" t="s">
        <v>29</v>
      </c>
      <c r="D4" s="7"/>
      <c r="E4" s="7"/>
      <c r="F4" s="7"/>
      <c r="G4" s="7" t="s">
        <v>67</v>
      </c>
      <c r="H4" s="7">
        <v>0.03</v>
      </c>
      <c r="I4" s="7"/>
      <c r="J4" s="7"/>
      <c r="K4" s="7" t="s">
        <v>64</v>
      </c>
      <c r="L4" s="7">
        <v>-0.74</v>
      </c>
      <c r="M4" s="7"/>
    </row>
    <row r="5" spans="1:13" x14ac:dyDescent="0.25">
      <c r="A5" s="7" t="s">
        <v>46</v>
      </c>
      <c r="B5" s="7">
        <v>1</v>
      </c>
      <c r="C5" s="7" t="s">
        <v>30</v>
      </c>
      <c r="D5" s="7"/>
      <c r="E5" s="7"/>
      <c r="F5" s="7"/>
      <c r="G5" s="7"/>
      <c r="H5" s="7"/>
      <c r="I5" s="7"/>
      <c r="J5" s="7"/>
      <c r="K5" s="7">
        <v>2</v>
      </c>
      <c r="L5" s="7">
        <v>-1</v>
      </c>
      <c r="M5" s="7"/>
    </row>
    <row r="6" spans="1:13" x14ac:dyDescent="0.25">
      <c r="A6" s="7" t="s">
        <v>47</v>
      </c>
      <c r="B6" s="7">
        <v>1</v>
      </c>
      <c r="C6" s="7" t="s">
        <v>31</v>
      </c>
      <c r="D6" s="7"/>
      <c r="E6" s="7"/>
      <c r="F6" s="7"/>
      <c r="G6" s="7"/>
      <c r="H6" s="7"/>
      <c r="I6" s="7"/>
      <c r="J6" s="7"/>
      <c r="K6" s="7" t="s">
        <v>65</v>
      </c>
      <c r="L6" s="7">
        <v>-1.26</v>
      </c>
      <c r="M6" s="7"/>
    </row>
    <row r="7" spans="1:13" x14ac:dyDescent="0.25">
      <c r="A7" s="7" t="s">
        <v>48</v>
      </c>
      <c r="B7" s="7">
        <v>1</v>
      </c>
      <c r="C7" s="7" t="s">
        <v>32</v>
      </c>
      <c r="D7" s="7"/>
      <c r="E7" s="7"/>
      <c r="F7" s="7"/>
      <c r="G7" s="7"/>
      <c r="H7" s="7"/>
      <c r="I7" s="7"/>
      <c r="J7" s="7"/>
      <c r="K7" s="7">
        <v>3</v>
      </c>
      <c r="L7" s="7">
        <v>-1.49</v>
      </c>
      <c r="M7" s="7"/>
    </row>
    <row r="8" spans="1:13" x14ac:dyDescent="0.25">
      <c r="A8" s="7" t="s">
        <v>49</v>
      </c>
      <c r="B8" s="7">
        <v>1</v>
      </c>
      <c r="C8" s="7" t="s">
        <v>33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 t="s">
        <v>50</v>
      </c>
      <c r="B9" s="7">
        <v>1</v>
      </c>
      <c r="C9" s="7" t="s">
        <v>34</v>
      </c>
      <c r="D9" s="7"/>
      <c r="E9" s="7"/>
      <c r="F9" s="7"/>
      <c r="G9" s="7" t="s">
        <v>26</v>
      </c>
      <c r="H9" s="7" t="s">
        <v>63</v>
      </c>
      <c r="I9" s="7"/>
      <c r="J9" s="7"/>
      <c r="K9" s="7"/>
      <c r="L9" s="7"/>
      <c r="M9" s="7"/>
    </row>
    <row r="10" spans="1:13" x14ac:dyDescent="0.25">
      <c r="A10" s="7" t="s">
        <v>48</v>
      </c>
      <c r="B10" s="7">
        <v>1</v>
      </c>
      <c r="C10" s="7" t="s">
        <v>36</v>
      </c>
      <c r="D10" s="7"/>
      <c r="E10" s="7"/>
      <c r="F10" s="7"/>
      <c r="G10" s="7">
        <v>-0.05</v>
      </c>
      <c r="H10" s="7">
        <v>-0.98</v>
      </c>
      <c r="I10" s="7"/>
      <c r="J10" s="7"/>
      <c r="K10" s="7"/>
      <c r="L10" s="7"/>
      <c r="M10" s="7"/>
    </row>
    <row r="11" spans="1:13" x14ac:dyDescent="0.25">
      <c r="A11" s="7" t="s">
        <v>51</v>
      </c>
      <c r="B11" s="7">
        <v>1</v>
      </c>
      <c r="C11" s="7" t="s">
        <v>37</v>
      </c>
      <c r="D11" s="7"/>
      <c r="E11" s="7"/>
      <c r="F11" s="7"/>
      <c r="G11" s="7">
        <v>-0.1</v>
      </c>
      <c r="H11" s="7">
        <v>-0.81</v>
      </c>
      <c r="I11" s="7"/>
      <c r="J11" s="7"/>
      <c r="K11" s="7"/>
      <c r="L11" s="7"/>
      <c r="M11" s="7"/>
    </row>
    <row r="12" spans="1:13" x14ac:dyDescent="0.25">
      <c r="A12" s="7" t="s">
        <v>52</v>
      </c>
      <c r="B12" s="7">
        <v>1</v>
      </c>
      <c r="C12" s="7" t="s">
        <v>38</v>
      </c>
      <c r="D12" s="7"/>
      <c r="E12" s="7"/>
      <c r="F12" s="7"/>
      <c r="G12" s="7">
        <v>-0.15</v>
      </c>
      <c r="H12" s="7">
        <v>-0.6</v>
      </c>
      <c r="I12" s="7"/>
      <c r="J12" s="7"/>
      <c r="K12" s="7"/>
      <c r="L12" s="7"/>
      <c r="M12" s="7"/>
    </row>
    <row r="13" spans="1:13" x14ac:dyDescent="0.25">
      <c r="A13" s="7" t="s">
        <v>53</v>
      </c>
      <c r="B13" s="7">
        <v>1</v>
      </c>
      <c r="C13" s="7" t="s">
        <v>39</v>
      </c>
      <c r="D13" s="7"/>
      <c r="E13" s="7"/>
      <c r="F13" s="7"/>
      <c r="G13" s="7">
        <v>-0.2</v>
      </c>
      <c r="H13" s="7">
        <v>-0.4</v>
      </c>
      <c r="I13" s="7"/>
      <c r="J13" s="7"/>
      <c r="K13" s="7"/>
      <c r="L13" s="7"/>
      <c r="M13" s="7"/>
    </row>
    <row r="14" spans="1:13" x14ac:dyDescent="0.25">
      <c r="A14" s="7" t="s">
        <v>54</v>
      </c>
      <c r="B14" s="7">
        <v>1</v>
      </c>
      <c r="C14" s="7" t="s">
        <v>40</v>
      </c>
      <c r="D14" s="7"/>
      <c r="E14" s="7"/>
      <c r="F14" s="7"/>
      <c r="G14" s="7">
        <v>-0.25</v>
      </c>
      <c r="H14" s="7">
        <v>-0.3</v>
      </c>
      <c r="I14" s="7"/>
      <c r="J14" s="7"/>
      <c r="K14" s="7"/>
      <c r="L14" s="7"/>
      <c r="M14" s="7"/>
    </row>
    <row r="15" spans="1:13" x14ac:dyDescent="0.25">
      <c r="A15" s="7" t="s">
        <v>55</v>
      </c>
      <c r="B15" s="7">
        <v>1</v>
      </c>
      <c r="C15" s="7" t="s">
        <v>41</v>
      </c>
      <c r="D15" s="7"/>
      <c r="E15" s="7"/>
      <c r="F15" s="7"/>
      <c r="G15" s="7">
        <v>0.05</v>
      </c>
      <c r="H15" s="7">
        <v>-0.97</v>
      </c>
      <c r="I15" s="7"/>
      <c r="J15" s="7"/>
      <c r="K15" s="7"/>
      <c r="L15" s="7"/>
      <c r="M15" s="7"/>
    </row>
    <row r="16" spans="1:13" x14ac:dyDescent="0.25">
      <c r="A16" s="7" t="s">
        <v>39</v>
      </c>
      <c r="B16" s="7">
        <v>1</v>
      </c>
      <c r="C16" s="7" t="s">
        <v>42</v>
      </c>
      <c r="D16" s="7"/>
      <c r="E16" s="7"/>
      <c r="F16" s="7"/>
      <c r="G16" s="7">
        <v>0.1</v>
      </c>
      <c r="H16" s="7">
        <v>-0.78</v>
      </c>
      <c r="I16" s="7"/>
      <c r="J16" s="7"/>
      <c r="K16" s="7"/>
      <c r="L16" s="7"/>
      <c r="M16" s="7"/>
    </row>
    <row r="17" spans="1:13" x14ac:dyDescent="0.25">
      <c r="A17" s="7" t="s">
        <v>32</v>
      </c>
      <c r="B17" s="7">
        <v>1</v>
      </c>
      <c r="C17" s="7" t="s">
        <v>43</v>
      </c>
      <c r="D17" s="7"/>
      <c r="E17" s="7"/>
      <c r="F17" s="7"/>
      <c r="G17" s="7">
        <v>0.15</v>
      </c>
      <c r="H17" s="7">
        <v>-0.57999999999999996</v>
      </c>
      <c r="I17" s="7"/>
      <c r="J17" s="7"/>
      <c r="K17" s="7"/>
      <c r="L17" s="7"/>
      <c r="M17" s="7"/>
    </row>
    <row r="18" spans="1:13" x14ac:dyDescent="0.25">
      <c r="A18" s="7"/>
      <c r="B18" s="7"/>
      <c r="C18" s="7"/>
      <c r="D18" s="7"/>
      <c r="E18" s="7"/>
      <c r="F18" s="7"/>
      <c r="G18" s="7">
        <v>0.2</v>
      </c>
      <c r="H18" s="7">
        <v>-0.41</v>
      </c>
      <c r="I18" s="7"/>
      <c r="J18" s="7"/>
      <c r="K18" s="7"/>
      <c r="L18" s="7"/>
      <c r="M18" s="7"/>
    </row>
    <row r="19" spans="1:13" x14ac:dyDescent="0.25">
      <c r="A19" s="7"/>
      <c r="B19" s="7"/>
      <c r="C19" s="7"/>
      <c r="D19" s="7"/>
      <c r="E19" s="7"/>
      <c r="F19" s="7"/>
      <c r="G19" s="7">
        <v>0.25</v>
      </c>
      <c r="H19" s="7">
        <v>-0.3</v>
      </c>
      <c r="I19" s="7"/>
      <c r="J19" s="7"/>
      <c r="K19" s="7" t="s">
        <v>107</v>
      </c>
      <c r="L19" s="7"/>
      <c r="M19" s="7"/>
    </row>
    <row r="20" spans="1:13" x14ac:dyDescent="0.25">
      <c r="I20" s="1"/>
    </row>
    <row r="22" spans="1:13" x14ac:dyDescent="0.25">
      <c r="A22" s="3" t="s">
        <v>93</v>
      </c>
      <c r="B22" s="4"/>
      <c r="C22" s="4"/>
      <c r="D22" s="4"/>
      <c r="E22" s="4"/>
      <c r="F22" s="4"/>
      <c r="G22" s="4"/>
      <c r="H22" s="4"/>
      <c r="I22" s="4"/>
      <c r="J22" s="4"/>
    </row>
    <row r="23" spans="1:13" x14ac:dyDescent="0.25">
      <c r="A23" s="4" t="s">
        <v>94</v>
      </c>
      <c r="B23" s="4" t="s">
        <v>95</v>
      </c>
      <c r="C23" s="4"/>
      <c r="D23" s="4"/>
      <c r="E23" s="4"/>
      <c r="F23" s="4"/>
      <c r="G23" s="4"/>
      <c r="H23" s="4"/>
      <c r="I23" s="4"/>
      <c r="J23" s="4"/>
    </row>
    <row r="24" spans="1:13" x14ac:dyDescent="0.25">
      <c r="A24" s="4">
        <v>0.5</v>
      </c>
      <c r="B24" s="4">
        <v>-0.25</v>
      </c>
      <c r="C24" s="4"/>
      <c r="D24" s="4"/>
      <c r="E24" s="4"/>
      <c r="F24" s="4"/>
      <c r="G24" s="4"/>
      <c r="H24" s="4"/>
      <c r="I24" s="4"/>
      <c r="J24" s="4"/>
    </row>
    <row r="25" spans="1:13" x14ac:dyDescent="0.25">
      <c r="A25" s="4">
        <v>1</v>
      </c>
      <c r="B25" s="4">
        <v>-0.5</v>
      </c>
      <c r="C25" s="4"/>
      <c r="D25" s="4"/>
      <c r="E25" s="4"/>
      <c r="F25" s="4"/>
      <c r="G25" s="4"/>
      <c r="H25" s="4"/>
      <c r="I25" s="4"/>
      <c r="J25" s="4"/>
    </row>
    <row r="26" spans="1:13" x14ac:dyDescent="0.25">
      <c r="A26" s="4">
        <v>1.5</v>
      </c>
      <c r="B26" s="4">
        <v>-0.74</v>
      </c>
      <c r="C26" s="4"/>
      <c r="D26" s="4"/>
      <c r="E26" s="4"/>
      <c r="F26" s="4"/>
      <c r="G26" s="4"/>
      <c r="H26" s="4"/>
      <c r="I26" s="4"/>
      <c r="J26" s="4"/>
    </row>
    <row r="27" spans="1:13" x14ac:dyDescent="0.25">
      <c r="A27" s="4">
        <v>2</v>
      </c>
      <c r="B27" s="4">
        <v>-1</v>
      </c>
      <c r="C27" s="4"/>
      <c r="D27" s="4"/>
      <c r="E27" s="4"/>
      <c r="F27" s="4"/>
      <c r="G27" s="4"/>
      <c r="H27" s="4"/>
      <c r="I27" s="4"/>
      <c r="J27" s="4"/>
    </row>
    <row r="28" spans="1:13" x14ac:dyDescent="0.25">
      <c r="A28" s="4">
        <v>2.5</v>
      </c>
      <c r="B28" s="4">
        <v>-1.26</v>
      </c>
      <c r="C28" s="4"/>
      <c r="D28" s="4"/>
      <c r="E28" s="4"/>
      <c r="F28" s="4"/>
      <c r="G28" s="4"/>
      <c r="H28" s="4"/>
      <c r="I28" s="4"/>
      <c r="J28" s="4"/>
    </row>
    <row r="29" spans="1:13" x14ac:dyDescent="0.25">
      <c r="A29" s="4">
        <v>3</v>
      </c>
      <c r="B29" s="4">
        <v>-1.49</v>
      </c>
      <c r="C29" s="4"/>
      <c r="D29" s="4"/>
      <c r="E29" s="4"/>
      <c r="F29" s="4"/>
      <c r="G29" s="4"/>
      <c r="H29" s="4"/>
      <c r="I29" s="4"/>
      <c r="J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3" x14ac:dyDescent="0.25">
      <c r="A32" s="4"/>
      <c r="B32" s="5" t="s">
        <v>96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 t="s">
        <v>97</v>
      </c>
      <c r="C34" s="6">
        <f>2*(0.1965)*(0.0004991)/(4*PI()*0.0000001)</f>
        <v>156.08826607092919</v>
      </c>
      <c r="D34" s="4" t="s">
        <v>98</v>
      </c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99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 t="s">
        <v>100</v>
      </c>
      <c r="B44" s="4" t="s">
        <v>101</v>
      </c>
      <c r="C44" s="4" t="s">
        <v>102</v>
      </c>
      <c r="D44" s="4"/>
      <c r="E44" s="4"/>
      <c r="F44" s="4"/>
      <c r="G44" s="4"/>
      <c r="H44" s="4"/>
      <c r="I44" s="4"/>
      <c r="J44" s="4"/>
    </row>
    <row r="45" spans="1:10" x14ac:dyDescent="0.25">
      <c r="A45" s="4">
        <v>-0.05</v>
      </c>
      <c r="B45" s="4">
        <v>-0.98</v>
      </c>
      <c r="C45" s="4">
        <f>$B45</f>
        <v>-0.98</v>
      </c>
      <c r="D45" s="4"/>
      <c r="E45" s="4"/>
      <c r="F45" s="4"/>
      <c r="G45" s="4"/>
      <c r="H45" s="4"/>
      <c r="I45" s="4"/>
      <c r="J45" s="4"/>
    </row>
    <row r="46" spans="1:10" x14ac:dyDescent="0.25">
      <c r="A46" s="4">
        <v>-0.1</v>
      </c>
      <c r="B46" s="4">
        <v>-0.81</v>
      </c>
      <c r="C46" s="4">
        <f t="shared" ref="C46:C54" si="0">$B46</f>
        <v>-0.81</v>
      </c>
      <c r="D46" s="4"/>
      <c r="E46" s="4"/>
      <c r="F46" s="4"/>
      <c r="G46" s="4"/>
      <c r="H46" s="4"/>
      <c r="I46" s="4"/>
      <c r="J46" s="4"/>
    </row>
    <row r="47" spans="1:10" x14ac:dyDescent="0.25">
      <c r="A47" s="4">
        <v>-0.15</v>
      </c>
      <c r="B47" s="4">
        <v>-0.6</v>
      </c>
      <c r="C47" s="4">
        <f t="shared" si="0"/>
        <v>-0.6</v>
      </c>
      <c r="D47" s="4"/>
      <c r="E47" s="4"/>
      <c r="F47" s="4"/>
      <c r="G47" s="4"/>
      <c r="H47" s="4"/>
      <c r="I47" s="4"/>
      <c r="J47" s="4"/>
    </row>
    <row r="48" spans="1:10" x14ac:dyDescent="0.25">
      <c r="A48" s="4">
        <v>-0.2</v>
      </c>
      <c r="B48" s="4">
        <v>-0.4</v>
      </c>
      <c r="C48" s="4">
        <f t="shared" si="0"/>
        <v>-0.4</v>
      </c>
      <c r="D48" s="4"/>
      <c r="E48" s="4"/>
      <c r="F48" s="4"/>
      <c r="G48" s="4"/>
      <c r="H48" s="4"/>
      <c r="I48" s="4"/>
      <c r="J48" s="4"/>
    </row>
    <row r="49" spans="1:10" x14ac:dyDescent="0.25">
      <c r="A49" s="4">
        <v>-0.25</v>
      </c>
      <c r="B49" s="4">
        <v>-0.3</v>
      </c>
      <c r="C49" s="4">
        <f t="shared" si="0"/>
        <v>-0.3</v>
      </c>
      <c r="D49" s="4"/>
      <c r="E49" s="4"/>
      <c r="F49" s="4"/>
      <c r="G49" s="4"/>
      <c r="H49" s="4"/>
      <c r="I49" s="4"/>
      <c r="J49" s="4"/>
    </row>
    <row r="50" spans="1:10" x14ac:dyDescent="0.25">
      <c r="A50" s="4">
        <v>0.05</v>
      </c>
      <c r="B50" s="4">
        <v>-0.97</v>
      </c>
      <c r="C50" s="4">
        <f t="shared" si="0"/>
        <v>-0.97</v>
      </c>
      <c r="D50" s="4"/>
      <c r="E50" s="4"/>
      <c r="F50" s="4"/>
      <c r="G50" s="4"/>
      <c r="H50" s="4"/>
      <c r="I50" s="4"/>
      <c r="J50" s="4"/>
    </row>
    <row r="51" spans="1:10" x14ac:dyDescent="0.25">
      <c r="A51" s="4">
        <v>0.1</v>
      </c>
      <c r="B51" s="4">
        <v>-0.78</v>
      </c>
      <c r="C51" s="4">
        <f t="shared" si="0"/>
        <v>-0.78</v>
      </c>
      <c r="D51" s="4"/>
      <c r="E51" s="4"/>
      <c r="F51" s="4"/>
      <c r="G51" s="4"/>
      <c r="H51" s="4"/>
      <c r="I51" s="4"/>
      <c r="J51" s="4"/>
    </row>
    <row r="52" spans="1:10" x14ac:dyDescent="0.25">
      <c r="A52" s="4">
        <v>0.15</v>
      </c>
      <c r="B52" s="4">
        <v>-0.57999999999999996</v>
      </c>
      <c r="C52" s="4">
        <f t="shared" si="0"/>
        <v>-0.57999999999999996</v>
      </c>
      <c r="D52" s="4"/>
      <c r="E52" s="4"/>
      <c r="F52" s="4"/>
      <c r="G52" s="4"/>
      <c r="H52" s="4"/>
      <c r="I52" s="4"/>
      <c r="J52" s="4"/>
    </row>
    <row r="53" spans="1:10" x14ac:dyDescent="0.25">
      <c r="A53" s="4">
        <v>0.2</v>
      </c>
      <c r="B53" s="4">
        <v>-0.41</v>
      </c>
      <c r="C53" s="4">
        <f t="shared" si="0"/>
        <v>-0.41</v>
      </c>
      <c r="D53" s="4"/>
      <c r="E53" s="4"/>
      <c r="F53" s="4"/>
      <c r="G53" s="4"/>
      <c r="H53" s="4"/>
      <c r="I53" s="4"/>
      <c r="J53" s="4"/>
    </row>
    <row r="54" spans="1:10" x14ac:dyDescent="0.25">
      <c r="A54" s="4">
        <v>0.25</v>
      </c>
      <c r="B54" s="4">
        <v>-0.3</v>
      </c>
      <c r="C54" s="4">
        <f t="shared" si="0"/>
        <v>-0.3</v>
      </c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3" t="s">
        <v>103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4" t="s">
        <v>105</v>
      </c>
      <c r="B67" s="4" t="s">
        <v>101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4">
        <v>0</v>
      </c>
      <c r="B68" s="4" t="s">
        <v>35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4">
        <v>2</v>
      </c>
      <c r="B69" s="4" t="s">
        <v>44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>
        <v>4</v>
      </c>
      <c r="B70" s="4" t="s">
        <v>45</v>
      </c>
      <c r="C70" s="4"/>
      <c r="D70" s="4"/>
      <c r="E70" s="4"/>
      <c r="F70" s="4"/>
      <c r="G70" s="4"/>
      <c r="H70" s="4"/>
      <c r="I70" s="4"/>
      <c r="J70" s="4"/>
    </row>
    <row r="71" spans="1:10" x14ac:dyDescent="0.25">
      <c r="A71" s="4">
        <v>6</v>
      </c>
      <c r="B71" s="4" t="s">
        <v>46</v>
      </c>
      <c r="C71" s="4"/>
      <c r="D71" s="4"/>
      <c r="E71" s="4"/>
      <c r="F71" s="4"/>
      <c r="G71" s="4"/>
      <c r="H71" s="4"/>
      <c r="I71" s="4"/>
      <c r="J71" s="4"/>
    </row>
    <row r="72" spans="1:10" x14ac:dyDescent="0.25">
      <c r="A72" s="4">
        <v>8</v>
      </c>
      <c r="B72" s="4" t="s">
        <v>47</v>
      </c>
      <c r="C72" s="4"/>
      <c r="D72" s="4"/>
      <c r="E72" s="4"/>
      <c r="F72" s="4"/>
      <c r="G72" s="4"/>
      <c r="H72" s="4"/>
      <c r="I72" s="4"/>
      <c r="J72" s="4"/>
    </row>
    <row r="73" spans="1:10" x14ac:dyDescent="0.25">
      <c r="A73" s="4">
        <v>10</v>
      </c>
      <c r="B73" s="4" t="s">
        <v>48</v>
      </c>
      <c r="C73" s="4"/>
      <c r="D73" s="4"/>
      <c r="E73" s="4"/>
      <c r="F73" s="4"/>
      <c r="G73" s="4"/>
      <c r="H73" s="4"/>
      <c r="I73" s="4"/>
      <c r="J73" s="4"/>
    </row>
    <row r="74" spans="1:10" x14ac:dyDescent="0.25">
      <c r="A74" s="4">
        <v>12</v>
      </c>
      <c r="B74" s="4" t="s">
        <v>49</v>
      </c>
      <c r="C74" s="4"/>
      <c r="D74" s="4"/>
      <c r="E74" s="4"/>
      <c r="F74" s="4"/>
      <c r="G74" s="4"/>
      <c r="H74" s="4"/>
      <c r="I74" s="4"/>
      <c r="J74" s="4"/>
    </row>
    <row r="75" spans="1:10" x14ac:dyDescent="0.25">
      <c r="A75" s="4">
        <v>14</v>
      </c>
      <c r="B75" s="4" t="s">
        <v>50</v>
      </c>
      <c r="C75" s="4"/>
      <c r="D75" s="4"/>
      <c r="E75" s="4"/>
      <c r="F75" s="4"/>
      <c r="G75" s="4"/>
      <c r="H75" s="4"/>
      <c r="I75" s="4"/>
      <c r="J75" s="4"/>
    </row>
    <row r="76" spans="1:10" x14ac:dyDescent="0.25">
      <c r="A76" s="4">
        <v>16</v>
      </c>
      <c r="B76" s="4" t="s">
        <v>48</v>
      </c>
      <c r="C76" s="4"/>
      <c r="D76" s="4"/>
      <c r="E76" s="4"/>
      <c r="F76" s="4"/>
      <c r="G76" s="4"/>
      <c r="H76" s="4"/>
      <c r="I76" s="4"/>
      <c r="J76" s="4"/>
    </row>
    <row r="77" spans="1:10" x14ac:dyDescent="0.25">
      <c r="A77" s="4">
        <v>18</v>
      </c>
      <c r="B77" s="4" t="s">
        <v>51</v>
      </c>
      <c r="C77" s="4"/>
      <c r="D77" s="4"/>
      <c r="E77" s="4"/>
      <c r="F77" s="4"/>
      <c r="G77" s="4"/>
      <c r="H77" s="4"/>
      <c r="I77" s="4"/>
      <c r="J77" s="4"/>
    </row>
    <row r="78" spans="1:10" x14ac:dyDescent="0.25">
      <c r="A78" s="4">
        <v>20</v>
      </c>
      <c r="B78" s="4" t="s">
        <v>52</v>
      </c>
      <c r="C78" s="4"/>
      <c r="D78" s="4"/>
      <c r="E78" s="4"/>
      <c r="F78" s="4"/>
      <c r="G78" s="4"/>
      <c r="H78" s="4"/>
      <c r="I78" s="4"/>
      <c r="J78" s="4"/>
    </row>
    <row r="79" spans="1:10" x14ac:dyDescent="0.25">
      <c r="A79" s="4">
        <v>22</v>
      </c>
      <c r="B79" s="4" t="s">
        <v>53</v>
      </c>
      <c r="C79" s="4"/>
      <c r="D79" s="4"/>
      <c r="E79" s="4"/>
      <c r="F79" s="4"/>
      <c r="G79" s="4"/>
      <c r="H79" s="4"/>
      <c r="I79" s="4"/>
      <c r="J79" s="4"/>
    </row>
    <row r="80" spans="1:10" x14ac:dyDescent="0.25">
      <c r="A80" s="4">
        <v>24</v>
      </c>
      <c r="B80" s="4" t="s">
        <v>54</v>
      </c>
      <c r="C80" s="4"/>
      <c r="D80" s="4"/>
      <c r="E80" s="4"/>
      <c r="F80" s="4"/>
      <c r="G80" s="4"/>
      <c r="H80" s="4"/>
      <c r="I80" s="4"/>
      <c r="J80" s="4"/>
    </row>
    <row r="81" spans="1:10" x14ac:dyDescent="0.25">
      <c r="A81" s="4">
        <v>26</v>
      </c>
      <c r="B81" s="4" t="s">
        <v>55</v>
      </c>
      <c r="C81" s="4"/>
      <c r="D81" s="4"/>
      <c r="E81" s="4"/>
      <c r="F81" s="4"/>
      <c r="G81" s="4"/>
      <c r="H81" s="4"/>
      <c r="I81" s="4"/>
      <c r="J81" s="4"/>
    </row>
    <row r="82" spans="1:10" x14ac:dyDescent="0.25">
      <c r="A82" s="4">
        <v>28</v>
      </c>
      <c r="B82" s="4" t="s">
        <v>39</v>
      </c>
      <c r="C82" s="4"/>
      <c r="D82" s="4"/>
      <c r="E82" s="4"/>
      <c r="F82" s="4"/>
      <c r="G82" s="4"/>
      <c r="H82" s="4"/>
      <c r="I82" s="4"/>
      <c r="J82" s="4"/>
    </row>
    <row r="83" spans="1:10" x14ac:dyDescent="0.25">
      <c r="A83" s="4">
        <v>30</v>
      </c>
      <c r="B83" s="4" t="s">
        <v>32</v>
      </c>
      <c r="C83" s="4"/>
      <c r="D83" s="4"/>
      <c r="E83" s="4"/>
      <c r="F83" s="4"/>
      <c r="G83" s="4"/>
      <c r="H83" s="4"/>
      <c r="I83" s="4"/>
      <c r="J83" s="4"/>
    </row>
    <row r="84" spans="1:1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25">
      <c r="A85" s="4" t="s">
        <v>104</v>
      </c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5">
      <c r="A87" s="4" t="s">
        <v>106</v>
      </c>
      <c r="B87" s="4"/>
      <c r="C87" s="4"/>
      <c r="D87" s="4"/>
      <c r="E87" s="4"/>
      <c r="F87" s="4"/>
      <c r="G87" s="4"/>
      <c r="H87" s="4"/>
      <c r="I87" s="4"/>
      <c r="J87" s="4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Ondas</vt:lpstr>
      <vt:lpstr>Campo magnético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2021-03-17T11:15:57Z</dcterms:created>
  <dcterms:modified xsi:type="dcterms:W3CDTF">2021-04-21T11:42:42Z</dcterms:modified>
</cp:coreProperties>
</file>