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25"/>
  <workbookPr filterPrivacy="1" defaultThemeVersion="124226"/>
  <xr:revisionPtr revIDLastSave="0" documentId="8_{B3EEABAF-DA81-49DE-A5C8-9863CB23401A}" xr6:coauthVersionLast="47" xr6:coauthVersionMax="47" xr10:uidLastSave="{00000000-0000-0000-0000-000000000000}"/>
  <workbookProtection workbookAlgorithmName="SHA-512" workbookHashValue="iquz+tTTGof0tBGN4SkHYWOP1VM2lXMt1Z4aPCuem1B1EGkbpeadasGMau4vw/PKjXV4FWQJqv19aLmCAwoA2A==" workbookSaltValue="hI9XeU19/0p3oUpME/iDbA==" workbookSpinCount="100000" lockStructure="1"/>
  <bookViews>
    <workbookView xWindow="-120" yWindow="-120" windowWidth="29040" windowHeight="15840" xr2:uid="{00000000-000D-0000-FFFF-FFFF00000000}"/>
  </bookViews>
  <sheets>
    <sheet name="Risk Register" sheetId="1" r:id="rId1"/>
    <sheet name="Matrix" sheetId="2" r:id="rId2"/>
    <sheet name="Listas" sheetId="3" r:id="rId3"/>
  </sheets>
  <definedNames>
    <definedName name="Estrategias">Listas!$A$2:$A$5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F6" i="1"/>
  <c r="F7" i="1"/>
  <c r="F8" i="1"/>
  <c r="F9" i="1"/>
  <c r="F10" i="1"/>
  <c r="F11" i="1"/>
  <c r="F12" i="1"/>
  <c r="F13" i="1"/>
  <c r="F14" i="1"/>
  <c r="F15" i="1"/>
  <c r="F17" i="1"/>
  <c r="F18" i="1"/>
  <c r="F19" i="1"/>
  <c r="P19" i="1" s="1"/>
  <c r="F20" i="1"/>
  <c r="P20" i="1" s="1"/>
  <c r="F21" i="1"/>
  <c r="P21" i="1" s="1"/>
  <c r="F22" i="1"/>
  <c r="P22" i="1" s="1"/>
  <c r="F23" i="1"/>
  <c r="P23" i="1" s="1"/>
  <c r="F24" i="1"/>
  <c r="P24" i="1" s="1"/>
  <c r="F25" i="1"/>
  <c r="P25" i="1" s="1"/>
  <c r="F26" i="1"/>
  <c r="P26" i="1" s="1"/>
  <c r="F3" i="1"/>
  <c r="P18" i="1" l="1"/>
  <c r="P17" i="1"/>
  <c r="P15" i="1"/>
  <c r="P14" i="1"/>
  <c r="P13" i="1"/>
  <c r="P12" i="1"/>
  <c r="P11" i="1"/>
  <c r="P10" i="1"/>
  <c r="P9" i="1"/>
  <c r="P8" i="1"/>
  <c r="P7" i="1"/>
  <c r="P6" i="1"/>
  <c r="P5" i="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<sst xmlns="http://schemas.openxmlformats.org/spreadsheetml/2006/main" count="203" uniqueCount="93">
  <si>
    <t>ID</t>
  </si>
  <si>
    <t>Nombre del Riesdo</t>
  </si>
  <si>
    <t>Breve Descripción</t>
  </si>
  <si>
    <t>Categoría</t>
  </si>
  <si>
    <t>Probabilidad</t>
  </si>
  <si>
    <t>Val.</t>
  </si>
  <si>
    <t>Impacto</t>
  </si>
  <si>
    <t>Respuesta al Riesgo</t>
  </si>
  <si>
    <t>Estrategia</t>
  </si>
  <si>
    <t>Presup.</t>
  </si>
  <si>
    <t>Val</t>
  </si>
  <si>
    <t>Planific.</t>
  </si>
  <si>
    <t>Alcance</t>
  </si>
  <si>
    <t>Calidad</t>
  </si>
  <si>
    <t>Priorización</t>
  </si>
  <si>
    <t>Interrupción de la conectividad de red</t>
  </si>
  <si>
    <t>Al ser el sistema un sistema en tiempo real del que dependen vidas, problemas en las conexiones por parte tanto de los hospitales, como de los pacientes o los conductores podrían llevar a una indebida respuesta.</t>
  </si>
  <si>
    <t>Riesgo de producto, impredecible</t>
  </si>
  <si>
    <t>Media</t>
  </si>
  <si>
    <t>Medio</t>
  </si>
  <si>
    <t>Bajo</t>
  </si>
  <si>
    <t>Crítico</t>
  </si>
  <si>
    <t>Se deberán implementar medidas por parte de las salas de seguimiento y los vehículos de transporte para mitigar al máximo estas interrupciones.</t>
  </si>
  <si>
    <t>Mitigar el riesgo</t>
  </si>
  <si>
    <t>Cambio en la legislación</t>
  </si>
  <si>
    <t>Cambios en la legislación acerca de como se almacenan los datos médicos de los pacientes podría requerir ajustes significativos en el proyecto.</t>
  </si>
  <si>
    <t>Riesgo de proyecto, impredecible</t>
  </si>
  <si>
    <t>Muy Baja</t>
  </si>
  <si>
    <t>Alto</t>
  </si>
  <si>
    <t>Se deberá revisar el proyecto y la planificación, hay que asumir este riesgo, ha de cumplirse la nueva legislación.</t>
  </si>
  <si>
    <t>Asumir el riesgo</t>
  </si>
  <si>
    <t>Fallos en la integración de sistemas</t>
  </si>
  <si>
    <t>Al ser el HIS un sistema existente que no se va a modificar, cualquier complicación de la integración deberá ser resuelta por la parte del proyecto de teleasistencia, puediendo tener que emplear soluciones subóptimas y complejas que amplien el tiempo de entrega.</t>
  </si>
  <si>
    <t>Riesgo de proyecto, predecible</t>
  </si>
  <si>
    <t>Se debería estudiar muy bien de antemano el funcionamiento y capacidad del HIS para mitigar todos los posibles fallos de integración, pero si aún así se encuentran, habrá que resolverlos y avanzar.</t>
  </si>
  <si>
    <t>Problemas de adopción del usuario</t>
  </si>
  <si>
    <t>Existe la posibilidad de que para los usuarios finales, probablemente de una edad avanzada en su mayoría, surjan complicaciones a la hora de adaptarse y usar el software.</t>
  </si>
  <si>
    <t>Riesgo de producto, predecible</t>
  </si>
  <si>
    <t>Alta</t>
  </si>
  <si>
    <t>Se deberían implementar pruebas de usabilidad exhaustivas, sobre todo con los grupos de edad más avanzados, que probablemente sean la mayor parte de los clientes finales, para evitar problemas a la hora de que estos se adapten a la aplicación.</t>
  </si>
  <si>
    <t>Caída de la red eléctrica</t>
  </si>
  <si>
    <t>Debido a causas ajenas al hospital, se puede caer termporalmente el servicio de electricidad del mismo. Como consecuencia, si no se tomasen las medidas adecuadas, el sistema estaría inhabilitado durante el período sin electricidad.</t>
  </si>
  <si>
    <t>Baja</t>
  </si>
  <si>
    <t>Uso de generadores auxiliares y SAIS.</t>
  </si>
  <si>
    <t>Accidente de tránsito de una de las ambulancias</t>
  </si>
  <si>
    <t>Debido a causas ajenas al hospital, se puede dar el caso en que uno de los conductores de ambulancias tenga un accidente de tráfico.</t>
  </si>
  <si>
    <t>Inapreciable</t>
  </si>
  <si>
    <t>Tener más ambulancias en plantilla.</t>
  </si>
  <si>
    <t>Caída del servidor de almacenamiento de datos de cliente</t>
  </si>
  <si>
    <t>Debido a causas ajenas al hospital, puede ocurrir que los servidores donde se almacenan los datos de los clientes queden temporalmente de baja o inhabilitados.</t>
  </si>
  <si>
    <t>Contactar con el proveedor de almacenamiento en la nube para que otorgue una solución rápida y efectiva.</t>
  </si>
  <si>
    <t>Transferir el riesgo</t>
  </si>
  <si>
    <t>Fallecimiento del jefe de proyecto</t>
  </si>
  <si>
    <t>Debido a causas ajenas a la empresa, puede suceder que el jefe de proyecto fallezca repentinamente.</t>
  </si>
  <si>
    <t>Riesgo de negocio, impredecible</t>
  </si>
  <si>
    <t>Buscar un nuevo jefe de proyecto y adaptarlo a la planificación previa.</t>
  </si>
  <si>
    <t>Incendio en la sala de seguimiento</t>
  </si>
  <si>
    <t>Un incendio en las instalaciones donde se desarrolla el proyecto podría causar daños materiales, inhabilitación del sistema, etc.</t>
  </si>
  <si>
    <t>Riesgo del producto, impredecible</t>
  </si>
  <si>
    <t>Implementar sistemas de detección y extinción de incendios, realizar simulacros de evacuación regulares y tener un plan de recuperación</t>
  </si>
  <si>
    <t>Inundación en la sala de seguimiento</t>
  </si>
  <si>
    <t>La sala de seguimiento del hospital podría verse afectado por una inundación, lo que provocaría daños en los equipos y una interrupción en el servicio.</t>
  </si>
  <si>
    <t>Implementar medidas de prevención de inundaciones, como sistemas de drenaje y sellado adecuado</t>
  </si>
  <si>
    <t>Robo de material en la sala de seguimiento</t>
  </si>
  <si>
    <t>Actos de robo o vandalismo en las salas de seguimiento de los hospitales que causarían daños materiales, pérdida de equipos, etc.</t>
  </si>
  <si>
    <t>Implementar sistemas de seguridad física, como cámaras de vigilancia y acceso restringido, y asegurar adecuadamente los equipos y las instalaciones</t>
  </si>
  <si>
    <t>Empleado presenta su dimisión</t>
  </si>
  <si>
    <t>Posibilidad de que un empleado crucial para el proyecto presente su dimisión</t>
  </si>
  <si>
    <t>Riesgo del proyecto, predecible</t>
  </si>
  <si>
    <t>Implementar medidas para retener al personal clave pero, en caso de que esto no funcione, se debe encontrar un reemplazo con un perfil similar lo más rápido posible.</t>
  </si>
  <si>
    <t>Retraso en la entrega del hardware para el entorno de integración</t>
  </si>
  <si>
    <t>Debido a causas ajenas a la empresa, se pueden producir retrasos en el envío del hardware solicitado para la integración del sistema en los hospitales. Como consecuencia, se produciría un retraso general del proyecto.</t>
  </si>
  <si>
    <t>Riesgo de negocio (mercado), impredecible</t>
  </si>
  <si>
    <t>Estar pendiente del seguimiento del pedido, y si el retraso se mantuviese, pedirlos a otra empresa.</t>
  </si>
  <si>
    <t>Empleado pide baja</t>
  </si>
  <si>
    <t>Un empleado de la empresa pide una baja ya sea por enfermedad, accidente, maternidad, etc, afectando al desarrollo del proyecto</t>
  </si>
  <si>
    <t>Contratar temporalmente a un sustituto que lo reemplace.</t>
  </si>
  <si>
    <t>Ciberataque al HIS</t>
  </si>
  <si>
    <t>El ciberataque podría provocar un mal funcionamiento del sistema de teleasistencia, ya que este depende altamente de los datos proporcionados por el HIS.</t>
  </si>
  <si>
    <t>Deshabilitar la aplicación durante el tiempo que dure el ataque.</t>
  </si>
  <si>
    <t>Deficiente calidad de la documentación</t>
  </si>
  <si>
    <t>Debido a una pobre documentación, todos los cambios realizados posteriormente al lanzamiento del proyecto son más difíciles de implementar.</t>
  </si>
  <si>
    <t>Riesgo del producto, conocido</t>
  </si>
  <si>
    <t>Documentar correctamente.</t>
  </si>
  <si>
    <t>Eliminar el riesgo</t>
  </si>
  <si>
    <t>Muy Alta</t>
  </si>
  <si>
    <t>&gt;=</t>
  </si>
  <si>
    <t>&lt;</t>
  </si>
  <si>
    <t>Verde</t>
  </si>
  <si>
    <t>Amarillo</t>
  </si>
  <si>
    <t>Rojo</t>
  </si>
  <si>
    <t>Rangos de color</t>
  </si>
  <si>
    <t>Estrategias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</si>
</sst>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sz val="10"/>
      <color rgb="FF000000"/>
      <name val="Calibri"/>
      <family val="2"/>
      <scheme val="minor"/>
    </font>
    <font>
      <sz val="11"/>
      <color rgb="FF000000"/>
      <name val="Calibri"/>
      <family val="2"/>
      <scheme val="minor"/>
    </font>
    <font>
      <sz val="9"/>
      <color rgb="FF00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8" fillId="0" borderId="2"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9" fillId="0" borderId="0" xfId="0" applyFont="1" applyAlignment="1" applyProtection="1">
      <alignment vertical="center" wrapText="1"/>
      <protection locked="0"/>
    </xf>
    <xf numFmtId="0" fontId="8" fillId="0" borderId="1" xfId="0" quotePrefix="1" applyFont="1" applyBorder="1" applyAlignment="1" applyProtection="1">
      <alignment vertical="center" wrapText="1"/>
      <protection locked="0"/>
    </xf>
    <xf numFmtId="0" fontId="10" fillId="0" borderId="2" xfId="0" applyFont="1" applyBorder="1" applyAlignment="1" applyProtection="1">
      <alignment horizontal="center" vertical="center" wrapText="1"/>
      <protection locked="0"/>
    </xf>
    <xf numFmtId="0" fontId="8" fillId="0" borderId="2" xfId="0" quotePrefix="1" applyFont="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workbookViewId="0">
      <pane xSplit="2" ySplit="2" topLeftCell="C14" activePane="bottomRight" state="frozen"/>
      <selection pane="bottomRight" activeCell="R15" sqref="R15"/>
      <selection pane="bottomLeft" activeCell="A3" sqref="A3"/>
      <selection pane="topRight" activeCell="C1" sqref="C1"/>
    </sheetView>
  </sheetViews>
  <sheetFormatPr defaultColWidth="9.140625" defaultRowHeight="15"/>
  <cols>
    <col min="1" max="1" width="6.85546875" style="2" bestFit="1" customWidth="1"/>
    <col min="2" max="3" width="39.140625" style="22" customWidth="1"/>
    <col min="4" max="4" width="18.140625" style="22" customWidth="1"/>
    <col min="5" max="5" width="9.7109375" style="24" bestFit="1" customWidth="1"/>
    <col min="6" max="6" width="8.7109375" style="17" hidden="1" customWidth="1"/>
    <col min="7" max="7" width="8.7109375" style="24" customWidth="1"/>
    <col min="8" max="8" width="8.7109375" style="17" hidden="1" customWidth="1"/>
    <col min="9" max="9" width="8.7109375" style="24" customWidth="1"/>
    <col min="10" max="10" width="8.7109375" style="17" hidden="1" customWidth="1"/>
    <col min="11" max="11" width="8.7109375" style="24" customWidth="1"/>
    <col min="12" max="12" width="8.7109375" style="17" hidden="1" customWidth="1"/>
    <col min="13" max="13" width="8.7109375" style="24" customWidth="1"/>
    <col min="14" max="14" width="8.7109375" style="17" hidden="1" customWidth="1"/>
    <col min="15" max="15" width="6.7109375" style="1" hidden="1" customWidth="1"/>
    <col min="16" max="16" width="9" style="1" customWidth="1"/>
    <col min="17" max="17" width="4.5703125" style="17" bestFit="1" customWidth="1"/>
    <col min="18" max="18" width="62.42578125" style="22" customWidth="1"/>
    <col min="19" max="19" width="17.7109375" style="22" customWidth="1"/>
    <col min="20" max="16384" width="9.140625" style="2"/>
  </cols>
  <sheetData>
    <row r="1" spans="1:19" s="4" customFormat="1" ht="15" customHeight="1">
      <c r="A1" s="54" t="s">
        <v>0</v>
      </c>
      <c r="B1" s="52" t="s">
        <v>1</v>
      </c>
      <c r="C1" s="56" t="s">
        <v>2</v>
      </c>
      <c r="D1" s="56" t="s">
        <v>3</v>
      </c>
      <c r="E1" s="58" t="s">
        <v>4</v>
      </c>
      <c r="F1" s="48" t="s">
        <v>5</v>
      </c>
      <c r="G1" s="52" t="s">
        <v>6</v>
      </c>
      <c r="H1" s="52"/>
      <c r="I1" s="52"/>
      <c r="J1" s="52"/>
      <c r="K1" s="52"/>
      <c r="L1" s="52"/>
      <c r="M1" s="52"/>
      <c r="N1" s="52"/>
      <c r="O1" s="52"/>
      <c r="P1" s="46" t="s">
        <v>6</v>
      </c>
      <c r="Q1" s="34">
        <v>0.5</v>
      </c>
      <c r="R1" s="52" t="s">
        <v>7</v>
      </c>
      <c r="S1" s="50" t="s">
        <v>8</v>
      </c>
    </row>
    <row r="2" spans="1:19" s="4" customFormat="1" ht="48.75" thickBot="1">
      <c r="A2" s="55"/>
      <c r="B2" s="53"/>
      <c r="C2" s="57"/>
      <c r="D2" s="57"/>
      <c r="E2" s="59"/>
      <c r="F2" s="49"/>
      <c r="G2" s="35" t="s">
        <v>9</v>
      </c>
      <c r="H2" s="35" t="s">
        <v>10</v>
      </c>
      <c r="I2" s="35" t="s">
        <v>11</v>
      </c>
      <c r="J2" s="35" t="s">
        <v>10</v>
      </c>
      <c r="K2" s="35" t="s">
        <v>12</v>
      </c>
      <c r="L2" s="35" t="s">
        <v>10</v>
      </c>
      <c r="M2" s="35" t="s">
        <v>13</v>
      </c>
      <c r="N2" s="35" t="s">
        <v>10</v>
      </c>
      <c r="O2" s="36" t="s">
        <v>10</v>
      </c>
      <c r="P2" s="47"/>
      <c r="Q2" s="37" t="s">
        <v>14</v>
      </c>
      <c r="R2" s="53"/>
      <c r="S2" s="51"/>
    </row>
    <row r="3" spans="1:19" ht="63.75">
      <c r="A3" s="27">
        <v>1</v>
      </c>
      <c r="B3" s="28" t="s">
        <v>15</v>
      </c>
      <c r="C3" s="28" t="s">
        <v>16</v>
      </c>
      <c r="D3" s="28" t="s">
        <v>17</v>
      </c>
      <c r="E3" s="29" t="s">
        <v>18</v>
      </c>
      <c r="F3" s="30">
        <f>IF(E3&lt;&gt;"",VLOOKUP(E3,Matrix!$B$2:$C$6,2,FALSE),"")</f>
        <v>0.5</v>
      </c>
      <c r="G3" s="29" t="s">
        <v>19</v>
      </c>
      <c r="H3" s="31">
        <f>IF(G3&lt;&gt;"",HLOOKUP(G3,Matrix!$D$8:$H$9,2,FALSE),"")</f>
        <v>0.3</v>
      </c>
      <c r="I3" s="29" t="s">
        <v>20</v>
      </c>
      <c r="J3" s="31">
        <f>IF(I3&lt;&gt;"",HLOOKUP(I3,Matrix!$D$8:$H$9,2,FALSE),"")</f>
        <v>0.15</v>
      </c>
      <c r="K3" s="29" t="s">
        <v>19</v>
      </c>
      <c r="L3" s="31">
        <f>IF(K3&lt;&gt;"",HLOOKUP(K3,Matrix!$D$8:$H$9,2,FALSE),"")</f>
        <v>0.3</v>
      </c>
      <c r="M3" s="29" t="s">
        <v>21</v>
      </c>
      <c r="N3" s="31">
        <f>IF(M3&lt;&gt;"",HLOOKUP(M3,Matrix!$D$8:$H$9,2,FALSE),"")</f>
        <v>0.9</v>
      </c>
      <c r="O3" s="32" t="e">
        <f>HLOOKUP(N3,Matrix!$D$8:$H$9,2,FALSE)</f>
        <v>#N/A</v>
      </c>
      <c r="P3" s="32">
        <f>IF(F3&lt;&gt;"",F3*MAX(H3,J3,L3,N3),"")</f>
        <v>0.45</v>
      </c>
      <c r="Q3" s="33" t="str">
        <f>IF(P3&gt;=$Q$1,1,"")</f>
        <v/>
      </c>
      <c r="R3" s="28" t="s">
        <v>22</v>
      </c>
      <c r="S3" s="29" t="s">
        <v>23</v>
      </c>
    </row>
    <row r="4" spans="1:19" ht="51">
      <c r="A4" s="5">
        <v>2</v>
      </c>
      <c r="B4" s="21" t="s">
        <v>24</v>
      </c>
      <c r="C4" s="21" t="s">
        <v>25</v>
      </c>
      <c r="D4" s="21" t="s">
        <v>26</v>
      </c>
      <c r="E4" s="23" t="s">
        <v>27</v>
      </c>
      <c r="F4" s="16">
        <f>IF(E4&lt;&gt;"",VLOOKUP(E4,Matrix!$B$2:$C$6,2,FALSE),"")</f>
        <v>0.1</v>
      </c>
      <c r="G4" s="23" t="s">
        <v>28</v>
      </c>
      <c r="H4" s="15">
        <f>IF(G4&lt;&gt;"",HLOOKUP(G4,Matrix!$D$8:$H$9,2,FALSE),"")</f>
        <v>0.55000000000000004</v>
      </c>
      <c r="I4" s="23" t="s">
        <v>28</v>
      </c>
      <c r="J4" s="15">
        <f>IF(I4&lt;&gt;"",HLOOKUP(I4,Matrix!$D$8:$H$9,2,FALSE),"")</f>
        <v>0.55000000000000004</v>
      </c>
      <c r="K4" s="23" t="s">
        <v>28</v>
      </c>
      <c r="L4" s="15">
        <f>IF(K4&lt;&gt;"",HLOOKUP(K4,Matrix!$D$8:$H$9,2,FALSE),"")</f>
        <v>0.55000000000000004</v>
      </c>
      <c r="M4" s="23" t="s">
        <v>20</v>
      </c>
      <c r="N4" s="15">
        <f>IF(M4&lt;&gt;"",HLOOKUP(M4,Matrix!$D$8:$H$9,2,FALSE),"")</f>
        <v>0.15</v>
      </c>
      <c r="O4" s="7" t="e">
        <f>HLOOKUP(N4,Matrix!$D$8:$H$9,2,FALSE)</f>
        <v>#N/A</v>
      </c>
      <c r="P4" s="7">
        <f t="shared" ref="P4:P26" si="0">IF(F4&lt;&gt;"",F4*MAX(H4,J4,L4,N4),"")</f>
        <v>5.5000000000000007E-2</v>
      </c>
      <c r="Q4" s="18" t="str">
        <f t="shared" ref="Q4:Q24" si="1">IF(P4&gt;=$Q$1,1,"")</f>
        <v/>
      </c>
      <c r="R4" s="21" t="s">
        <v>29</v>
      </c>
      <c r="S4" s="23" t="s">
        <v>30</v>
      </c>
    </row>
    <row r="5" spans="1:19" ht="76.5">
      <c r="A5" s="5">
        <v>3</v>
      </c>
      <c r="B5" s="21" t="s">
        <v>31</v>
      </c>
      <c r="C5" s="21" t="s">
        <v>32</v>
      </c>
      <c r="D5" s="21" t="s">
        <v>33</v>
      </c>
      <c r="E5" s="23" t="s">
        <v>18</v>
      </c>
      <c r="F5" s="16">
        <f>IF(E5&lt;&gt;"",VLOOKUP(E5,Matrix!$B$2:$C$6,2,FALSE),"")</f>
        <v>0.5</v>
      </c>
      <c r="G5" s="23" t="s">
        <v>28</v>
      </c>
      <c r="H5" s="15">
        <f>IF(G5&lt;&gt;"",HLOOKUP(G5,Matrix!$D$8:$H$9,2,FALSE),"")</f>
        <v>0.55000000000000004</v>
      </c>
      <c r="I5" s="23" t="s">
        <v>28</v>
      </c>
      <c r="J5" s="15">
        <f>IF(I5&lt;&gt;"",HLOOKUP(I5,Matrix!$D$8:$H$9,2,FALSE),"")</f>
        <v>0.55000000000000004</v>
      </c>
      <c r="K5" s="23" t="s">
        <v>19</v>
      </c>
      <c r="L5" s="15">
        <f>IF(K5&lt;&gt;"",HLOOKUP(K5,Matrix!$D$8:$H$9,2,FALSE),"")</f>
        <v>0.3</v>
      </c>
      <c r="M5" s="23" t="s">
        <v>19</v>
      </c>
      <c r="N5" s="15">
        <f>IF(M5&lt;&gt;"",HLOOKUP(M5,Matrix!$D$8:$H$9,2,FALSE),"")</f>
        <v>0.3</v>
      </c>
      <c r="O5" s="7" t="e">
        <f>HLOOKUP(N5,Matrix!$D$8:$H$9,2,FALSE)</f>
        <v>#N/A</v>
      </c>
      <c r="P5" s="7">
        <f t="shared" si="0"/>
        <v>0.27500000000000002</v>
      </c>
      <c r="Q5" s="18" t="str">
        <f t="shared" si="1"/>
        <v/>
      </c>
      <c r="R5" s="21" t="s">
        <v>34</v>
      </c>
      <c r="S5" s="23" t="s">
        <v>30</v>
      </c>
    </row>
    <row r="6" spans="1:19" ht="51">
      <c r="A6" s="5">
        <v>4</v>
      </c>
      <c r="B6" s="21" t="s">
        <v>35</v>
      </c>
      <c r="C6" s="21" t="s">
        <v>36</v>
      </c>
      <c r="D6" s="21" t="s">
        <v>37</v>
      </c>
      <c r="E6" s="23" t="s">
        <v>38</v>
      </c>
      <c r="F6" s="16">
        <f>IF(E6&lt;&gt;"",VLOOKUP(E6,Matrix!$B$2:$C$6,2,FALSE),"")</f>
        <v>0.7</v>
      </c>
      <c r="G6" s="23" t="s">
        <v>20</v>
      </c>
      <c r="H6" s="15">
        <f>IF(G6&lt;&gt;"",HLOOKUP(G6,Matrix!$D$8:$H$9,2,FALSE),"")</f>
        <v>0.15</v>
      </c>
      <c r="I6" s="23" t="s">
        <v>19</v>
      </c>
      <c r="J6" s="15">
        <f>IF(I6&lt;&gt;"",HLOOKUP(I6,Matrix!$D$8:$H$9,2,FALSE),"")</f>
        <v>0.3</v>
      </c>
      <c r="K6" s="23" t="s">
        <v>20</v>
      </c>
      <c r="L6" s="15">
        <f>IF(K6&lt;&gt;"",HLOOKUP(K6,Matrix!$D$8:$H$9,2,FALSE),"")</f>
        <v>0.15</v>
      </c>
      <c r="M6" s="23" t="s">
        <v>28</v>
      </c>
      <c r="N6" s="15">
        <f>IF(M6&lt;&gt;"",HLOOKUP(M6,Matrix!$D$8:$H$9,2,FALSE),"")</f>
        <v>0.55000000000000004</v>
      </c>
      <c r="O6" s="7" t="e">
        <f>HLOOKUP(N6,Matrix!$D$8:$H$9,2,FALSE)</f>
        <v>#N/A</v>
      </c>
      <c r="P6" s="7">
        <f t="shared" si="0"/>
        <v>0.38500000000000001</v>
      </c>
      <c r="Q6" s="18" t="str">
        <f t="shared" si="1"/>
        <v/>
      </c>
      <c r="R6" s="21" t="s">
        <v>39</v>
      </c>
      <c r="S6" s="23" t="s">
        <v>23</v>
      </c>
    </row>
    <row r="7" spans="1:19" ht="76.5">
      <c r="A7" s="5">
        <v>5</v>
      </c>
      <c r="B7" s="39" t="s">
        <v>40</v>
      </c>
      <c r="C7" s="39" t="s">
        <v>41</v>
      </c>
      <c r="D7" s="39" t="s">
        <v>33</v>
      </c>
      <c r="E7" s="23" t="s">
        <v>42</v>
      </c>
      <c r="F7" s="16">
        <f>IF(E7&lt;&gt;"",VLOOKUP(E7,Matrix!$B$2:$C$6,2,FALSE),"")</f>
        <v>0.3</v>
      </c>
      <c r="G7" s="23" t="s">
        <v>19</v>
      </c>
      <c r="H7" s="15">
        <f>IF(G7&lt;&gt;"",HLOOKUP(G7,Matrix!$D$8:$H$9,2,FALSE),"")</f>
        <v>0.3</v>
      </c>
      <c r="I7" s="23" t="s">
        <v>20</v>
      </c>
      <c r="J7" s="15">
        <f>IF(I7&lt;&gt;"",HLOOKUP(I7,Matrix!$D$8:$H$9,2,FALSE),"")</f>
        <v>0.15</v>
      </c>
      <c r="K7" s="23" t="s">
        <v>20</v>
      </c>
      <c r="L7" s="15">
        <f>IF(K7&lt;&gt;"",HLOOKUP(K7,Matrix!$D$8:$H$9,2,FALSE),"")</f>
        <v>0.15</v>
      </c>
      <c r="M7" s="23" t="s">
        <v>21</v>
      </c>
      <c r="N7" s="15">
        <f>IF(M7&lt;&gt;"",HLOOKUP(M7,Matrix!$D$8:$H$9,2,FALSE),"")</f>
        <v>0.9</v>
      </c>
      <c r="O7" s="7" t="e">
        <f>HLOOKUP(N7,Matrix!$D$8:$H$9,2,FALSE)</f>
        <v>#N/A</v>
      </c>
      <c r="P7" s="7">
        <f t="shared" si="0"/>
        <v>0.27</v>
      </c>
      <c r="Q7" s="18" t="str">
        <f t="shared" si="1"/>
        <v/>
      </c>
      <c r="R7" s="44" t="s">
        <v>43</v>
      </c>
      <c r="S7" s="43" t="s">
        <v>23</v>
      </c>
    </row>
    <row r="8" spans="1:19" ht="38.25">
      <c r="A8" s="5">
        <v>6</v>
      </c>
      <c r="B8" s="40" t="s">
        <v>44</v>
      </c>
      <c r="C8" s="40" t="s">
        <v>45</v>
      </c>
      <c r="D8" s="40" t="s">
        <v>26</v>
      </c>
      <c r="E8" s="23" t="s">
        <v>18</v>
      </c>
      <c r="F8" s="16">
        <f>IF(E8&lt;&gt;"",VLOOKUP(E8,Matrix!$B$2:$C$6,2,FALSE),"")</f>
        <v>0.5</v>
      </c>
      <c r="G8" s="23" t="s">
        <v>20</v>
      </c>
      <c r="H8" s="15">
        <f>IF(G8&lt;&gt;"",HLOOKUP(G8,Matrix!$D$8:$H$9,2,FALSE),"")</f>
        <v>0.15</v>
      </c>
      <c r="I8" s="23" t="s">
        <v>46</v>
      </c>
      <c r="J8" s="15">
        <f>IF(I8&lt;&gt;"",HLOOKUP(I8,Matrix!$D$8:$H$9,2,FALSE),"")</f>
        <v>0.05</v>
      </c>
      <c r="K8" s="23" t="s">
        <v>46</v>
      </c>
      <c r="L8" s="15">
        <f>IF(K8&lt;&gt;"",HLOOKUP(K8,Matrix!$D$8:$H$9,2,FALSE),"")</f>
        <v>0.05</v>
      </c>
      <c r="M8" s="23" t="s">
        <v>19</v>
      </c>
      <c r="N8" s="15">
        <f>IF(M8&lt;&gt;"",HLOOKUP(M8,Matrix!$D$8:$H$9,2,FALSE),"")</f>
        <v>0.3</v>
      </c>
      <c r="O8" s="7" t="e">
        <f>HLOOKUP(N8,Matrix!$D$8:$H$9,2,FALSE)</f>
        <v>#N/A</v>
      </c>
      <c r="P8" s="7">
        <f t="shared" si="0"/>
        <v>0.15</v>
      </c>
      <c r="Q8" s="18" t="str">
        <f t="shared" si="1"/>
        <v/>
      </c>
      <c r="R8" s="40" t="s">
        <v>47</v>
      </c>
      <c r="S8" s="45" t="s">
        <v>30</v>
      </c>
    </row>
    <row r="9" spans="1:19" ht="51">
      <c r="A9" s="5">
        <v>7</v>
      </c>
      <c r="B9" s="40" t="s">
        <v>48</v>
      </c>
      <c r="C9" s="40" t="s">
        <v>49</v>
      </c>
      <c r="D9" s="40" t="s">
        <v>26</v>
      </c>
      <c r="E9" s="23" t="s">
        <v>27</v>
      </c>
      <c r="F9" s="16">
        <f>IF(E9&lt;&gt;"",VLOOKUP(E9,Matrix!$B$2:$C$6,2,FALSE),"")</f>
        <v>0.1</v>
      </c>
      <c r="G9" s="23" t="s">
        <v>20</v>
      </c>
      <c r="H9" s="15">
        <f>IF(G9&lt;&gt;"",HLOOKUP(G9,Matrix!$D$8:$H$9,2,FALSE),"")</f>
        <v>0.15</v>
      </c>
      <c r="I9" s="23" t="s">
        <v>20</v>
      </c>
      <c r="J9" s="15">
        <f>IF(I9&lt;&gt;"",HLOOKUP(I9,Matrix!$D$8:$H$9,2,FALSE),"")</f>
        <v>0.15</v>
      </c>
      <c r="K9" s="23" t="s">
        <v>20</v>
      </c>
      <c r="L9" s="15">
        <f>IF(K9&lt;&gt;"",HLOOKUP(K9,Matrix!$D$8:$H$9,2,FALSE),"")</f>
        <v>0.15</v>
      </c>
      <c r="M9" s="23" t="s">
        <v>21</v>
      </c>
      <c r="N9" s="15">
        <f>IF(M9&lt;&gt;"",HLOOKUP(M9,Matrix!$D$8:$H$9,2,FALSE),"")</f>
        <v>0.9</v>
      </c>
      <c r="O9" s="7" t="e">
        <f>HLOOKUP(N9,Matrix!$D$8:$H$9,2,FALSE)</f>
        <v>#N/A</v>
      </c>
      <c r="P9" s="7">
        <f t="shared" si="0"/>
        <v>9.0000000000000011E-2</v>
      </c>
      <c r="Q9" s="18" t="str">
        <f t="shared" si="1"/>
        <v/>
      </c>
      <c r="R9" s="42" t="s">
        <v>50</v>
      </c>
      <c r="S9" s="45" t="s">
        <v>51</v>
      </c>
    </row>
    <row r="10" spans="1:19" ht="38.25">
      <c r="A10" s="5">
        <v>8</v>
      </c>
      <c r="B10" s="40" t="s">
        <v>52</v>
      </c>
      <c r="C10" s="40" t="s">
        <v>53</v>
      </c>
      <c r="D10" s="40" t="s">
        <v>54</v>
      </c>
      <c r="E10" s="23" t="s">
        <v>27</v>
      </c>
      <c r="F10" s="16">
        <f>IF(E10&lt;&gt;"",VLOOKUP(E10,Matrix!$B$2:$C$6,2,FALSE),"")</f>
        <v>0.1</v>
      </c>
      <c r="G10" s="23" t="s">
        <v>19</v>
      </c>
      <c r="H10" s="15">
        <f>IF(G10&lt;&gt;"",HLOOKUP(G10,Matrix!$D$8:$H$9,2,FALSE),"")</f>
        <v>0.3</v>
      </c>
      <c r="I10" s="23" t="s">
        <v>46</v>
      </c>
      <c r="J10" s="15">
        <f>IF(I10&lt;&gt;"",HLOOKUP(I10,Matrix!$D$8:$H$9,2,FALSE),"")</f>
        <v>0.05</v>
      </c>
      <c r="K10" s="23" t="s">
        <v>46</v>
      </c>
      <c r="L10" s="15">
        <f>IF(K10&lt;&gt;"",HLOOKUP(K10,Matrix!$D$8:$H$9,2,FALSE),"")</f>
        <v>0.05</v>
      </c>
      <c r="M10" s="23" t="s">
        <v>19</v>
      </c>
      <c r="N10" s="15">
        <f>IF(M10&lt;&gt;"",HLOOKUP(M10,Matrix!$D$8:$H$9,2,FALSE),"")</f>
        <v>0.3</v>
      </c>
      <c r="O10" s="7" t="e">
        <f>HLOOKUP(N10,Matrix!$D$8:$H$9,2,FALSE)</f>
        <v>#N/A</v>
      </c>
      <c r="P10" s="7">
        <f t="shared" si="0"/>
        <v>0.03</v>
      </c>
      <c r="Q10" s="18" t="str">
        <f t="shared" si="1"/>
        <v/>
      </c>
      <c r="R10" s="42" t="s">
        <v>55</v>
      </c>
      <c r="S10" s="45" t="s">
        <v>30</v>
      </c>
    </row>
    <row r="11" spans="1:19" ht="45">
      <c r="A11" s="5">
        <v>9</v>
      </c>
      <c r="B11" s="39" t="s">
        <v>56</v>
      </c>
      <c r="C11" s="41" t="s">
        <v>57</v>
      </c>
      <c r="D11" s="39" t="s">
        <v>58</v>
      </c>
      <c r="E11" s="23" t="s">
        <v>42</v>
      </c>
      <c r="F11" s="16">
        <f>IF(E11&lt;&gt;"",VLOOKUP(E11,Matrix!$B$2:$C$6,2,FALSE),"")</f>
        <v>0.3</v>
      </c>
      <c r="G11" s="23" t="s">
        <v>28</v>
      </c>
      <c r="H11" s="15">
        <f>IF(G11&lt;&gt;"",HLOOKUP(G11,Matrix!$D$8:$H$9,2,FALSE),"")</f>
        <v>0.55000000000000004</v>
      </c>
      <c r="I11" s="23" t="s">
        <v>19</v>
      </c>
      <c r="J11" s="15">
        <f>IF(I11&lt;&gt;"",HLOOKUP(I11,Matrix!$D$8:$H$9,2,FALSE),"")</f>
        <v>0.3</v>
      </c>
      <c r="K11" s="23" t="s">
        <v>46</v>
      </c>
      <c r="L11" s="15">
        <f>IF(K11&lt;&gt;"",HLOOKUP(K11,Matrix!$D$8:$H$9,2,FALSE),"")</f>
        <v>0.05</v>
      </c>
      <c r="M11" s="23" t="s">
        <v>21</v>
      </c>
      <c r="N11" s="15">
        <f>IF(M11&lt;&gt;"",HLOOKUP(M11,Matrix!$D$8:$H$9,2,FALSE),"")</f>
        <v>0.9</v>
      </c>
      <c r="O11" s="7" t="e">
        <f>HLOOKUP(N11,Matrix!$D$8:$H$9,2,FALSE)</f>
        <v>#N/A</v>
      </c>
      <c r="P11" s="7">
        <f t="shared" si="0"/>
        <v>0.27</v>
      </c>
      <c r="Q11" s="18" t="str">
        <f t="shared" si="1"/>
        <v/>
      </c>
      <c r="R11" s="42" t="s">
        <v>59</v>
      </c>
      <c r="S11" s="43" t="s">
        <v>23</v>
      </c>
    </row>
    <row r="12" spans="1:19" ht="51">
      <c r="A12" s="5">
        <v>10</v>
      </c>
      <c r="B12" s="40" t="s">
        <v>60</v>
      </c>
      <c r="C12" s="39" t="s">
        <v>61</v>
      </c>
      <c r="D12" s="40" t="s">
        <v>58</v>
      </c>
      <c r="E12" s="23" t="s">
        <v>42</v>
      </c>
      <c r="F12" s="16">
        <f>IF(E12&lt;&gt;"",VLOOKUP(E12,Matrix!$B$2:$C$6,2,FALSE),"")</f>
        <v>0.3</v>
      </c>
      <c r="G12" s="23" t="s">
        <v>28</v>
      </c>
      <c r="H12" s="15">
        <f>IF(G12&lt;&gt;"",HLOOKUP(G12,Matrix!$D$8:$H$9,2,FALSE),"")</f>
        <v>0.55000000000000004</v>
      </c>
      <c r="I12" s="23" t="s">
        <v>19</v>
      </c>
      <c r="J12" s="15">
        <f>IF(I12&lt;&gt;"",HLOOKUP(I12,Matrix!$D$8:$H$9,2,FALSE),"")</f>
        <v>0.3</v>
      </c>
      <c r="K12" s="23" t="s">
        <v>46</v>
      </c>
      <c r="L12" s="15">
        <f>IF(K12&lt;&gt;"",HLOOKUP(K12,Matrix!$D$8:$H$9,2,FALSE),"")</f>
        <v>0.05</v>
      </c>
      <c r="M12" s="23" t="s">
        <v>21</v>
      </c>
      <c r="N12" s="15">
        <f>IF(M12&lt;&gt;"",HLOOKUP(M12,Matrix!$D$8:$H$9,2,FALSE),"")</f>
        <v>0.9</v>
      </c>
      <c r="O12" s="7" t="e">
        <f>HLOOKUP(N12,Matrix!$D$8:$H$9,2,FALSE)</f>
        <v>#N/A</v>
      </c>
      <c r="P12" s="7">
        <f t="shared" si="0"/>
        <v>0.27</v>
      </c>
      <c r="Q12" s="18" t="str">
        <f t="shared" si="1"/>
        <v/>
      </c>
      <c r="R12" s="44" t="s">
        <v>62</v>
      </c>
      <c r="S12" s="45" t="s">
        <v>23</v>
      </c>
    </row>
    <row r="13" spans="1:19" ht="38.25">
      <c r="A13" s="5">
        <v>11</v>
      </c>
      <c r="B13" s="40" t="s">
        <v>63</v>
      </c>
      <c r="C13" s="40" t="s">
        <v>64</v>
      </c>
      <c r="D13" s="40" t="s">
        <v>58</v>
      </c>
      <c r="E13" s="23" t="s">
        <v>42</v>
      </c>
      <c r="F13" s="16">
        <f>IF(E13&lt;&gt;"",VLOOKUP(E13,Matrix!$B$2:$C$6,2,FALSE),"")</f>
        <v>0.3</v>
      </c>
      <c r="G13" s="23" t="s">
        <v>28</v>
      </c>
      <c r="H13" s="15">
        <f>IF(G13&lt;&gt;"",HLOOKUP(G13,Matrix!$D$8:$H$9,2,FALSE),"")</f>
        <v>0.55000000000000004</v>
      </c>
      <c r="I13" s="23" t="s">
        <v>19</v>
      </c>
      <c r="J13" s="15">
        <f>IF(I13&lt;&gt;"",HLOOKUP(I13,Matrix!$D$8:$H$9,2,FALSE),"")</f>
        <v>0.3</v>
      </c>
      <c r="K13" s="23" t="s">
        <v>46</v>
      </c>
      <c r="L13" s="15">
        <f>IF(K13&lt;&gt;"",HLOOKUP(K13,Matrix!$D$8:$H$9,2,FALSE),"")</f>
        <v>0.05</v>
      </c>
      <c r="M13" s="23" t="s">
        <v>21</v>
      </c>
      <c r="N13" s="15">
        <f>IF(M13&lt;&gt;"",HLOOKUP(M13,Matrix!$D$8:$H$9,2,FALSE),"")</f>
        <v>0.9</v>
      </c>
      <c r="O13" s="7" t="e">
        <f>HLOOKUP(N13,Matrix!$D$8:$H$9,2,FALSE)</f>
        <v>#N/A</v>
      </c>
      <c r="P13" s="7">
        <f t="shared" si="0"/>
        <v>0.27</v>
      </c>
      <c r="Q13" s="18" t="str">
        <f t="shared" si="1"/>
        <v/>
      </c>
      <c r="R13" s="42" t="s">
        <v>65</v>
      </c>
      <c r="S13" s="45" t="s">
        <v>23</v>
      </c>
    </row>
    <row r="14" spans="1:19" ht="38.25">
      <c r="A14" s="5">
        <v>12</v>
      </c>
      <c r="B14" s="40" t="s">
        <v>66</v>
      </c>
      <c r="C14" s="40" t="s">
        <v>67</v>
      </c>
      <c r="D14" s="40" t="s">
        <v>68</v>
      </c>
      <c r="E14" s="23" t="s">
        <v>42</v>
      </c>
      <c r="F14" s="16">
        <f>IF(E14&lt;&gt;"",VLOOKUP(E14,Matrix!$B$2:$C$6,2,FALSE),"")</f>
        <v>0.3</v>
      </c>
      <c r="G14" s="23" t="s">
        <v>20</v>
      </c>
      <c r="H14" s="15">
        <f>IF(G14&lt;&gt;"",HLOOKUP(G14,Matrix!$D$8:$H$9,2,FALSE),"")</f>
        <v>0.15</v>
      </c>
      <c r="I14" s="23" t="s">
        <v>19</v>
      </c>
      <c r="J14" s="15">
        <f>IF(I14&lt;&gt;"",HLOOKUP(I14,Matrix!$D$8:$H$9,2,FALSE),"")</f>
        <v>0.3</v>
      </c>
      <c r="K14" s="23" t="s">
        <v>20</v>
      </c>
      <c r="L14" s="15">
        <f>IF(K14&lt;&gt;"",HLOOKUP(K14,Matrix!$D$8:$H$9,2,FALSE),"")</f>
        <v>0.15</v>
      </c>
      <c r="M14" s="23" t="s">
        <v>46</v>
      </c>
      <c r="N14" s="15">
        <f>IF(M14&lt;&gt;"",HLOOKUP(M14,Matrix!$D$8:$H$9,2,FALSE),"")</f>
        <v>0.05</v>
      </c>
      <c r="O14" s="7" t="e">
        <f>HLOOKUP(N14,Matrix!$D$8:$H$9,2,FALSE)</f>
        <v>#N/A</v>
      </c>
      <c r="P14" s="7">
        <f t="shared" si="0"/>
        <v>0.09</v>
      </c>
      <c r="Q14" s="18" t="str">
        <f t="shared" si="1"/>
        <v/>
      </c>
      <c r="R14" s="42" t="s">
        <v>69</v>
      </c>
      <c r="S14" s="45" t="s">
        <v>23</v>
      </c>
    </row>
    <row r="15" spans="1:19" ht="67.5">
      <c r="A15" s="5">
        <v>13</v>
      </c>
      <c r="B15" s="39" t="s">
        <v>70</v>
      </c>
      <c r="C15" s="39" t="s">
        <v>71</v>
      </c>
      <c r="D15" s="39" t="s">
        <v>72</v>
      </c>
      <c r="E15" s="23" t="s">
        <v>42</v>
      </c>
      <c r="F15" s="16">
        <f>IF(E15&lt;&gt;"",VLOOKUP(E15,Matrix!$B$2:$C$6,2,FALSE),"")</f>
        <v>0.3</v>
      </c>
      <c r="G15" s="23" t="s">
        <v>19</v>
      </c>
      <c r="H15" s="15">
        <f>IF(G15&lt;&gt;"",HLOOKUP(G15,Matrix!$D$8:$H$9,2,FALSE),"")</f>
        <v>0.3</v>
      </c>
      <c r="I15" s="23" t="s">
        <v>19</v>
      </c>
      <c r="J15" s="15">
        <f>IF(I15&lt;&gt;"",HLOOKUP(I15,Matrix!$D$8:$H$9,2,FALSE),"")</f>
        <v>0.3</v>
      </c>
      <c r="K15" s="23" t="s">
        <v>20</v>
      </c>
      <c r="L15" s="15">
        <f>IF(K15&lt;&gt;"",HLOOKUP(K15,Matrix!$D$8:$H$9,2,FALSE),"")</f>
        <v>0.15</v>
      </c>
      <c r="M15" s="23" t="s">
        <v>20</v>
      </c>
      <c r="N15" s="15">
        <f>IF(M15&lt;&gt;"",HLOOKUP(M15,Matrix!$D$8:$H$9,2,FALSE),"")</f>
        <v>0.15</v>
      </c>
      <c r="O15" s="7" t="e">
        <f>HLOOKUP(N15,Matrix!$D$8:$H$9,2,FALSE)</f>
        <v>#N/A</v>
      </c>
      <c r="P15" s="7">
        <f t="shared" si="0"/>
        <v>0.09</v>
      </c>
      <c r="Q15" s="18" t="str">
        <f t="shared" si="1"/>
        <v/>
      </c>
      <c r="R15" s="21" t="s">
        <v>73</v>
      </c>
      <c r="S15" s="23" t="s">
        <v>30</v>
      </c>
    </row>
    <row r="16" spans="1:19" ht="40.5">
      <c r="A16" s="5">
        <v>14</v>
      </c>
      <c r="B16" s="40" t="s">
        <v>74</v>
      </c>
      <c r="C16" s="40" t="s">
        <v>75</v>
      </c>
      <c r="D16" s="40" t="s">
        <v>33</v>
      </c>
      <c r="E16" s="23" t="s">
        <v>18</v>
      </c>
      <c r="F16" s="16">
        <f>IF(E16&lt;&gt;"",VLOOKUP(E16,Matrix!$B$2:$C$6,2,FALSE),"")</f>
        <v>0.5</v>
      </c>
      <c r="G16" s="23" t="s">
        <v>19</v>
      </c>
      <c r="H16" s="15">
        <f>IF(G16&lt;&gt;"",HLOOKUP(G16,Matrix!$D$8:$H$9,2,FALSE),"")</f>
        <v>0.3</v>
      </c>
      <c r="I16" s="23" t="s">
        <v>28</v>
      </c>
      <c r="J16" s="15">
        <f>IF(I16&lt;&gt;"",HLOOKUP(I16,Matrix!$D$8:$H$9,2,FALSE),"")</f>
        <v>0.55000000000000004</v>
      </c>
      <c r="K16" s="23" t="s">
        <v>20</v>
      </c>
      <c r="L16" s="15">
        <f>IF(K16&lt;&gt;"",HLOOKUP(K16,Matrix!$D$8:$H$9,2,FALSE),"")</f>
        <v>0.15</v>
      </c>
      <c r="M16" s="23" t="s">
        <v>20</v>
      </c>
      <c r="N16" s="15">
        <f>IF(M16&lt;&gt;"",HLOOKUP(M16,Matrix!$D$8:$H$9,2,FALSE),"")</f>
        <v>0.15</v>
      </c>
      <c r="O16" s="7" t="e">
        <f>HLOOKUP(N16,Matrix!$D$8:$H$9,2,FALSE)</f>
        <v>#N/A</v>
      </c>
      <c r="P16" s="7">
        <f t="shared" ref="P16" si="2">IF(F16&lt;&gt;"",F16*MAX(H16,J16,L16,N16),"")</f>
        <v>0.27500000000000002</v>
      </c>
      <c r="Q16" s="18" t="str">
        <f t="shared" ref="Q16" si="3">IF(P16&gt;=$Q$1,1,"")</f>
        <v/>
      </c>
      <c r="R16" s="21" t="s">
        <v>76</v>
      </c>
      <c r="S16" s="23" t="s">
        <v>23</v>
      </c>
    </row>
    <row r="17" spans="1:19" ht="53.25">
      <c r="A17" s="6">
        <v>15</v>
      </c>
      <c r="B17" s="40" t="s">
        <v>77</v>
      </c>
      <c r="C17" s="40" t="s">
        <v>78</v>
      </c>
      <c r="D17" s="40" t="s">
        <v>58</v>
      </c>
      <c r="E17" s="23" t="s">
        <v>42</v>
      </c>
      <c r="F17" s="16">
        <f>IF(E17&lt;&gt;"",VLOOKUP(E17,Matrix!$B$2:$C$6,2,FALSE),"")</f>
        <v>0.3</v>
      </c>
      <c r="G17" s="23" t="s">
        <v>20</v>
      </c>
      <c r="H17" s="15">
        <f>IF(G17&lt;&gt;"",HLOOKUP(G17,Matrix!$D$8:$H$9,2,FALSE),"")</f>
        <v>0.15</v>
      </c>
      <c r="I17" s="23" t="s">
        <v>20</v>
      </c>
      <c r="J17" s="15">
        <f>IF(I17&lt;&gt;"",HLOOKUP(I17,Matrix!$D$8:$H$9,2,FALSE),"")</f>
        <v>0.15</v>
      </c>
      <c r="K17" s="23" t="s">
        <v>20</v>
      </c>
      <c r="L17" s="15">
        <f>IF(K17&lt;&gt;"",HLOOKUP(K17,Matrix!$D$8:$H$9,2,FALSE),"")</f>
        <v>0.15</v>
      </c>
      <c r="M17" s="23" t="s">
        <v>21</v>
      </c>
      <c r="N17" s="15">
        <f>IF(M17&lt;&gt;"",HLOOKUP(M17,Matrix!$D$8:$H$9,2,FALSE),"")</f>
        <v>0.9</v>
      </c>
      <c r="O17" s="7" t="e">
        <f>HLOOKUP(N17,Matrix!$D$8:$H$9,2,FALSE)</f>
        <v>#N/A</v>
      </c>
      <c r="P17" s="7">
        <f t="shared" si="0"/>
        <v>0.27</v>
      </c>
      <c r="Q17" s="18" t="str">
        <f t="shared" si="1"/>
        <v/>
      </c>
      <c r="R17" s="21" t="s">
        <v>79</v>
      </c>
      <c r="S17" s="23" t="s">
        <v>30</v>
      </c>
    </row>
    <row r="18" spans="1:19" ht="40.5">
      <c r="A18" s="6">
        <v>16</v>
      </c>
      <c r="B18" s="40" t="s">
        <v>80</v>
      </c>
      <c r="C18" s="40" t="s">
        <v>81</v>
      </c>
      <c r="D18" s="40" t="s">
        <v>82</v>
      </c>
      <c r="E18" s="23" t="s">
        <v>38</v>
      </c>
      <c r="F18" s="16">
        <f>IF(E18&lt;&gt;"",VLOOKUP(E18,Matrix!$B$2:$C$6,2,FALSE),"")</f>
        <v>0.7</v>
      </c>
      <c r="G18" s="23" t="s">
        <v>19</v>
      </c>
      <c r="H18" s="15">
        <f>IF(G18&lt;&gt;"",HLOOKUP(G18,Matrix!$D$8:$H$9,2,FALSE),"")</f>
        <v>0.3</v>
      </c>
      <c r="I18" s="23" t="s">
        <v>28</v>
      </c>
      <c r="J18" s="15">
        <f>IF(I18&lt;&gt;"",HLOOKUP(I18,Matrix!$D$8:$H$9,2,FALSE),"")</f>
        <v>0.55000000000000004</v>
      </c>
      <c r="K18" s="23" t="s">
        <v>20</v>
      </c>
      <c r="L18" s="15">
        <f>IF(K18&lt;&gt;"",HLOOKUP(K18,Matrix!$D$8:$H$9,2,FALSE),"")</f>
        <v>0.15</v>
      </c>
      <c r="M18" s="23" t="s">
        <v>28</v>
      </c>
      <c r="N18" s="15">
        <f>IF(M18&lt;&gt;"",HLOOKUP(M18,Matrix!$D$8:$H$9,2,FALSE),"")</f>
        <v>0.55000000000000004</v>
      </c>
      <c r="O18" s="7" t="e">
        <f>HLOOKUP(N18,Matrix!$D$8:$H$9,2,FALSE)</f>
        <v>#N/A</v>
      </c>
      <c r="P18" s="7">
        <f t="shared" si="0"/>
        <v>0.38500000000000001</v>
      </c>
      <c r="Q18" s="18" t="str">
        <f t="shared" si="1"/>
        <v/>
      </c>
      <c r="R18" s="25" t="s">
        <v>83</v>
      </c>
      <c r="S18" s="23" t="s">
        <v>84</v>
      </c>
    </row>
    <row r="19" spans="1:19">
      <c r="A19" s="6">
        <v>17</v>
      </c>
      <c r="B19" s="21"/>
      <c r="C19" s="21"/>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InputMessage="1" showErrorMessage="1" sqref="S15:S62 S4:S6" xr:uid="{00000000-0002-0000-0000-000000000000}">
      <formula1>Estrategias</formula1>
    </dataValidation>
    <dataValidation type="list" allowBlank="1" showErrorMessage="1" errorTitle="Error en los datos" error="Error en el dato de entrada, sólo las opciones de la lista son válidas." sqref="S3" xr:uid="{00000000-0002-0000-0000-000001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Q17:Q24 P3:Q16</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N7" sqref="N7"/>
    </sheetView>
  </sheetViews>
  <sheetFormatPr defaultColWidth="9.140625" defaultRowHeight="15"/>
  <cols>
    <col min="1" max="1" width="3.7109375" bestFit="1" customWidth="1"/>
    <col min="2" max="3" width="10.7109375" style="9" customWidth="1"/>
    <col min="4" max="8" width="12.7109375" style="9" customWidth="1"/>
  </cols>
  <sheetData>
    <row r="2" spans="1:12">
      <c r="A2" s="61" t="s">
        <v>4</v>
      </c>
      <c r="B2" s="8" t="s">
        <v>85</v>
      </c>
      <c r="C2" s="10">
        <v>0.9</v>
      </c>
      <c r="D2" s="11">
        <f>C2*$D$7</f>
        <v>4.5000000000000005E-2</v>
      </c>
      <c r="E2" s="11">
        <f>C2*$E$7</f>
        <v>0.13500000000000001</v>
      </c>
      <c r="F2" s="11">
        <f>C2*$F$7</f>
        <v>0.27</v>
      </c>
      <c r="G2" s="11">
        <f>C2*$G$7</f>
        <v>0.49500000000000005</v>
      </c>
      <c r="H2" s="11">
        <f>C2*$H$7</f>
        <v>0.81</v>
      </c>
      <c r="J2" s="3"/>
      <c r="K2" s="8" t="s">
        <v>86</v>
      </c>
      <c r="L2" s="8" t="s">
        <v>87</v>
      </c>
    </row>
    <row r="3" spans="1:12">
      <c r="A3" s="61"/>
      <c r="B3" s="8" t="s">
        <v>38</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88</v>
      </c>
      <c r="K3" s="11">
        <v>0</v>
      </c>
      <c r="L3" s="38">
        <v>0.05</v>
      </c>
    </row>
    <row r="4" spans="1:12">
      <c r="A4" s="61"/>
      <c r="B4" s="8" t="s">
        <v>18</v>
      </c>
      <c r="C4" s="10">
        <v>0.5</v>
      </c>
      <c r="D4" s="11">
        <f t="shared" si="0"/>
        <v>2.5000000000000001E-2</v>
      </c>
      <c r="E4" s="11">
        <f t="shared" si="1"/>
        <v>7.4999999999999997E-2</v>
      </c>
      <c r="F4" s="11">
        <f t="shared" si="2"/>
        <v>0.15</v>
      </c>
      <c r="G4" s="11">
        <f t="shared" si="3"/>
        <v>0.27500000000000002</v>
      </c>
      <c r="H4" s="11">
        <f t="shared" si="4"/>
        <v>0.45</v>
      </c>
      <c r="J4" s="12" t="s">
        <v>89</v>
      </c>
      <c r="K4" s="11">
        <f>L3</f>
        <v>0.05</v>
      </c>
      <c r="L4" s="38">
        <v>0.15</v>
      </c>
    </row>
    <row r="5" spans="1:12">
      <c r="A5" s="61"/>
      <c r="B5" s="8" t="s">
        <v>42</v>
      </c>
      <c r="C5" s="10">
        <v>0.3</v>
      </c>
      <c r="D5" s="11">
        <f t="shared" si="0"/>
        <v>1.4999999999999999E-2</v>
      </c>
      <c r="E5" s="11">
        <f t="shared" si="1"/>
        <v>4.4999999999999998E-2</v>
      </c>
      <c r="F5" s="11">
        <f t="shared" si="2"/>
        <v>0.09</v>
      </c>
      <c r="G5" s="11">
        <f t="shared" si="3"/>
        <v>0.16500000000000001</v>
      </c>
      <c r="H5" s="11">
        <f t="shared" si="4"/>
        <v>0.27</v>
      </c>
      <c r="J5" s="14" t="s">
        <v>90</v>
      </c>
      <c r="K5" s="11">
        <f>L4</f>
        <v>0.15</v>
      </c>
      <c r="L5" s="11">
        <v>1</v>
      </c>
    </row>
    <row r="6" spans="1:12">
      <c r="A6" s="61"/>
      <c r="B6" s="8" t="s">
        <v>27</v>
      </c>
      <c r="C6" s="10">
        <v>0.1</v>
      </c>
      <c r="D6" s="11">
        <f t="shared" si="0"/>
        <v>5.000000000000001E-3</v>
      </c>
      <c r="E6" s="11">
        <f t="shared" si="1"/>
        <v>1.4999999999999999E-2</v>
      </c>
      <c r="F6" s="11">
        <f t="shared" si="2"/>
        <v>0.03</v>
      </c>
      <c r="G6" s="11">
        <f t="shared" si="3"/>
        <v>5.5000000000000007E-2</v>
      </c>
      <c r="H6" s="11">
        <f t="shared" si="4"/>
        <v>9.0000000000000011E-2</v>
      </c>
      <c r="J6" s="63" t="s">
        <v>91</v>
      </c>
      <c r="K6" s="63"/>
      <c r="L6" s="63"/>
    </row>
    <row r="7" spans="1:12">
      <c r="A7" s="19"/>
      <c r="B7" s="60"/>
      <c r="C7" s="60"/>
      <c r="D7" s="10">
        <v>0.05</v>
      </c>
      <c r="E7" s="10">
        <v>0.15</v>
      </c>
      <c r="F7" s="10">
        <v>0.3</v>
      </c>
      <c r="G7" s="10">
        <v>0.55000000000000004</v>
      </c>
      <c r="H7" s="10">
        <v>0.9</v>
      </c>
    </row>
    <row r="8" spans="1:12">
      <c r="A8" s="19"/>
      <c r="B8" s="60"/>
      <c r="C8" s="60"/>
      <c r="D8" s="8" t="s">
        <v>46</v>
      </c>
      <c r="E8" s="8" t="s">
        <v>20</v>
      </c>
      <c r="F8" s="8" t="s">
        <v>19</v>
      </c>
      <c r="G8" s="8" t="s">
        <v>28</v>
      </c>
      <c r="H8" s="8" t="s">
        <v>21</v>
      </c>
    </row>
    <row r="9" spans="1:12">
      <c r="A9" s="19"/>
      <c r="B9" s="20"/>
      <c r="C9" s="20"/>
      <c r="D9" s="10">
        <f>D7</f>
        <v>0.05</v>
      </c>
      <c r="E9" s="10">
        <f t="shared" ref="E9:H9" si="5">E7</f>
        <v>0.15</v>
      </c>
      <c r="F9" s="10">
        <f t="shared" si="5"/>
        <v>0.3</v>
      </c>
      <c r="G9" s="10">
        <f t="shared" si="5"/>
        <v>0.55000000000000004</v>
      </c>
      <c r="H9" s="10">
        <f t="shared" si="5"/>
        <v>0.9</v>
      </c>
    </row>
    <row r="10" spans="1:12">
      <c r="A10" s="19"/>
      <c r="B10" s="20"/>
      <c r="C10" s="20"/>
      <c r="D10" s="62" t="s">
        <v>6</v>
      </c>
      <c r="E10" s="62"/>
      <c r="F10" s="62"/>
      <c r="G10" s="62"/>
      <c r="H10" s="62"/>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 sqref="A5"/>
    </sheetView>
  </sheetViews>
  <sheetFormatPr defaultColWidth="9.140625" defaultRowHeight="15"/>
  <cols>
    <col min="1" max="1" width="17.7109375" bestFit="1" customWidth="1"/>
  </cols>
  <sheetData>
    <row r="1" spans="1:1">
      <c r="A1" s="26" t="s">
        <v>92</v>
      </c>
    </row>
    <row r="2" spans="1:1">
      <c r="A2" t="s">
        <v>84</v>
      </c>
    </row>
    <row r="3" spans="1:1">
      <c r="A3" t="s">
        <v>23</v>
      </c>
    </row>
    <row r="4" spans="1:1">
      <c r="A4" t="s">
        <v>30</v>
      </c>
    </row>
    <row r="5" spans="1:1">
      <c r="A5" t="s">
        <v>51</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8D702837206A246AD455D6F121F9F4D" ma:contentTypeVersion="4" ma:contentTypeDescription="Crear nuevo documento." ma:contentTypeScope="" ma:versionID="8af291ae571d562e907f5a808a0c30a2">
  <xsd:schema xmlns:xsd="http://www.w3.org/2001/XMLSchema" xmlns:xs="http://www.w3.org/2001/XMLSchema" xmlns:p="http://schemas.microsoft.com/office/2006/metadata/properties" xmlns:ns2="29f4699c-91bc-4c71-b81f-33c037aa21d3" targetNamespace="http://schemas.microsoft.com/office/2006/metadata/properties" ma:root="true" ma:fieldsID="bdff752cfc903cde9893ce482e96e9b7" ns2:_="">
    <xsd:import namespace="29f4699c-91bc-4c71-b81f-33c037aa21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f4699c-91bc-4c71-b81f-33c037aa21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03DE16-A7FB-42F8-BAF2-7F44CF1A2804}"/>
</file>

<file path=customXml/itemProps2.xml><?xml version="1.0" encoding="utf-8"?>
<ds:datastoreItem xmlns:ds="http://schemas.openxmlformats.org/officeDocument/2006/customXml" ds:itemID="{9297DDE0-A35B-483A-9097-71FCC027EE24}"/>
</file>

<file path=customXml/itemProps3.xml><?xml version="1.0" encoding="utf-8"?>
<ds:datastoreItem xmlns:ds="http://schemas.openxmlformats.org/officeDocument/2006/customXml" ds:itemID="{CBCF1E9F-1F25-464C-8AD8-197959D947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Suárez de la Roza</cp:lastModifiedBy>
  <cp:revision/>
  <dcterms:created xsi:type="dcterms:W3CDTF">2006-09-16T00:00:00Z</dcterms:created>
  <dcterms:modified xsi:type="dcterms:W3CDTF">2024-03-29T11:20:52Z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0x010100E8D702837206A246AD455D6F121F9F4D</vt:lpwstr>
  </property>
</Properties>
</file>