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rinterSettings/printerSettings4.bin" ContentType="application/vnd.openxmlformats-officedocument.spreadsheetml.printerSettings"/>
  <Override PartName="/xl/drawings/drawing8.xml" ContentType="application/vnd.openxmlformats-officedocument.drawing+xml"/>
  <Override PartName="/xl/printerSettings/printerSettings5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blanc\Desktop\4CURSO\DPPI\Prácticas\"/>
    </mc:Choice>
  </mc:AlternateContent>
  <xr:revisionPtr revIDLastSave="0" documentId="8_{7CCD2415-B880-4A6F-B289-1BBA6E144537}" xr6:coauthVersionLast="47" xr6:coauthVersionMax="47" xr10:uidLastSave="{00000000-0000-0000-0000-000000000000}"/>
  <bookViews>
    <workbookView xWindow="28680" yWindow="-120" windowWidth="29040" windowHeight="15840" tabRatio="846" firstSheet="3" activeTab="14" xr2:uid="{00000000-000D-0000-FFFF-FFFF00000000}"/>
  </bookViews>
  <sheets>
    <sheet name="PtoFuncionM1" sheetId="4" r:id="rId1"/>
    <sheet name="DescripciónM1" sheetId="5" r:id="rId2"/>
    <sheet name="PtoFuncionM2" sheetId="6" r:id="rId3"/>
    <sheet name="DescripciónM2" sheetId="7" r:id="rId4"/>
    <sheet name="PtoFuncionM3" sheetId="11" r:id="rId5"/>
    <sheet name="DescripciónM3" sheetId="12" r:id="rId6"/>
    <sheet name="PtoFuncionM4" sheetId="9" r:id="rId7"/>
    <sheet name="DescripciónM4" sheetId="10" r:id="rId8"/>
    <sheet name="PtoFuncionM5" sheetId="13" r:id="rId9"/>
    <sheet name="DescripciónM5" sheetId="14" r:id="rId10"/>
    <sheet name="PtoFuncionM6" sheetId="15" r:id="rId11"/>
    <sheet name="DescripciónM6" sheetId="16" r:id="rId12"/>
    <sheet name="PtoFuncionM7" sheetId="17" r:id="rId13"/>
    <sheet name="DescripciónM7" sheetId="18" r:id="rId14"/>
    <sheet name="Estimar" sheetId="1" r:id="rId15"/>
    <sheet name="Parametros" sheetId="3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" l="1"/>
  <c r="T33" i="1"/>
  <c r="W9" i="1" s="1"/>
  <c r="T45" i="1"/>
  <c r="G58" i="1"/>
  <c r="G60" i="1"/>
  <c r="F59" i="1"/>
  <c r="F60" i="1"/>
  <c r="F61" i="1"/>
  <c r="F57" i="1"/>
  <c r="G52" i="1"/>
  <c r="G55" i="1"/>
  <c r="F52" i="1"/>
  <c r="F54" i="1"/>
  <c r="D61" i="1"/>
  <c r="H61" i="1" s="1"/>
  <c r="C61" i="1"/>
  <c r="G61" i="1" s="1"/>
  <c r="D60" i="1"/>
  <c r="H60" i="1" s="1"/>
  <c r="D59" i="1"/>
  <c r="H59" i="1" s="1"/>
  <c r="C59" i="1"/>
  <c r="G59" i="1" s="1"/>
  <c r="D58" i="1"/>
  <c r="H58" i="1" s="1"/>
  <c r="B58" i="1"/>
  <c r="F58" i="1" s="1"/>
  <c r="O57" i="1"/>
  <c r="D57" i="1"/>
  <c r="H57" i="1" s="1"/>
  <c r="C57" i="1"/>
  <c r="G57" i="1" s="1"/>
  <c r="J57" i="1"/>
  <c r="R57" i="1" s="1"/>
  <c r="D55" i="1"/>
  <c r="H55" i="1" s="1"/>
  <c r="B55" i="1"/>
  <c r="F55" i="1" s="1"/>
  <c r="D54" i="1"/>
  <c r="H54" i="1" s="1"/>
  <c r="C54" i="1"/>
  <c r="G54" i="1" s="1"/>
  <c r="D53" i="1"/>
  <c r="H53" i="1" s="1"/>
  <c r="C53" i="1"/>
  <c r="G53" i="1" s="1"/>
  <c r="B53" i="1"/>
  <c r="F53" i="1" s="1"/>
  <c r="D52" i="1"/>
  <c r="H52" i="1" s="1"/>
  <c r="O51" i="1"/>
  <c r="D51" i="1"/>
  <c r="H51" i="1" s="1"/>
  <c r="C51" i="1"/>
  <c r="G51" i="1" s="1"/>
  <c r="B51" i="1"/>
  <c r="A3" i="16"/>
  <c r="A4" i="16" s="1"/>
  <c r="A5" i="16" s="1"/>
  <c r="A6" i="16" s="1"/>
  <c r="A7" i="16" s="1"/>
  <c r="A3" i="7"/>
  <c r="A4" i="7" s="1"/>
  <c r="A5" i="6"/>
  <c r="A4" i="6"/>
  <c r="AI82" i="1"/>
  <c r="AH82" i="1"/>
  <c r="AG82" i="1"/>
  <c r="AF82" i="1"/>
  <c r="AI81" i="1"/>
  <c r="AH81" i="1"/>
  <c r="AG81" i="1"/>
  <c r="AF81" i="1"/>
  <c r="AI80" i="1"/>
  <c r="AH80" i="1"/>
  <c r="AG80" i="1"/>
  <c r="AF80" i="1"/>
  <c r="AI73" i="1"/>
  <c r="AI74" i="1"/>
  <c r="AI72" i="1"/>
  <c r="AH73" i="1"/>
  <c r="AH74" i="1"/>
  <c r="AH72" i="1"/>
  <c r="AG73" i="1"/>
  <c r="AG74" i="1"/>
  <c r="AG72" i="1"/>
  <c r="AF73" i="1"/>
  <c r="AF74" i="1"/>
  <c r="AF72" i="1"/>
  <c r="B46" i="1"/>
  <c r="F46" i="1" s="1"/>
  <c r="C47" i="1"/>
  <c r="G47" i="1" s="1"/>
  <c r="D48" i="1"/>
  <c r="H48" i="1" s="1"/>
  <c r="C45" i="1"/>
  <c r="G45" i="1" s="1"/>
  <c r="A4" i="4"/>
  <c r="P34" i="17"/>
  <c r="K17" i="17" s="1"/>
  <c r="P34" i="15"/>
  <c r="K17" i="15" s="1"/>
  <c r="P34" i="13"/>
  <c r="K17" i="13" s="1"/>
  <c r="P34" i="9"/>
  <c r="K17" i="9" s="1"/>
  <c r="M27" i="1" s="1"/>
  <c r="P34" i="6"/>
  <c r="K17" i="6" s="1"/>
  <c r="A3" i="5"/>
  <c r="A4" i="5" s="1"/>
  <c r="A5" i="5" s="1"/>
  <c r="P35" i="4"/>
  <c r="K17" i="4" s="1"/>
  <c r="M9" i="1" s="1"/>
  <c r="P34" i="11"/>
  <c r="K17" i="11" s="1"/>
  <c r="M21" i="1" s="1"/>
  <c r="L8" i="17"/>
  <c r="D49" i="1" s="1"/>
  <c r="H49" i="1" s="1"/>
  <c r="K8" i="17"/>
  <c r="C49" i="1" s="1"/>
  <c r="G49" i="1" s="1"/>
  <c r="J8" i="17"/>
  <c r="B49" i="1" s="1"/>
  <c r="F49" i="1" s="1"/>
  <c r="L7" i="17"/>
  <c r="K7" i="17"/>
  <c r="C48" i="1" s="1"/>
  <c r="G48" i="1" s="1"/>
  <c r="J7" i="17"/>
  <c r="B48" i="1" s="1"/>
  <c r="F48" i="1" s="1"/>
  <c r="L6" i="17"/>
  <c r="D47" i="1" s="1"/>
  <c r="H47" i="1" s="1"/>
  <c r="K6" i="17"/>
  <c r="J6" i="17"/>
  <c r="B47" i="1" s="1"/>
  <c r="F47" i="1" s="1"/>
  <c r="L5" i="17"/>
  <c r="D46" i="1" s="1"/>
  <c r="H46" i="1" s="1"/>
  <c r="K5" i="17"/>
  <c r="C46" i="1" s="1"/>
  <c r="G46" i="1" s="1"/>
  <c r="J5" i="17"/>
  <c r="L4" i="17"/>
  <c r="D45" i="1" s="1"/>
  <c r="H45" i="1" s="1"/>
  <c r="K4" i="17"/>
  <c r="J4" i="17"/>
  <c r="B45" i="1" s="1"/>
  <c r="F45" i="1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L8" i="15"/>
  <c r="D43" i="1" s="1"/>
  <c r="K8" i="15"/>
  <c r="C43" i="1" s="1"/>
  <c r="J8" i="15"/>
  <c r="B43" i="1" s="1"/>
  <c r="L7" i="15"/>
  <c r="D42" i="1" s="1"/>
  <c r="K7" i="15"/>
  <c r="C42" i="1" s="1"/>
  <c r="J7" i="15"/>
  <c r="B42" i="1" s="1"/>
  <c r="L6" i="15"/>
  <c r="D41" i="1" s="1"/>
  <c r="K6" i="15"/>
  <c r="C41" i="1" s="1"/>
  <c r="J6" i="15"/>
  <c r="B41" i="1" s="1"/>
  <c r="L5" i="15"/>
  <c r="D40" i="1" s="1"/>
  <c r="K5" i="15"/>
  <c r="C40" i="1" s="1"/>
  <c r="J5" i="15"/>
  <c r="B40" i="1" s="1"/>
  <c r="L4" i="15"/>
  <c r="D39" i="1" s="1"/>
  <c r="K4" i="15"/>
  <c r="C39" i="1" s="1"/>
  <c r="J4" i="15"/>
  <c r="B39" i="1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L8" i="13"/>
  <c r="D37" i="1" s="1"/>
  <c r="K8" i="13"/>
  <c r="C37" i="1" s="1"/>
  <c r="J8" i="13"/>
  <c r="B37" i="1" s="1"/>
  <c r="L7" i="13"/>
  <c r="D36" i="1" s="1"/>
  <c r="K7" i="13"/>
  <c r="C36" i="1" s="1"/>
  <c r="J7" i="13"/>
  <c r="B36" i="1" s="1"/>
  <c r="L6" i="13"/>
  <c r="D35" i="1" s="1"/>
  <c r="K6" i="13"/>
  <c r="C35" i="1" s="1"/>
  <c r="J6" i="13"/>
  <c r="B35" i="1" s="1"/>
  <c r="L5" i="13"/>
  <c r="D34" i="1" s="1"/>
  <c r="K5" i="13"/>
  <c r="C34" i="1" s="1"/>
  <c r="J5" i="13"/>
  <c r="B34" i="1" s="1"/>
  <c r="L4" i="13"/>
  <c r="D33" i="1" s="1"/>
  <c r="K4" i="13"/>
  <c r="C33" i="1" s="1"/>
  <c r="J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L8" i="11"/>
  <c r="D25" i="1" s="1"/>
  <c r="K8" i="11"/>
  <c r="C25" i="1" s="1"/>
  <c r="J8" i="11"/>
  <c r="B25" i="1" s="1"/>
  <c r="L7" i="11"/>
  <c r="D24" i="1" s="1"/>
  <c r="K7" i="11"/>
  <c r="C24" i="1" s="1"/>
  <c r="J7" i="11"/>
  <c r="B24" i="1" s="1"/>
  <c r="L6" i="11"/>
  <c r="D23" i="1" s="1"/>
  <c r="K6" i="11"/>
  <c r="C23" i="1" s="1"/>
  <c r="J6" i="11"/>
  <c r="B23" i="1" s="1"/>
  <c r="L5" i="11"/>
  <c r="D22" i="1" s="1"/>
  <c r="K5" i="11"/>
  <c r="C22" i="1" s="1"/>
  <c r="J5" i="11"/>
  <c r="B22" i="1" s="1"/>
  <c r="L4" i="11"/>
  <c r="D21" i="1" s="1"/>
  <c r="K4" i="11"/>
  <c r="C21" i="1" s="1"/>
  <c r="J4" i="11"/>
  <c r="B21" i="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L8" i="9"/>
  <c r="D31" i="1" s="1"/>
  <c r="K8" i="9"/>
  <c r="C31" i="1" s="1"/>
  <c r="J8" i="9"/>
  <c r="B31" i="1" s="1"/>
  <c r="L7" i="9"/>
  <c r="D30" i="1" s="1"/>
  <c r="K7" i="9"/>
  <c r="C30" i="1" s="1"/>
  <c r="J7" i="9"/>
  <c r="B30" i="1" s="1"/>
  <c r="L6" i="9"/>
  <c r="D29" i="1" s="1"/>
  <c r="K6" i="9"/>
  <c r="C29" i="1" s="1"/>
  <c r="J6" i="9"/>
  <c r="B29" i="1" s="1"/>
  <c r="L5" i="9"/>
  <c r="D28" i="1" s="1"/>
  <c r="K5" i="9"/>
  <c r="C28" i="1" s="1"/>
  <c r="J5" i="9"/>
  <c r="B28" i="1" s="1"/>
  <c r="L4" i="9"/>
  <c r="D27" i="1" s="1"/>
  <c r="K4" i="9"/>
  <c r="C27" i="1" s="1"/>
  <c r="J4" i="9"/>
  <c r="B27" i="1" s="1"/>
  <c r="A4" i="9"/>
  <c r="L8" i="6"/>
  <c r="D19" i="1" s="1"/>
  <c r="K8" i="6"/>
  <c r="C19" i="1" s="1"/>
  <c r="J8" i="6"/>
  <c r="B19" i="1" s="1"/>
  <c r="L7" i="6"/>
  <c r="D18" i="1" s="1"/>
  <c r="K7" i="6"/>
  <c r="C18" i="1" s="1"/>
  <c r="J7" i="6"/>
  <c r="B18" i="1" s="1"/>
  <c r="L6" i="6"/>
  <c r="D17" i="1" s="1"/>
  <c r="K6" i="6"/>
  <c r="C17" i="1" s="1"/>
  <c r="J6" i="6"/>
  <c r="B17" i="1" s="1"/>
  <c r="L5" i="6"/>
  <c r="D16" i="1" s="1"/>
  <c r="K5" i="6"/>
  <c r="C16" i="1" s="1"/>
  <c r="J5" i="6"/>
  <c r="B16" i="1" s="1"/>
  <c r="L4" i="6"/>
  <c r="D15" i="1" s="1"/>
  <c r="K4" i="6"/>
  <c r="C15" i="1" s="1"/>
  <c r="J4" i="6"/>
  <c r="B15" i="1" s="1"/>
  <c r="J5" i="4"/>
  <c r="B10" i="1" s="1"/>
  <c r="K5" i="4"/>
  <c r="C10" i="1" s="1"/>
  <c r="L5" i="4"/>
  <c r="D10" i="1" s="1"/>
  <c r="J6" i="4"/>
  <c r="B11" i="1" s="1"/>
  <c r="K6" i="4"/>
  <c r="C11" i="1" s="1"/>
  <c r="L6" i="4"/>
  <c r="D11" i="1" s="1"/>
  <c r="J7" i="4"/>
  <c r="B12" i="1" s="1"/>
  <c r="K7" i="4"/>
  <c r="C12" i="1" s="1"/>
  <c r="L7" i="4"/>
  <c r="D12" i="1" s="1"/>
  <c r="J8" i="4"/>
  <c r="B13" i="1" s="1"/>
  <c r="K8" i="4"/>
  <c r="C13" i="1" s="1"/>
  <c r="L8" i="4"/>
  <c r="D13" i="1" s="1"/>
  <c r="L4" i="4"/>
  <c r="D9" i="1" s="1"/>
  <c r="K4" i="4"/>
  <c r="C9" i="1" s="1"/>
  <c r="J4" i="4"/>
  <c r="B9" i="1" s="1"/>
  <c r="T27" i="1" l="1"/>
  <c r="T9" i="1"/>
  <c r="T15" i="1"/>
  <c r="F51" i="1"/>
  <c r="J51" i="1" s="1"/>
  <c r="R51" i="1" s="1"/>
  <c r="M39" i="1"/>
  <c r="M17" i="15"/>
  <c r="M33" i="1"/>
  <c r="M17" i="13"/>
  <c r="M45" i="1"/>
  <c r="O45" i="1" s="1"/>
  <c r="M17" i="17"/>
  <c r="H17" i="17"/>
  <c r="H17" i="15"/>
  <c r="H17" i="13"/>
  <c r="B33" i="1"/>
  <c r="H39" i="1"/>
  <c r="H43" i="1"/>
  <c r="H40" i="1"/>
  <c r="G40" i="1"/>
  <c r="F39" i="1"/>
  <c r="G39" i="1"/>
  <c r="F40" i="1"/>
  <c r="H41" i="1"/>
  <c r="G41" i="1"/>
  <c r="F41" i="1"/>
  <c r="G43" i="1"/>
  <c r="F43" i="1"/>
  <c r="H42" i="1"/>
  <c r="G42" i="1"/>
  <c r="M15" i="1"/>
  <c r="M17" i="6"/>
  <c r="M17" i="9"/>
  <c r="O27" i="1"/>
  <c r="M17" i="11"/>
  <c r="H17" i="9"/>
  <c r="H17" i="11"/>
  <c r="H17" i="4"/>
  <c r="H17" i="6"/>
  <c r="A5" i="4"/>
  <c r="A6" i="4" s="1"/>
  <c r="A7" i="4" s="1"/>
  <c r="A8" i="4" s="1"/>
  <c r="A9" i="4" s="1"/>
  <c r="A10" i="4" s="1"/>
  <c r="A11" i="4" s="1"/>
  <c r="M17" i="4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J81" i="1"/>
  <c r="F42" i="1"/>
  <c r="O39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O9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O33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O21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O15" i="1"/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J45" i="1"/>
  <c r="R45" i="1" s="1"/>
  <c r="J33" i="1"/>
  <c r="R33" i="1" s="1"/>
  <c r="J9" i="1"/>
  <c r="R9" i="1" s="1"/>
  <c r="J15" i="1"/>
  <c r="R15" i="1" s="1"/>
  <c r="J27" i="1"/>
  <c r="R27" i="1" s="1"/>
  <c r="J21" i="1"/>
  <c r="R21" i="1" s="1"/>
  <c r="J39" i="1"/>
  <c r="R39" i="1" s="1"/>
  <c r="N70" i="1"/>
  <c r="N74" i="1" s="1"/>
  <c r="N76" i="1" l="1"/>
  <c r="N71" i="1"/>
  <c r="N84" i="1"/>
  <c r="N73" i="1"/>
  <c r="N72" i="1"/>
  <c r="N75" i="1"/>
  <c r="N81" i="1"/>
  <c r="N86" i="1" l="1"/>
  <c r="T57" i="1"/>
  <c r="V70" i="1" s="1"/>
  <c r="T51" i="1"/>
  <c r="U70" i="1" s="1"/>
  <c r="T70" i="1"/>
  <c r="T39" i="1"/>
  <c r="S70" i="1" s="1"/>
  <c r="R70" i="1"/>
  <c r="R75" i="1" s="1"/>
  <c r="N85" i="1"/>
  <c r="N83" i="1"/>
  <c r="N82" i="1"/>
  <c r="Q70" i="1"/>
  <c r="T21" i="1"/>
  <c r="P70" i="1" s="1"/>
  <c r="O70" i="1"/>
  <c r="T72" i="1" l="1"/>
  <c r="T73" i="1"/>
  <c r="T74" i="1"/>
  <c r="T75" i="1"/>
  <c r="T76" i="1"/>
  <c r="T71" i="1"/>
  <c r="T81" i="1" s="1"/>
  <c r="U71" i="1"/>
  <c r="U81" i="1" s="1"/>
  <c r="U72" i="1"/>
  <c r="U82" i="1" s="1"/>
  <c r="U73" i="1"/>
  <c r="U83" i="1" s="1"/>
  <c r="U74" i="1"/>
  <c r="U84" i="1" s="1"/>
  <c r="U75" i="1"/>
  <c r="U85" i="1" s="1"/>
  <c r="U76" i="1"/>
  <c r="U86" i="1" s="1"/>
  <c r="V71" i="1"/>
  <c r="V81" i="1" s="1"/>
  <c r="V72" i="1"/>
  <c r="V82" i="1" s="1"/>
  <c r="V73" i="1"/>
  <c r="V83" i="1" s="1"/>
  <c r="V74" i="1"/>
  <c r="V84" i="1" s="1"/>
  <c r="V75" i="1"/>
  <c r="V85" i="1" s="1"/>
  <c r="V76" i="1"/>
  <c r="V86" i="1" s="1"/>
  <c r="Q76" i="1"/>
  <c r="Q86" i="1" s="1"/>
  <c r="Q75" i="1"/>
  <c r="Q85" i="1" s="1"/>
  <c r="Q74" i="1"/>
  <c r="Q84" i="1" s="1"/>
  <c r="Q72" i="1"/>
  <c r="Q82" i="1" s="1"/>
  <c r="Q71" i="1"/>
  <c r="Q81" i="1" s="1"/>
  <c r="Q73" i="1"/>
  <c r="Q83" i="1" s="1"/>
  <c r="R76" i="1"/>
  <c r="R86" i="1" s="1"/>
  <c r="P74" i="1"/>
  <c r="P84" i="1" s="1"/>
  <c r="P71" i="1"/>
  <c r="P81" i="1" s="1"/>
  <c r="O72" i="1"/>
  <c r="O76" i="1"/>
  <c r="R74" i="1"/>
  <c r="R84" i="1" s="1"/>
  <c r="O71" i="1"/>
  <c r="P75" i="1"/>
  <c r="P85" i="1" s="1"/>
  <c r="R71" i="1"/>
  <c r="R81" i="1" s="1"/>
  <c r="O73" i="1"/>
  <c r="O75" i="1"/>
  <c r="O74" i="1"/>
  <c r="T86" i="1"/>
  <c r="T83" i="1"/>
  <c r="T84" i="1"/>
  <c r="T85" i="1"/>
  <c r="T82" i="1"/>
  <c r="P76" i="1"/>
  <c r="P86" i="1" s="1"/>
  <c r="P73" i="1"/>
  <c r="P83" i="1" s="1"/>
  <c r="P72" i="1"/>
  <c r="P82" i="1" s="1"/>
  <c r="R72" i="1"/>
  <c r="R82" i="1" s="1"/>
  <c r="R73" i="1"/>
  <c r="R83" i="1" s="1"/>
  <c r="S75" i="1"/>
  <c r="S85" i="1" s="1"/>
  <c r="S73" i="1"/>
  <c r="S83" i="1" s="1"/>
  <c r="S74" i="1"/>
  <c r="S84" i="1" s="1"/>
  <c r="S72" i="1"/>
  <c r="S82" i="1" s="1"/>
  <c r="S76" i="1"/>
  <c r="S71" i="1"/>
  <c r="R85" i="1"/>
  <c r="W74" i="1" l="1"/>
  <c r="O85" i="1"/>
  <c r="W85" i="1" s="1"/>
  <c r="W75" i="1"/>
  <c r="O83" i="1"/>
  <c r="W83" i="1" s="1"/>
  <c r="W73" i="1"/>
  <c r="O81" i="1"/>
  <c r="W81" i="1" s="1"/>
  <c r="W71" i="1"/>
  <c r="O86" i="1"/>
  <c r="W76" i="1"/>
  <c r="O82" i="1"/>
  <c r="W82" i="1" s="1"/>
  <c r="W72" i="1"/>
  <c r="O84" i="1"/>
  <c r="W84" i="1" s="1"/>
  <c r="S81" i="1"/>
  <c r="S86" i="1"/>
  <c r="W86" i="1" l="1"/>
  <c r="W88" i="1"/>
</calcChain>
</file>

<file path=xl/sharedStrings.xml><?xml version="1.0" encoding="utf-8"?>
<sst xmlns="http://schemas.openxmlformats.org/spreadsheetml/2006/main" count="575" uniqueCount="158">
  <si>
    <t>Nº</t>
  </si>
  <si>
    <t>Función</t>
  </si>
  <si>
    <t>Tipo función</t>
  </si>
  <si>
    <t>Grado de la función</t>
  </si>
  <si>
    <t>Parámetro de medida</t>
  </si>
  <si>
    <t>Contador Funciones</t>
  </si>
  <si>
    <t>Factor de peso</t>
  </si>
  <si>
    <t>Pantalla de datos de clientes</t>
  </si>
  <si>
    <t>Nº Entradas de usuario (IN)</t>
  </si>
  <si>
    <t>Medio</t>
  </si>
  <si>
    <t>Elemental</t>
  </si>
  <si>
    <t>Complejo</t>
  </si>
  <si>
    <t>Informes de datos de clientes</t>
  </si>
  <si>
    <t>Nº Salidas de usuario (OUT)</t>
  </si>
  <si>
    <t>Consulta de datos personales de cliente</t>
  </si>
  <si>
    <t>Nº Consultas usuario (Q)</t>
  </si>
  <si>
    <t>Api de Comunicaciones</t>
  </si>
  <si>
    <t>Nº de interfaces externos</t>
  </si>
  <si>
    <t>Nº de ficheros maestros (FM)</t>
  </si>
  <si>
    <t>Registro de datos de cliente</t>
  </si>
  <si>
    <t>CF</t>
  </si>
  <si>
    <t>Σ factores de ajuste</t>
  </si>
  <si>
    <t>Ck</t>
  </si>
  <si>
    <t>Característica</t>
  </si>
  <si>
    <t>Influencia</t>
  </si>
  <si>
    <t>1.       ¿Requiere el sistema copias de seguridad y de recuperación fiables?</t>
  </si>
  <si>
    <t>2.       ¿Se requiere comunicación de datos?</t>
  </si>
  <si>
    <t>3.       ¿Existen funciones de procesamiento distribuido?</t>
  </si>
  <si>
    <t>4.       ¿Es crítico el rendimiento?</t>
  </si>
  <si>
    <t>5.       ¿Se ejecutaría el sistema en un entorno operativo existente y fuertemente utilizado?</t>
  </si>
  <si>
    <t>6.       ¿Requiere  el sistema entrada de datos interactiva?</t>
  </si>
  <si>
    <t>7.       ¿Requiere la entrada de datos interactiva que las transacciones de entrada se lleven a cabo sobre múltiples pantallas u operaciones?</t>
  </si>
  <si>
    <t>8.       ¿Se actualizan los archivos maestros de forma interactiva?</t>
  </si>
  <si>
    <t>9.       ¿Son complejas las entradas, las salidas, los archivos o las peticiones?</t>
  </si>
  <si>
    <t>10.   ¿Es complejo el procesamiento interno?</t>
  </si>
  <si>
    <t>11.   ¿Se ha diseñado el código para ser reutilizable?</t>
  </si>
  <si>
    <t>12.   ¿Están incluidas en el diseño la conversión y la instalación?</t>
  </si>
  <si>
    <t>13.   ¿Se ha diseñado el sistema para soportar múltiples instalaciones en diferentes organizaciones?</t>
  </si>
  <si>
    <t>14. ¿Se ha diseñado la aplicación para facilitar los cambios y para ser fácilmente utilizada por el usuario?</t>
  </si>
  <si>
    <t>Nivel de Influencia</t>
  </si>
  <si>
    <t>Función (Módulo 1)</t>
  </si>
  <si>
    <t>Explicación de la Función</t>
  </si>
  <si>
    <t>En esta función el sistema mostrará una pantalla que permita consultar datos sobre los clientes (información personal, avisos y mensajería).</t>
  </si>
  <si>
    <t>En esta función el sistema mostrará un informe completo del cliente requerido.</t>
  </si>
  <si>
    <t>Consulta de datos de cliente</t>
  </si>
  <si>
    <t>En esta función el sistema consultará los datos personales del cliente en cuestión.</t>
  </si>
  <si>
    <t>En esta función el sistema se conectará con la API de comunicaciones para recibir los datos personales de los clientes.</t>
  </si>
  <si>
    <t>En esta función el sistema tratará los registros/ficheros que se encargan de almacenar la infomación necesaria para el sistema como datos, avisos o mensajes.</t>
  </si>
  <si>
    <t>Envio de mensajes</t>
  </si>
  <si>
    <t>Recepción de mensajes</t>
  </si>
  <si>
    <t>Almacenamiento de mensajes</t>
  </si>
  <si>
    <t>Notificacion de nuevos mensajes</t>
  </si>
  <si>
    <t>Autenticación de usuarios</t>
  </si>
  <si>
    <t>Función (Módulo 2)</t>
  </si>
  <si>
    <t>Procesa las solicitudes de los usuarios para enviar mensajes.</t>
  </si>
  <si>
    <t>Permite a los usuarios solicitar y recibir mensajes de otros usuarios.</t>
  </si>
  <si>
    <t>Almacena los mensajes enviados y recibidos en la base de datos.</t>
  </si>
  <si>
    <t>Recibe señales del sistema para notificar a los usuarios de nuevos mensajes.</t>
  </si>
  <si>
    <t>Interactúa con el sistema de gestión de usuarios para validar credenciales.</t>
  </si>
  <si>
    <t>Pantalla Avisos</t>
  </si>
  <si>
    <t xml:space="preserve">Pantalla Mensajería </t>
  </si>
  <si>
    <t>Registro de avisos</t>
  </si>
  <si>
    <t>Registro de mensajería</t>
  </si>
  <si>
    <t>Función (Módulo 3)</t>
  </si>
  <si>
    <t>En esta función, el sistema mostrará una pantalla para los avisos referidos al usuario.</t>
  </si>
  <si>
    <t>En esta función, el sistema mostrará una pantalla para los mensajes, que sería la pantalla del chat.</t>
  </si>
  <si>
    <t>En esta función se almacena la información de todos los avisos registrados.</t>
  </si>
  <si>
    <t>En esta función se almacena la información de todos los mensajes registrados.</t>
  </si>
  <si>
    <t>Almacenamiento de Datos de Ubicación</t>
  </si>
  <si>
    <t>Perfiles de Vehículos</t>
  </si>
  <si>
    <t>Actualización de ubicación</t>
  </si>
  <si>
    <t>Informes de Ubicación</t>
  </si>
  <si>
    <t>Consulta de Ubicación en Tiempo Real</t>
  </si>
  <si>
    <t>Registra y almacena las ubicaciones históricas y actuales de cada vehículo de transporte.</t>
  </si>
  <si>
    <t>Mantiene un registro de los atributos específicos de cada vehículo, como matricula o conductor asignado.</t>
  </si>
  <si>
    <t>Recibe información de ubicación en tiempo real desde los dispositivos GPS de los vehículos.</t>
  </si>
  <si>
    <t>Genera informes detallados sobre la ubicación y movimientos de los vehículos para análisis o seguimiento.</t>
  </si>
  <si>
    <t>Permite a los usuarios solicitar la ubicación actual de un vehículo.</t>
  </si>
  <si>
    <t>Registro de datos de pacientes</t>
  </si>
  <si>
    <t>Consulta de datos de pacientes</t>
  </si>
  <si>
    <t>Registro de datos de personal médico</t>
  </si>
  <si>
    <t>Consulta de datos de personal médico</t>
  </si>
  <si>
    <t>En esta función se almacena la información de todos los pacientes registrados en el HIS.</t>
  </si>
  <si>
    <t>En esta función se consultan datos de los pacientes al HIS.</t>
  </si>
  <si>
    <t>En esta función se almacena la información de todo el personal médico registrados en el HIS.</t>
  </si>
  <si>
    <t>En esta función se consultan datos del personal médico al HIS.</t>
  </si>
  <si>
    <t>Acceder a datos de clientes</t>
  </si>
  <si>
    <t>Acceder a datos de ubicación</t>
  </si>
  <si>
    <t>Acceder a los registros de avisos</t>
  </si>
  <si>
    <t>Consulta de los indicadores</t>
  </si>
  <si>
    <t>Obtiene información sobre los clientes a los que se les realiza un seguimiento.</t>
  </si>
  <si>
    <t>Accede a datos de ubicación en tiempo real de los vehículos de emergencia proporcionados por el sistema de geoposicionamiento.</t>
  </si>
  <si>
    <t>Obtiene información sobre las alertas destinadas a los clientes en seguimiento.</t>
  </si>
  <si>
    <t>Visualización de los indicadores</t>
  </si>
  <si>
    <t>Muestra información en tiempo real sobre los usuarios en línea, alertas y geoposicionamiento en una pantalla grande en la sala de control.</t>
  </si>
  <si>
    <t>Consulta de Indicadores y Alertas</t>
  </si>
  <si>
    <t>Permite a los empleados consultar en tiempo real diversos indicadores y el estado de las alertas.</t>
  </si>
  <si>
    <t>Consulta del Estado de Geoposicionamiento</t>
  </si>
  <si>
    <t>Habilita la visualización de la ubicación y estado de los vehículos de emergencia en tiempo real.</t>
  </si>
  <si>
    <t>Pantalla modificación de datos de avisos y usuarios</t>
  </si>
  <si>
    <t>Pantalla de comunicación con los conductores</t>
  </si>
  <si>
    <t>Pantalla de comunicación con los clientes finales</t>
  </si>
  <si>
    <t>Conexión con el modulo de Gestión de Usuarios</t>
  </si>
  <si>
    <t>Registros de datos cliente</t>
  </si>
  <si>
    <t>En esta función el sistema mostrará una pantalla para modificar los datos de avisos y los de los usuarios.</t>
  </si>
  <si>
    <t>En esta función el sistema mostrará los chats con los conductores</t>
  </si>
  <si>
    <t>En esta función el sistema mostrará los chats con los clientes finales.</t>
  </si>
  <si>
    <t>Conexión con el modulo de gestión de usuarios</t>
  </si>
  <si>
    <t>En esta función el sistema se conectará con el módulo de gestión de usuarios.</t>
  </si>
  <si>
    <t>En esta función el sistema tratará con los archivos que almacenan la información de los avisos y los datos de los clientes.</t>
  </si>
  <si>
    <t>V</t>
  </si>
  <si>
    <t>E</t>
  </si>
  <si>
    <t>Horas/hombre</t>
  </si>
  <si>
    <t>PF</t>
  </si>
  <si>
    <t>Esfuerzo</t>
  </si>
  <si>
    <t>b</t>
  </si>
  <si>
    <t>a</t>
  </si>
  <si>
    <t>Modulo 1</t>
  </si>
  <si>
    <t>Modulo 2</t>
  </si>
  <si>
    <t>Modulo 3</t>
  </si>
  <si>
    <t>Modulo 4</t>
  </si>
  <si>
    <t>Modulo 5</t>
  </si>
  <si>
    <t>Modulo 6</t>
  </si>
  <si>
    <t>Modulo 7</t>
  </si>
  <si>
    <t>Modulo 8</t>
  </si>
  <si>
    <t>Modulo 9</t>
  </si>
  <si>
    <t>Coste vía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</si>
  <si>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</si>
  <si>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</si>
  <si>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</si>
  <si>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</si>
  <si>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</si>
  <si>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</si>
  <si>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</si>
  <si>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</si>
  <si>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</si>
  <si>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Horas/día</t>
  </si>
  <si>
    <t>Aprovech.</t>
  </si>
  <si>
    <t>Vias</t>
  </si>
  <si>
    <t>Programadores</t>
  </si>
  <si>
    <t>TOTAL</t>
  </si>
  <si>
    <t>Tarea</t>
  </si>
  <si>
    <t>Miembros del equipo</t>
  </si>
  <si>
    <t>Experto 1</t>
  </si>
  <si>
    <t>Experto 2</t>
  </si>
  <si>
    <t>Experto 3</t>
  </si>
  <si>
    <t>Experto 4</t>
  </si>
  <si>
    <t>Total</t>
  </si>
  <si>
    <t>Media</t>
  </si>
  <si>
    <t>Min</t>
  </si>
  <si>
    <t>Max</t>
  </si>
  <si>
    <t>Más probable</t>
  </si>
  <si>
    <t>Mínimo</t>
  </si>
  <si>
    <t>Máximo</t>
  </si>
  <si>
    <t>€/hora</t>
  </si>
  <si>
    <t>COSTES</t>
  </si>
  <si>
    <t>Estimación Esfuerzo Módulo 5</t>
  </si>
  <si>
    <t>Estimación Esfuerzo Módulo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</si>
</sst>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4" borderId="0" xfId="0" applyFont="1" applyFill="1"/>
    <xf numFmtId="0" fontId="0" fillId="0" borderId="6" xfId="0" applyBorder="1"/>
    <xf numFmtId="0" fontId="0" fillId="0" borderId="6" xfId="0" applyBorder="1" applyAlignment="1">
      <alignment wrapText="1"/>
    </xf>
    <xf numFmtId="0" fontId="4" fillId="0" borderId="7" xfId="0" applyFont="1" applyBorder="1"/>
    <xf numFmtId="0" fontId="4" fillId="0" borderId="7" xfId="0" applyFont="1" applyBorder="1" applyAlignment="1">
      <alignment wrapText="1"/>
    </xf>
    <xf numFmtId="0" fontId="4" fillId="0" borderId="6" xfId="0" applyFont="1" applyBorder="1"/>
    <xf numFmtId="0" fontId="0" fillId="0" borderId="7" xfId="0" applyBorder="1"/>
    <xf numFmtId="2" fontId="0" fillId="0" borderId="8" xfId="0" applyNumberFormat="1" applyBorder="1"/>
    <xf numFmtId="2" fontId="0" fillId="0" borderId="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/>
    <xf numFmtId="2" fontId="0" fillId="6" borderId="8" xfId="0" applyNumberForma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2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4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4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6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8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8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A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A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81492</xdr:colOff>
      <xdr:row>10</xdr:row>
      <xdr:rowOff>113243</xdr:rowOff>
    </xdr:from>
    <xdr:to>
      <xdr:col>28</xdr:col>
      <xdr:colOff>356024</xdr:colOff>
      <xdr:row>31</xdr:row>
      <xdr:rowOff>99485</xdr:rowOff>
    </xdr:to>
    <xdr:pic>
      <xdr:nvPicPr>
        <xdr:cNvPr id="3" name="Picture 44">
          <a:extLst>
            <a:ext uri="{FF2B5EF4-FFF2-40B4-BE49-F238E27FC236}">
              <a16:creationId xmlns:a16="http://schemas.microsoft.com/office/drawing/2014/main" id="{00000000-0008-0000-0E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0692" y="1806576"/>
          <a:ext cx="5713307" cy="3386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4</xdr:row>
          <xdr:rowOff>9525</xdr:rowOff>
        </xdr:from>
        <xdr:to>
          <xdr:col>10</xdr:col>
          <xdr:colOff>323850</xdr:colOff>
          <xdr:row>7</xdr:row>
          <xdr:rowOff>28575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E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209550</xdr:colOff>
          <xdr:row>4</xdr:row>
          <xdr:rowOff>66675</xdr:rowOff>
        </xdr:from>
        <xdr:to>
          <xdr:col>15</xdr:col>
          <xdr:colOff>495300</xdr:colOff>
          <xdr:row>6</xdr:row>
          <xdr:rowOff>47625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E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2.bin"/><Relationship Id="rId4" Type="http://schemas.openxmlformats.org/officeDocument/2006/relationships/image" Target="../media/image1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4.bin"/><Relationship Id="rId4" Type="http://schemas.openxmlformats.org/officeDocument/2006/relationships/image" Target="../media/image1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1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6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0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5"/>
  <sheetViews>
    <sheetView workbookViewId="0">
      <selection activeCell="H39" sqref="H39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8" t="s">
        <v>0</v>
      </c>
      <c r="B2" s="28" t="s">
        <v>1</v>
      </c>
      <c r="C2" s="28" t="s">
        <v>2</v>
      </c>
      <c r="D2" s="28" t="s">
        <v>3</v>
      </c>
      <c r="I2" s="58" t="s">
        <v>4</v>
      </c>
      <c r="J2" s="56" t="s">
        <v>5</v>
      </c>
      <c r="K2" s="56"/>
      <c r="L2" s="56"/>
      <c r="N2" s="58" t="s">
        <v>4</v>
      </c>
      <c r="O2" s="56" t="s">
        <v>6</v>
      </c>
      <c r="P2" s="56"/>
      <c r="Q2" s="56"/>
    </row>
    <row r="3" spans="1:17" x14ac:dyDescent="0.2">
      <c r="A3" s="3">
        <v>1</v>
      </c>
      <c r="B3" s="24" t="s">
        <v>7</v>
      </c>
      <c r="C3" s="3" t="s">
        <v>8</v>
      </c>
      <c r="D3" s="3" t="s">
        <v>9</v>
      </c>
      <c r="I3" s="58"/>
      <c r="J3" s="2" t="s">
        <v>10</v>
      </c>
      <c r="K3" s="2" t="s">
        <v>9</v>
      </c>
      <c r="L3" s="2" t="s">
        <v>11</v>
      </c>
      <c r="N3" s="58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4" t="s">
        <v>12</v>
      </c>
      <c r="C4" s="3" t="s">
        <v>13</v>
      </c>
      <c r="D4" s="3" t="s">
        <v>10</v>
      </c>
      <c r="I4" s="5" t="s">
        <v>8</v>
      </c>
      <c r="J4" s="4">
        <f t="shared" ref="J4:L8" si="0">COUNTIFS($C$3:$C$55,$I4,$D$3:$D$55,J$3)</f>
        <v>0</v>
      </c>
      <c r="K4" s="4">
        <f t="shared" si="0"/>
        <v>1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5" si="1">A4+1</f>
        <v>3</v>
      </c>
      <c r="B5" s="24" t="s">
        <v>14</v>
      </c>
      <c r="C5" s="3" t="s">
        <v>15</v>
      </c>
      <c r="D5" s="3" t="s">
        <v>10</v>
      </c>
      <c r="I5" s="5" t="s">
        <v>13</v>
      </c>
      <c r="J5" s="4">
        <f t="shared" si="0"/>
        <v>1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4" t="s">
        <v>16</v>
      </c>
      <c r="C6" s="3" t="s">
        <v>17</v>
      </c>
      <c r="D6" s="24" t="s">
        <v>9</v>
      </c>
      <c r="I6" s="5" t="s">
        <v>18</v>
      </c>
      <c r="J6" s="4">
        <f t="shared" si="0"/>
        <v>0</v>
      </c>
      <c r="K6" s="4">
        <f t="shared" si="0"/>
        <v>1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4" t="s">
        <v>19</v>
      </c>
      <c r="C7" s="3" t="s">
        <v>18</v>
      </c>
      <c r="D7" s="3" t="s">
        <v>9</v>
      </c>
      <c r="I7" s="5" t="s">
        <v>15</v>
      </c>
      <c r="J7" s="4">
        <f t="shared" si="0"/>
        <v>1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4"/>
      <c r="C8" s="3"/>
      <c r="D8" s="3"/>
      <c r="I8" s="5" t="s">
        <v>17</v>
      </c>
      <c r="J8" s="4">
        <f t="shared" si="0"/>
        <v>0</v>
      </c>
      <c r="K8" s="4">
        <f t="shared" si="0"/>
        <v>1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B9" s="24"/>
      <c r="C9" s="3"/>
      <c r="D9" s="3"/>
    </row>
    <row r="10" spans="1:17" x14ac:dyDescent="0.2">
      <c r="A10" s="3">
        <f t="shared" si="1"/>
        <v>8</v>
      </c>
      <c r="B10" s="24"/>
      <c r="C10" s="3"/>
      <c r="D10" s="3"/>
    </row>
    <row r="11" spans="1:17" x14ac:dyDescent="0.2">
      <c r="A11" s="3">
        <f t="shared" si="1"/>
        <v>9</v>
      </c>
      <c r="B11" s="24"/>
      <c r="C11" s="3"/>
      <c r="D11" s="3"/>
    </row>
    <row r="12" spans="1:17" x14ac:dyDescent="0.2">
      <c r="A12" s="3">
        <f t="shared" si="1"/>
        <v>10</v>
      </c>
      <c r="B12" s="24"/>
      <c r="C12" s="3"/>
      <c r="D12" s="3"/>
    </row>
    <row r="13" spans="1:17" x14ac:dyDescent="0.2">
      <c r="A13" s="3">
        <f t="shared" si="1"/>
        <v>11</v>
      </c>
      <c r="B13" s="24"/>
      <c r="C13" s="3"/>
      <c r="D13" s="3"/>
    </row>
    <row r="14" spans="1:17" x14ac:dyDescent="0.2">
      <c r="A14" s="3">
        <f t="shared" si="1"/>
        <v>12</v>
      </c>
      <c r="B14" s="24"/>
      <c r="C14" s="3"/>
      <c r="D14" s="3"/>
    </row>
    <row r="15" spans="1:17" x14ac:dyDescent="0.2">
      <c r="A15" s="3">
        <f t="shared" si="1"/>
        <v>13</v>
      </c>
      <c r="B15" s="24"/>
      <c r="C15" s="3"/>
      <c r="D15" s="3"/>
    </row>
    <row r="16" spans="1:17" x14ac:dyDescent="0.2">
      <c r="A16" s="3">
        <f t="shared" si="1"/>
        <v>14</v>
      </c>
      <c r="B16" s="24"/>
      <c r="C16" s="3"/>
      <c r="D16" s="3"/>
      <c r="H16" s="15" t="s">
        <v>20</v>
      </c>
      <c r="J16" s="57" t="s">
        <v>21</v>
      </c>
      <c r="K16" s="57"/>
      <c r="L16" s="57"/>
      <c r="M16" s="8" t="s">
        <v>22</v>
      </c>
    </row>
    <row r="17" spans="1:16" x14ac:dyDescent="0.2">
      <c r="A17" s="3">
        <f t="shared" si="1"/>
        <v>15</v>
      </c>
      <c r="B17" s="24"/>
      <c r="C17" s="3"/>
      <c r="D17" s="3"/>
      <c r="H17" s="3">
        <f>SUMPRODUCT(J4:L8,O4:Q8)</f>
        <v>28</v>
      </c>
      <c r="K17" s="4">
        <f>P35</f>
        <v>34</v>
      </c>
      <c r="M17" s="3">
        <f>K17*0.01+0.65</f>
        <v>0.99</v>
      </c>
    </row>
    <row r="18" spans="1:16" x14ac:dyDescent="0.2">
      <c r="A18" s="3">
        <f t="shared" si="1"/>
        <v>16</v>
      </c>
      <c r="B18" s="24"/>
      <c r="C18" s="3"/>
      <c r="D18" s="3"/>
    </row>
    <row r="19" spans="1:16" x14ac:dyDescent="0.2">
      <c r="A19" s="3">
        <f t="shared" si="1"/>
        <v>17</v>
      </c>
      <c r="B19" s="24"/>
      <c r="C19" s="3"/>
      <c r="D19" s="3"/>
    </row>
    <row r="20" spans="1:16" x14ac:dyDescent="0.2">
      <c r="A20" s="3">
        <f t="shared" si="1"/>
        <v>18</v>
      </c>
      <c r="B20" s="24"/>
      <c r="C20" s="3"/>
      <c r="D20" s="3"/>
      <c r="G20" s="54" t="s">
        <v>23</v>
      </c>
      <c r="H20" s="55"/>
      <c r="I20" s="55"/>
      <c r="J20" s="55"/>
      <c r="K20" s="55"/>
      <c r="L20" s="55"/>
      <c r="M20" s="55"/>
      <c r="N20" s="55"/>
      <c r="O20" s="55"/>
      <c r="P20" s="26" t="s">
        <v>24</v>
      </c>
    </row>
    <row r="21" spans="1:16" x14ac:dyDescent="0.2">
      <c r="A21" s="3">
        <f t="shared" si="1"/>
        <v>19</v>
      </c>
      <c r="B21" s="24"/>
      <c r="C21" s="3"/>
      <c r="D21" s="3"/>
      <c r="G21" s="21" t="s">
        <v>25</v>
      </c>
      <c r="H21" s="20"/>
      <c r="I21" s="20"/>
      <c r="J21" s="20"/>
      <c r="K21" s="20"/>
      <c r="L21" s="20"/>
      <c r="M21" s="20"/>
      <c r="N21" s="20"/>
      <c r="O21" s="22"/>
      <c r="P21" s="3">
        <v>0</v>
      </c>
    </row>
    <row r="22" spans="1:16" x14ac:dyDescent="0.2">
      <c r="A22" s="3">
        <f t="shared" si="1"/>
        <v>20</v>
      </c>
      <c r="B22" s="24"/>
      <c r="C22" s="3"/>
      <c r="D22" s="3"/>
      <c r="G22" s="21" t="s">
        <v>26</v>
      </c>
      <c r="H22" s="20"/>
      <c r="I22" s="20"/>
      <c r="J22" s="20"/>
      <c r="K22" s="20"/>
      <c r="L22" s="20"/>
      <c r="M22" s="20"/>
      <c r="N22" s="20"/>
      <c r="O22" s="22"/>
      <c r="P22" s="3">
        <v>5</v>
      </c>
    </row>
    <row r="23" spans="1:16" x14ac:dyDescent="0.2">
      <c r="A23" s="3">
        <f t="shared" si="1"/>
        <v>21</v>
      </c>
      <c r="B23" s="24"/>
      <c r="C23" s="3"/>
      <c r="D23" s="3"/>
      <c r="G23" s="21" t="s">
        <v>27</v>
      </c>
      <c r="H23" s="20"/>
      <c r="I23" s="20"/>
      <c r="J23" s="20"/>
      <c r="K23" s="20"/>
      <c r="L23" s="20"/>
      <c r="M23" s="20"/>
      <c r="N23" s="20"/>
      <c r="O23" s="22"/>
      <c r="P23" s="3">
        <v>0</v>
      </c>
    </row>
    <row r="24" spans="1:16" x14ac:dyDescent="0.2">
      <c r="A24" s="3">
        <f t="shared" si="1"/>
        <v>22</v>
      </c>
      <c r="B24" s="24"/>
      <c r="C24" s="3"/>
      <c r="D24" s="3"/>
      <c r="G24" s="21" t="s">
        <v>28</v>
      </c>
      <c r="H24" s="20"/>
      <c r="I24" s="20"/>
      <c r="J24" s="20"/>
      <c r="K24" s="20"/>
      <c r="L24" s="20"/>
      <c r="M24" s="20"/>
      <c r="N24" s="20"/>
      <c r="O24" s="22"/>
      <c r="P24" s="3">
        <v>5</v>
      </c>
    </row>
    <row r="25" spans="1:16" x14ac:dyDescent="0.2">
      <c r="A25" s="3">
        <f t="shared" si="1"/>
        <v>23</v>
      </c>
      <c r="B25" s="3"/>
      <c r="C25" s="3"/>
      <c r="D25" s="3"/>
      <c r="G25" s="21" t="s">
        <v>29</v>
      </c>
      <c r="H25" s="20"/>
      <c r="I25" s="20"/>
      <c r="J25" s="20"/>
      <c r="K25" s="20"/>
      <c r="L25" s="20"/>
      <c r="M25" s="20"/>
      <c r="N25" s="20"/>
      <c r="O25" s="22"/>
      <c r="P25" s="3">
        <v>4</v>
      </c>
    </row>
    <row r="26" spans="1:16" x14ac:dyDescent="0.2">
      <c r="G26" s="21" t="s">
        <v>30</v>
      </c>
      <c r="H26" s="20"/>
      <c r="I26" s="20"/>
      <c r="J26" s="20"/>
      <c r="K26" s="20"/>
      <c r="L26" s="20"/>
      <c r="M26" s="20"/>
      <c r="N26" s="20"/>
      <c r="O26" s="22"/>
      <c r="P26" s="3">
        <v>1</v>
      </c>
    </row>
    <row r="27" spans="1:16" x14ac:dyDescent="0.2">
      <c r="G27" s="21" t="s">
        <v>31</v>
      </c>
      <c r="H27" s="20"/>
      <c r="I27" s="20"/>
      <c r="J27" s="20"/>
      <c r="K27" s="20"/>
      <c r="L27" s="20"/>
      <c r="M27" s="20"/>
      <c r="N27" s="20"/>
      <c r="O27" s="22"/>
      <c r="P27" s="3">
        <v>1</v>
      </c>
    </row>
    <row r="28" spans="1:16" x14ac:dyDescent="0.2">
      <c r="G28" s="21" t="s">
        <v>32</v>
      </c>
      <c r="H28" s="20"/>
      <c r="I28" s="20"/>
      <c r="J28" s="20"/>
      <c r="K28" s="20"/>
      <c r="L28" s="20"/>
      <c r="M28" s="20"/>
      <c r="N28" s="20"/>
      <c r="O28" s="22"/>
      <c r="P28" s="3">
        <v>0</v>
      </c>
    </row>
    <row r="29" spans="1:16" x14ac:dyDescent="0.2">
      <c r="G29" s="21" t="s">
        <v>33</v>
      </c>
      <c r="H29" s="20"/>
      <c r="I29" s="20"/>
      <c r="J29" s="20"/>
      <c r="K29" s="20"/>
      <c r="L29" s="20"/>
      <c r="M29" s="20"/>
      <c r="N29" s="20"/>
      <c r="O29" s="22"/>
      <c r="P29" s="3">
        <v>1</v>
      </c>
    </row>
    <row r="30" spans="1:16" x14ac:dyDescent="0.2">
      <c r="G30" s="21" t="s">
        <v>34</v>
      </c>
      <c r="H30" s="20"/>
      <c r="I30" s="20"/>
      <c r="J30" s="20"/>
      <c r="K30" s="20"/>
      <c r="L30" s="20"/>
      <c r="M30" s="20"/>
      <c r="N30" s="20"/>
      <c r="O30" s="22"/>
      <c r="P30" s="3">
        <v>1</v>
      </c>
    </row>
    <row r="31" spans="1:16" x14ac:dyDescent="0.2">
      <c r="G31" s="21" t="s">
        <v>35</v>
      </c>
      <c r="H31" s="20"/>
      <c r="I31" s="20"/>
      <c r="J31" s="20"/>
      <c r="K31" s="20"/>
      <c r="L31" s="20"/>
      <c r="M31" s="20"/>
      <c r="N31" s="20"/>
      <c r="O31" s="22"/>
      <c r="P31" s="3">
        <v>4</v>
      </c>
    </row>
    <row r="32" spans="1:16" x14ac:dyDescent="0.2">
      <c r="G32" s="21" t="s">
        <v>36</v>
      </c>
      <c r="H32" s="20"/>
      <c r="I32" s="20"/>
      <c r="J32" s="20"/>
      <c r="K32" s="20"/>
      <c r="L32" s="20"/>
      <c r="M32" s="20"/>
      <c r="N32" s="20"/>
      <c r="O32" s="22"/>
      <c r="P32" s="3">
        <v>4</v>
      </c>
    </row>
    <row r="33" spans="7:16" x14ac:dyDescent="0.2">
      <c r="G33" s="21" t="s">
        <v>37</v>
      </c>
      <c r="H33" s="20"/>
      <c r="I33" s="20"/>
      <c r="J33" s="20"/>
      <c r="K33" s="20"/>
      <c r="L33" s="20"/>
      <c r="M33" s="20"/>
      <c r="N33" s="20"/>
      <c r="O33" s="22"/>
      <c r="P33" s="3">
        <v>5</v>
      </c>
    </row>
    <row r="34" spans="7:16" x14ac:dyDescent="0.2">
      <c r="G34" s="21" t="s">
        <v>38</v>
      </c>
      <c r="H34" s="20"/>
      <c r="I34" s="20"/>
      <c r="J34" s="20"/>
      <c r="K34" s="20"/>
      <c r="L34" s="20"/>
      <c r="M34" s="20"/>
      <c r="N34" s="20"/>
      <c r="O34" s="22"/>
      <c r="P34" s="3">
        <v>3</v>
      </c>
    </row>
    <row r="35" spans="7:16" x14ac:dyDescent="0.2">
      <c r="G35" s="51" t="s">
        <v>39</v>
      </c>
      <c r="H35" s="52"/>
      <c r="I35" s="52"/>
      <c r="J35" s="52"/>
      <c r="K35" s="52"/>
      <c r="L35" s="52"/>
      <c r="M35" s="52"/>
      <c r="N35" s="52"/>
      <c r="O35" s="53"/>
      <c r="P35" s="27">
        <f>SUM(P21:P34)</f>
        <v>34</v>
      </c>
    </row>
  </sheetData>
  <mergeCells count="7">
    <mergeCell ref="G35:O35"/>
    <mergeCell ref="G20:O20"/>
    <mergeCell ref="J2:L2"/>
    <mergeCell ref="J16:L16"/>
    <mergeCell ref="I2:I3"/>
    <mergeCell ref="N2:N3"/>
    <mergeCell ref="O2:Q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8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4098" r:id="rId3"/>
      </mc:Fallback>
    </mc:AlternateContent>
    <mc:AlternateContent xmlns:mc="http://schemas.openxmlformats.org/markup-compatibility/2006">
      <mc:Choice Requires="x14">
        <oleObject progId="Equation.3" shapeId="4099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4099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Parametros!$A$2:$A$6</xm:f>
          </x14:formula1>
          <xm:sqref>C3:C25</xm:sqref>
        </x14:dataValidation>
        <x14:dataValidation type="list" allowBlank="1" showInputMessage="1" showErrorMessage="1" xr:uid="{00000000-0002-0000-0000-000001000000}">
          <x14:formula1>
            <xm:f>Parametros!$D$2:$D$4</xm:f>
          </x14:formula1>
          <xm:sqref>D3:D25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3AF9-4C5C-4B80-884B-9EBBD4A9D616}">
  <dimension ref="A1:C14"/>
  <sheetViews>
    <sheetView workbookViewId="0">
      <selection activeCell="E25" sqref="E25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3" t="s">
        <v>0</v>
      </c>
      <c r="B1" s="23" t="s">
        <v>53</v>
      </c>
      <c r="C1" s="23" t="s">
        <v>41</v>
      </c>
    </row>
    <row r="2" spans="1:3" x14ac:dyDescent="0.2">
      <c r="A2" s="3">
        <v>1</v>
      </c>
      <c r="B2" s="24" t="s">
        <v>78</v>
      </c>
      <c r="C2" s="25" t="s">
        <v>82</v>
      </c>
    </row>
    <row r="3" spans="1:3" x14ac:dyDescent="0.2">
      <c r="A3" s="3">
        <v>2</v>
      </c>
      <c r="B3" s="24" t="s">
        <v>79</v>
      </c>
      <c r="C3" s="25" t="s">
        <v>83</v>
      </c>
    </row>
    <row r="4" spans="1:3" x14ac:dyDescent="0.2">
      <c r="A4" s="3">
        <v>3</v>
      </c>
      <c r="B4" s="24" t="s">
        <v>80</v>
      </c>
      <c r="C4" s="25" t="s">
        <v>84</v>
      </c>
    </row>
    <row r="5" spans="1:3" x14ac:dyDescent="0.2">
      <c r="A5" s="3">
        <v>4</v>
      </c>
      <c r="B5" s="24" t="s">
        <v>81</v>
      </c>
      <c r="C5" s="25" t="s">
        <v>85</v>
      </c>
    </row>
    <row r="6" spans="1:3" x14ac:dyDescent="0.2">
      <c r="A6" s="3"/>
      <c r="B6" s="24"/>
      <c r="C6" s="29"/>
    </row>
    <row r="7" spans="1:3" x14ac:dyDescent="0.2">
      <c r="A7" s="3"/>
      <c r="B7" s="24"/>
      <c r="C7" s="29"/>
    </row>
    <row r="8" spans="1:3" x14ac:dyDescent="0.2">
      <c r="A8" s="3"/>
      <c r="B8" s="24"/>
      <c r="C8" s="25"/>
    </row>
    <row r="9" spans="1:3" x14ac:dyDescent="0.2">
      <c r="A9" s="3"/>
      <c r="B9" s="24"/>
      <c r="C9" s="25"/>
    </row>
    <row r="10" spans="1:3" x14ac:dyDescent="0.2">
      <c r="A10" s="3"/>
      <c r="B10" s="24"/>
      <c r="C10" s="25"/>
    </row>
    <row r="11" spans="1:3" x14ac:dyDescent="0.2">
      <c r="A11" s="3"/>
      <c r="B11" s="24"/>
      <c r="C11" s="25"/>
    </row>
    <row r="12" spans="1:3" x14ac:dyDescent="0.2">
      <c r="A12" s="3"/>
      <c r="B12" s="24"/>
      <c r="C12" s="25"/>
    </row>
    <row r="13" spans="1:3" x14ac:dyDescent="0.2">
      <c r="A13" s="3"/>
      <c r="B13" s="24"/>
      <c r="C13" s="25"/>
    </row>
    <row r="14" spans="1:3" x14ac:dyDescent="0.2">
      <c r="A14" s="3"/>
      <c r="B14" s="24"/>
      <c r="C14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A5E6-D516-4BD9-9F9C-38856F2A90EC}">
  <dimension ref="A2:Q34"/>
  <sheetViews>
    <sheetView workbookViewId="0">
      <selection activeCell="H17" sqref="H17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8" t="s">
        <v>0</v>
      </c>
      <c r="B2" s="28" t="s">
        <v>1</v>
      </c>
      <c r="C2" s="28" t="s">
        <v>2</v>
      </c>
      <c r="D2" s="28" t="s">
        <v>3</v>
      </c>
      <c r="I2" s="58" t="s">
        <v>4</v>
      </c>
      <c r="J2" s="56" t="s">
        <v>5</v>
      </c>
      <c r="K2" s="56"/>
      <c r="L2" s="56"/>
      <c r="N2" s="58" t="s">
        <v>4</v>
      </c>
      <c r="O2" s="56" t="s">
        <v>6</v>
      </c>
      <c r="P2" s="56"/>
      <c r="Q2" s="56"/>
    </row>
    <row r="3" spans="1:17" x14ac:dyDescent="0.2">
      <c r="A3" s="3">
        <v>1</v>
      </c>
      <c r="B3" s="24" t="s">
        <v>86</v>
      </c>
      <c r="C3" s="3" t="s">
        <v>17</v>
      </c>
      <c r="D3" s="3" t="s">
        <v>10</v>
      </c>
      <c r="I3" s="58"/>
      <c r="J3" s="2" t="s">
        <v>10</v>
      </c>
      <c r="K3" s="2" t="s">
        <v>9</v>
      </c>
      <c r="L3" s="2" t="s">
        <v>11</v>
      </c>
      <c r="N3" s="58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4" t="s">
        <v>87</v>
      </c>
      <c r="C4" s="3" t="s">
        <v>17</v>
      </c>
      <c r="D4" s="3" t="s">
        <v>10</v>
      </c>
      <c r="I4" s="5" t="s">
        <v>8</v>
      </c>
      <c r="J4" s="4">
        <f t="shared" ref="J4:L8" si="0">COUNTIFS($C$3:$C$32,$I4,$D$3:$D$32,J$3)</f>
        <v>0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4" si="1">A4+1</f>
        <v>3</v>
      </c>
      <c r="B5" s="24" t="s">
        <v>88</v>
      </c>
      <c r="C5" s="3" t="s">
        <v>17</v>
      </c>
      <c r="D5" s="3" t="s">
        <v>10</v>
      </c>
      <c r="I5" s="5" t="s">
        <v>13</v>
      </c>
      <c r="J5" s="4">
        <f t="shared" si="0"/>
        <v>0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4" t="s">
        <v>89</v>
      </c>
      <c r="C6" s="3" t="s">
        <v>15</v>
      </c>
      <c r="D6" s="3" t="s">
        <v>10</v>
      </c>
      <c r="I6" s="5" t="s">
        <v>18</v>
      </c>
      <c r="J6" s="4">
        <f t="shared" si="0"/>
        <v>0</v>
      </c>
      <c r="K6" s="4">
        <f t="shared" si="0"/>
        <v>0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4"/>
      <c r="C7" s="3"/>
      <c r="D7" s="3"/>
      <c r="I7" s="5" t="s">
        <v>15</v>
      </c>
      <c r="J7" s="4">
        <f t="shared" si="0"/>
        <v>1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4"/>
      <c r="C8" s="3"/>
      <c r="D8" s="3"/>
      <c r="I8" s="5" t="s">
        <v>17</v>
      </c>
      <c r="J8" s="4">
        <f t="shared" si="0"/>
        <v>3</v>
      </c>
      <c r="K8" s="4">
        <f t="shared" si="0"/>
        <v>0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B9" s="24"/>
      <c r="C9" s="3"/>
      <c r="D9" s="3"/>
    </row>
    <row r="10" spans="1:17" x14ac:dyDescent="0.2">
      <c r="A10" s="3">
        <f t="shared" si="1"/>
        <v>8</v>
      </c>
      <c r="B10" s="24"/>
      <c r="C10" s="3"/>
      <c r="D10" s="3"/>
    </row>
    <row r="11" spans="1:17" x14ac:dyDescent="0.2">
      <c r="A11" s="3">
        <f t="shared" si="1"/>
        <v>9</v>
      </c>
      <c r="B11" s="24"/>
      <c r="C11" s="3"/>
      <c r="D11" s="3"/>
    </row>
    <row r="12" spans="1:17" x14ac:dyDescent="0.2">
      <c r="A12" s="3">
        <f t="shared" si="1"/>
        <v>10</v>
      </c>
      <c r="B12" s="24"/>
      <c r="C12" s="3"/>
      <c r="D12" s="3"/>
    </row>
    <row r="13" spans="1:17" x14ac:dyDescent="0.2">
      <c r="A13" s="3">
        <f t="shared" si="1"/>
        <v>11</v>
      </c>
      <c r="B13" s="24"/>
      <c r="C13" s="3"/>
      <c r="D13" s="3"/>
    </row>
    <row r="14" spans="1:17" x14ac:dyDescent="0.2">
      <c r="A14" s="3">
        <f t="shared" si="1"/>
        <v>12</v>
      </c>
      <c r="B14" s="24"/>
      <c r="C14" s="3"/>
      <c r="D14" s="3"/>
    </row>
    <row r="15" spans="1:17" x14ac:dyDescent="0.2">
      <c r="A15" s="3">
        <f t="shared" si="1"/>
        <v>13</v>
      </c>
      <c r="B15" s="24"/>
      <c r="C15" s="3"/>
      <c r="D15" s="3"/>
    </row>
    <row r="16" spans="1:17" x14ac:dyDescent="0.2">
      <c r="A16" s="3">
        <f t="shared" si="1"/>
        <v>14</v>
      </c>
      <c r="B16" s="24"/>
      <c r="C16" s="3"/>
      <c r="D16" s="3"/>
      <c r="H16" s="15" t="s">
        <v>20</v>
      </c>
      <c r="J16" s="57" t="s">
        <v>21</v>
      </c>
      <c r="K16" s="57"/>
      <c r="L16" s="57"/>
      <c r="M16" s="8" t="s">
        <v>22</v>
      </c>
    </row>
    <row r="17" spans="1:16" x14ac:dyDescent="0.2">
      <c r="A17" s="3">
        <f t="shared" si="1"/>
        <v>15</v>
      </c>
      <c r="B17" s="24"/>
      <c r="C17" s="3"/>
      <c r="D17" s="3"/>
      <c r="H17" s="3">
        <f>SUMPRODUCT(J4:L8,O4:Q8)</f>
        <v>18</v>
      </c>
      <c r="K17" s="4">
        <f>P34</f>
        <v>20</v>
      </c>
      <c r="M17" s="3">
        <f>K17*0.01+0.65</f>
        <v>0.85000000000000009</v>
      </c>
    </row>
    <row r="18" spans="1:16" x14ac:dyDescent="0.2">
      <c r="A18" s="3">
        <f t="shared" si="1"/>
        <v>16</v>
      </c>
      <c r="B18" s="24"/>
      <c r="C18" s="3"/>
      <c r="D18" s="3"/>
    </row>
    <row r="19" spans="1:16" x14ac:dyDescent="0.2">
      <c r="A19" s="3">
        <f t="shared" si="1"/>
        <v>17</v>
      </c>
      <c r="B19" s="24"/>
      <c r="C19" s="3"/>
      <c r="D19" s="3"/>
      <c r="G19" s="54" t="s">
        <v>23</v>
      </c>
      <c r="H19" s="55"/>
      <c r="I19" s="55"/>
      <c r="J19" s="55"/>
      <c r="K19" s="55"/>
      <c r="L19" s="55"/>
      <c r="M19" s="55"/>
      <c r="N19" s="55"/>
      <c r="O19" s="55"/>
      <c r="P19" s="26" t="s">
        <v>24</v>
      </c>
    </row>
    <row r="20" spans="1:16" x14ac:dyDescent="0.2">
      <c r="A20" s="3">
        <f t="shared" si="1"/>
        <v>18</v>
      </c>
      <c r="B20" s="24"/>
      <c r="C20" s="3"/>
      <c r="D20" s="3"/>
      <c r="G20" s="21" t="s">
        <v>25</v>
      </c>
      <c r="H20" s="20"/>
      <c r="I20" s="20"/>
      <c r="J20" s="20"/>
      <c r="K20" s="20"/>
      <c r="L20" s="20"/>
      <c r="M20" s="20"/>
      <c r="N20" s="20"/>
      <c r="O20" s="22"/>
      <c r="P20" s="3">
        <v>0</v>
      </c>
    </row>
    <row r="21" spans="1:16" x14ac:dyDescent="0.2">
      <c r="A21" s="3">
        <f t="shared" si="1"/>
        <v>19</v>
      </c>
      <c r="B21" s="24"/>
      <c r="C21" s="3"/>
      <c r="D21" s="3"/>
      <c r="G21" s="21" t="s">
        <v>26</v>
      </c>
      <c r="H21" s="20"/>
      <c r="I21" s="20"/>
      <c r="J21" s="20"/>
      <c r="K21" s="20"/>
      <c r="L21" s="20"/>
      <c r="M21" s="20"/>
      <c r="N21" s="20"/>
      <c r="O21" s="22"/>
      <c r="P21" s="3">
        <v>5</v>
      </c>
    </row>
    <row r="22" spans="1:16" x14ac:dyDescent="0.2">
      <c r="A22" s="3">
        <f t="shared" si="1"/>
        <v>20</v>
      </c>
      <c r="B22" s="24"/>
      <c r="C22" s="3"/>
      <c r="D22" s="3"/>
      <c r="G22" s="21" t="s">
        <v>27</v>
      </c>
      <c r="H22" s="20"/>
      <c r="I22" s="20"/>
      <c r="J22" s="20"/>
      <c r="K22" s="20"/>
      <c r="L22" s="20"/>
      <c r="M22" s="20"/>
      <c r="N22" s="20"/>
      <c r="O22" s="22"/>
      <c r="P22" s="3">
        <v>0</v>
      </c>
    </row>
    <row r="23" spans="1:16" x14ac:dyDescent="0.2">
      <c r="A23" s="3">
        <f t="shared" si="1"/>
        <v>21</v>
      </c>
      <c r="B23" s="24"/>
      <c r="C23" s="3"/>
      <c r="D23" s="3"/>
      <c r="G23" s="21" t="s">
        <v>28</v>
      </c>
      <c r="H23" s="20"/>
      <c r="I23" s="20"/>
      <c r="J23" s="20"/>
      <c r="K23" s="20"/>
      <c r="L23" s="20"/>
      <c r="M23" s="20"/>
      <c r="N23" s="20"/>
      <c r="O23" s="22"/>
      <c r="P23" s="3">
        <v>4</v>
      </c>
    </row>
    <row r="24" spans="1:16" x14ac:dyDescent="0.2">
      <c r="A24" s="3">
        <f t="shared" si="1"/>
        <v>22</v>
      </c>
      <c r="B24" s="24"/>
      <c r="C24" s="3"/>
      <c r="D24" s="3"/>
      <c r="G24" s="21" t="s">
        <v>29</v>
      </c>
      <c r="H24" s="20"/>
      <c r="I24" s="20"/>
      <c r="J24" s="20"/>
      <c r="K24" s="20"/>
      <c r="L24" s="20"/>
      <c r="M24" s="20"/>
      <c r="N24" s="20"/>
      <c r="O24" s="22"/>
      <c r="P24" s="3">
        <v>0</v>
      </c>
    </row>
    <row r="25" spans="1:16" x14ac:dyDescent="0.2">
      <c r="G25" s="21" t="s">
        <v>30</v>
      </c>
      <c r="H25" s="20"/>
      <c r="I25" s="20"/>
      <c r="J25" s="20"/>
      <c r="K25" s="20"/>
      <c r="L25" s="20"/>
      <c r="M25" s="20"/>
      <c r="N25" s="20"/>
      <c r="O25" s="22"/>
      <c r="P25" s="3">
        <v>0</v>
      </c>
    </row>
    <row r="26" spans="1:16" x14ac:dyDescent="0.2">
      <c r="G26" s="21" t="s">
        <v>31</v>
      </c>
      <c r="H26" s="20"/>
      <c r="I26" s="20"/>
      <c r="J26" s="20"/>
      <c r="K26" s="20"/>
      <c r="L26" s="20"/>
      <c r="M26" s="20"/>
      <c r="N26" s="20"/>
      <c r="O26" s="22"/>
      <c r="P26" s="3">
        <v>0</v>
      </c>
    </row>
    <row r="27" spans="1:16" x14ac:dyDescent="0.2">
      <c r="G27" s="21" t="s">
        <v>32</v>
      </c>
      <c r="H27" s="20"/>
      <c r="I27" s="20"/>
      <c r="J27" s="20"/>
      <c r="K27" s="20"/>
      <c r="L27" s="20"/>
      <c r="M27" s="20"/>
      <c r="N27" s="20"/>
      <c r="O27" s="22"/>
      <c r="P27" s="3">
        <v>0</v>
      </c>
    </row>
    <row r="28" spans="1:16" x14ac:dyDescent="0.2">
      <c r="G28" s="21" t="s">
        <v>33</v>
      </c>
      <c r="H28" s="20"/>
      <c r="I28" s="20"/>
      <c r="J28" s="20"/>
      <c r="K28" s="20"/>
      <c r="L28" s="20"/>
      <c r="M28" s="20"/>
      <c r="N28" s="20"/>
      <c r="O28" s="22"/>
      <c r="P28" s="3">
        <v>2</v>
      </c>
    </row>
    <row r="29" spans="1:16" x14ac:dyDescent="0.2">
      <c r="G29" s="21" t="s">
        <v>34</v>
      </c>
      <c r="H29" s="20"/>
      <c r="I29" s="20"/>
      <c r="J29" s="20"/>
      <c r="K29" s="20"/>
      <c r="L29" s="20"/>
      <c r="M29" s="20"/>
      <c r="N29" s="20"/>
      <c r="O29" s="22"/>
      <c r="P29" s="3">
        <v>1</v>
      </c>
    </row>
    <row r="30" spans="1:16" x14ac:dyDescent="0.2">
      <c r="B30" s="19"/>
      <c r="G30" s="21" t="s">
        <v>35</v>
      </c>
      <c r="H30" s="20"/>
      <c r="I30" s="20"/>
      <c r="J30" s="20"/>
      <c r="K30" s="20"/>
      <c r="L30" s="20"/>
      <c r="M30" s="20"/>
      <c r="N30" s="20"/>
      <c r="O30" s="22"/>
      <c r="P30" s="3">
        <v>0</v>
      </c>
    </row>
    <row r="31" spans="1:16" x14ac:dyDescent="0.2">
      <c r="B31" s="19"/>
      <c r="G31" s="21" t="s">
        <v>36</v>
      </c>
      <c r="H31" s="20"/>
      <c r="I31" s="20"/>
      <c r="J31" s="20"/>
      <c r="K31" s="20"/>
      <c r="L31" s="20"/>
      <c r="M31" s="20"/>
      <c r="N31" s="20"/>
      <c r="O31" s="22"/>
      <c r="P31" s="3">
        <v>4</v>
      </c>
    </row>
    <row r="32" spans="1:16" x14ac:dyDescent="0.2">
      <c r="G32" s="21" t="s">
        <v>37</v>
      </c>
      <c r="H32" s="20"/>
      <c r="I32" s="20"/>
      <c r="J32" s="20"/>
      <c r="K32" s="20"/>
      <c r="L32" s="20"/>
      <c r="M32" s="20"/>
      <c r="N32" s="20"/>
      <c r="O32" s="22"/>
      <c r="P32" s="3">
        <v>0</v>
      </c>
    </row>
    <row r="33" spans="7:16" x14ac:dyDescent="0.2">
      <c r="G33" s="21" t="s">
        <v>38</v>
      </c>
      <c r="H33" s="20"/>
      <c r="I33" s="20"/>
      <c r="J33" s="20"/>
      <c r="K33" s="20"/>
      <c r="L33" s="20"/>
      <c r="M33" s="20"/>
      <c r="N33" s="20"/>
      <c r="O33" s="22"/>
      <c r="P33" s="3">
        <v>4</v>
      </c>
    </row>
    <row r="34" spans="7:16" x14ac:dyDescent="0.2">
      <c r="G34" s="51" t="s">
        <v>39</v>
      </c>
      <c r="H34" s="52"/>
      <c r="I34" s="52"/>
      <c r="J34" s="52"/>
      <c r="K34" s="52"/>
      <c r="L34" s="52"/>
      <c r="M34" s="52"/>
      <c r="N34" s="52"/>
      <c r="O34" s="53"/>
      <c r="P34" s="27">
        <f>SUM(P20:P33)</f>
        <v>20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7409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7409" r:id="rId3"/>
      </mc:Fallback>
    </mc:AlternateContent>
    <mc:AlternateContent xmlns:mc="http://schemas.openxmlformats.org/markup-compatibility/2006">
      <mc:Choice Requires="x14">
        <oleObject progId="Equation.3" shapeId="17410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7410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301E74-A416-4BCF-BD12-2FC76699DAD4}">
          <x14:formula1>
            <xm:f>Parametros!$D$2:$D$4</xm:f>
          </x14:formula1>
          <xm:sqref>D30:D32 D3:D25</xm:sqref>
        </x14:dataValidation>
        <x14:dataValidation type="list" allowBlank="1" showInputMessage="1" showErrorMessage="1" xr:uid="{EB01B029-4365-4AD5-9E1A-F39347A3766D}">
          <x14:formula1>
            <xm:f>Parametros!$A$2:$A$6</xm:f>
          </x14:formula1>
          <xm:sqref>C30:C32 C3:C25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63E9-82EE-418F-A11D-727D2E94CE09}">
  <dimension ref="A1:C14"/>
  <sheetViews>
    <sheetView workbookViewId="0">
      <selection activeCell="F4" sqref="F4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3" t="s">
        <v>0</v>
      </c>
      <c r="B1" s="23" t="s">
        <v>53</v>
      </c>
      <c r="C1" s="23" t="s">
        <v>41</v>
      </c>
    </row>
    <row r="2" spans="1:3" x14ac:dyDescent="0.2">
      <c r="A2" s="3">
        <v>1</v>
      </c>
      <c r="B2" s="24" t="s">
        <v>86</v>
      </c>
      <c r="C2" s="29" t="s">
        <v>90</v>
      </c>
    </row>
    <row r="3" spans="1:3" ht="25.5" x14ac:dyDescent="0.2">
      <c r="A3" s="3">
        <f>A2+1</f>
        <v>2</v>
      </c>
      <c r="B3" s="24" t="s">
        <v>87</v>
      </c>
      <c r="C3" s="29" t="s">
        <v>91</v>
      </c>
    </row>
    <row r="4" spans="1:3" x14ac:dyDescent="0.2">
      <c r="A4" s="3">
        <f t="shared" ref="A4:A7" si="0">A3+1</f>
        <v>3</v>
      </c>
      <c r="B4" s="24" t="s">
        <v>88</v>
      </c>
      <c r="C4" s="29" t="s">
        <v>92</v>
      </c>
    </row>
    <row r="5" spans="1:3" ht="25.5" x14ac:dyDescent="0.2">
      <c r="A5" s="3">
        <f t="shared" si="0"/>
        <v>4</v>
      </c>
      <c r="B5" s="24" t="s">
        <v>93</v>
      </c>
      <c r="C5" s="29" t="s">
        <v>94</v>
      </c>
    </row>
    <row r="6" spans="1:3" x14ac:dyDescent="0.2">
      <c r="A6" s="3">
        <f t="shared" si="0"/>
        <v>5</v>
      </c>
      <c r="B6" s="24" t="s">
        <v>95</v>
      </c>
      <c r="C6" s="29" t="s">
        <v>96</v>
      </c>
    </row>
    <row r="7" spans="1:3" x14ac:dyDescent="0.2">
      <c r="A7" s="3">
        <f t="shared" si="0"/>
        <v>6</v>
      </c>
      <c r="B7" s="24" t="s">
        <v>97</v>
      </c>
      <c r="C7" s="29" t="s">
        <v>98</v>
      </c>
    </row>
    <row r="8" spans="1:3" x14ac:dyDescent="0.2">
      <c r="A8" s="3"/>
      <c r="B8" s="24"/>
      <c r="C8" s="29"/>
    </row>
    <row r="9" spans="1:3" x14ac:dyDescent="0.2">
      <c r="A9" s="3"/>
      <c r="B9" s="24"/>
      <c r="C9" s="29"/>
    </row>
    <row r="10" spans="1:3" x14ac:dyDescent="0.2">
      <c r="A10" s="3"/>
      <c r="B10" s="24"/>
      <c r="C10" s="25"/>
    </row>
    <row r="11" spans="1:3" x14ac:dyDescent="0.2">
      <c r="A11" s="3"/>
      <c r="B11" s="24"/>
      <c r="C11" s="25"/>
    </row>
    <row r="12" spans="1:3" x14ac:dyDescent="0.2">
      <c r="A12" s="3"/>
      <c r="B12" s="24"/>
      <c r="C12" s="25"/>
    </row>
    <row r="13" spans="1:3" x14ac:dyDescent="0.2">
      <c r="A13" s="3"/>
      <c r="B13" s="24"/>
      <c r="C13" s="25"/>
    </row>
    <row r="14" spans="1:3" x14ac:dyDescent="0.2">
      <c r="A14" s="3"/>
      <c r="B14" s="24"/>
      <c r="C14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7B34-5D18-4963-A57C-0DDED3EC2A84}">
  <dimension ref="A2:Q34"/>
  <sheetViews>
    <sheetView topLeftCell="B1" workbookViewId="0">
      <selection activeCell="A2" sqref="A2:D7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8" t="s">
        <v>0</v>
      </c>
      <c r="B2" s="28" t="s">
        <v>1</v>
      </c>
      <c r="C2" s="28" t="s">
        <v>2</v>
      </c>
      <c r="D2" s="28" t="s">
        <v>3</v>
      </c>
      <c r="I2" s="58" t="s">
        <v>4</v>
      </c>
      <c r="J2" s="56" t="s">
        <v>5</v>
      </c>
      <c r="K2" s="56"/>
      <c r="L2" s="56"/>
      <c r="N2" s="58" t="s">
        <v>4</v>
      </c>
      <c r="O2" s="56" t="s">
        <v>6</v>
      </c>
      <c r="P2" s="56"/>
      <c r="Q2" s="56"/>
    </row>
    <row r="3" spans="1:17" x14ac:dyDescent="0.2">
      <c r="A3" s="3">
        <v>1</v>
      </c>
      <c r="B3" s="24" t="s">
        <v>99</v>
      </c>
      <c r="C3" s="3" t="s">
        <v>8</v>
      </c>
      <c r="D3" s="3" t="s">
        <v>9</v>
      </c>
      <c r="I3" s="58"/>
      <c r="J3" s="2" t="s">
        <v>10</v>
      </c>
      <c r="K3" s="2" t="s">
        <v>9</v>
      </c>
      <c r="L3" s="2" t="s">
        <v>11</v>
      </c>
      <c r="N3" s="58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4" t="s">
        <v>100</v>
      </c>
      <c r="C4" s="3" t="s">
        <v>8</v>
      </c>
      <c r="D4" s="3" t="s">
        <v>10</v>
      </c>
      <c r="I4" s="5" t="s">
        <v>8</v>
      </c>
      <c r="J4" s="4">
        <f t="shared" ref="J4:L8" si="0">COUNTIFS($C$3:$C$32,$I4,$D$3:$D$32,J$3)</f>
        <v>2</v>
      </c>
      <c r="K4" s="4">
        <f t="shared" si="0"/>
        <v>1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4" si="1">A4+1</f>
        <v>3</v>
      </c>
      <c r="B5" s="24" t="s">
        <v>101</v>
      </c>
      <c r="C5" s="3" t="s">
        <v>8</v>
      </c>
      <c r="D5" s="3" t="s">
        <v>10</v>
      </c>
      <c r="I5" s="5" t="s">
        <v>13</v>
      </c>
      <c r="J5" s="4">
        <f t="shared" si="0"/>
        <v>0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4" t="s">
        <v>102</v>
      </c>
      <c r="C6" s="3" t="s">
        <v>17</v>
      </c>
      <c r="D6" s="3" t="s">
        <v>9</v>
      </c>
      <c r="I6" s="5" t="s">
        <v>18</v>
      </c>
      <c r="J6" s="4">
        <f t="shared" si="0"/>
        <v>0</v>
      </c>
      <c r="K6" s="4">
        <f t="shared" si="0"/>
        <v>1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4" t="s">
        <v>103</v>
      </c>
      <c r="C7" s="3" t="s">
        <v>18</v>
      </c>
      <c r="D7" s="3" t="s">
        <v>9</v>
      </c>
      <c r="I7" s="5" t="s">
        <v>15</v>
      </c>
      <c r="J7" s="4">
        <f t="shared" si="0"/>
        <v>0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4"/>
      <c r="C8" s="3"/>
      <c r="D8" s="3"/>
      <c r="I8" s="5" t="s">
        <v>17</v>
      </c>
      <c r="J8" s="4">
        <f t="shared" si="0"/>
        <v>0</v>
      </c>
      <c r="K8" s="4">
        <f t="shared" si="0"/>
        <v>1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B9" s="24"/>
      <c r="C9" s="3"/>
      <c r="D9" s="3"/>
    </row>
    <row r="10" spans="1:17" x14ac:dyDescent="0.2">
      <c r="A10" s="3">
        <f t="shared" si="1"/>
        <v>8</v>
      </c>
      <c r="B10" s="24"/>
      <c r="C10" s="3"/>
      <c r="D10" s="3"/>
    </row>
    <row r="11" spans="1:17" x14ac:dyDescent="0.2">
      <c r="A11" s="3">
        <f t="shared" si="1"/>
        <v>9</v>
      </c>
      <c r="B11" s="24"/>
      <c r="C11" s="3"/>
      <c r="D11" s="3"/>
    </row>
    <row r="12" spans="1:17" x14ac:dyDescent="0.2">
      <c r="A12" s="3">
        <f t="shared" si="1"/>
        <v>10</v>
      </c>
      <c r="B12" s="24"/>
      <c r="C12" s="3"/>
      <c r="D12" s="3"/>
    </row>
    <row r="13" spans="1:17" x14ac:dyDescent="0.2">
      <c r="A13" s="3">
        <f t="shared" si="1"/>
        <v>11</v>
      </c>
      <c r="B13" s="24"/>
      <c r="C13" s="3"/>
      <c r="D13" s="3"/>
    </row>
    <row r="14" spans="1:17" x14ac:dyDescent="0.2">
      <c r="A14" s="3">
        <f t="shared" si="1"/>
        <v>12</v>
      </c>
      <c r="B14" s="24"/>
      <c r="C14" s="3"/>
      <c r="D14" s="3"/>
    </row>
    <row r="15" spans="1:17" x14ac:dyDescent="0.2">
      <c r="A15" s="3">
        <f t="shared" si="1"/>
        <v>13</v>
      </c>
      <c r="B15" s="24"/>
      <c r="C15" s="3"/>
      <c r="D15" s="3"/>
    </row>
    <row r="16" spans="1:17" x14ac:dyDescent="0.2">
      <c r="A16" s="3">
        <f t="shared" si="1"/>
        <v>14</v>
      </c>
      <c r="B16" s="24"/>
      <c r="C16" s="3"/>
      <c r="D16" s="3"/>
      <c r="H16" s="15" t="s">
        <v>20</v>
      </c>
      <c r="J16" s="57" t="s">
        <v>21</v>
      </c>
      <c r="K16" s="57"/>
      <c r="L16" s="57"/>
      <c r="M16" s="8" t="s">
        <v>22</v>
      </c>
    </row>
    <row r="17" spans="1:16" x14ac:dyDescent="0.2">
      <c r="A17" s="3">
        <f t="shared" si="1"/>
        <v>15</v>
      </c>
      <c r="B17" s="24"/>
      <c r="C17" s="3"/>
      <c r="D17" s="3"/>
      <c r="H17" s="3">
        <f>SUMPRODUCT(J4:L8,O4:Q8)</f>
        <v>27</v>
      </c>
      <c r="K17" s="4">
        <f>P34</f>
        <v>45</v>
      </c>
      <c r="M17" s="3">
        <f>K17*0.01+0.65</f>
        <v>1.1000000000000001</v>
      </c>
    </row>
    <row r="18" spans="1:16" x14ac:dyDescent="0.2">
      <c r="A18" s="3">
        <f t="shared" si="1"/>
        <v>16</v>
      </c>
      <c r="B18" s="24"/>
      <c r="C18" s="3"/>
      <c r="D18" s="3"/>
    </row>
    <row r="19" spans="1:16" x14ac:dyDescent="0.2">
      <c r="A19" s="3">
        <f t="shared" si="1"/>
        <v>17</v>
      </c>
      <c r="B19" s="24"/>
      <c r="C19" s="3"/>
      <c r="D19" s="3"/>
      <c r="G19" s="54" t="s">
        <v>23</v>
      </c>
      <c r="H19" s="55"/>
      <c r="I19" s="55"/>
      <c r="J19" s="55"/>
      <c r="K19" s="55"/>
      <c r="L19" s="55"/>
      <c r="M19" s="55"/>
      <c r="N19" s="55"/>
      <c r="O19" s="55"/>
      <c r="P19" s="26" t="s">
        <v>24</v>
      </c>
    </row>
    <row r="20" spans="1:16" x14ac:dyDescent="0.2">
      <c r="A20" s="3">
        <f t="shared" si="1"/>
        <v>18</v>
      </c>
      <c r="B20" s="24"/>
      <c r="C20" s="3"/>
      <c r="D20" s="3"/>
      <c r="G20" s="21" t="s">
        <v>25</v>
      </c>
      <c r="H20" s="20"/>
      <c r="I20" s="20"/>
      <c r="J20" s="20"/>
      <c r="K20" s="20"/>
      <c r="L20" s="20"/>
      <c r="M20" s="20"/>
      <c r="N20" s="20"/>
      <c r="O20" s="22"/>
      <c r="P20" s="3">
        <v>4</v>
      </c>
    </row>
    <row r="21" spans="1:16" x14ac:dyDescent="0.2">
      <c r="A21" s="3">
        <f t="shared" si="1"/>
        <v>19</v>
      </c>
      <c r="B21" s="24"/>
      <c r="C21" s="3"/>
      <c r="D21" s="3"/>
      <c r="G21" s="21" t="s">
        <v>26</v>
      </c>
      <c r="H21" s="20"/>
      <c r="I21" s="20"/>
      <c r="J21" s="20"/>
      <c r="K21" s="20"/>
      <c r="L21" s="20"/>
      <c r="M21" s="20"/>
      <c r="N21" s="20"/>
      <c r="O21" s="22"/>
      <c r="P21" s="3">
        <v>5</v>
      </c>
    </row>
    <row r="22" spans="1:16" x14ac:dyDescent="0.2">
      <c r="A22" s="3">
        <f t="shared" si="1"/>
        <v>20</v>
      </c>
      <c r="B22" s="24"/>
      <c r="C22" s="3"/>
      <c r="D22" s="3"/>
      <c r="G22" s="21" t="s">
        <v>27</v>
      </c>
      <c r="H22" s="20"/>
      <c r="I22" s="20"/>
      <c r="J22" s="20"/>
      <c r="K22" s="20"/>
      <c r="L22" s="20"/>
      <c r="M22" s="20"/>
      <c r="N22" s="20"/>
      <c r="O22" s="22"/>
      <c r="P22" s="3">
        <v>0</v>
      </c>
    </row>
    <row r="23" spans="1:16" x14ac:dyDescent="0.2">
      <c r="A23" s="3">
        <f t="shared" si="1"/>
        <v>21</v>
      </c>
      <c r="B23" s="24"/>
      <c r="C23" s="3"/>
      <c r="D23" s="3"/>
      <c r="G23" s="21" t="s">
        <v>28</v>
      </c>
      <c r="H23" s="20"/>
      <c r="I23" s="20"/>
      <c r="J23" s="20"/>
      <c r="K23" s="20"/>
      <c r="L23" s="20"/>
      <c r="M23" s="20"/>
      <c r="N23" s="20"/>
      <c r="O23" s="22"/>
      <c r="P23" s="3">
        <v>4</v>
      </c>
    </row>
    <row r="24" spans="1:16" x14ac:dyDescent="0.2">
      <c r="A24" s="3">
        <f t="shared" si="1"/>
        <v>22</v>
      </c>
      <c r="B24" s="24"/>
      <c r="C24" s="3"/>
      <c r="D24" s="3"/>
      <c r="G24" s="21" t="s">
        <v>29</v>
      </c>
      <c r="H24" s="20"/>
      <c r="I24" s="20"/>
      <c r="J24" s="20"/>
      <c r="K24" s="20"/>
      <c r="L24" s="20"/>
      <c r="M24" s="20"/>
      <c r="N24" s="20"/>
      <c r="O24" s="22"/>
      <c r="P24" s="3">
        <v>0</v>
      </c>
    </row>
    <row r="25" spans="1:16" x14ac:dyDescent="0.2">
      <c r="G25" s="21" t="s">
        <v>30</v>
      </c>
      <c r="H25" s="20"/>
      <c r="I25" s="20"/>
      <c r="J25" s="20"/>
      <c r="K25" s="20"/>
      <c r="L25" s="20"/>
      <c r="M25" s="20"/>
      <c r="N25" s="20"/>
      <c r="O25" s="22"/>
      <c r="P25" s="3">
        <v>5</v>
      </c>
    </row>
    <row r="26" spans="1:16" x14ac:dyDescent="0.2">
      <c r="G26" s="21" t="s">
        <v>31</v>
      </c>
      <c r="H26" s="20"/>
      <c r="I26" s="20"/>
      <c r="J26" s="20"/>
      <c r="K26" s="20"/>
      <c r="L26" s="20"/>
      <c r="M26" s="20"/>
      <c r="N26" s="20"/>
      <c r="O26" s="22"/>
      <c r="P26" s="3">
        <v>3</v>
      </c>
    </row>
    <row r="27" spans="1:16" x14ac:dyDescent="0.2">
      <c r="G27" s="21" t="s">
        <v>32</v>
      </c>
      <c r="H27" s="20"/>
      <c r="I27" s="20"/>
      <c r="J27" s="20"/>
      <c r="K27" s="20"/>
      <c r="L27" s="20"/>
      <c r="M27" s="20"/>
      <c r="N27" s="20"/>
      <c r="O27" s="22"/>
      <c r="P27" s="3">
        <v>4</v>
      </c>
    </row>
    <row r="28" spans="1:16" x14ac:dyDescent="0.2">
      <c r="G28" s="21" t="s">
        <v>33</v>
      </c>
      <c r="H28" s="20"/>
      <c r="I28" s="20"/>
      <c r="J28" s="20"/>
      <c r="K28" s="20"/>
      <c r="L28" s="20"/>
      <c r="M28" s="20"/>
      <c r="N28" s="20"/>
      <c r="O28" s="22"/>
      <c r="P28" s="3">
        <v>2</v>
      </c>
    </row>
    <row r="29" spans="1:16" x14ac:dyDescent="0.2">
      <c r="G29" s="21" t="s">
        <v>34</v>
      </c>
      <c r="H29" s="20"/>
      <c r="I29" s="20"/>
      <c r="J29" s="20"/>
      <c r="K29" s="20"/>
      <c r="L29" s="20"/>
      <c r="M29" s="20"/>
      <c r="N29" s="20"/>
      <c r="O29" s="22"/>
      <c r="P29" s="3">
        <v>3</v>
      </c>
    </row>
    <row r="30" spans="1:16" x14ac:dyDescent="0.2">
      <c r="B30" s="19"/>
      <c r="G30" s="21" t="s">
        <v>35</v>
      </c>
      <c r="H30" s="20"/>
      <c r="I30" s="20"/>
      <c r="J30" s="20"/>
      <c r="K30" s="20"/>
      <c r="L30" s="20"/>
      <c r="M30" s="20"/>
      <c r="N30" s="20"/>
      <c r="O30" s="22"/>
      <c r="P30" s="3">
        <v>1</v>
      </c>
    </row>
    <row r="31" spans="1:16" x14ac:dyDescent="0.2">
      <c r="B31" s="19"/>
      <c r="G31" s="21" t="s">
        <v>36</v>
      </c>
      <c r="H31" s="20"/>
      <c r="I31" s="20"/>
      <c r="J31" s="20"/>
      <c r="K31" s="20"/>
      <c r="L31" s="20"/>
      <c r="M31" s="20"/>
      <c r="N31" s="20"/>
      <c r="O31" s="22"/>
      <c r="P31" s="3">
        <v>5</v>
      </c>
    </row>
    <row r="32" spans="1:16" x14ac:dyDescent="0.2">
      <c r="G32" s="21" t="s">
        <v>37</v>
      </c>
      <c r="H32" s="20"/>
      <c r="I32" s="20"/>
      <c r="J32" s="20"/>
      <c r="K32" s="20"/>
      <c r="L32" s="20"/>
      <c r="M32" s="20"/>
      <c r="N32" s="20"/>
      <c r="O32" s="22"/>
      <c r="P32" s="3">
        <v>5</v>
      </c>
    </row>
    <row r="33" spans="7:16" x14ac:dyDescent="0.2">
      <c r="G33" s="21" t="s">
        <v>38</v>
      </c>
      <c r="H33" s="20"/>
      <c r="I33" s="20"/>
      <c r="J33" s="20"/>
      <c r="K33" s="20"/>
      <c r="L33" s="20"/>
      <c r="M33" s="20"/>
      <c r="N33" s="20"/>
      <c r="O33" s="22"/>
      <c r="P33" s="3">
        <v>4</v>
      </c>
    </row>
    <row r="34" spans="7:16" x14ac:dyDescent="0.2">
      <c r="G34" s="51" t="s">
        <v>39</v>
      </c>
      <c r="H34" s="52"/>
      <c r="I34" s="52"/>
      <c r="J34" s="52"/>
      <c r="K34" s="52"/>
      <c r="L34" s="52"/>
      <c r="M34" s="52"/>
      <c r="N34" s="52"/>
      <c r="O34" s="53"/>
      <c r="P34" s="27">
        <f>SUM(P20:P33)</f>
        <v>45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8433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8433" r:id="rId3"/>
      </mc:Fallback>
    </mc:AlternateContent>
    <mc:AlternateContent xmlns:mc="http://schemas.openxmlformats.org/markup-compatibility/2006">
      <mc:Choice Requires="x14">
        <oleObject progId="Equation.3" shapeId="18434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8434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7BE072-6838-47B0-BD2C-DBF65D13D48C}">
          <x14:formula1>
            <xm:f>Parametros!$A$2:$A$6</xm:f>
          </x14:formula1>
          <xm:sqref>C30:C32 C3:C25</xm:sqref>
        </x14:dataValidation>
        <x14:dataValidation type="list" allowBlank="1" showInputMessage="1" showErrorMessage="1" xr:uid="{63E8F835-82EC-442C-8066-5A74C07A86AF}">
          <x14:formula1>
            <xm:f>Parametros!$D$2:$D$4</xm:f>
          </x14:formula1>
          <xm:sqref>D30:D32 D3:D25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617E-E167-4E72-9B1F-0495624C2C74}">
  <dimension ref="A1:C14"/>
  <sheetViews>
    <sheetView workbookViewId="0">
      <selection activeCell="H20" sqref="H19:H20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3" t="s">
        <v>0</v>
      </c>
      <c r="B1" s="23" t="s">
        <v>53</v>
      </c>
      <c r="C1" s="23" t="s">
        <v>41</v>
      </c>
    </row>
    <row r="2" spans="1:3" ht="25.5" x14ac:dyDescent="0.2">
      <c r="A2" s="3">
        <v>1</v>
      </c>
      <c r="B2" s="24" t="s">
        <v>99</v>
      </c>
      <c r="C2" s="29" t="s">
        <v>104</v>
      </c>
    </row>
    <row r="3" spans="1:3" x14ac:dyDescent="0.2">
      <c r="A3" s="3">
        <v>2</v>
      </c>
      <c r="B3" s="24" t="s">
        <v>100</v>
      </c>
      <c r="C3" s="29" t="s">
        <v>105</v>
      </c>
    </row>
    <row r="4" spans="1:3" x14ac:dyDescent="0.2">
      <c r="A4" s="3">
        <v>3</v>
      </c>
      <c r="B4" s="24" t="s">
        <v>101</v>
      </c>
      <c r="C4" s="29" t="s">
        <v>106</v>
      </c>
    </row>
    <row r="5" spans="1:3" x14ac:dyDescent="0.2">
      <c r="A5" s="3">
        <v>4</v>
      </c>
      <c r="B5" s="24" t="s">
        <v>107</v>
      </c>
      <c r="C5" s="29" t="s">
        <v>108</v>
      </c>
    </row>
    <row r="6" spans="1:3" ht="25.5" x14ac:dyDescent="0.2">
      <c r="A6" s="3">
        <v>5</v>
      </c>
      <c r="B6" s="24" t="s">
        <v>103</v>
      </c>
      <c r="C6" s="29" t="s">
        <v>109</v>
      </c>
    </row>
    <row r="7" spans="1:3" x14ac:dyDescent="0.2">
      <c r="A7" s="3"/>
      <c r="B7" s="24"/>
      <c r="C7" s="25"/>
    </row>
    <row r="8" spans="1:3" x14ac:dyDescent="0.2">
      <c r="A8" s="3"/>
      <c r="B8" s="24"/>
      <c r="C8" s="25"/>
    </row>
    <row r="9" spans="1:3" x14ac:dyDescent="0.2">
      <c r="A9" s="3"/>
      <c r="B9" s="24"/>
      <c r="C9" s="25"/>
    </row>
    <row r="10" spans="1:3" x14ac:dyDescent="0.2">
      <c r="A10" s="3"/>
      <c r="B10" s="24"/>
      <c r="C10" s="25"/>
    </row>
    <row r="11" spans="1:3" x14ac:dyDescent="0.2">
      <c r="A11" s="3"/>
      <c r="B11" s="24"/>
      <c r="C11" s="25"/>
    </row>
    <row r="12" spans="1:3" x14ac:dyDescent="0.2">
      <c r="A12" s="3"/>
      <c r="B12" s="24"/>
      <c r="C12" s="25"/>
    </row>
    <row r="13" spans="1:3" x14ac:dyDescent="0.2">
      <c r="A13" s="3"/>
      <c r="B13" s="24"/>
      <c r="C13" s="25"/>
    </row>
    <row r="14" spans="1:3" x14ac:dyDescent="0.2">
      <c r="A14" s="3"/>
      <c r="B14" s="24"/>
      <c r="C14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88"/>
  <sheetViews>
    <sheetView tabSelected="1" topLeftCell="J1" workbookViewId="0">
      <selection activeCell="P83" sqref="P83"/>
    </sheetView>
  </sheetViews>
  <sheetFormatPr baseColWidth="10" defaultColWidth="9.140625" defaultRowHeight="12.75" x14ac:dyDescent="0.2"/>
  <cols>
    <col min="1" max="1" width="27.28515625" style="6" bestFit="1" customWidth="1"/>
    <col min="2" max="4" width="10.7109375" style="1" customWidth="1"/>
    <col min="5" max="5" width="2.5703125" customWidth="1"/>
    <col min="6" max="8" width="9.140625" customWidth="1"/>
    <col min="9" max="9" width="6.7109375" customWidth="1"/>
    <col min="10" max="10" width="9.140625" customWidth="1"/>
    <col min="11" max="11" width="6.7109375" customWidth="1"/>
    <col min="12" max="12" width="9.7109375" customWidth="1"/>
    <col min="13" max="16" width="12.7109375" customWidth="1"/>
    <col min="17" max="17" width="12.7109375" style="1" customWidth="1"/>
    <col min="18" max="19" width="12.7109375" customWidth="1"/>
    <col min="20" max="20" width="12.7109375" style="1" customWidth="1"/>
    <col min="23" max="23" width="17.5703125" customWidth="1"/>
    <col min="24" max="24" width="9.140625" customWidth="1"/>
    <col min="26" max="26" width="6" customWidth="1"/>
    <col min="27" max="27" width="18.85546875" customWidth="1"/>
    <col min="28" max="28" width="11.7109375" bestFit="1" customWidth="1"/>
  </cols>
  <sheetData>
    <row r="1" spans="1:26" x14ac:dyDescent="0.2">
      <c r="A1" s="58" t="s">
        <v>4</v>
      </c>
      <c r="B1" s="56" t="s">
        <v>6</v>
      </c>
      <c r="C1" s="56"/>
      <c r="D1" s="56"/>
    </row>
    <row r="2" spans="1:26" x14ac:dyDescent="0.2">
      <c r="A2" s="58"/>
      <c r="B2" s="2" t="s">
        <v>10</v>
      </c>
      <c r="C2" s="2" t="s">
        <v>9</v>
      </c>
      <c r="D2" s="2" t="s">
        <v>11</v>
      </c>
    </row>
    <row r="3" spans="1:26" x14ac:dyDescent="0.2">
      <c r="A3" s="5" t="s">
        <v>8</v>
      </c>
      <c r="B3" s="4">
        <v>3</v>
      </c>
      <c r="C3" s="4">
        <v>4</v>
      </c>
      <c r="D3" s="4">
        <v>6</v>
      </c>
    </row>
    <row r="4" spans="1:26" x14ac:dyDescent="0.2">
      <c r="A4" s="5" t="s">
        <v>13</v>
      </c>
      <c r="B4" s="4">
        <v>4</v>
      </c>
      <c r="C4" s="4">
        <v>5</v>
      </c>
      <c r="D4" s="4">
        <v>7</v>
      </c>
      <c r="R4" s="1"/>
    </row>
    <row r="5" spans="1:26" x14ac:dyDescent="0.2">
      <c r="A5" s="5" t="s">
        <v>18</v>
      </c>
      <c r="B5" s="4">
        <v>7</v>
      </c>
      <c r="C5" s="4">
        <v>10</v>
      </c>
      <c r="D5" s="4">
        <v>15</v>
      </c>
      <c r="I5" s="64"/>
      <c r="J5" s="64"/>
      <c r="K5" s="64"/>
      <c r="L5" s="64"/>
      <c r="M5" s="64"/>
      <c r="N5" s="64"/>
      <c r="O5" s="64"/>
      <c r="P5" s="64"/>
      <c r="R5" s="1" t="s">
        <v>110</v>
      </c>
      <c r="T5" s="1" t="s">
        <v>111</v>
      </c>
    </row>
    <row r="6" spans="1:26" x14ac:dyDescent="0.2">
      <c r="A6" s="5" t="s">
        <v>15</v>
      </c>
      <c r="B6" s="4">
        <v>3</v>
      </c>
      <c r="C6" s="4">
        <v>4</v>
      </c>
      <c r="D6" s="4">
        <v>6</v>
      </c>
      <c r="I6" s="64"/>
      <c r="J6" s="64"/>
      <c r="K6" s="64"/>
      <c r="L6" s="64"/>
      <c r="M6" s="64"/>
      <c r="N6" s="64"/>
      <c r="O6" s="64"/>
      <c r="P6" s="64"/>
    </row>
    <row r="7" spans="1:26" x14ac:dyDescent="0.2">
      <c r="A7" s="5" t="s">
        <v>17</v>
      </c>
      <c r="B7" s="4">
        <v>5</v>
      </c>
      <c r="C7" s="4">
        <v>7</v>
      </c>
      <c r="D7" s="4">
        <v>10</v>
      </c>
      <c r="I7" s="64"/>
      <c r="J7" s="64"/>
      <c r="K7" s="64"/>
      <c r="L7" s="64"/>
      <c r="M7" s="64"/>
      <c r="N7" s="64"/>
      <c r="O7" s="64"/>
      <c r="P7" s="64"/>
      <c r="T7" s="9" t="s">
        <v>112</v>
      </c>
    </row>
    <row r="8" spans="1:26" x14ac:dyDescent="0.2">
      <c r="L8" s="57" t="s">
        <v>21</v>
      </c>
      <c r="M8" s="57"/>
      <c r="N8" s="57"/>
      <c r="O8" s="6"/>
      <c r="R8" s="7" t="s">
        <v>113</v>
      </c>
      <c r="T8" s="7" t="s">
        <v>114</v>
      </c>
      <c r="V8" s="10" t="s">
        <v>115</v>
      </c>
      <c r="W8" s="10" t="s">
        <v>116</v>
      </c>
      <c r="Y8" s="7"/>
      <c r="Z8" s="7"/>
    </row>
    <row r="9" spans="1:26" x14ac:dyDescent="0.2">
      <c r="A9" s="58" t="s">
        <v>117</v>
      </c>
      <c r="B9" s="4">
        <f>PtoFuncionM1!J4</f>
        <v>0</v>
      </c>
      <c r="C9" s="4">
        <f>PtoFuncionM1!K4</f>
        <v>1</v>
      </c>
      <c r="D9" s="4">
        <f>PtoFuncionM1!L4</f>
        <v>0</v>
      </c>
      <c r="F9" s="3">
        <f>B3*B9</f>
        <v>0</v>
      </c>
      <c r="G9" s="3">
        <f>C3*C9</f>
        <v>4</v>
      </c>
      <c r="H9" s="3">
        <f>D3*D9</f>
        <v>0</v>
      </c>
      <c r="J9" s="3">
        <f>SUM(F9:H13)</f>
        <v>28</v>
      </c>
      <c r="M9" s="4">
        <f>PtoFuncionM1!K17</f>
        <v>34</v>
      </c>
      <c r="O9" s="3">
        <f>M9*0.01+0.65</f>
        <v>0.99</v>
      </c>
      <c r="R9" s="3">
        <f>J9*O9</f>
        <v>27.72</v>
      </c>
      <c r="T9" s="11">
        <f>$W$9+$V$9*R9</f>
        <v>48.241655540720942</v>
      </c>
      <c r="V9" s="4">
        <f>(T45-T33)/(R45-R33)</f>
        <v>2.4032042723631504</v>
      </c>
      <c r="W9" s="4">
        <f>(T33*R45-R33*T45)/(R45-R33)</f>
        <v>-18.375166889185582</v>
      </c>
    </row>
    <row r="10" spans="1:26" x14ac:dyDescent="0.2">
      <c r="A10" s="58"/>
      <c r="B10" s="4">
        <f>PtoFuncionM1!J5</f>
        <v>1</v>
      </c>
      <c r="C10" s="4">
        <f>PtoFuncionM1!K5</f>
        <v>0</v>
      </c>
      <c r="D10" s="4">
        <f>PtoFuncionM1!L5</f>
        <v>0</v>
      </c>
      <c r="F10" s="3">
        <f t="shared" ref="F10:H13" si="0">B4*B10</f>
        <v>4</v>
      </c>
      <c r="G10" s="3">
        <f t="shared" si="0"/>
        <v>0</v>
      </c>
      <c r="H10" s="3">
        <f t="shared" si="0"/>
        <v>0</v>
      </c>
      <c r="M10" s="1"/>
      <c r="T10" s="12"/>
    </row>
    <row r="11" spans="1:26" x14ac:dyDescent="0.2">
      <c r="A11" s="58"/>
      <c r="B11" s="4">
        <f>PtoFuncionM1!J6</f>
        <v>0</v>
      </c>
      <c r="C11" s="4">
        <f>PtoFuncionM1!K6</f>
        <v>1</v>
      </c>
      <c r="D11" s="4">
        <f>PtoFuncionM1!L6</f>
        <v>0</v>
      </c>
      <c r="F11" s="3">
        <f t="shared" si="0"/>
        <v>0</v>
      </c>
      <c r="G11" s="3">
        <f t="shared" si="0"/>
        <v>10</v>
      </c>
      <c r="H11" s="3">
        <f t="shared" si="0"/>
        <v>0</v>
      </c>
      <c r="M11" s="1"/>
      <c r="T11" s="12"/>
    </row>
    <row r="12" spans="1:26" x14ac:dyDescent="0.2">
      <c r="A12" s="58"/>
      <c r="B12" s="4">
        <f>PtoFuncionM1!J7</f>
        <v>1</v>
      </c>
      <c r="C12" s="4">
        <f>PtoFuncionM1!K7</f>
        <v>0</v>
      </c>
      <c r="D12" s="4">
        <f>PtoFuncionM1!L7</f>
        <v>0</v>
      </c>
      <c r="F12" s="3">
        <f t="shared" si="0"/>
        <v>3</v>
      </c>
      <c r="G12" s="3">
        <f t="shared" si="0"/>
        <v>0</v>
      </c>
      <c r="H12" s="3">
        <f t="shared" si="0"/>
        <v>0</v>
      </c>
      <c r="M12" s="1"/>
      <c r="T12" s="13"/>
    </row>
    <row r="13" spans="1:26" x14ac:dyDescent="0.2">
      <c r="A13" s="58"/>
      <c r="B13" s="4">
        <f>PtoFuncionM1!J8</f>
        <v>0</v>
      </c>
      <c r="C13" s="4">
        <f>PtoFuncionM1!K8</f>
        <v>1</v>
      </c>
      <c r="D13" s="4">
        <f>PtoFuncionM1!L8</f>
        <v>0</v>
      </c>
      <c r="F13" s="3">
        <f t="shared" si="0"/>
        <v>0</v>
      </c>
      <c r="G13" s="3">
        <f t="shared" si="0"/>
        <v>7</v>
      </c>
      <c r="H13" s="3">
        <f t="shared" si="0"/>
        <v>0</v>
      </c>
      <c r="M13" s="1"/>
      <c r="T13" s="12"/>
    </row>
    <row r="14" spans="1:26" x14ac:dyDescent="0.2">
      <c r="M14" s="1"/>
      <c r="T14" s="12"/>
    </row>
    <row r="15" spans="1:26" x14ac:dyDescent="0.2">
      <c r="A15" s="58" t="s">
        <v>118</v>
      </c>
      <c r="B15" s="4">
        <f>PtoFuncionM2!J4</f>
        <v>1</v>
      </c>
      <c r="C15" s="4">
        <f>PtoFuncionM2!K4</f>
        <v>0</v>
      </c>
      <c r="D15" s="4">
        <f>PtoFuncionM2!L4</f>
        <v>0</v>
      </c>
      <c r="F15" s="3">
        <f t="shared" ref="F15:H19" si="1">B3*B15</f>
        <v>3</v>
      </c>
      <c r="G15" s="3">
        <f t="shared" si="1"/>
        <v>0</v>
      </c>
      <c r="H15" s="3">
        <f t="shared" si="1"/>
        <v>0</v>
      </c>
      <c r="J15" s="3">
        <f>SUM(F15:H19)</f>
        <v>21</v>
      </c>
      <c r="M15" s="4">
        <f>PtoFuncionM2!K17</f>
        <v>43</v>
      </c>
      <c r="O15" s="3">
        <f>M15*0.01+0.65</f>
        <v>1.08</v>
      </c>
      <c r="R15" s="3">
        <f>J15*O15</f>
        <v>22.68</v>
      </c>
      <c r="T15" s="11">
        <f>$W$9+$V$9*R15</f>
        <v>36.129506008010665</v>
      </c>
    </row>
    <row r="16" spans="1:26" x14ac:dyDescent="0.2">
      <c r="A16" s="58"/>
      <c r="B16" s="4">
        <f>PtoFuncionM2!J5</f>
        <v>0</v>
      </c>
      <c r="C16" s="4">
        <f>PtoFuncionM2!K5</f>
        <v>0</v>
      </c>
      <c r="D16" s="4">
        <f>PtoFuncionM2!L5</f>
        <v>0</v>
      </c>
      <c r="F16" s="3">
        <f t="shared" si="1"/>
        <v>0</v>
      </c>
      <c r="G16" s="3">
        <f t="shared" si="1"/>
        <v>0</v>
      </c>
      <c r="H16" s="3">
        <f t="shared" si="1"/>
        <v>0</v>
      </c>
      <c r="M16" s="1"/>
      <c r="T16" s="12"/>
    </row>
    <row r="17" spans="1:20" x14ac:dyDescent="0.2">
      <c r="A17" s="58"/>
      <c r="B17" s="4">
        <f>PtoFuncionM2!J6</f>
        <v>1</v>
      </c>
      <c r="C17" s="4">
        <f>PtoFuncionM2!K6</f>
        <v>0</v>
      </c>
      <c r="D17" s="4">
        <f>PtoFuncionM2!L6</f>
        <v>0</v>
      </c>
      <c r="F17" s="3">
        <f t="shared" si="1"/>
        <v>7</v>
      </c>
      <c r="G17" s="3">
        <f t="shared" si="1"/>
        <v>0</v>
      </c>
      <c r="H17" s="3">
        <f t="shared" si="1"/>
        <v>0</v>
      </c>
      <c r="M17" s="1"/>
      <c r="T17" s="12"/>
    </row>
    <row r="18" spans="1:20" x14ac:dyDescent="0.2">
      <c r="A18" s="58"/>
      <c r="B18" s="4">
        <f>PtoFuncionM2!J7</f>
        <v>2</v>
      </c>
      <c r="C18" s="4">
        <f>PtoFuncionM2!K7</f>
        <v>0</v>
      </c>
      <c r="D18" s="4">
        <f>PtoFuncionM2!L7</f>
        <v>0</v>
      </c>
      <c r="F18" s="3">
        <f t="shared" si="1"/>
        <v>6</v>
      </c>
      <c r="G18" s="3">
        <f t="shared" si="1"/>
        <v>0</v>
      </c>
      <c r="H18" s="3">
        <f t="shared" si="1"/>
        <v>0</v>
      </c>
      <c r="M18" s="1"/>
      <c r="T18" s="12"/>
    </row>
    <row r="19" spans="1:20" x14ac:dyDescent="0.2">
      <c r="A19" s="58"/>
      <c r="B19" s="4">
        <f>PtoFuncionM2!J8</f>
        <v>1</v>
      </c>
      <c r="C19" s="4">
        <f>PtoFuncionM2!K8</f>
        <v>0</v>
      </c>
      <c r="D19" s="4">
        <f>PtoFuncionM2!L8</f>
        <v>0</v>
      </c>
      <c r="F19" s="3">
        <f t="shared" si="1"/>
        <v>5</v>
      </c>
      <c r="G19" s="3">
        <f t="shared" si="1"/>
        <v>0</v>
      </c>
      <c r="H19" s="3">
        <f t="shared" si="1"/>
        <v>0</v>
      </c>
      <c r="M19" s="1"/>
      <c r="T19" s="12"/>
    </row>
    <row r="20" spans="1:20" x14ac:dyDescent="0.2">
      <c r="M20" s="1"/>
      <c r="T20" s="12"/>
    </row>
    <row r="21" spans="1:20" x14ac:dyDescent="0.2">
      <c r="A21" s="58" t="s">
        <v>119</v>
      </c>
      <c r="B21" s="4">
        <f>PtoFuncionM3!J4</f>
        <v>0</v>
      </c>
      <c r="C21" s="4">
        <f>PtoFuncionM3!K4</f>
        <v>0</v>
      </c>
      <c r="D21" s="4">
        <f>PtoFuncionM3!L4</f>
        <v>0</v>
      </c>
      <c r="F21" s="3">
        <f t="shared" ref="F21:H25" si="2">B3*B21</f>
        <v>0</v>
      </c>
      <c r="G21" s="3">
        <f t="shared" si="2"/>
        <v>0</v>
      </c>
      <c r="H21" s="3">
        <f t="shared" si="2"/>
        <v>0</v>
      </c>
      <c r="J21" s="3">
        <f>SUM(F21:H25)</f>
        <v>18</v>
      </c>
      <c r="M21" s="4">
        <f>PtoFuncionM3!K17</f>
        <v>24</v>
      </c>
      <c r="O21" s="3">
        <f>M21*0.01+0.65</f>
        <v>0.89</v>
      </c>
      <c r="R21" s="3">
        <f>J21*O21</f>
        <v>16.02</v>
      </c>
      <c r="T21" s="11">
        <f>$W$9+$V$9*R21</f>
        <v>20.124165554072089</v>
      </c>
    </row>
    <row r="22" spans="1:20" x14ac:dyDescent="0.2">
      <c r="A22" s="58"/>
      <c r="B22" s="4">
        <f>PtoFuncionM3!J5</f>
        <v>2</v>
      </c>
      <c r="C22" s="4">
        <f>PtoFuncionM3!K5</f>
        <v>0</v>
      </c>
      <c r="D22" s="4">
        <f>PtoFuncionM3!L5</f>
        <v>0</v>
      </c>
      <c r="F22" s="3">
        <f t="shared" si="2"/>
        <v>8</v>
      </c>
      <c r="G22" s="3">
        <f t="shared" si="2"/>
        <v>0</v>
      </c>
      <c r="H22" s="3">
        <f t="shared" si="2"/>
        <v>0</v>
      </c>
      <c r="M22" s="1"/>
      <c r="T22" s="12"/>
    </row>
    <row r="23" spans="1:20" x14ac:dyDescent="0.2">
      <c r="A23" s="58"/>
      <c r="B23" s="4">
        <f>PtoFuncionM3!J6</f>
        <v>0</v>
      </c>
      <c r="C23" s="4">
        <f>PtoFuncionM3!K6</f>
        <v>0</v>
      </c>
      <c r="D23" s="4">
        <f>PtoFuncionM3!L6</f>
        <v>0</v>
      </c>
      <c r="F23" s="3">
        <f t="shared" si="2"/>
        <v>0</v>
      </c>
      <c r="G23" s="3">
        <f t="shared" si="2"/>
        <v>0</v>
      </c>
      <c r="H23" s="3">
        <f t="shared" si="2"/>
        <v>0</v>
      </c>
      <c r="M23" s="1"/>
      <c r="T23" s="12"/>
    </row>
    <row r="24" spans="1:20" x14ac:dyDescent="0.2">
      <c r="A24" s="58"/>
      <c r="B24" s="4">
        <f>PtoFuncionM3!J7</f>
        <v>0</v>
      </c>
      <c r="C24" s="4">
        <f>PtoFuncionM3!K7</f>
        <v>0</v>
      </c>
      <c r="D24" s="4">
        <f>PtoFuncionM3!L7</f>
        <v>0</v>
      </c>
      <c r="F24" s="3">
        <f t="shared" si="2"/>
        <v>0</v>
      </c>
      <c r="G24" s="3">
        <f t="shared" si="2"/>
        <v>0</v>
      </c>
      <c r="H24" s="3">
        <f t="shared" si="2"/>
        <v>0</v>
      </c>
      <c r="M24" s="1"/>
      <c r="T24" s="12"/>
    </row>
    <row r="25" spans="1:20" x14ac:dyDescent="0.2">
      <c r="A25" s="58"/>
      <c r="B25" s="4">
        <f>PtoFuncionM3!J8</f>
        <v>2</v>
      </c>
      <c r="C25" s="4">
        <f>PtoFuncionM3!K8</f>
        <v>0</v>
      </c>
      <c r="D25" s="4">
        <f>PtoFuncionM3!L8</f>
        <v>0</v>
      </c>
      <c r="F25" s="3">
        <f t="shared" si="2"/>
        <v>10</v>
      </c>
      <c r="G25" s="3">
        <f t="shared" si="2"/>
        <v>0</v>
      </c>
      <c r="H25" s="3">
        <f t="shared" si="2"/>
        <v>0</v>
      </c>
      <c r="M25" s="1"/>
      <c r="T25" s="12"/>
    </row>
    <row r="26" spans="1:20" x14ac:dyDescent="0.2">
      <c r="M26" s="1"/>
      <c r="T26" s="12"/>
    </row>
    <row r="27" spans="1:20" x14ac:dyDescent="0.2">
      <c r="A27" s="58" t="s">
        <v>120</v>
      </c>
      <c r="B27" s="4">
        <f>PtoFuncionM4!J4</f>
        <v>1</v>
      </c>
      <c r="C27" s="4">
        <f>PtoFuncionM4!K4</f>
        <v>0</v>
      </c>
      <c r="D27" s="4">
        <f>PtoFuncionM4!L4</f>
        <v>0</v>
      </c>
      <c r="F27" s="3">
        <f t="shared" ref="F27:H31" si="3">B3*B27</f>
        <v>3</v>
      </c>
      <c r="G27" s="3">
        <f>C3*C27</f>
        <v>0</v>
      </c>
      <c r="H27" s="3">
        <f t="shared" si="3"/>
        <v>0</v>
      </c>
      <c r="J27" s="3">
        <f>SUM(F27:H31)</f>
        <v>24</v>
      </c>
      <c r="M27" s="4">
        <f>PtoFuncionM4!K17</f>
        <v>28</v>
      </c>
      <c r="O27" s="3">
        <f>M27*0.01+0.65</f>
        <v>0.93</v>
      </c>
      <c r="R27" s="3">
        <f>J27*O27</f>
        <v>22.32</v>
      </c>
      <c r="T27" s="11">
        <f>$W$9+$V$9*R27</f>
        <v>35.264352469959931</v>
      </c>
    </row>
    <row r="28" spans="1:20" x14ac:dyDescent="0.2">
      <c r="A28" s="58"/>
      <c r="B28" s="4">
        <f>PtoFuncionM4!J5</f>
        <v>1</v>
      </c>
      <c r="C28" s="4">
        <f>PtoFuncionM4!K5</f>
        <v>0</v>
      </c>
      <c r="D28" s="4">
        <f>PtoFuncionM4!L5</f>
        <v>0</v>
      </c>
      <c r="F28" s="3">
        <f t="shared" si="3"/>
        <v>4</v>
      </c>
      <c r="G28" s="3">
        <f t="shared" si="3"/>
        <v>0</v>
      </c>
      <c r="H28" s="3">
        <f t="shared" si="3"/>
        <v>0</v>
      </c>
      <c r="M28" s="1"/>
      <c r="T28" s="12"/>
    </row>
    <row r="29" spans="1:20" x14ac:dyDescent="0.2">
      <c r="A29" s="58"/>
      <c r="B29" s="4">
        <f>PtoFuncionM4!J6</f>
        <v>2</v>
      </c>
      <c r="C29" s="4">
        <f>PtoFuncionM4!K6</f>
        <v>0</v>
      </c>
      <c r="D29" s="4">
        <f>PtoFuncionM4!L6</f>
        <v>0</v>
      </c>
      <c r="F29" s="3">
        <f t="shared" si="3"/>
        <v>14</v>
      </c>
      <c r="G29" s="3">
        <f t="shared" si="3"/>
        <v>0</v>
      </c>
      <c r="H29" s="3">
        <f t="shared" si="3"/>
        <v>0</v>
      </c>
      <c r="M29" s="1"/>
      <c r="T29" s="12"/>
    </row>
    <row r="30" spans="1:20" x14ac:dyDescent="0.2">
      <c r="A30" s="58"/>
      <c r="B30" s="4">
        <f>PtoFuncionM4!J7</f>
        <v>1</v>
      </c>
      <c r="C30" s="4">
        <f>PtoFuncionM4!K7</f>
        <v>0</v>
      </c>
      <c r="D30" s="4">
        <f>PtoFuncionM4!L7</f>
        <v>0</v>
      </c>
      <c r="F30" s="3">
        <f t="shared" si="3"/>
        <v>3</v>
      </c>
      <c r="G30" s="3">
        <f t="shared" si="3"/>
        <v>0</v>
      </c>
      <c r="H30" s="3">
        <f t="shared" si="3"/>
        <v>0</v>
      </c>
      <c r="M30" s="1"/>
      <c r="T30" s="12"/>
    </row>
    <row r="31" spans="1:20" x14ac:dyDescent="0.2">
      <c r="A31" s="58"/>
      <c r="B31" s="4">
        <f>PtoFuncionM4!J8</f>
        <v>0</v>
      </c>
      <c r="C31" s="4">
        <f>PtoFuncionM4!K8</f>
        <v>0</v>
      </c>
      <c r="D31" s="4">
        <f>PtoFuncionM4!L8</f>
        <v>0</v>
      </c>
      <c r="F31" s="3">
        <f t="shared" si="3"/>
        <v>0</v>
      </c>
      <c r="G31" s="3">
        <f t="shared" si="3"/>
        <v>0</v>
      </c>
      <c r="H31" s="3">
        <f>D7*D31</f>
        <v>0</v>
      </c>
      <c r="M31" s="1"/>
      <c r="T31" s="12"/>
    </row>
    <row r="32" spans="1:20" x14ac:dyDescent="0.2">
      <c r="M32" s="1"/>
      <c r="T32" s="12"/>
    </row>
    <row r="33" spans="1:20" x14ac:dyDescent="0.2">
      <c r="A33" s="58" t="s">
        <v>121</v>
      </c>
      <c r="B33" s="4">
        <f>PtoFuncionM5!J4</f>
        <v>0</v>
      </c>
      <c r="C33" s="4">
        <f>PtoFuncionM5!K4</f>
        <v>0</v>
      </c>
      <c r="D33" s="4">
        <f>PtoFuncionM5!L4</f>
        <v>0</v>
      </c>
      <c r="F33" s="3">
        <f t="shared" ref="F33:H37" si="4">B3*B33</f>
        <v>0</v>
      </c>
      <c r="G33" s="3">
        <f t="shared" si="4"/>
        <v>0</v>
      </c>
      <c r="H33" s="3">
        <f t="shared" si="4"/>
        <v>0</v>
      </c>
      <c r="J33" s="3">
        <f>SUM(F33:H37)</f>
        <v>16</v>
      </c>
      <c r="M33" s="4">
        <f>PtoFuncionM5!K17</f>
        <v>27</v>
      </c>
      <c r="O33" s="3">
        <f>M33*0.01+0.65</f>
        <v>0.92</v>
      </c>
      <c r="R33" s="3">
        <f>J33*O33</f>
        <v>14.72</v>
      </c>
      <c r="T33" s="11">
        <f>AJ80</f>
        <v>17</v>
      </c>
    </row>
    <row r="34" spans="1:20" x14ac:dyDescent="0.2">
      <c r="A34" s="58"/>
      <c r="B34" s="4">
        <f>PtoFuncionM5!J5</f>
        <v>0</v>
      </c>
      <c r="C34" s="4">
        <f>PtoFuncionM5!K5</f>
        <v>0</v>
      </c>
      <c r="D34" s="4">
        <f>PtoFuncionM5!L5</f>
        <v>0</v>
      </c>
      <c r="F34" s="3">
        <f t="shared" si="4"/>
        <v>0</v>
      </c>
      <c r="G34" s="3">
        <f t="shared" si="4"/>
        <v>0</v>
      </c>
      <c r="H34" s="3">
        <f t="shared" si="4"/>
        <v>0</v>
      </c>
      <c r="M34" s="1"/>
      <c r="T34" s="12"/>
    </row>
    <row r="35" spans="1:20" x14ac:dyDescent="0.2">
      <c r="A35" s="58"/>
      <c r="B35" s="4">
        <f>PtoFuncionM5!J6</f>
        <v>0</v>
      </c>
      <c r="C35" s="4">
        <f>PtoFuncionM5!K6</f>
        <v>0</v>
      </c>
      <c r="D35" s="4">
        <f>PtoFuncionM5!L6</f>
        <v>0</v>
      </c>
      <c r="F35" s="3">
        <f t="shared" si="4"/>
        <v>0</v>
      </c>
      <c r="G35" s="3">
        <f t="shared" si="4"/>
        <v>0</v>
      </c>
      <c r="H35" s="3">
        <f t="shared" si="4"/>
        <v>0</v>
      </c>
      <c r="M35" s="1"/>
      <c r="T35" s="12"/>
    </row>
    <row r="36" spans="1:20" x14ac:dyDescent="0.2">
      <c r="A36" s="58"/>
      <c r="B36" s="4">
        <f>PtoFuncionM5!J7</f>
        <v>2</v>
      </c>
      <c r="C36" s="4">
        <f>PtoFuncionM5!K7</f>
        <v>0</v>
      </c>
      <c r="D36" s="4">
        <f>PtoFuncionM5!L7</f>
        <v>0</v>
      </c>
      <c r="F36" s="3">
        <f t="shared" si="4"/>
        <v>6</v>
      </c>
      <c r="G36" s="3">
        <f t="shared" si="4"/>
        <v>0</v>
      </c>
      <c r="H36" s="3">
        <f t="shared" si="4"/>
        <v>0</v>
      </c>
      <c r="M36" s="1"/>
      <c r="T36" s="12"/>
    </row>
    <row r="37" spans="1:20" x14ac:dyDescent="0.2">
      <c r="A37" s="58"/>
      <c r="B37" s="4">
        <f>PtoFuncionM5!J8</f>
        <v>2</v>
      </c>
      <c r="C37" s="4">
        <f>PtoFuncionM5!K8</f>
        <v>0</v>
      </c>
      <c r="D37" s="4">
        <f>PtoFuncionM5!L8</f>
        <v>0</v>
      </c>
      <c r="F37" s="3">
        <f t="shared" si="4"/>
        <v>10</v>
      </c>
      <c r="G37" s="3">
        <f t="shared" si="4"/>
        <v>0</v>
      </c>
      <c r="H37" s="3">
        <f t="shared" si="4"/>
        <v>0</v>
      </c>
      <c r="M37" s="1"/>
      <c r="T37" s="12"/>
    </row>
    <row r="38" spans="1:20" x14ac:dyDescent="0.2">
      <c r="M38" s="1"/>
      <c r="T38" s="12"/>
    </row>
    <row r="39" spans="1:20" x14ac:dyDescent="0.2">
      <c r="A39" s="58" t="s">
        <v>122</v>
      </c>
      <c r="B39" s="4">
        <f>PtoFuncionM6!J4</f>
        <v>0</v>
      </c>
      <c r="C39" s="4">
        <f>PtoFuncionM6!K4</f>
        <v>0</v>
      </c>
      <c r="D39" s="4">
        <f>PtoFuncionM6!L4</f>
        <v>0</v>
      </c>
      <c r="F39" s="3">
        <f t="shared" ref="F39:H43" si="5">B3*B39</f>
        <v>0</v>
      </c>
      <c r="G39" s="3">
        <f t="shared" si="5"/>
        <v>0</v>
      </c>
      <c r="H39" s="3">
        <f t="shared" si="5"/>
        <v>0</v>
      </c>
      <c r="J39" s="3">
        <f>SUM(F39:H43)</f>
        <v>18</v>
      </c>
      <c r="M39" s="4">
        <f>PtoFuncionM6!K17</f>
        <v>20</v>
      </c>
      <c r="O39" s="3">
        <f>M39*0.01+0.65</f>
        <v>0.85000000000000009</v>
      </c>
      <c r="R39" s="3">
        <f>J39*O39</f>
        <v>15.3</v>
      </c>
      <c r="T39" s="11">
        <f>$W$9+$V$9*R39</f>
        <v>18.393858477970621</v>
      </c>
    </row>
    <row r="40" spans="1:20" x14ac:dyDescent="0.2">
      <c r="A40" s="58"/>
      <c r="B40" s="4">
        <f>PtoFuncionM6!J5</f>
        <v>0</v>
      </c>
      <c r="C40" s="4">
        <f>PtoFuncionM6!K5</f>
        <v>0</v>
      </c>
      <c r="D40" s="4">
        <f>PtoFuncionM6!L5</f>
        <v>0</v>
      </c>
      <c r="F40" s="3">
        <f t="shared" si="5"/>
        <v>0</v>
      </c>
      <c r="G40" s="3">
        <f t="shared" si="5"/>
        <v>0</v>
      </c>
      <c r="H40" s="3">
        <f t="shared" si="5"/>
        <v>0</v>
      </c>
    </row>
    <row r="41" spans="1:20" x14ac:dyDescent="0.2">
      <c r="A41" s="58"/>
      <c r="B41" s="4">
        <f>PtoFuncionM6!J6</f>
        <v>0</v>
      </c>
      <c r="C41" s="4">
        <f>PtoFuncionM6!K6</f>
        <v>0</v>
      </c>
      <c r="D41" s="4">
        <f>PtoFuncionM6!L6</f>
        <v>0</v>
      </c>
      <c r="F41" s="3">
        <f t="shared" si="5"/>
        <v>0</v>
      </c>
      <c r="G41" s="3">
        <f t="shared" si="5"/>
        <v>0</v>
      </c>
      <c r="H41" s="3">
        <f t="shared" si="5"/>
        <v>0</v>
      </c>
    </row>
    <row r="42" spans="1:20" x14ac:dyDescent="0.2">
      <c r="A42" s="58"/>
      <c r="B42" s="4">
        <f>PtoFuncionM6!J7</f>
        <v>1</v>
      </c>
      <c r="C42" s="4">
        <f>PtoFuncionM6!K7</f>
        <v>0</v>
      </c>
      <c r="D42" s="4">
        <f>PtoFuncionM6!L7</f>
        <v>0</v>
      </c>
      <c r="F42" s="3">
        <f t="shared" si="5"/>
        <v>3</v>
      </c>
      <c r="G42" s="3">
        <f t="shared" si="5"/>
        <v>0</v>
      </c>
      <c r="H42" s="3">
        <f t="shared" si="5"/>
        <v>0</v>
      </c>
    </row>
    <row r="43" spans="1:20" x14ac:dyDescent="0.2">
      <c r="A43" s="58"/>
      <c r="B43" s="4">
        <f>PtoFuncionM6!J8</f>
        <v>3</v>
      </c>
      <c r="C43" s="4">
        <f>PtoFuncionM6!K8</f>
        <v>0</v>
      </c>
      <c r="D43" s="4">
        <f>PtoFuncionM6!L8</f>
        <v>0</v>
      </c>
      <c r="F43" s="3">
        <f t="shared" si="5"/>
        <v>15</v>
      </c>
      <c r="G43" s="3">
        <f t="shared" si="5"/>
        <v>0</v>
      </c>
      <c r="H43" s="3">
        <f t="shared" si="5"/>
        <v>0</v>
      </c>
    </row>
    <row r="45" spans="1:20" x14ac:dyDescent="0.2">
      <c r="A45" s="58" t="s">
        <v>123</v>
      </c>
      <c r="B45" s="4">
        <f>PtoFuncionM7!J4</f>
        <v>2</v>
      </c>
      <c r="C45" s="4">
        <f>PtoFuncionM7!K4</f>
        <v>1</v>
      </c>
      <c r="D45" s="4">
        <f>PtoFuncionM7!L4</f>
        <v>0</v>
      </c>
      <c r="F45" s="3">
        <f>B3*B45</f>
        <v>6</v>
      </c>
      <c r="G45" s="3">
        <f>C3*C45</f>
        <v>4</v>
      </c>
      <c r="H45" s="3">
        <f>D3*D45</f>
        <v>0</v>
      </c>
      <c r="J45" s="3">
        <f>SUM(F45:H49)</f>
        <v>27</v>
      </c>
      <c r="M45" s="4">
        <f>PtoFuncionM7!K17</f>
        <v>45</v>
      </c>
      <c r="O45" s="3">
        <f>M45*0.01+0.65</f>
        <v>1.1000000000000001</v>
      </c>
      <c r="R45" s="3">
        <f>J45*O45</f>
        <v>29.700000000000003</v>
      </c>
      <c r="T45" s="11">
        <f>AJ72</f>
        <v>53</v>
      </c>
    </row>
    <row r="46" spans="1:20" x14ac:dyDescent="0.2">
      <c r="A46" s="58"/>
      <c r="B46" s="4">
        <f>PtoFuncionM7!J5</f>
        <v>0</v>
      </c>
      <c r="C46" s="4">
        <f>PtoFuncionM7!K5</f>
        <v>0</v>
      </c>
      <c r="D46" s="4">
        <f>PtoFuncionM7!L5</f>
        <v>0</v>
      </c>
      <c r="F46" s="3">
        <f t="shared" ref="F46:F49" si="6">B4*B46</f>
        <v>0</v>
      </c>
      <c r="G46" s="3">
        <f t="shared" ref="G46:G49" si="7">C4*C46</f>
        <v>0</v>
      </c>
      <c r="H46" s="3">
        <f>D4*D46</f>
        <v>0</v>
      </c>
    </row>
    <row r="47" spans="1:20" x14ac:dyDescent="0.2">
      <c r="A47" s="58"/>
      <c r="B47" s="4">
        <f>PtoFuncionM7!J6</f>
        <v>0</v>
      </c>
      <c r="C47" s="4">
        <f>PtoFuncionM7!K6</f>
        <v>1</v>
      </c>
      <c r="D47" s="4">
        <f>PtoFuncionM7!L6</f>
        <v>0</v>
      </c>
      <c r="F47" s="3">
        <f t="shared" si="6"/>
        <v>0</v>
      </c>
      <c r="G47" s="3">
        <f t="shared" si="7"/>
        <v>10</v>
      </c>
      <c r="H47" s="3">
        <f>D5*D47</f>
        <v>0</v>
      </c>
    </row>
    <row r="48" spans="1:20" x14ac:dyDescent="0.2">
      <c r="A48" s="58"/>
      <c r="B48" s="4">
        <f>PtoFuncionM7!J7</f>
        <v>0</v>
      </c>
      <c r="C48" s="4">
        <f>PtoFuncionM7!K7</f>
        <v>0</v>
      </c>
      <c r="D48" s="4">
        <f>PtoFuncionM7!L7</f>
        <v>0</v>
      </c>
      <c r="F48" s="3">
        <f t="shared" si="6"/>
        <v>0</v>
      </c>
      <c r="G48" s="3">
        <f t="shared" si="7"/>
        <v>0</v>
      </c>
      <c r="H48" s="3">
        <f>D6*D48</f>
        <v>0</v>
      </c>
    </row>
    <row r="49" spans="1:20" x14ac:dyDescent="0.2">
      <c r="A49" s="58"/>
      <c r="B49" s="4">
        <f>PtoFuncionM7!J8</f>
        <v>0</v>
      </c>
      <c r="C49" s="4">
        <f>PtoFuncionM7!K8</f>
        <v>1</v>
      </c>
      <c r="D49" s="4">
        <f>PtoFuncionM7!L8</f>
        <v>0</v>
      </c>
      <c r="F49" s="3">
        <f t="shared" si="6"/>
        <v>0</v>
      </c>
      <c r="G49" s="3">
        <f t="shared" si="7"/>
        <v>7</v>
      </c>
      <c r="H49" s="3">
        <f>D7*D49</f>
        <v>0</v>
      </c>
    </row>
    <row r="51" spans="1:20" x14ac:dyDescent="0.2">
      <c r="A51" s="58" t="s">
        <v>124</v>
      </c>
      <c r="B51" s="4">
        <f>PtoFuncionM7!J10</f>
        <v>0</v>
      </c>
      <c r="C51" s="4">
        <f>PtoFuncionM7!K10</f>
        <v>0</v>
      </c>
      <c r="D51" s="4">
        <f>PtoFuncionM7!L10</f>
        <v>0</v>
      </c>
      <c r="F51" s="3">
        <f>B3*B51</f>
        <v>0</v>
      </c>
      <c r="G51" s="3">
        <f>C3*C51</f>
        <v>0</v>
      </c>
      <c r="H51" s="3">
        <f>D3*D51</f>
        <v>0</v>
      </c>
      <c r="J51" s="3">
        <f>SUM(F51:H55)</f>
        <v>22</v>
      </c>
      <c r="M51" s="4">
        <v>31</v>
      </c>
      <c r="O51" s="3">
        <f>M51*0.01+0.65</f>
        <v>0.96</v>
      </c>
      <c r="R51" s="3">
        <f>J51*O51</f>
        <v>21.119999999999997</v>
      </c>
      <c r="T51" s="11">
        <f>$W$9+$V$9*R51</f>
        <v>32.380507343124151</v>
      </c>
    </row>
    <row r="52" spans="1:20" x14ac:dyDescent="0.2">
      <c r="A52" s="58"/>
      <c r="B52" s="4">
        <v>1</v>
      </c>
      <c r="C52" s="4">
        <v>1</v>
      </c>
      <c r="D52" s="4">
        <f>PtoFuncionM7!L11</f>
        <v>0</v>
      </c>
      <c r="F52" s="3">
        <f t="shared" ref="F52:F55" si="8">B4*B52</f>
        <v>4</v>
      </c>
      <c r="G52" s="3">
        <f t="shared" ref="G52:G55" si="9">C4*C52</f>
        <v>5</v>
      </c>
      <c r="H52" s="3">
        <f t="shared" ref="H52:H55" si="10">D4*D52</f>
        <v>0</v>
      </c>
    </row>
    <row r="53" spans="1:20" x14ac:dyDescent="0.2">
      <c r="A53" s="58"/>
      <c r="B53" s="4">
        <f>PtoFuncionM7!J12</f>
        <v>0</v>
      </c>
      <c r="C53" s="4">
        <f>PtoFuncionM7!K12</f>
        <v>0</v>
      </c>
      <c r="D53" s="4">
        <f>PtoFuncionM7!L12</f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</row>
    <row r="54" spans="1:20" x14ac:dyDescent="0.2">
      <c r="A54" s="58"/>
      <c r="B54" s="4">
        <v>2</v>
      </c>
      <c r="C54" s="4">
        <f>PtoFuncionM7!K13</f>
        <v>0</v>
      </c>
      <c r="D54" s="4">
        <f>PtoFuncionM7!L13</f>
        <v>0</v>
      </c>
      <c r="F54" s="3">
        <f t="shared" si="8"/>
        <v>6</v>
      </c>
      <c r="G54" s="3">
        <f t="shared" si="9"/>
        <v>0</v>
      </c>
      <c r="H54" s="3">
        <f t="shared" si="10"/>
        <v>0</v>
      </c>
    </row>
    <row r="55" spans="1:20" x14ac:dyDescent="0.2">
      <c r="A55" s="58"/>
      <c r="B55" s="4">
        <f>PtoFuncionM7!J14</f>
        <v>0</v>
      </c>
      <c r="C55" s="4">
        <v>1</v>
      </c>
      <c r="D55" s="4">
        <f>PtoFuncionM7!L14</f>
        <v>0</v>
      </c>
      <c r="F55" s="3">
        <f t="shared" si="8"/>
        <v>0</v>
      </c>
      <c r="G55" s="3">
        <f t="shared" si="9"/>
        <v>7</v>
      </c>
      <c r="H55" s="3">
        <f t="shared" si="10"/>
        <v>0</v>
      </c>
    </row>
    <row r="57" spans="1:20" x14ac:dyDescent="0.2">
      <c r="A57" s="58" t="s">
        <v>125</v>
      </c>
      <c r="B57" s="4">
        <v>0</v>
      </c>
      <c r="C57" s="4">
        <f>PtoFuncionM7!K16</f>
        <v>0</v>
      </c>
      <c r="D57" s="4">
        <f>PtoFuncionM7!L16</f>
        <v>0</v>
      </c>
      <c r="F57" s="3">
        <f>B3*B57</f>
        <v>0</v>
      </c>
      <c r="G57" s="3">
        <f>C3*C57</f>
        <v>0</v>
      </c>
      <c r="H57" s="3">
        <f>D3*D57</f>
        <v>0</v>
      </c>
      <c r="J57" s="3">
        <f>SUM(F57:H61)</f>
        <v>24</v>
      </c>
      <c r="M57" s="4">
        <v>29</v>
      </c>
      <c r="O57" s="3">
        <f>M57*0.01+0.65</f>
        <v>0.94</v>
      </c>
      <c r="R57" s="3">
        <f>J57*O57</f>
        <v>22.56</v>
      </c>
      <c r="T57" s="11">
        <f>$W$9+$V$9*R57</f>
        <v>35.841121495327087</v>
      </c>
    </row>
    <row r="58" spans="1:20" ht="13.15" customHeight="1" x14ac:dyDescent="0.2">
      <c r="A58" s="58"/>
      <c r="B58" s="4">
        <f>PtoFuncionM7!J17</f>
        <v>0</v>
      </c>
      <c r="C58" s="4">
        <v>1</v>
      </c>
      <c r="D58" s="4">
        <f>PtoFuncionM7!L17</f>
        <v>0</v>
      </c>
      <c r="F58" s="3">
        <f t="shared" ref="F58:F61" si="11">B4*B58</f>
        <v>0</v>
      </c>
      <c r="G58" s="3">
        <f t="shared" ref="G58:G61" si="12">C4*C58</f>
        <v>5</v>
      </c>
      <c r="H58" s="3">
        <f t="shared" ref="H58:H61" si="13">D4*D58</f>
        <v>0</v>
      </c>
    </row>
    <row r="59" spans="1:20" ht="13.15" customHeight="1" x14ac:dyDescent="0.2">
      <c r="A59" s="58"/>
      <c r="B59" s="4">
        <v>1</v>
      </c>
      <c r="C59" s="4">
        <f>PtoFuncionM7!K18</f>
        <v>0</v>
      </c>
      <c r="D59" s="4">
        <f>PtoFuncionM7!L18</f>
        <v>0</v>
      </c>
      <c r="F59" s="3">
        <f t="shared" si="11"/>
        <v>7</v>
      </c>
      <c r="G59" s="3">
        <f t="shared" si="12"/>
        <v>0</v>
      </c>
      <c r="H59" s="3">
        <f t="shared" si="13"/>
        <v>0</v>
      </c>
    </row>
    <row r="60" spans="1:20" ht="13.15" customHeight="1" x14ac:dyDescent="0.2">
      <c r="A60" s="58"/>
      <c r="B60" s="4">
        <v>1</v>
      </c>
      <c r="C60" s="4">
        <v>1</v>
      </c>
      <c r="D60" s="4">
        <f>PtoFuncionM7!L19</f>
        <v>0</v>
      </c>
      <c r="F60" s="3">
        <f t="shared" si="11"/>
        <v>3</v>
      </c>
      <c r="G60" s="3">
        <f t="shared" si="12"/>
        <v>4</v>
      </c>
      <c r="H60" s="3">
        <f t="shared" si="13"/>
        <v>0</v>
      </c>
    </row>
    <row r="61" spans="1:20" ht="13.15" customHeight="1" x14ac:dyDescent="0.2">
      <c r="A61" s="58"/>
      <c r="B61" s="4">
        <v>1</v>
      </c>
      <c r="C61" s="4">
        <f>PtoFuncionM7!K20</f>
        <v>0</v>
      </c>
      <c r="D61" s="4">
        <f>PtoFuncionM7!L20</f>
        <v>0</v>
      </c>
      <c r="F61" s="3">
        <f t="shared" si="11"/>
        <v>5</v>
      </c>
      <c r="G61" s="3">
        <f t="shared" si="12"/>
        <v>0</v>
      </c>
      <c r="H61" s="3">
        <f t="shared" si="13"/>
        <v>0</v>
      </c>
    </row>
    <row r="62" spans="1:20" ht="13.15" customHeight="1" x14ac:dyDescent="0.2"/>
    <row r="63" spans="1:20" ht="13.15" customHeight="1" x14ac:dyDescent="0.2"/>
    <row r="64" spans="1:20" ht="13.15" customHeight="1" x14ac:dyDescent="0.2"/>
    <row r="65" spans="7:36" ht="13.15" customHeight="1" x14ac:dyDescent="0.2"/>
    <row r="66" spans="7:36" ht="13.15" customHeight="1" x14ac:dyDescent="0.2"/>
    <row r="67" spans="7:36" ht="13.15" customHeight="1" x14ac:dyDescent="0.2"/>
    <row r="68" spans="7:36" ht="13.15" customHeight="1" x14ac:dyDescent="0.2">
      <c r="J68" s="10" t="s">
        <v>126</v>
      </c>
    </row>
    <row r="69" spans="7:36" ht="13.15" customHeight="1" x14ac:dyDescent="0.2">
      <c r="J69" s="4">
        <v>0.5</v>
      </c>
      <c r="N69" s="66" t="s">
        <v>127</v>
      </c>
      <c r="O69" s="66" t="s">
        <v>128</v>
      </c>
      <c r="P69" s="66" t="s">
        <v>129</v>
      </c>
      <c r="Q69" s="66" t="s">
        <v>130</v>
      </c>
      <c r="R69" s="66" t="s">
        <v>131</v>
      </c>
      <c r="S69" s="66" t="s">
        <v>132</v>
      </c>
      <c r="T69" s="66" t="s">
        <v>133</v>
      </c>
      <c r="U69" s="67" t="s">
        <v>134</v>
      </c>
      <c r="V69" s="67" t="s">
        <v>135</v>
      </c>
    </row>
    <row r="70" spans="7:36" ht="13.15" customHeight="1" x14ac:dyDescent="0.2">
      <c r="G70" s="7" t="s">
        <v>136</v>
      </c>
      <c r="H70" s="7" t="s">
        <v>137</v>
      </c>
      <c r="J70" s="8" t="s">
        <v>138</v>
      </c>
      <c r="L70" s="6" t="s">
        <v>139</v>
      </c>
      <c r="M70" s="6"/>
      <c r="N70" s="11">
        <f>T9</f>
        <v>48.241655540720942</v>
      </c>
      <c r="O70" s="11">
        <f>T15</f>
        <v>36.129506008010665</v>
      </c>
      <c r="P70" s="11">
        <f>T21</f>
        <v>20.124165554072089</v>
      </c>
      <c r="Q70" s="11">
        <f>T27</f>
        <v>35.264352469959931</v>
      </c>
      <c r="R70" s="11">
        <f>T33</f>
        <v>17</v>
      </c>
      <c r="S70" s="11">
        <f>T39</f>
        <v>18.393858477970621</v>
      </c>
      <c r="T70" s="45">
        <f>T45</f>
        <v>53</v>
      </c>
      <c r="U70" s="44">
        <f>T51</f>
        <v>32.380507343124151</v>
      </c>
      <c r="V70" s="49">
        <f>T57</f>
        <v>35.841121495327087</v>
      </c>
      <c r="W70" s="47" t="s">
        <v>140</v>
      </c>
      <c r="AA70" s="36" t="s">
        <v>141</v>
      </c>
      <c r="AB70" s="63" t="s">
        <v>157</v>
      </c>
      <c r="AC70" s="63"/>
      <c r="AD70" s="63"/>
    </row>
    <row r="71" spans="7:36" ht="13.9" customHeight="1" x14ac:dyDescent="0.2">
      <c r="G71" s="4">
        <f t="shared" ref="G71:G76" si="14">H71*L71</f>
        <v>8</v>
      </c>
      <c r="H71" s="4">
        <f t="shared" ref="H71:H76" si="15">8-J71*$J$69</f>
        <v>8</v>
      </c>
      <c r="J71" s="16">
        <v>0</v>
      </c>
      <c r="L71" s="15">
        <v>1</v>
      </c>
      <c r="N71" s="11">
        <f>N70/8</f>
        <v>6.0302069425901177</v>
      </c>
      <c r="O71" s="11">
        <f t="shared" ref="O71:R71" si="16">O70/8</f>
        <v>4.5161882510013331</v>
      </c>
      <c r="P71" s="11">
        <f t="shared" si="16"/>
        <v>2.5155206942590111</v>
      </c>
      <c r="Q71" s="11">
        <f t="shared" si="16"/>
        <v>4.4080440587449914</v>
      </c>
      <c r="R71" s="11">
        <f t="shared" si="16"/>
        <v>2.125</v>
      </c>
      <c r="S71" s="11">
        <f>S70/8</f>
        <v>2.2992323097463276</v>
      </c>
      <c r="T71" s="45">
        <f>T70/8</f>
        <v>6.625</v>
      </c>
      <c r="U71" s="45">
        <f t="shared" ref="U71:V71" si="17">U70/8</f>
        <v>4.0475634178905189</v>
      </c>
      <c r="V71" s="45">
        <f t="shared" si="17"/>
        <v>4.4801401869158859</v>
      </c>
      <c r="W71" s="48">
        <f>SUM(N71:V71)</f>
        <v>37.046895861148187</v>
      </c>
      <c r="AA71" s="34" t="s">
        <v>142</v>
      </c>
      <c r="AB71" s="3" t="s">
        <v>143</v>
      </c>
      <c r="AC71" s="24" t="s">
        <v>144</v>
      </c>
      <c r="AD71" s="3" t="s">
        <v>145</v>
      </c>
      <c r="AE71" s="3" t="s">
        <v>146</v>
      </c>
      <c r="AF71" s="34" t="s">
        <v>147</v>
      </c>
      <c r="AG71" s="35" t="s">
        <v>148</v>
      </c>
      <c r="AH71" s="35" t="s">
        <v>149</v>
      </c>
      <c r="AI71" s="35" t="s">
        <v>150</v>
      </c>
    </row>
    <row r="72" spans="7:36" ht="13.9" customHeight="1" x14ac:dyDescent="0.2">
      <c r="G72" s="4">
        <f t="shared" si="14"/>
        <v>15</v>
      </c>
      <c r="H72" s="4">
        <f t="shared" si="15"/>
        <v>7.5</v>
      </c>
      <c r="J72" s="4">
        <v>1</v>
      </c>
      <c r="L72" s="15">
        <v>2</v>
      </c>
      <c r="N72" s="11">
        <f t="shared" ref="N72:T76" si="18">N$70/((8-$J$69*$J72)*$L72)</f>
        <v>3.2161103693813962</v>
      </c>
      <c r="O72" s="11">
        <f t="shared" si="18"/>
        <v>2.4086337338673776</v>
      </c>
      <c r="P72" s="11">
        <f t="shared" si="18"/>
        <v>1.3416110369381393</v>
      </c>
      <c r="Q72" s="11">
        <f t="shared" si="18"/>
        <v>2.3509568313306621</v>
      </c>
      <c r="R72" s="11">
        <f t="shared" si="18"/>
        <v>1.1333333333333333</v>
      </c>
      <c r="S72" s="11">
        <f t="shared" si="18"/>
        <v>1.226257231864708</v>
      </c>
      <c r="T72" s="45">
        <f t="shared" si="18"/>
        <v>3.5333333333333332</v>
      </c>
      <c r="U72" s="45">
        <f t="shared" ref="U72:V76" si="19">U$70/((8-$J$69*$J72)*$L72)</f>
        <v>2.15870048954161</v>
      </c>
      <c r="V72" s="45">
        <f t="shared" si="19"/>
        <v>2.3894080996884726</v>
      </c>
      <c r="W72" s="48">
        <f t="shared" ref="W72:W76" si="20">SUM(N72:V72)</f>
        <v>19.758344459279034</v>
      </c>
      <c r="AA72" s="35" t="s">
        <v>151</v>
      </c>
      <c r="AB72" s="3">
        <v>52</v>
      </c>
      <c r="AC72" s="3">
        <v>49</v>
      </c>
      <c r="AD72" s="3">
        <v>55</v>
      </c>
      <c r="AE72" s="3">
        <v>56</v>
      </c>
      <c r="AF72" s="35">
        <f>SUM(AB72:AE72)</f>
        <v>212</v>
      </c>
      <c r="AG72" s="35">
        <f>AVERAGE(AB72:AE72)</f>
        <v>53</v>
      </c>
      <c r="AH72" s="35">
        <f>MIN(AB72:AE72)</f>
        <v>49</v>
      </c>
      <c r="AI72" s="35">
        <f>MAX(AB72:AE72)</f>
        <v>56</v>
      </c>
      <c r="AJ72" s="37">
        <v>53</v>
      </c>
    </row>
    <row r="73" spans="7:36" ht="13.15" customHeight="1" x14ac:dyDescent="0.2">
      <c r="G73" s="4">
        <f t="shared" si="14"/>
        <v>19.5</v>
      </c>
      <c r="H73" s="4">
        <f t="shared" si="15"/>
        <v>6.5</v>
      </c>
      <c r="J73" s="4">
        <v>3</v>
      </c>
      <c r="L73" s="15">
        <v>3</v>
      </c>
      <c r="N73" s="11">
        <f t="shared" si="18"/>
        <v>2.4739310533703045</v>
      </c>
      <c r="O73" s="11">
        <f t="shared" si="18"/>
        <v>1.8527951798979829</v>
      </c>
      <c r="P73" s="11">
        <f t="shared" si="18"/>
        <v>1.0320084899524149</v>
      </c>
      <c r="Q73" s="11">
        <f t="shared" si="18"/>
        <v>1.8084283317928169</v>
      </c>
      <c r="R73" s="11">
        <f t="shared" si="18"/>
        <v>0.87179487179487181</v>
      </c>
      <c r="S73" s="11">
        <f t="shared" si="18"/>
        <v>0.94327479374208312</v>
      </c>
      <c r="T73" s="45">
        <f t="shared" si="18"/>
        <v>2.7179487179487181</v>
      </c>
      <c r="U73" s="45">
        <f t="shared" si="19"/>
        <v>1.6605388381089308</v>
      </c>
      <c r="V73" s="45">
        <f t="shared" si="19"/>
        <v>1.8380062305295941</v>
      </c>
      <c r="W73" s="48">
        <f t="shared" si="20"/>
        <v>15.198726507137717</v>
      </c>
      <c r="AA73" s="35" t="s">
        <v>152</v>
      </c>
      <c r="AB73" s="3">
        <v>39</v>
      </c>
      <c r="AC73" s="3">
        <v>35</v>
      </c>
      <c r="AD73" s="3">
        <v>36</v>
      </c>
      <c r="AE73" s="3">
        <v>43</v>
      </c>
      <c r="AF73" s="35">
        <f t="shared" ref="AF73:AF74" si="21">SUM(AB73:AE73)</f>
        <v>153</v>
      </c>
      <c r="AG73" s="35">
        <f t="shared" ref="AG73:AG74" si="22">AVERAGE(AB73:AE73)</f>
        <v>38.25</v>
      </c>
      <c r="AH73" s="35">
        <f t="shared" ref="AH73:AH74" si="23">MIN(AB73:AE73)</f>
        <v>35</v>
      </c>
      <c r="AI73" s="35">
        <f t="shared" ref="AI73:AI74" si="24">MAX(AB73:AE73)</f>
        <v>43</v>
      </c>
    </row>
    <row r="74" spans="7:36" ht="13.15" customHeight="1" x14ac:dyDescent="0.2">
      <c r="G74" s="4">
        <f t="shared" si="14"/>
        <v>20</v>
      </c>
      <c r="H74" s="4">
        <f t="shared" si="15"/>
        <v>5</v>
      </c>
      <c r="J74" s="4">
        <v>6</v>
      </c>
      <c r="L74" s="15">
        <v>4</v>
      </c>
      <c r="N74" s="17">
        <f t="shared" si="18"/>
        <v>2.4120827770360469</v>
      </c>
      <c r="O74" s="17">
        <f t="shared" si="18"/>
        <v>1.8064753004005332</v>
      </c>
      <c r="P74" s="17">
        <f t="shared" si="18"/>
        <v>1.0062082777036045</v>
      </c>
      <c r="Q74" s="17">
        <f t="shared" si="18"/>
        <v>1.7632176234979966</v>
      </c>
      <c r="R74" s="17">
        <f t="shared" si="18"/>
        <v>0.85</v>
      </c>
      <c r="S74" s="17">
        <f t="shared" si="18"/>
        <v>0.91969292389853108</v>
      </c>
      <c r="T74" s="46">
        <f t="shared" si="18"/>
        <v>2.65</v>
      </c>
      <c r="U74" s="46">
        <f t="shared" si="19"/>
        <v>1.6190253671562076</v>
      </c>
      <c r="V74" s="46">
        <f t="shared" si="19"/>
        <v>1.7920560747663543</v>
      </c>
      <c r="W74" s="50">
        <f t="shared" si="20"/>
        <v>14.818758344459274</v>
      </c>
      <c r="AA74" s="35" t="s">
        <v>153</v>
      </c>
      <c r="AB74" s="3">
        <v>60</v>
      </c>
      <c r="AC74" s="3">
        <v>61</v>
      </c>
      <c r="AD74" s="3">
        <v>72</v>
      </c>
      <c r="AE74" s="3">
        <v>70</v>
      </c>
      <c r="AF74" s="35">
        <f t="shared" si="21"/>
        <v>263</v>
      </c>
      <c r="AG74" s="35">
        <f t="shared" si="22"/>
        <v>65.75</v>
      </c>
      <c r="AH74" s="35">
        <f t="shared" si="23"/>
        <v>60</v>
      </c>
      <c r="AI74" s="35">
        <f t="shared" si="24"/>
        <v>72</v>
      </c>
    </row>
    <row r="75" spans="7:36" ht="13.15" customHeight="1" x14ac:dyDescent="0.2">
      <c r="G75" s="4">
        <f t="shared" si="14"/>
        <v>17.5</v>
      </c>
      <c r="H75" s="4">
        <f t="shared" si="15"/>
        <v>3.5</v>
      </c>
      <c r="J75" s="4">
        <v>9</v>
      </c>
      <c r="L75" s="15">
        <v>5</v>
      </c>
      <c r="N75" s="11">
        <f t="shared" si="18"/>
        <v>2.7566660308983395</v>
      </c>
      <c r="O75" s="11">
        <f t="shared" si="18"/>
        <v>2.0645432004577522</v>
      </c>
      <c r="P75" s="11">
        <f t="shared" si="18"/>
        <v>1.1499523173755479</v>
      </c>
      <c r="Q75" s="11">
        <f t="shared" si="18"/>
        <v>2.015105855426282</v>
      </c>
      <c r="R75" s="11">
        <f t="shared" si="18"/>
        <v>0.97142857142857142</v>
      </c>
      <c r="S75" s="11">
        <f t="shared" si="18"/>
        <v>1.051077627312607</v>
      </c>
      <c r="T75" s="45">
        <f t="shared" si="18"/>
        <v>3.0285714285714285</v>
      </c>
      <c r="U75" s="45">
        <f t="shared" si="19"/>
        <v>1.85031470532138</v>
      </c>
      <c r="V75" s="45">
        <f t="shared" si="19"/>
        <v>2.0480640854472623</v>
      </c>
      <c r="W75" s="48">
        <f t="shared" si="20"/>
        <v>16.935723822239169</v>
      </c>
    </row>
    <row r="76" spans="7:36" ht="13.15" customHeight="1" x14ac:dyDescent="0.2">
      <c r="G76" s="4">
        <f t="shared" si="14"/>
        <v>3</v>
      </c>
      <c r="H76" s="4">
        <f t="shared" si="15"/>
        <v>0.5</v>
      </c>
      <c r="J76" s="4">
        <v>15</v>
      </c>
      <c r="L76" s="15">
        <v>6</v>
      </c>
      <c r="N76" s="11">
        <f t="shared" si="18"/>
        <v>16.080551846906982</v>
      </c>
      <c r="O76" s="11">
        <f t="shared" si="18"/>
        <v>12.043168669336888</v>
      </c>
      <c r="P76" s="11">
        <f t="shared" si="18"/>
        <v>6.7080551846906964</v>
      </c>
      <c r="Q76" s="11">
        <f t="shared" si="18"/>
        <v>11.75478415665331</v>
      </c>
      <c r="R76" s="11">
        <f t="shared" si="18"/>
        <v>5.666666666666667</v>
      </c>
      <c r="S76" s="11">
        <f t="shared" si="18"/>
        <v>6.1312861593235404</v>
      </c>
      <c r="T76" s="45">
        <f t="shared" si="18"/>
        <v>17.666666666666668</v>
      </c>
      <c r="U76" s="45">
        <f t="shared" si="19"/>
        <v>10.79350244770805</v>
      </c>
      <c r="V76" s="45">
        <f t="shared" si="19"/>
        <v>11.947040498442362</v>
      </c>
      <c r="W76" s="48">
        <f t="shared" si="20"/>
        <v>98.791722296395164</v>
      </c>
    </row>
    <row r="77" spans="7:36" ht="13.15" customHeight="1" x14ac:dyDescent="0.2"/>
    <row r="78" spans="7:36" ht="13.15" customHeight="1" x14ac:dyDescent="0.2">
      <c r="T78"/>
      <c r="AA78" s="36" t="s">
        <v>141</v>
      </c>
      <c r="AB78" s="68" t="s">
        <v>156</v>
      </c>
      <c r="AC78" s="69"/>
      <c r="AD78" s="70"/>
    </row>
    <row r="79" spans="7:36" ht="13.15" customHeight="1" x14ac:dyDescent="0.2">
      <c r="AA79" s="34" t="s">
        <v>142</v>
      </c>
      <c r="AB79" s="3" t="s">
        <v>143</v>
      </c>
      <c r="AC79" s="24" t="s">
        <v>144</v>
      </c>
      <c r="AD79" s="3" t="s">
        <v>145</v>
      </c>
      <c r="AE79" s="3" t="s">
        <v>146</v>
      </c>
      <c r="AF79" s="34" t="s">
        <v>147</v>
      </c>
      <c r="AG79" s="35" t="s">
        <v>148</v>
      </c>
      <c r="AH79" s="35" t="s">
        <v>149</v>
      </c>
      <c r="AI79" s="35" t="s">
        <v>150</v>
      </c>
    </row>
    <row r="80" spans="7:36" ht="13.15" customHeight="1" x14ac:dyDescent="0.2">
      <c r="J80" s="10" t="s">
        <v>154</v>
      </c>
      <c r="AA80" s="35" t="s">
        <v>151</v>
      </c>
      <c r="AB80" s="3">
        <v>13</v>
      </c>
      <c r="AC80" s="3">
        <v>17</v>
      </c>
      <c r="AD80" s="3">
        <v>21</v>
      </c>
      <c r="AE80" s="3">
        <v>16</v>
      </c>
      <c r="AF80" s="35">
        <f>SUM(AB80:AE80)</f>
        <v>67</v>
      </c>
      <c r="AG80" s="35">
        <f>AVERAGE(AB80:AE80)</f>
        <v>16.75</v>
      </c>
      <c r="AH80" s="35">
        <f>MIN(AB80:AE80)</f>
        <v>13</v>
      </c>
      <c r="AI80" s="35">
        <f>MAX(AB80:AE80)</f>
        <v>21</v>
      </c>
      <c r="AJ80" s="37">
        <v>17</v>
      </c>
    </row>
    <row r="81" spans="10:35" ht="13.15" customHeight="1" x14ac:dyDescent="0.2">
      <c r="J81" s="4">
        <f>15*8</f>
        <v>120</v>
      </c>
      <c r="L81" s="14" t="s">
        <v>155</v>
      </c>
      <c r="N81" s="11">
        <f t="shared" ref="N81:T86" si="25">N71*$L71*$J$81</f>
        <v>723.62483311081417</v>
      </c>
      <c r="O81" s="11">
        <f t="shared" si="25"/>
        <v>541.94259012015993</v>
      </c>
      <c r="P81" s="11">
        <f t="shared" si="25"/>
        <v>301.86248331108135</v>
      </c>
      <c r="Q81" s="11">
        <f t="shared" si="25"/>
        <v>528.96528704939897</v>
      </c>
      <c r="R81" s="11">
        <f t="shared" si="25"/>
        <v>255</v>
      </c>
      <c r="S81" s="11">
        <f t="shared" si="25"/>
        <v>275.9078771695593</v>
      </c>
      <c r="T81" s="11">
        <f t="shared" si="25"/>
        <v>795</v>
      </c>
      <c r="U81" s="11">
        <f>U71*$L71*$J$81</f>
        <v>485.70761014686229</v>
      </c>
      <c r="V81" s="11">
        <f>V71*$L71*$J$81</f>
        <v>537.61682242990628</v>
      </c>
      <c r="W81" s="11">
        <f>SUM(N81:V81)</f>
        <v>4445.6275033377824</v>
      </c>
      <c r="AA81" s="35" t="s">
        <v>152</v>
      </c>
      <c r="AB81" s="3">
        <v>8</v>
      </c>
      <c r="AC81" s="3">
        <v>12</v>
      </c>
      <c r="AD81" s="3">
        <v>15</v>
      </c>
      <c r="AE81" s="3">
        <v>10</v>
      </c>
      <c r="AF81" s="35">
        <f t="shared" ref="AF81:AF82" si="26">SUM(AB81:AE81)</f>
        <v>45</v>
      </c>
      <c r="AG81" s="35">
        <f t="shared" ref="AG81:AG82" si="27">AVERAGE(AB81:AE81)</f>
        <v>11.25</v>
      </c>
      <c r="AH81" s="35">
        <f t="shared" ref="AH81:AH82" si="28">MIN(AB81:AE81)</f>
        <v>8</v>
      </c>
      <c r="AI81" s="35">
        <f t="shared" ref="AI81:AI82" si="29">MAX(AB81:AE81)</f>
        <v>15</v>
      </c>
    </row>
    <row r="82" spans="10:35" ht="13.15" customHeight="1" x14ac:dyDescent="0.2">
      <c r="N82" s="11">
        <f t="shared" si="25"/>
        <v>771.86648865153506</v>
      </c>
      <c r="O82" s="11">
        <f t="shared" si="25"/>
        <v>578.07209612817064</v>
      </c>
      <c r="P82" s="11">
        <f t="shared" si="25"/>
        <v>321.98664886515343</v>
      </c>
      <c r="Q82" s="11">
        <f t="shared" si="25"/>
        <v>564.2296395193589</v>
      </c>
      <c r="R82" s="11">
        <f t="shared" si="25"/>
        <v>272</v>
      </c>
      <c r="S82" s="11">
        <f t="shared" si="25"/>
        <v>294.30173564752994</v>
      </c>
      <c r="T82" s="11">
        <f t="shared" si="25"/>
        <v>848</v>
      </c>
      <c r="U82" s="11">
        <f>U72*$L72*$J$81</f>
        <v>518.08811748998642</v>
      </c>
      <c r="V82" s="11">
        <f>V72*$L72*$J$81</f>
        <v>573.45794392523339</v>
      </c>
      <c r="W82" s="11">
        <f>SUM(N82:V82)</f>
        <v>4742.0026702269679</v>
      </c>
      <c r="AA82" s="35" t="s">
        <v>153</v>
      </c>
      <c r="AB82" s="3">
        <v>22</v>
      </c>
      <c r="AC82" s="3">
        <v>25</v>
      </c>
      <c r="AD82" s="3">
        <v>28</v>
      </c>
      <c r="AE82" s="3">
        <v>22</v>
      </c>
      <c r="AF82" s="35">
        <f t="shared" si="26"/>
        <v>97</v>
      </c>
      <c r="AG82" s="35">
        <f t="shared" si="27"/>
        <v>24.25</v>
      </c>
      <c r="AH82" s="35">
        <f t="shared" si="28"/>
        <v>22</v>
      </c>
      <c r="AI82" s="35">
        <f t="shared" si="29"/>
        <v>28</v>
      </c>
    </row>
    <row r="83" spans="10:35" ht="13.15" customHeight="1" x14ac:dyDescent="0.2">
      <c r="N83" s="11">
        <f t="shared" si="25"/>
        <v>890.61517921330972</v>
      </c>
      <c r="O83" s="11">
        <f t="shared" si="25"/>
        <v>667.00626476327386</v>
      </c>
      <c r="P83" s="11">
        <f t="shared" si="25"/>
        <v>371.52305638286936</v>
      </c>
      <c r="Q83" s="11">
        <f t="shared" si="25"/>
        <v>651.03419944541417</v>
      </c>
      <c r="R83" s="11">
        <f t="shared" si="25"/>
        <v>313.84615384615387</v>
      </c>
      <c r="S83" s="11">
        <f t="shared" si="25"/>
        <v>339.57892574714992</v>
      </c>
      <c r="T83" s="11">
        <f t="shared" si="25"/>
        <v>978.46153846153834</v>
      </c>
      <c r="U83" s="11">
        <f>U73*$L73*$J$81</f>
        <v>597.79398171921514</v>
      </c>
      <c r="V83" s="11">
        <f>V73*$L73*$J$81</f>
        <v>661.68224299065389</v>
      </c>
      <c r="W83" s="11">
        <f>SUM(N83:V83)</f>
        <v>5471.5415425695783</v>
      </c>
    </row>
    <row r="84" spans="10:35" ht="13.15" customHeight="1" x14ac:dyDescent="0.2">
      <c r="N84" s="17">
        <f t="shared" si="25"/>
        <v>1157.7997329773025</v>
      </c>
      <c r="O84" s="17">
        <f t="shared" si="25"/>
        <v>867.10814419225596</v>
      </c>
      <c r="P84" s="17">
        <f t="shared" si="25"/>
        <v>482.97997329773017</v>
      </c>
      <c r="Q84" s="17">
        <f t="shared" si="25"/>
        <v>846.34445927903835</v>
      </c>
      <c r="R84" s="17">
        <f t="shared" si="25"/>
        <v>408</v>
      </c>
      <c r="S84" s="17">
        <f t="shared" si="25"/>
        <v>441.45260347129494</v>
      </c>
      <c r="T84" s="17">
        <f t="shared" si="25"/>
        <v>1272</v>
      </c>
      <c r="U84" s="17">
        <f>U74*$L74*$J$81</f>
        <v>777.13217623497962</v>
      </c>
      <c r="V84" s="17">
        <f>V74*$L74*$J$81</f>
        <v>860.18691588785009</v>
      </c>
      <c r="W84" s="65">
        <f>SUM(N84:V84)</f>
        <v>7113.0040053404518</v>
      </c>
    </row>
    <row r="85" spans="10:35" ht="13.15" customHeight="1" x14ac:dyDescent="0.2">
      <c r="N85" s="11">
        <f t="shared" si="25"/>
        <v>1653.9996185390037</v>
      </c>
      <c r="O85" s="11">
        <f t="shared" si="25"/>
        <v>1238.7259202746513</v>
      </c>
      <c r="P85" s="11">
        <f t="shared" si="25"/>
        <v>689.97139042532876</v>
      </c>
      <c r="Q85" s="11">
        <f t="shared" si="25"/>
        <v>1209.0635132557691</v>
      </c>
      <c r="R85" s="11">
        <f t="shared" si="25"/>
        <v>582.85714285714278</v>
      </c>
      <c r="S85" s="11">
        <f t="shared" si="25"/>
        <v>630.64657638756421</v>
      </c>
      <c r="T85" s="11">
        <f t="shared" si="25"/>
        <v>1817.1428571428571</v>
      </c>
      <c r="U85" s="11">
        <f>U75*$L75*$J$81</f>
        <v>1110.1888231928281</v>
      </c>
      <c r="V85" s="11">
        <f>V75*$L75*$J$81</f>
        <v>1228.8384512683574</v>
      </c>
      <c r="W85" s="11">
        <f>SUM(N85:V85)</f>
        <v>10161.434293343502</v>
      </c>
    </row>
    <row r="86" spans="10:35" x14ac:dyDescent="0.2">
      <c r="N86" s="11">
        <f t="shared" si="25"/>
        <v>11577.997329773027</v>
      </c>
      <c r="O86" s="11">
        <f t="shared" si="25"/>
        <v>8671.081441922559</v>
      </c>
      <c r="P86" s="11">
        <f t="shared" si="25"/>
        <v>4829.7997329773016</v>
      </c>
      <c r="Q86" s="11">
        <f t="shared" si="25"/>
        <v>8463.4445927903835</v>
      </c>
      <c r="R86" s="11">
        <f t="shared" si="25"/>
        <v>4080</v>
      </c>
      <c r="S86" s="11">
        <f t="shared" si="25"/>
        <v>4414.5260347129488</v>
      </c>
      <c r="T86" s="11">
        <f t="shared" si="25"/>
        <v>12720</v>
      </c>
      <c r="U86" s="11">
        <f>U76*$L76*$J$81</f>
        <v>7771.3217623497967</v>
      </c>
      <c r="V86" s="11">
        <f>V76*$L76*$J$81</f>
        <v>8601.8691588785005</v>
      </c>
      <c r="W86" s="11">
        <f>SUM(N86:V86)</f>
        <v>71130.040053404518</v>
      </c>
    </row>
    <row r="87" spans="10:35" x14ac:dyDescent="0.2">
      <c r="Q87"/>
      <c r="W87" s="1"/>
    </row>
    <row r="88" spans="10:35" x14ac:dyDescent="0.2">
      <c r="Q88"/>
      <c r="W88" s="18">
        <f>W84+W84*0.15</f>
        <v>8179.9546061415194</v>
      </c>
    </row>
  </sheetData>
  <mergeCells count="16">
    <mergeCell ref="AB78:AD78"/>
    <mergeCell ref="AB70:AD70"/>
    <mergeCell ref="A45:A49"/>
    <mergeCell ref="L5:P7"/>
    <mergeCell ref="L8:N8"/>
    <mergeCell ref="A21:A25"/>
    <mergeCell ref="A39:A43"/>
    <mergeCell ref="I5:K7"/>
    <mergeCell ref="A51:A55"/>
    <mergeCell ref="A57:A61"/>
    <mergeCell ref="B1:D1"/>
    <mergeCell ref="A9:A13"/>
    <mergeCell ref="A15:A19"/>
    <mergeCell ref="A27:A31"/>
    <mergeCell ref="A33:A37"/>
    <mergeCell ref="A1:A2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64" r:id="rId4">
          <objectPr defaultSize="0" autoPict="0" r:id="rId5">
            <anchor moveWithCells="1" sizeWithCells="1">
              <from>
                <xdr:col>8</xdr:col>
                <xdr:colOff>323850</xdr:colOff>
                <xdr:row>4</xdr:row>
                <xdr:rowOff>9525</xdr:rowOff>
              </from>
              <to>
                <xdr:col>10</xdr:col>
                <xdr:colOff>323850</xdr:colOff>
                <xdr:row>7</xdr:row>
                <xdr:rowOff>28575</xdr:rowOff>
              </to>
            </anchor>
          </objectPr>
        </oleObject>
      </mc:Choice>
      <mc:Fallback>
        <oleObject progId="Equation.3" shapeId="1064" r:id="rId4"/>
      </mc:Fallback>
    </mc:AlternateContent>
    <mc:AlternateContent xmlns:mc="http://schemas.openxmlformats.org/markup-compatibility/2006">
      <mc:Choice Requires="x14">
        <oleObject progId="Equation.3" shapeId="1065" r:id="rId6">
          <objectPr defaultSize="0" autoPict="0" r:id="rId7">
            <anchor moveWithCells="1" sizeWithCells="1">
              <from>
                <xdr:col>11</xdr:col>
                <xdr:colOff>209550</xdr:colOff>
                <xdr:row>4</xdr:row>
                <xdr:rowOff>66675</xdr:rowOff>
              </from>
              <to>
                <xdr:col>15</xdr:col>
                <xdr:colOff>495300</xdr:colOff>
                <xdr:row>6</xdr:row>
                <xdr:rowOff>47625</xdr:rowOff>
              </to>
            </anchor>
          </objectPr>
        </oleObject>
      </mc:Choice>
      <mc:Fallback>
        <oleObject progId="Equation.3" shapeId="1065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"/>
    </sheetView>
  </sheetViews>
  <sheetFormatPr baseColWidth="10" defaultColWidth="9.140625" defaultRowHeight="12.75" x14ac:dyDescent="0.2"/>
  <cols>
    <col min="1" max="1" width="32.85546875" customWidth="1"/>
    <col min="4" max="4" width="17.85546875" customWidth="1"/>
  </cols>
  <sheetData>
    <row r="1" spans="1:4" x14ac:dyDescent="0.2">
      <c r="A1" s="7" t="s">
        <v>4</v>
      </c>
      <c r="D1" s="7" t="s">
        <v>6</v>
      </c>
    </row>
    <row r="2" spans="1:4" x14ac:dyDescent="0.2">
      <c r="A2" t="s">
        <v>8</v>
      </c>
      <c r="D2" t="s">
        <v>10</v>
      </c>
    </row>
    <row r="3" spans="1:4" x14ac:dyDescent="0.2">
      <c r="A3" t="s">
        <v>13</v>
      </c>
      <c r="D3" t="s">
        <v>9</v>
      </c>
    </row>
    <row r="4" spans="1:4" x14ac:dyDescent="0.2">
      <c r="A4" t="s">
        <v>18</v>
      </c>
      <c r="D4" t="s">
        <v>11</v>
      </c>
    </row>
    <row r="5" spans="1:4" x14ac:dyDescent="0.2">
      <c r="A5" t="s">
        <v>15</v>
      </c>
    </row>
    <row r="6" spans="1:4" x14ac:dyDescent="0.2">
      <c r="A6" t="s">
        <v>17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18" sqref="C18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3" t="s">
        <v>0</v>
      </c>
      <c r="B1" s="23" t="s">
        <v>40</v>
      </c>
      <c r="C1" s="23" t="s">
        <v>41</v>
      </c>
    </row>
    <row r="2" spans="1:3" ht="25.5" x14ac:dyDescent="0.2">
      <c r="A2" s="3">
        <v>1</v>
      </c>
      <c r="B2" s="24" t="s">
        <v>7</v>
      </c>
      <c r="C2" s="29" t="s">
        <v>42</v>
      </c>
    </row>
    <row r="3" spans="1:3" x14ac:dyDescent="0.2">
      <c r="A3" s="3">
        <f>A2+1</f>
        <v>2</v>
      </c>
      <c r="B3" s="24" t="s">
        <v>12</v>
      </c>
      <c r="C3" s="29" t="s">
        <v>43</v>
      </c>
    </row>
    <row r="4" spans="1:3" x14ac:dyDescent="0.2">
      <c r="A4" s="3">
        <f t="shared" ref="A4:A5" si="0">A3+1</f>
        <v>3</v>
      </c>
      <c r="B4" s="24" t="s">
        <v>44</v>
      </c>
      <c r="C4" s="29" t="s">
        <v>45</v>
      </c>
    </row>
    <row r="5" spans="1:3" ht="25.5" x14ac:dyDescent="0.2">
      <c r="A5" s="3">
        <f t="shared" si="0"/>
        <v>4</v>
      </c>
      <c r="B5" s="24" t="s">
        <v>16</v>
      </c>
      <c r="C5" s="29" t="s">
        <v>46</v>
      </c>
    </row>
    <row r="6" spans="1:3" ht="25.5" x14ac:dyDescent="0.2">
      <c r="A6" s="3">
        <v>5</v>
      </c>
      <c r="B6" s="24" t="s">
        <v>19</v>
      </c>
      <c r="C6" s="29" t="s">
        <v>47</v>
      </c>
    </row>
    <row r="16" spans="1:3" x14ac:dyDescent="0.2">
      <c r="C16" s="19"/>
    </row>
    <row r="19" spans="3:3" x14ac:dyDescent="0.2">
      <c r="C19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4"/>
  <sheetViews>
    <sheetView topLeftCell="B1" workbookViewId="0">
      <selection activeCell="A2" sqref="A2:D7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8" t="s">
        <v>0</v>
      </c>
      <c r="B2" s="28" t="s">
        <v>1</v>
      </c>
      <c r="C2" s="28" t="s">
        <v>2</v>
      </c>
      <c r="D2" s="28" t="s">
        <v>3</v>
      </c>
      <c r="I2" s="59" t="s">
        <v>4</v>
      </c>
      <c r="J2" s="56" t="s">
        <v>5</v>
      </c>
      <c r="K2" s="56"/>
      <c r="L2" s="56"/>
      <c r="N2" s="59" t="s">
        <v>4</v>
      </c>
      <c r="O2" s="56" t="s">
        <v>6</v>
      </c>
      <c r="P2" s="56"/>
      <c r="Q2" s="56"/>
    </row>
    <row r="3" spans="1:17" x14ac:dyDescent="0.2">
      <c r="A3" s="3">
        <v>1</v>
      </c>
      <c r="B3" s="24" t="s">
        <v>48</v>
      </c>
      <c r="C3" s="3" t="s">
        <v>8</v>
      </c>
      <c r="D3" s="3" t="s">
        <v>10</v>
      </c>
      <c r="I3" s="60"/>
      <c r="J3" s="2" t="s">
        <v>10</v>
      </c>
      <c r="K3" s="2" t="s">
        <v>9</v>
      </c>
      <c r="L3" s="2" t="s">
        <v>11</v>
      </c>
      <c r="N3" s="60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4" t="s">
        <v>49</v>
      </c>
      <c r="C4" s="3" t="s">
        <v>15</v>
      </c>
      <c r="D4" s="3" t="s">
        <v>10</v>
      </c>
      <c r="I4" s="5" t="s">
        <v>8</v>
      </c>
      <c r="J4" s="4">
        <f t="shared" ref="J4:L8" si="0">COUNTIFS($C$3:$C$32,$I4,$D$3:$D$32,J$3)</f>
        <v>1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" si="1">A4+1</f>
        <v>3</v>
      </c>
      <c r="B5" s="24" t="s">
        <v>50</v>
      </c>
      <c r="C5" s="3" t="s">
        <v>18</v>
      </c>
      <c r="D5" s="3" t="s">
        <v>10</v>
      </c>
      <c r="I5" s="5" t="s">
        <v>13</v>
      </c>
      <c r="J5" s="4">
        <f t="shared" si="0"/>
        <v>0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v>4</v>
      </c>
      <c r="B6" s="24" t="s">
        <v>51</v>
      </c>
      <c r="C6" s="3" t="s">
        <v>15</v>
      </c>
      <c r="D6" s="3" t="s">
        <v>10</v>
      </c>
      <c r="I6" s="5" t="s">
        <v>18</v>
      </c>
      <c r="J6" s="4">
        <f t="shared" si="0"/>
        <v>1</v>
      </c>
      <c r="K6" s="4">
        <f t="shared" si="0"/>
        <v>0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v>5</v>
      </c>
      <c r="B7" s="24" t="s">
        <v>52</v>
      </c>
      <c r="C7" s="3" t="s">
        <v>17</v>
      </c>
      <c r="D7" s="3" t="s">
        <v>10</v>
      </c>
      <c r="I7" s="5" t="s">
        <v>15</v>
      </c>
      <c r="J7" s="4">
        <f t="shared" si="0"/>
        <v>2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/>
      <c r="B8" s="24"/>
      <c r="C8" s="3"/>
      <c r="D8" s="3"/>
      <c r="I8" s="5" t="s">
        <v>17</v>
      </c>
      <c r="J8" s="4">
        <f t="shared" si="0"/>
        <v>1</v>
      </c>
      <c r="K8" s="4">
        <f t="shared" si="0"/>
        <v>0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/>
      <c r="B9" s="24"/>
      <c r="C9" s="3"/>
      <c r="D9" s="3"/>
    </row>
    <row r="10" spans="1:17" x14ac:dyDescent="0.2">
      <c r="A10" s="3"/>
      <c r="B10" s="24"/>
      <c r="C10" s="3"/>
      <c r="D10" s="3"/>
    </row>
    <row r="11" spans="1:17" x14ac:dyDescent="0.2">
      <c r="A11" s="3"/>
      <c r="B11" s="24"/>
      <c r="C11" s="3"/>
      <c r="D11" s="3"/>
    </row>
    <row r="12" spans="1:17" x14ac:dyDescent="0.2">
      <c r="A12" s="3"/>
      <c r="B12" s="24"/>
      <c r="C12" s="3"/>
      <c r="D12" s="3"/>
    </row>
    <row r="13" spans="1:17" x14ac:dyDescent="0.2">
      <c r="A13" s="3"/>
      <c r="B13" s="24"/>
      <c r="C13" s="3"/>
      <c r="D13" s="3"/>
    </row>
    <row r="14" spans="1:17" x14ac:dyDescent="0.2">
      <c r="A14" s="3"/>
      <c r="B14" s="24"/>
      <c r="C14" s="3"/>
      <c r="D14" s="3"/>
    </row>
    <row r="15" spans="1:17" x14ac:dyDescent="0.2">
      <c r="A15" s="3"/>
      <c r="B15" s="24"/>
      <c r="C15" s="3"/>
      <c r="D15" s="3"/>
    </row>
    <row r="16" spans="1:17" x14ac:dyDescent="0.2">
      <c r="A16" s="3"/>
      <c r="B16" s="24"/>
      <c r="C16" s="3"/>
      <c r="D16" s="3"/>
      <c r="H16" s="15" t="s">
        <v>20</v>
      </c>
      <c r="J16" s="57" t="s">
        <v>21</v>
      </c>
      <c r="K16" s="57"/>
      <c r="L16" s="57"/>
      <c r="M16" s="8" t="s">
        <v>22</v>
      </c>
    </row>
    <row r="17" spans="1:16" x14ac:dyDescent="0.2">
      <c r="A17" s="3"/>
      <c r="B17" s="24"/>
      <c r="C17" s="3"/>
      <c r="D17" s="3"/>
      <c r="H17" s="3">
        <f>SUMPRODUCT(J4:L8,O4:Q8)</f>
        <v>21</v>
      </c>
      <c r="K17" s="4">
        <f>P34</f>
        <v>43</v>
      </c>
      <c r="M17" s="3">
        <f>K17*0.01+0.65</f>
        <v>1.08</v>
      </c>
    </row>
    <row r="18" spans="1:16" x14ac:dyDescent="0.2">
      <c r="A18" s="3"/>
      <c r="B18" s="24"/>
      <c r="C18" s="3"/>
      <c r="D18" s="3"/>
    </row>
    <row r="19" spans="1:16" x14ac:dyDescent="0.2">
      <c r="A19" s="3"/>
      <c r="B19" s="24"/>
      <c r="C19" s="3"/>
      <c r="D19" s="3"/>
      <c r="G19" s="54" t="s">
        <v>23</v>
      </c>
      <c r="H19" s="55"/>
      <c r="I19" s="55"/>
      <c r="J19" s="55"/>
      <c r="K19" s="55"/>
      <c r="L19" s="55"/>
      <c r="M19" s="55"/>
      <c r="N19" s="55"/>
      <c r="O19" s="55"/>
      <c r="P19" s="26" t="s">
        <v>24</v>
      </c>
    </row>
    <row r="20" spans="1:16" x14ac:dyDescent="0.2">
      <c r="A20" s="3"/>
      <c r="B20" s="24"/>
      <c r="C20" s="3"/>
      <c r="D20" s="3"/>
      <c r="G20" s="21" t="s">
        <v>25</v>
      </c>
      <c r="H20" s="20"/>
      <c r="I20" s="20"/>
      <c r="J20" s="20"/>
      <c r="K20" s="20"/>
      <c r="L20" s="20"/>
      <c r="M20" s="20"/>
      <c r="N20" s="20"/>
      <c r="O20" s="22"/>
      <c r="P20" s="3">
        <v>5</v>
      </c>
    </row>
    <row r="21" spans="1:16" x14ac:dyDescent="0.2">
      <c r="A21" s="3"/>
      <c r="B21" s="24"/>
      <c r="C21" s="3"/>
      <c r="D21" s="3"/>
      <c r="G21" s="21" t="s">
        <v>26</v>
      </c>
      <c r="H21" s="20"/>
      <c r="I21" s="20"/>
      <c r="J21" s="20"/>
      <c r="K21" s="20"/>
      <c r="L21" s="20"/>
      <c r="M21" s="20"/>
      <c r="N21" s="20"/>
      <c r="O21" s="22"/>
      <c r="P21" s="3">
        <v>5</v>
      </c>
    </row>
    <row r="22" spans="1:16" x14ac:dyDescent="0.2">
      <c r="A22" s="3"/>
      <c r="B22" s="24"/>
      <c r="C22" s="3"/>
      <c r="D22" s="3"/>
      <c r="G22" s="21" t="s">
        <v>27</v>
      </c>
      <c r="H22" s="20"/>
      <c r="I22" s="20"/>
      <c r="J22" s="20"/>
      <c r="K22" s="20"/>
      <c r="L22" s="20"/>
      <c r="M22" s="20"/>
      <c r="N22" s="20"/>
      <c r="O22" s="22"/>
      <c r="P22" s="3">
        <v>0</v>
      </c>
    </row>
    <row r="23" spans="1:16" x14ac:dyDescent="0.2">
      <c r="A23" s="3"/>
      <c r="B23" s="24"/>
      <c r="C23" s="3"/>
      <c r="D23" s="3"/>
      <c r="G23" s="21" t="s">
        <v>28</v>
      </c>
      <c r="H23" s="20"/>
      <c r="I23" s="20"/>
      <c r="J23" s="20"/>
      <c r="K23" s="20"/>
      <c r="L23" s="20"/>
      <c r="M23" s="20"/>
      <c r="N23" s="20"/>
      <c r="O23" s="22"/>
      <c r="P23" s="3">
        <v>5</v>
      </c>
    </row>
    <row r="24" spans="1:16" x14ac:dyDescent="0.2">
      <c r="A24" s="3"/>
      <c r="B24" s="24"/>
      <c r="C24" s="3"/>
      <c r="D24" s="3"/>
      <c r="G24" s="21" t="s">
        <v>29</v>
      </c>
      <c r="H24" s="20"/>
      <c r="I24" s="20"/>
      <c r="J24" s="20"/>
      <c r="K24" s="20"/>
      <c r="L24" s="20"/>
      <c r="M24" s="20"/>
      <c r="N24" s="20"/>
      <c r="O24" s="22"/>
      <c r="P24" s="3">
        <v>0</v>
      </c>
    </row>
    <row r="25" spans="1:16" x14ac:dyDescent="0.2">
      <c r="G25" s="21" t="s">
        <v>30</v>
      </c>
      <c r="H25" s="20"/>
      <c r="I25" s="20"/>
      <c r="J25" s="20"/>
      <c r="K25" s="20"/>
      <c r="L25" s="20"/>
      <c r="M25" s="20"/>
      <c r="N25" s="20"/>
      <c r="O25" s="22"/>
      <c r="P25" s="3">
        <v>4</v>
      </c>
    </row>
    <row r="26" spans="1:16" x14ac:dyDescent="0.2">
      <c r="G26" s="21" t="s">
        <v>31</v>
      </c>
      <c r="H26" s="20"/>
      <c r="I26" s="20"/>
      <c r="J26" s="20"/>
      <c r="K26" s="20"/>
      <c r="L26" s="20"/>
      <c r="M26" s="20"/>
      <c r="N26" s="20"/>
      <c r="O26" s="22"/>
      <c r="P26" s="3">
        <v>4</v>
      </c>
    </row>
    <row r="27" spans="1:16" x14ac:dyDescent="0.2">
      <c r="G27" s="21" t="s">
        <v>32</v>
      </c>
      <c r="H27" s="20"/>
      <c r="I27" s="20"/>
      <c r="J27" s="20"/>
      <c r="K27" s="20"/>
      <c r="L27" s="20"/>
      <c r="M27" s="20"/>
      <c r="N27" s="20"/>
      <c r="O27" s="22"/>
      <c r="P27" s="3">
        <v>5</v>
      </c>
    </row>
    <row r="28" spans="1:16" x14ac:dyDescent="0.2">
      <c r="G28" s="21" t="s">
        <v>33</v>
      </c>
      <c r="H28" s="20"/>
      <c r="I28" s="20"/>
      <c r="J28" s="20"/>
      <c r="K28" s="20"/>
      <c r="L28" s="20"/>
      <c r="M28" s="20"/>
      <c r="N28" s="20"/>
      <c r="O28" s="22"/>
      <c r="P28" s="3">
        <v>1</v>
      </c>
    </row>
    <row r="29" spans="1:16" x14ac:dyDescent="0.2">
      <c r="G29" s="21" t="s">
        <v>34</v>
      </c>
      <c r="H29" s="20"/>
      <c r="I29" s="20"/>
      <c r="J29" s="20"/>
      <c r="K29" s="20"/>
      <c r="L29" s="20"/>
      <c r="M29" s="20"/>
      <c r="N29" s="20"/>
      <c r="O29" s="22"/>
      <c r="P29" s="3">
        <v>1</v>
      </c>
    </row>
    <row r="30" spans="1:16" x14ac:dyDescent="0.2">
      <c r="B30" s="19"/>
      <c r="G30" s="21" t="s">
        <v>35</v>
      </c>
      <c r="H30" s="20"/>
      <c r="I30" s="20"/>
      <c r="J30" s="20"/>
      <c r="K30" s="20"/>
      <c r="L30" s="20"/>
      <c r="M30" s="20"/>
      <c r="N30" s="20"/>
      <c r="O30" s="22"/>
      <c r="P30" s="3">
        <v>2</v>
      </c>
    </row>
    <row r="31" spans="1:16" x14ac:dyDescent="0.2">
      <c r="B31" s="19"/>
      <c r="G31" s="21" t="s">
        <v>36</v>
      </c>
      <c r="H31" s="20"/>
      <c r="I31" s="20"/>
      <c r="J31" s="20"/>
      <c r="K31" s="20"/>
      <c r="L31" s="20"/>
      <c r="M31" s="20"/>
      <c r="N31" s="20"/>
      <c r="O31" s="22"/>
      <c r="P31" s="3">
        <v>4</v>
      </c>
    </row>
    <row r="32" spans="1:16" x14ac:dyDescent="0.2">
      <c r="G32" s="21" t="s">
        <v>37</v>
      </c>
      <c r="H32" s="20"/>
      <c r="I32" s="20"/>
      <c r="J32" s="20"/>
      <c r="K32" s="20"/>
      <c r="L32" s="20"/>
      <c r="M32" s="20"/>
      <c r="N32" s="20"/>
      <c r="O32" s="22"/>
      <c r="P32" s="3">
        <v>3</v>
      </c>
    </row>
    <row r="33" spans="7:16" x14ac:dyDescent="0.2">
      <c r="G33" s="21" t="s">
        <v>38</v>
      </c>
      <c r="H33" s="20"/>
      <c r="I33" s="20"/>
      <c r="J33" s="20"/>
      <c r="K33" s="20"/>
      <c r="L33" s="20"/>
      <c r="M33" s="20"/>
      <c r="N33" s="20"/>
      <c r="O33" s="22"/>
      <c r="P33" s="3">
        <v>4</v>
      </c>
    </row>
    <row r="34" spans="7:16" x14ac:dyDescent="0.2">
      <c r="G34" s="51" t="s">
        <v>39</v>
      </c>
      <c r="H34" s="52"/>
      <c r="I34" s="52"/>
      <c r="J34" s="52"/>
      <c r="K34" s="52"/>
      <c r="L34" s="52"/>
      <c r="M34" s="52"/>
      <c r="N34" s="52"/>
      <c r="O34" s="53"/>
      <c r="P34" s="27">
        <f>SUM(P20:P33)</f>
        <v>43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8194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Parametros!$D$2:$D$4</xm:f>
          </x14:formula1>
          <xm:sqref>D30:D32 D3:D25</xm:sqref>
        </x14:dataValidation>
        <x14:dataValidation type="list" allowBlank="1" showInputMessage="1" showErrorMessage="1" xr:uid="{00000000-0002-0000-0200-000001000000}">
          <x14:formula1>
            <xm:f>Parametros!$A$2:$A$6</xm:f>
          </x14:formula1>
          <xm:sqref>C30:C32 C3:C25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0" sqref="C10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3" t="s">
        <v>0</v>
      </c>
      <c r="B1" s="23" t="s">
        <v>53</v>
      </c>
      <c r="C1" s="23" t="s">
        <v>41</v>
      </c>
    </row>
    <row r="2" spans="1:3" x14ac:dyDescent="0.2">
      <c r="A2" s="3">
        <v>1</v>
      </c>
      <c r="B2" s="24" t="s">
        <v>48</v>
      </c>
      <c r="C2" s="29" t="s">
        <v>54</v>
      </c>
    </row>
    <row r="3" spans="1:3" x14ac:dyDescent="0.2">
      <c r="A3" s="3">
        <f>A2+1</f>
        <v>2</v>
      </c>
      <c r="B3" s="24" t="s">
        <v>49</v>
      </c>
      <c r="C3" s="25" t="s">
        <v>55</v>
      </c>
    </row>
    <row r="4" spans="1:3" x14ac:dyDescent="0.2">
      <c r="A4" s="3">
        <f t="shared" ref="A4" si="0">A3+1</f>
        <v>3</v>
      </c>
      <c r="B4" s="24" t="s">
        <v>50</v>
      </c>
      <c r="C4" s="25" t="s">
        <v>56</v>
      </c>
    </row>
    <row r="5" spans="1:3" x14ac:dyDescent="0.2">
      <c r="A5" s="3">
        <v>4</v>
      </c>
      <c r="B5" s="24" t="s">
        <v>51</v>
      </c>
      <c r="C5" s="25" t="s">
        <v>57</v>
      </c>
    </row>
    <row r="6" spans="1:3" x14ac:dyDescent="0.2">
      <c r="A6" s="3">
        <v>5</v>
      </c>
      <c r="B6" s="24" t="s">
        <v>52</v>
      </c>
      <c r="C6" s="25" t="s">
        <v>58</v>
      </c>
    </row>
    <row r="7" spans="1:3" x14ac:dyDescent="0.2">
      <c r="B7" s="19"/>
      <c r="C7" s="30"/>
    </row>
    <row r="8" spans="1:3" x14ac:dyDescent="0.2">
      <c r="B8" s="19"/>
      <c r="C8" s="30"/>
    </row>
    <row r="9" spans="1:3" x14ac:dyDescent="0.2">
      <c r="B9" s="19"/>
      <c r="C9" s="31"/>
    </row>
    <row r="10" spans="1:3" x14ac:dyDescent="0.2">
      <c r="B10" s="19"/>
      <c r="C10" s="32"/>
    </row>
    <row r="11" spans="1:3" x14ac:dyDescent="0.2">
      <c r="B11" s="19"/>
      <c r="C11" s="30"/>
    </row>
    <row r="12" spans="1:3" x14ac:dyDescent="0.2">
      <c r="B12" s="19"/>
      <c r="C12" s="30"/>
    </row>
    <row r="13" spans="1:3" x14ac:dyDescent="0.2">
      <c r="B13" s="19"/>
      <c r="C13" s="30"/>
    </row>
    <row r="14" spans="1:3" x14ac:dyDescent="0.2">
      <c r="B14" s="19"/>
      <c r="C14" s="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3585-FBDB-4A19-B7D8-A45028AC5A53}">
  <dimension ref="A2:Q34"/>
  <sheetViews>
    <sheetView topLeftCell="B1" workbookViewId="0">
      <selection activeCell="A2" sqref="A2:D6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8" t="s">
        <v>0</v>
      </c>
      <c r="B2" s="28" t="s">
        <v>1</v>
      </c>
      <c r="C2" s="28" t="s">
        <v>2</v>
      </c>
      <c r="D2" s="28" t="s">
        <v>3</v>
      </c>
      <c r="I2" s="58" t="s">
        <v>4</v>
      </c>
      <c r="J2" s="56" t="s">
        <v>5</v>
      </c>
      <c r="K2" s="56"/>
      <c r="L2" s="56"/>
      <c r="N2" s="58" t="s">
        <v>4</v>
      </c>
      <c r="O2" s="56" t="s">
        <v>6</v>
      </c>
      <c r="P2" s="56"/>
      <c r="Q2" s="56"/>
    </row>
    <row r="3" spans="1:17" x14ac:dyDescent="0.2">
      <c r="A3" s="3">
        <v>1</v>
      </c>
      <c r="B3" s="24" t="s">
        <v>59</v>
      </c>
      <c r="C3" s="3" t="s">
        <v>13</v>
      </c>
      <c r="D3" s="3" t="s">
        <v>10</v>
      </c>
      <c r="I3" s="58"/>
      <c r="J3" s="2" t="s">
        <v>10</v>
      </c>
      <c r="K3" s="2" t="s">
        <v>9</v>
      </c>
      <c r="L3" s="2" t="s">
        <v>11</v>
      </c>
      <c r="N3" s="58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4" t="s">
        <v>60</v>
      </c>
      <c r="C4" s="3" t="s">
        <v>13</v>
      </c>
      <c r="D4" s="3" t="s">
        <v>10</v>
      </c>
      <c r="I4" s="5" t="s">
        <v>8</v>
      </c>
      <c r="J4" s="4">
        <f t="shared" ref="J4:L8" si="0">COUNTIFS($C$3:$C$32,$I4,$D$3:$D$32,J$3)</f>
        <v>0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4" si="1">A4+1</f>
        <v>3</v>
      </c>
      <c r="B5" s="24" t="s">
        <v>61</v>
      </c>
      <c r="C5" s="3" t="s">
        <v>17</v>
      </c>
      <c r="D5" s="3" t="s">
        <v>10</v>
      </c>
      <c r="I5" s="5" t="s">
        <v>13</v>
      </c>
      <c r="J5" s="4">
        <f t="shared" si="0"/>
        <v>2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4" t="s">
        <v>62</v>
      </c>
      <c r="C6" s="3" t="s">
        <v>17</v>
      </c>
      <c r="D6" s="3" t="s">
        <v>10</v>
      </c>
      <c r="I6" s="5" t="s">
        <v>18</v>
      </c>
      <c r="J6" s="4">
        <f t="shared" si="0"/>
        <v>0</v>
      </c>
      <c r="K6" s="4">
        <f t="shared" si="0"/>
        <v>0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4"/>
      <c r="C7" s="3"/>
      <c r="D7" s="3"/>
      <c r="I7" s="5" t="s">
        <v>15</v>
      </c>
      <c r="J7" s="4">
        <f t="shared" si="0"/>
        <v>0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4"/>
      <c r="C8" s="3"/>
      <c r="D8" s="3"/>
      <c r="I8" s="5" t="s">
        <v>17</v>
      </c>
      <c r="J8" s="4">
        <f t="shared" si="0"/>
        <v>2</v>
      </c>
      <c r="K8" s="4">
        <f t="shared" si="0"/>
        <v>0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C9" s="3"/>
      <c r="D9" s="3"/>
    </row>
    <row r="10" spans="1:17" x14ac:dyDescent="0.2">
      <c r="A10" s="3">
        <f t="shared" si="1"/>
        <v>8</v>
      </c>
      <c r="C10" s="3"/>
      <c r="D10" s="3"/>
    </row>
    <row r="11" spans="1:17" x14ac:dyDescent="0.2">
      <c r="A11" s="3">
        <f t="shared" si="1"/>
        <v>9</v>
      </c>
      <c r="B11" s="24"/>
      <c r="C11" s="3"/>
      <c r="D11" s="3"/>
    </row>
    <row r="12" spans="1:17" x14ac:dyDescent="0.2">
      <c r="A12" s="3">
        <f t="shared" si="1"/>
        <v>10</v>
      </c>
      <c r="B12" s="24"/>
      <c r="C12" s="3"/>
      <c r="D12" s="3"/>
    </row>
    <row r="13" spans="1:17" x14ac:dyDescent="0.2">
      <c r="A13" s="3">
        <f t="shared" si="1"/>
        <v>11</v>
      </c>
      <c r="B13" s="24"/>
      <c r="C13" s="3"/>
      <c r="D13" s="3"/>
    </row>
    <row r="14" spans="1:17" x14ac:dyDescent="0.2">
      <c r="A14" s="3">
        <f t="shared" si="1"/>
        <v>12</v>
      </c>
      <c r="B14" s="24"/>
      <c r="C14" s="3"/>
      <c r="D14" s="3"/>
    </row>
    <row r="15" spans="1:17" x14ac:dyDescent="0.2">
      <c r="A15" s="3">
        <f t="shared" si="1"/>
        <v>13</v>
      </c>
      <c r="B15" s="24"/>
      <c r="C15" s="3"/>
      <c r="D15" s="3"/>
    </row>
    <row r="16" spans="1:17" x14ac:dyDescent="0.2">
      <c r="A16" s="3">
        <f t="shared" si="1"/>
        <v>14</v>
      </c>
      <c r="B16" s="24"/>
      <c r="C16" s="3"/>
      <c r="D16" s="3"/>
      <c r="H16" s="15" t="s">
        <v>20</v>
      </c>
      <c r="J16" s="57" t="s">
        <v>21</v>
      </c>
      <c r="K16" s="57"/>
      <c r="L16" s="57"/>
      <c r="M16" s="8" t="s">
        <v>22</v>
      </c>
    </row>
    <row r="17" spans="1:16" x14ac:dyDescent="0.2">
      <c r="A17" s="3">
        <f t="shared" si="1"/>
        <v>15</v>
      </c>
      <c r="B17" s="24"/>
      <c r="C17" s="3"/>
      <c r="D17" s="3"/>
      <c r="H17" s="3">
        <f>SUMPRODUCT(J4:L8,O4:Q8)</f>
        <v>18</v>
      </c>
      <c r="K17" s="4">
        <f>P34</f>
        <v>24</v>
      </c>
      <c r="M17" s="3">
        <f>K17*0.01+0.65</f>
        <v>0.89</v>
      </c>
    </row>
    <row r="18" spans="1:16" x14ac:dyDescent="0.2">
      <c r="A18" s="3">
        <f t="shared" si="1"/>
        <v>16</v>
      </c>
      <c r="B18" s="24"/>
      <c r="C18" s="3"/>
      <c r="D18" s="3"/>
    </row>
    <row r="19" spans="1:16" x14ac:dyDescent="0.2">
      <c r="A19" s="3">
        <f t="shared" si="1"/>
        <v>17</v>
      </c>
      <c r="B19" s="24"/>
      <c r="C19" s="3"/>
      <c r="D19" s="3"/>
      <c r="G19" s="54" t="s">
        <v>23</v>
      </c>
      <c r="H19" s="55"/>
      <c r="I19" s="55"/>
      <c r="J19" s="55"/>
      <c r="K19" s="55"/>
      <c r="L19" s="55"/>
      <c r="M19" s="55"/>
      <c r="N19" s="55"/>
      <c r="O19" s="55"/>
      <c r="P19" s="26" t="s">
        <v>24</v>
      </c>
    </row>
    <row r="20" spans="1:16" x14ac:dyDescent="0.2">
      <c r="A20" s="3">
        <f t="shared" si="1"/>
        <v>18</v>
      </c>
      <c r="B20" s="24"/>
      <c r="C20" s="3"/>
      <c r="D20" s="3"/>
      <c r="G20" s="21" t="s">
        <v>25</v>
      </c>
      <c r="H20" s="20"/>
      <c r="I20" s="20"/>
      <c r="J20" s="20"/>
      <c r="K20" s="20"/>
      <c r="L20" s="20"/>
      <c r="M20" s="20"/>
      <c r="N20" s="20"/>
      <c r="O20" s="22"/>
      <c r="P20" s="3">
        <v>0</v>
      </c>
    </row>
    <row r="21" spans="1:16" x14ac:dyDescent="0.2">
      <c r="A21" s="3">
        <f t="shared" si="1"/>
        <v>19</v>
      </c>
      <c r="B21" s="24"/>
      <c r="C21" s="3"/>
      <c r="D21" s="3"/>
      <c r="G21" s="21" t="s">
        <v>26</v>
      </c>
      <c r="H21" s="20"/>
      <c r="I21" s="20"/>
      <c r="J21" s="20"/>
      <c r="K21" s="20"/>
      <c r="L21" s="20"/>
      <c r="M21" s="20"/>
      <c r="N21" s="20"/>
      <c r="O21" s="22"/>
      <c r="P21" s="3">
        <v>5</v>
      </c>
    </row>
    <row r="22" spans="1:16" x14ac:dyDescent="0.2">
      <c r="A22" s="3">
        <f t="shared" si="1"/>
        <v>20</v>
      </c>
      <c r="B22" s="24"/>
      <c r="C22" s="3"/>
      <c r="D22" s="3"/>
      <c r="G22" s="21" t="s">
        <v>27</v>
      </c>
      <c r="H22" s="20"/>
      <c r="I22" s="20"/>
      <c r="J22" s="20"/>
      <c r="K22" s="20"/>
      <c r="L22" s="20"/>
      <c r="M22" s="20"/>
      <c r="N22" s="20"/>
      <c r="O22" s="22"/>
      <c r="P22" s="3">
        <v>0</v>
      </c>
    </row>
    <row r="23" spans="1:16" x14ac:dyDescent="0.2">
      <c r="A23" s="3">
        <f t="shared" si="1"/>
        <v>21</v>
      </c>
      <c r="B23" s="24"/>
      <c r="C23" s="3"/>
      <c r="D23" s="3"/>
      <c r="G23" s="21" t="s">
        <v>28</v>
      </c>
      <c r="H23" s="20"/>
      <c r="I23" s="20"/>
      <c r="J23" s="20"/>
      <c r="K23" s="20"/>
      <c r="L23" s="20"/>
      <c r="M23" s="20"/>
      <c r="N23" s="20"/>
      <c r="O23" s="22"/>
      <c r="P23" s="3">
        <v>3</v>
      </c>
    </row>
    <row r="24" spans="1:16" x14ac:dyDescent="0.2">
      <c r="A24" s="3">
        <f t="shared" si="1"/>
        <v>22</v>
      </c>
      <c r="B24" s="24"/>
      <c r="C24" s="3"/>
      <c r="D24" s="3"/>
      <c r="G24" s="21" t="s">
        <v>29</v>
      </c>
      <c r="H24" s="20"/>
      <c r="I24" s="20"/>
      <c r="J24" s="20"/>
      <c r="K24" s="20"/>
      <c r="L24" s="20"/>
      <c r="M24" s="20"/>
      <c r="N24" s="20"/>
      <c r="O24" s="22"/>
      <c r="P24" s="3">
        <v>0</v>
      </c>
    </row>
    <row r="25" spans="1:16" x14ac:dyDescent="0.2">
      <c r="G25" s="21" t="s">
        <v>30</v>
      </c>
      <c r="H25" s="20"/>
      <c r="I25" s="20"/>
      <c r="J25" s="20"/>
      <c r="K25" s="20"/>
      <c r="L25" s="20"/>
      <c r="M25" s="20"/>
      <c r="N25" s="20"/>
      <c r="O25" s="22"/>
      <c r="P25" s="3">
        <v>1</v>
      </c>
    </row>
    <row r="26" spans="1:16" x14ac:dyDescent="0.2">
      <c r="G26" s="21" t="s">
        <v>31</v>
      </c>
      <c r="H26" s="20"/>
      <c r="I26" s="20"/>
      <c r="J26" s="20"/>
      <c r="K26" s="20"/>
      <c r="L26" s="20"/>
      <c r="M26" s="20"/>
      <c r="N26" s="20"/>
      <c r="O26" s="22"/>
      <c r="P26" s="3">
        <v>1</v>
      </c>
    </row>
    <row r="27" spans="1:16" x14ac:dyDescent="0.2">
      <c r="G27" s="21" t="s">
        <v>32</v>
      </c>
      <c r="H27" s="20"/>
      <c r="I27" s="20"/>
      <c r="J27" s="20"/>
      <c r="K27" s="20"/>
      <c r="L27" s="20"/>
      <c r="M27" s="20"/>
      <c r="N27" s="20"/>
      <c r="O27" s="22"/>
      <c r="P27" s="3">
        <v>2</v>
      </c>
    </row>
    <row r="28" spans="1:16" x14ac:dyDescent="0.2">
      <c r="G28" s="21" t="s">
        <v>33</v>
      </c>
      <c r="H28" s="20"/>
      <c r="I28" s="20"/>
      <c r="J28" s="20"/>
      <c r="K28" s="20"/>
      <c r="L28" s="20"/>
      <c r="M28" s="20"/>
      <c r="N28" s="20"/>
      <c r="O28" s="22"/>
      <c r="P28" s="3">
        <v>1</v>
      </c>
    </row>
    <row r="29" spans="1:16" x14ac:dyDescent="0.2">
      <c r="G29" s="21" t="s">
        <v>34</v>
      </c>
      <c r="H29" s="20"/>
      <c r="I29" s="20"/>
      <c r="J29" s="20"/>
      <c r="K29" s="20"/>
      <c r="L29" s="20"/>
      <c r="M29" s="20"/>
      <c r="N29" s="20"/>
      <c r="O29" s="22"/>
      <c r="P29" s="3">
        <v>1</v>
      </c>
    </row>
    <row r="30" spans="1:16" x14ac:dyDescent="0.2">
      <c r="B30" s="19"/>
      <c r="G30" s="21" t="s">
        <v>35</v>
      </c>
      <c r="H30" s="20"/>
      <c r="I30" s="20"/>
      <c r="J30" s="20"/>
      <c r="K30" s="20"/>
      <c r="L30" s="20"/>
      <c r="M30" s="20"/>
      <c r="N30" s="20"/>
      <c r="O30" s="22"/>
      <c r="P30" s="3">
        <v>0</v>
      </c>
    </row>
    <row r="31" spans="1:16" x14ac:dyDescent="0.2">
      <c r="B31" s="19"/>
      <c r="G31" s="21" t="s">
        <v>36</v>
      </c>
      <c r="H31" s="20"/>
      <c r="I31" s="20"/>
      <c r="J31" s="20"/>
      <c r="K31" s="20"/>
      <c r="L31" s="20"/>
      <c r="M31" s="20"/>
      <c r="N31" s="20"/>
      <c r="O31" s="22"/>
      <c r="P31" s="3">
        <v>4</v>
      </c>
    </row>
    <row r="32" spans="1:16" x14ac:dyDescent="0.2">
      <c r="G32" s="21" t="s">
        <v>37</v>
      </c>
      <c r="H32" s="20"/>
      <c r="I32" s="20"/>
      <c r="J32" s="20"/>
      <c r="K32" s="20"/>
      <c r="L32" s="20"/>
      <c r="M32" s="20"/>
      <c r="N32" s="20"/>
      <c r="O32" s="22"/>
      <c r="P32" s="3">
        <v>3</v>
      </c>
    </row>
    <row r="33" spans="7:16" x14ac:dyDescent="0.2">
      <c r="G33" s="21" t="s">
        <v>38</v>
      </c>
      <c r="H33" s="20"/>
      <c r="I33" s="20"/>
      <c r="J33" s="20"/>
      <c r="K33" s="20"/>
      <c r="L33" s="20"/>
      <c r="M33" s="20"/>
      <c r="N33" s="20"/>
      <c r="O33" s="22"/>
      <c r="P33" s="3">
        <v>3</v>
      </c>
    </row>
    <row r="34" spans="7:16" x14ac:dyDescent="0.2">
      <c r="G34" s="61" t="s">
        <v>39</v>
      </c>
      <c r="H34" s="62"/>
      <c r="I34" s="62"/>
      <c r="J34" s="62"/>
      <c r="K34" s="62"/>
      <c r="L34" s="62"/>
      <c r="M34" s="62"/>
      <c r="N34" s="62"/>
      <c r="O34" s="62"/>
      <c r="P34" s="27">
        <f>SUM(P20:P33)</f>
        <v>24</v>
      </c>
    </row>
  </sheetData>
  <mergeCells count="7">
    <mergeCell ref="G34:O34"/>
    <mergeCell ref="I2:I3"/>
    <mergeCell ref="J2:L2"/>
    <mergeCell ref="N2:N3"/>
    <mergeCell ref="O2:Q2"/>
    <mergeCell ref="J16:L16"/>
    <mergeCell ref="G19:O1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5361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5361" r:id="rId3"/>
      </mc:Fallback>
    </mc:AlternateContent>
    <mc:AlternateContent xmlns:mc="http://schemas.openxmlformats.org/markup-compatibility/2006">
      <mc:Choice Requires="x14">
        <oleObject progId="Equation.3" shapeId="15362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5362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31124A-86B3-4AF6-B928-A44F38478D0F}">
          <x14:formula1>
            <xm:f>Parametros!$D$2:$D$4</xm:f>
          </x14:formula1>
          <xm:sqref>D30:D32 D3:D25</xm:sqref>
        </x14:dataValidation>
        <x14:dataValidation type="list" allowBlank="1" showInputMessage="1" showErrorMessage="1" xr:uid="{07FD0504-3330-442E-ADD9-396F16B56937}">
          <x14:formula1>
            <xm:f>Parametros!$A$2:$A$6</xm:f>
          </x14:formula1>
          <xm:sqref>C30:C32 C3:C25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80C9-D643-4715-BC11-958094077F24}">
  <dimension ref="A1:C14"/>
  <sheetViews>
    <sheetView workbookViewId="0">
      <selection activeCell="F8" sqref="F8"/>
    </sheetView>
  </sheetViews>
  <sheetFormatPr baseColWidth="10" defaultColWidth="11.42578125" defaultRowHeight="12.75" x14ac:dyDescent="0.2"/>
  <cols>
    <col min="1" max="1" width="6.28515625" customWidth="1"/>
    <col min="2" max="2" width="36.42578125" bestFit="1" customWidth="1"/>
    <col min="3" max="3" width="84.42578125" bestFit="1" customWidth="1"/>
  </cols>
  <sheetData>
    <row r="1" spans="1:3" x14ac:dyDescent="0.2">
      <c r="A1" s="23" t="s">
        <v>0</v>
      </c>
      <c r="B1" s="23" t="s">
        <v>63</v>
      </c>
      <c r="C1" s="23" t="s">
        <v>41</v>
      </c>
    </row>
    <row r="2" spans="1:3" x14ac:dyDescent="0.2">
      <c r="A2" s="3">
        <v>1</v>
      </c>
      <c r="B2" s="24" t="s">
        <v>59</v>
      </c>
      <c r="C2" s="29" t="s">
        <v>64</v>
      </c>
    </row>
    <row r="3" spans="1:3" ht="25.5" x14ac:dyDescent="0.2">
      <c r="A3" s="3">
        <v>2</v>
      </c>
      <c r="B3" s="24" t="s">
        <v>60</v>
      </c>
      <c r="C3" s="29" t="s">
        <v>65</v>
      </c>
    </row>
    <row r="4" spans="1:3" x14ac:dyDescent="0.2">
      <c r="A4" s="3">
        <v>3</v>
      </c>
      <c r="B4" s="24" t="s">
        <v>61</v>
      </c>
      <c r="C4" s="29" t="s">
        <v>66</v>
      </c>
    </row>
    <row r="5" spans="1:3" x14ac:dyDescent="0.2">
      <c r="A5" s="3">
        <v>4</v>
      </c>
      <c r="B5" s="24" t="s">
        <v>62</v>
      </c>
      <c r="C5" s="25" t="s">
        <v>67</v>
      </c>
    </row>
    <row r="6" spans="1:3" x14ac:dyDescent="0.2">
      <c r="A6" s="3"/>
      <c r="B6" s="24"/>
      <c r="C6" s="29"/>
    </row>
    <row r="7" spans="1:3" x14ac:dyDescent="0.2">
      <c r="A7" s="3"/>
      <c r="B7" s="24"/>
      <c r="C7" s="29"/>
    </row>
    <row r="8" spans="1:3" x14ac:dyDescent="0.2">
      <c r="A8" s="3"/>
      <c r="B8" s="24"/>
      <c r="C8" s="29"/>
    </row>
    <row r="9" spans="1:3" x14ac:dyDescent="0.2">
      <c r="A9" s="3"/>
      <c r="B9" s="24"/>
      <c r="C9" s="32"/>
    </row>
    <row r="10" spans="1:3" x14ac:dyDescent="0.2">
      <c r="A10" s="3"/>
      <c r="B10" s="24"/>
      <c r="C10" s="25"/>
    </row>
    <row r="11" spans="1:3" x14ac:dyDescent="0.2">
      <c r="A11" s="3"/>
      <c r="B11" s="24"/>
      <c r="C11" s="25"/>
    </row>
    <row r="12" spans="1:3" x14ac:dyDescent="0.2">
      <c r="A12" s="3"/>
      <c r="B12" s="24"/>
      <c r="C12" s="25"/>
    </row>
    <row r="13" spans="1:3" x14ac:dyDescent="0.2">
      <c r="A13" s="3"/>
      <c r="B13" s="24"/>
    </row>
    <row r="14" spans="1:3" x14ac:dyDescent="0.2">
      <c r="A14" s="3"/>
      <c r="B14" s="24"/>
      <c r="C14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33F9-73E9-4AA2-A56A-CF886B4CE324}">
  <dimension ref="A2:Q34"/>
  <sheetViews>
    <sheetView topLeftCell="B1" workbookViewId="0">
      <selection activeCell="L40" sqref="L40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8" t="s">
        <v>0</v>
      </c>
      <c r="B2" s="28" t="s">
        <v>1</v>
      </c>
      <c r="C2" s="28" t="s">
        <v>2</v>
      </c>
      <c r="D2" s="28" t="s">
        <v>3</v>
      </c>
      <c r="I2" s="58" t="s">
        <v>4</v>
      </c>
      <c r="J2" s="56" t="s">
        <v>5</v>
      </c>
      <c r="K2" s="56"/>
      <c r="L2" s="56"/>
      <c r="N2" s="58" t="s">
        <v>4</v>
      </c>
      <c r="O2" s="56" t="s">
        <v>6</v>
      </c>
      <c r="P2" s="56"/>
      <c r="Q2" s="56"/>
    </row>
    <row r="3" spans="1:17" x14ac:dyDescent="0.2">
      <c r="A3" s="3">
        <v>1</v>
      </c>
      <c r="B3" s="24" t="s">
        <v>68</v>
      </c>
      <c r="C3" s="3" t="s">
        <v>18</v>
      </c>
      <c r="D3" s="3" t="s">
        <v>10</v>
      </c>
      <c r="I3" s="58"/>
      <c r="J3" s="2" t="s">
        <v>10</v>
      </c>
      <c r="K3" s="2" t="s">
        <v>9</v>
      </c>
      <c r="L3" s="2" t="s">
        <v>11</v>
      </c>
      <c r="N3" s="58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4" t="s">
        <v>69</v>
      </c>
      <c r="C4" s="3" t="s">
        <v>18</v>
      </c>
      <c r="D4" s="3" t="s">
        <v>10</v>
      </c>
      <c r="I4" s="5" t="s">
        <v>8</v>
      </c>
      <c r="J4" s="4">
        <f t="shared" ref="J4:L4" si="0">COUNTIFS($C$3:$C$32,$I4,$D$3:$D$32,J$3)</f>
        <v>1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v>3</v>
      </c>
      <c r="B5" s="24" t="s">
        <v>70</v>
      </c>
      <c r="C5" s="3" t="s">
        <v>8</v>
      </c>
      <c r="D5" s="3" t="s">
        <v>10</v>
      </c>
      <c r="I5" s="5" t="s">
        <v>13</v>
      </c>
      <c r="J5" s="4">
        <f t="shared" ref="J5:L8" si="1">COUNTIFS($C$3:$C$32,$I5,$D$3:$D$32,J$3)</f>
        <v>1</v>
      </c>
      <c r="K5" s="4">
        <f t="shared" si="1"/>
        <v>0</v>
      </c>
      <c r="L5" s="4">
        <f t="shared" si="1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v>4</v>
      </c>
      <c r="B6" s="19" t="s">
        <v>71</v>
      </c>
      <c r="C6" s="3" t="s">
        <v>13</v>
      </c>
      <c r="D6" s="3" t="s">
        <v>10</v>
      </c>
      <c r="I6" s="5" t="s">
        <v>18</v>
      </c>
      <c r="J6" s="4">
        <f t="shared" si="1"/>
        <v>2</v>
      </c>
      <c r="K6" s="4">
        <f t="shared" si="1"/>
        <v>0</v>
      </c>
      <c r="L6" s="4">
        <f t="shared" si="1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8">
        <v>5</v>
      </c>
      <c r="B7" s="42" t="s">
        <v>72</v>
      </c>
      <c r="C7" s="38" t="s">
        <v>15</v>
      </c>
      <c r="D7" s="38" t="s">
        <v>10</v>
      </c>
      <c r="I7" s="5" t="s">
        <v>15</v>
      </c>
      <c r="J7" s="4">
        <f t="shared" si="1"/>
        <v>1</v>
      </c>
      <c r="K7" s="4">
        <f t="shared" si="1"/>
        <v>0</v>
      </c>
      <c r="L7" s="4">
        <f t="shared" si="1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/>
      <c r="B8" s="3"/>
      <c r="C8" s="3"/>
      <c r="D8" s="3"/>
      <c r="I8" s="5" t="s">
        <v>17</v>
      </c>
      <c r="J8" s="4">
        <f t="shared" si="1"/>
        <v>0</v>
      </c>
      <c r="K8" s="4">
        <f t="shared" si="1"/>
        <v>0</v>
      </c>
      <c r="L8" s="4">
        <f t="shared" si="1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/>
      <c r="B9" s="3"/>
      <c r="C9" s="3"/>
      <c r="D9" s="3"/>
    </row>
    <row r="10" spans="1:17" x14ac:dyDescent="0.2">
      <c r="A10" s="43"/>
      <c r="B10" s="40"/>
      <c r="C10" s="43"/>
      <c r="D10" s="43"/>
    </row>
    <row r="11" spans="1:17" x14ac:dyDescent="0.2">
      <c r="A11" s="3"/>
      <c r="B11" s="24"/>
      <c r="C11" s="3"/>
      <c r="D11" s="3"/>
    </row>
    <row r="12" spans="1:17" x14ac:dyDescent="0.2">
      <c r="A12" s="3"/>
      <c r="B12" s="24"/>
      <c r="C12" s="3"/>
      <c r="D12" s="3"/>
    </row>
    <row r="13" spans="1:17" x14ac:dyDescent="0.2">
      <c r="A13" s="3"/>
      <c r="B13" s="24"/>
      <c r="C13" s="3"/>
      <c r="D13" s="3"/>
    </row>
    <row r="14" spans="1:17" x14ac:dyDescent="0.2">
      <c r="A14" s="3"/>
      <c r="B14" s="24"/>
      <c r="C14" s="3"/>
      <c r="D14" s="3"/>
    </row>
    <row r="15" spans="1:17" x14ac:dyDescent="0.2">
      <c r="A15" s="3"/>
      <c r="B15" s="24"/>
      <c r="C15" s="3"/>
      <c r="D15" s="3"/>
    </row>
    <row r="16" spans="1:17" x14ac:dyDescent="0.2">
      <c r="A16" s="3"/>
      <c r="B16" s="24"/>
      <c r="C16" s="3"/>
      <c r="D16" s="3"/>
      <c r="H16" s="15" t="s">
        <v>20</v>
      </c>
      <c r="J16" s="57" t="s">
        <v>21</v>
      </c>
      <c r="K16" s="57"/>
      <c r="L16" s="57"/>
      <c r="M16" s="8" t="s">
        <v>22</v>
      </c>
    </row>
    <row r="17" spans="1:16" x14ac:dyDescent="0.2">
      <c r="A17" s="3"/>
      <c r="B17" s="24"/>
      <c r="C17" s="3"/>
      <c r="D17" s="3"/>
      <c r="H17" s="3">
        <f>SUMPRODUCT(J4:L8,O4:Q8)</f>
        <v>24</v>
      </c>
      <c r="K17" s="4">
        <f>P34</f>
        <v>28</v>
      </c>
      <c r="M17" s="3">
        <f>K17*0.01+0.65</f>
        <v>0.93</v>
      </c>
    </row>
    <row r="18" spans="1:16" x14ac:dyDescent="0.2">
      <c r="A18" s="3"/>
      <c r="B18" s="24"/>
      <c r="C18" s="3"/>
      <c r="D18" s="3"/>
    </row>
    <row r="19" spans="1:16" x14ac:dyDescent="0.2">
      <c r="A19" s="3"/>
      <c r="B19" s="24"/>
      <c r="C19" s="3"/>
      <c r="D19" s="3"/>
      <c r="G19" s="54" t="s">
        <v>23</v>
      </c>
      <c r="H19" s="55"/>
      <c r="I19" s="55"/>
      <c r="J19" s="55"/>
      <c r="K19" s="55"/>
      <c r="L19" s="55"/>
      <c r="M19" s="55"/>
      <c r="N19" s="55"/>
      <c r="O19" s="55"/>
      <c r="P19" s="26" t="s">
        <v>24</v>
      </c>
    </row>
    <row r="20" spans="1:16" x14ac:dyDescent="0.2">
      <c r="A20" s="3"/>
      <c r="B20" s="24"/>
      <c r="C20" s="3"/>
      <c r="D20" s="3"/>
      <c r="G20" s="21" t="s">
        <v>25</v>
      </c>
      <c r="H20" s="20"/>
      <c r="I20" s="20"/>
      <c r="J20" s="20"/>
      <c r="K20" s="20"/>
      <c r="L20" s="20"/>
      <c r="M20" s="20"/>
      <c r="N20" s="20"/>
      <c r="O20" s="22"/>
      <c r="P20" s="3">
        <v>5</v>
      </c>
    </row>
    <row r="21" spans="1:16" x14ac:dyDescent="0.2">
      <c r="A21" s="3"/>
      <c r="B21" s="24"/>
      <c r="C21" s="3"/>
      <c r="D21" s="3"/>
      <c r="G21" s="21" t="s">
        <v>26</v>
      </c>
      <c r="H21" s="20"/>
      <c r="I21" s="20"/>
      <c r="J21" s="20"/>
      <c r="K21" s="20"/>
      <c r="L21" s="20"/>
      <c r="M21" s="20"/>
      <c r="N21" s="20"/>
      <c r="O21" s="22"/>
      <c r="P21" s="3">
        <v>4</v>
      </c>
    </row>
    <row r="22" spans="1:16" x14ac:dyDescent="0.2">
      <c r="A22" s="3"/>
      <c r="B22" s="24"/>
      <c r="C22" s="3"/>
      <c r="D22" s="3"/>
      <c r="G22" s="21" t="s">
        <v>27</v>
      </c>
      <c r="H22" s="20"/>
      <c r="I22" s="20"/>
      <c r="J22" s="20"/>
      <c r="K22" s="20"/>
      <c r="L22" s="20"/>
      <c r="M22" s="20"/>
      <c r="N22" s="20"/>
      <c r="O22" s="22"/>
      <c r="P22" s="3">
        <v>0</v>
      </c>
    </row>
    <row r="23" spans="1:16" x14ac:dyDescent="0.2">
      <c r="A23" s="3"/>
      <c r="B23" s="24"/>
      <c r="C23" s="3"/>
      <c r="D23" s="3"/>
      <c r="G23" s="21" t="s">
        <v>28</v>
      </c>
      <c r="H23" s="20"/>
      <c r="I23" s="20"/>
      <c r="J23" s="20"/>
      <c r="K23" s="20"/>
      <c r="L23" s="20"/>
      <c r="M23" s="20"/>
      <c r="N23" s="20"/>
      <c r="O23" s="22"/>
      <c r="P23" s="3">
        <v>4</v>
      </c>
    </row>
    <row r="24" spans="1:16" x14ac:dyDescent="0.2">
      <c r="A24" s="3"/>
      <c r="B24" s="24"/>
      <c r="C24" s="3"/>
      <c r="D24" s="3"/>
      <c r="G24" s="21" t="s">
        <v>29</v>
      </c>
      <c r="H24" s="20"/>
      <c r="I24" s="20"/>
      <c r="J24" s="20"/>
      <c r="K24" s="20"/>
      <c r="L24" s="20"/>
      <c r="M24" s="20"/>
      <c r="N24" s="20"/>
      <c r="O24" s="22"/>
      <c r="P24" s="3">
        <v>0</v>
      </c>
    </row>
    <row r="25" spans="1:16" x14ac:dyDescent="0.2">
      <c r="G25" s="21" t="s">
        <v>30</v>
      </c>
      <c r="H25" s="20"/>
      <c r="I25" s="20"/>
      <c r="J25" s="20"/>
      <c r="K25" s="20"/>
      <c r="L25" s="20"/>
      <c r="M25" s="20"/>
      <c r="N25" s="20"/>
      <c r="O25" s="22"/>
      <c r="P25" s="3">
        <v>0</v>
      </c>
    </row>
    <row r="26" spans="1:16" x14ac:dyDescent="0.2">
      <c r="G26" s="21" t="s">
        <v>31</v>
      </c>
      <c r="H26" s="20"/>
      <c r="I26" s="20"/>
      <c r="J26" s="20"/>
      <c r="K26" s="20"/>
      <c r="L26" s="20"/>
      <c r="M26" s="20"/>
      <c r="N26" s="20"/>
      <c r="O26" s="22"/>
      <c r="P26" s="3">
        <v>0</v>
      </c>
    </row>
    <row r="27" spans="1:16" x14ac:dyDescent="0.2">
      <c r="G27" s="21" t="s">
        <v>32</v>
      </c>
      <c r="H27" s="20"/>
      <c r="I27" s="20"/>
      <c r="J27" s="20"/>
      <c r="K27" s="20"/>
      <c r="L27" s="20"/>
      <c r="M27" s="20"/>
      <c r="N27" s="20"/>
      <c r="O27" s="22"/>
      <c r="P27" s="3">
        <v>0</v>
      </c>
    </row>
    <row r="28" spans="1:16" x14ac:dyDescent="0.2">
      <c r="G28" s="21" t="s">
        <v>33</v>
      </c>
      <c r="H28" s="20"/>
      <c r="I28" s="20"/>
      <c r="J28" s="20"/>
      <c r="K28" s="20"/>
      <c r="L28" s="20"/>
      <c r="M28" s="20"/>
      <c r="N28" s="20"/>
      <c r="O28" s="22"/>
      <c r="P28" s="3">
        <v>1</v>
      </c>
    </row>
    <row r="29" spans="1:16" x14ac:dyDescent="0.2">
      <c r="G29" s="21" t="s">
        <v>34</v>
      </c>
      <c r="H29" s="20"/>
      <c r="I29" s="20"/>
      <c r="J29" s="20"/>
      <c r="K29" s="20"/>
      <c r="L29" s="20"/>
      <c r="M29" s="20"/>
      <c r="N29" s="20"/>
      <c r="O29" s="22"/>
      <c r="P29" s="3">
        <v>3</v>
      </c>
    </row>
    <row r="30" spans="1:16" x14ac:dyDescent="0.2">
      <c r="B30" s="19"/>
      <c r="G30" s="21" t="s">
        <v>35</v>
      </c>
      <c r="H30" s="20"/>
      <c r="I30" s="20"/>
      <c r="J30" s="20"/>
      <c r="K30" s="20"/>
      <c r="L30" s="20"/>
      <c r="M30" s="20"/>
      <c r="N30" s="20"/>
      <c r="O30" s="22"/>
      <c r="P30" s="3">
        <v>2</v>
      </c>
    </row>
    <row r="31" spans="1:16" x14ac:dyDescent="0.2">
      <c r="B31" s="19"/>
      <c r="G31" s="21" t="s">
        <v>36</v>
      </c>
      <c r="H31" s="20"/>
      <c r="I31" s="20"/>
      <c r="J31" s="20"/>
      <c r="K31" s="20"/>
      <c r="L31" s="20"/>
      <c r="M31" s="20"/>
      <c r="N31" s="20"/>
      <c r="O31" s="22"/>
      <c r="P31" s="3">
        <v>4</v>
      </c>
    </row>
    <row r="32" spans="1:16" x14ac:dyDescent="0.2">
      <c r="G32" s="21" t="s">
        <v>37</v>
      </c>
      <c r="H32" s="20"/>
      <c r="I32" s="20"/>
      <c r="J32" s="20"/>
      <c r="K32" s="20"/>
      <c r="L32" s="20"/>
      <c r="M32" s="20"/>
      <c r="N32" s="20"/>
      <c r="O32" s="22"/>
      <c r="P32" s="3">
        <v>3</v>
      </c>
    </row>
    <row r="33" spans="7:16" x14ac:dyDescent="0.2">
      <c r="G33" s="21" t="s">
        <v>38</v>
      </c>
      <c r="H33" s="20"/>
      <c r="I33" s="20"/>
      <c r="J33" s="20"/>
      <c r="K33" s="20"/>
      <c r="L33" s="20"/>
      <c r="M33" s="20"/>
      <c r="N33" s="20"/>
      <c r="O33" s="22"/>
      <c r="P33" s="3">
        <v>2</v>
      </c>
    </row>
    <row r="34" spans="7:16" x14ac:dyDescent="0.2">
      <c r="G34" s="51" t="s">
        <v>39</v>
      </c>
      <c r="H34" s="52"/>
      <c r="I34" s="52"/>
      <c r="J34" s="52"/>
      <c r="K34" s="52"/>
      <c r="L34" s="52"/>
      <c r="M34" s="52"/>
      <c r="N34" s="52"/>
      <c r="O34" s="53"/>
      <c r="P34" s="27">
        <f>SUM(P20:P33)</f>
        <v>28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autoPict="0" r:id="rId5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4337" r:id="rId4"/>
      </mc:Fallback>
    </mc:AlternateContent>
    <mc:AlternateContent xmlns:mc="http://schemas.openxmlformats.org/markup-compatibility/2006">
      <mc:Choice Requires="x14">
        <oleObject progId="Equation.3" shapeId="14338" r:id="rId6">
          <objectPr defaultSize="0" autoPict="0" r:id="rId7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4338" r:id="rId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ABAEB4-C5EA-44AF-8F44-46F082711F73}">
          <x14:formula1>
            <xm:f>Parametros!$A$2:$A$6</xm:f>
          </x14:formula1>
          <xm:sqref>C30:C32 C3:C7 C10:C25</xm:sqref>
        </x14:dataValidation>
        <x14:dataValidation type="list" allowBlank="1" showInputMessage="1" showErrorMessage="1" xr:uid="{20C41129-0899-4881-82D7-F2FD18EBCAC7}">
          <x14:formula1>
            <xm:f>Parametros!$D$2:$D$4</xm:f>
          </x14:formula1>
          <xm:sqref>D30:D32 D3:D25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859A-44EF-49A8-A12E-5DDAD3DF4052}">
  <dimension ref="A1:C14"/>
  <sheetViews>
    <sheetView workbookViewId="0">
      <selection activeCell="B17" sqref="B17"/>
    </sheetView>
  </sheetViews>
  <sheetFormatPr baseColWidth="10" defaultColWidth="11.42578125" defaultRowHeight="12.75" x14ac:dyDescent="0.2"/>
  <cols>
    <col min="1" max="1" width="6.28515625" customWidth="1"/>
    <col min="2" max="2" width="42.140625" customWidth="1"/>
    <col min="3" max="3" width="89.7109375" customWidth="1"/>
  </cols>
  <sheetData>
    <row r="1" spans="1:3" x14ac:dyDescent="0.2">
      <c r="A1" s="23" t="s">
        <v>0</v>
      </c>
      <c r="B1" s="23" t="s">
        <v>53</v>
      </c>
      <c r="C1" s="23" t="s">
        <v>41</v>
      </c>
    </row>
    <row r="2" spans="1:3" x14ac:dyDescent="0.2">
      <c r="A2" s="3">
        <v>1</v>
      </c>
      <c r="B2" s="24" t="s">
        <v>68</v>
      </c>
      <c r="C2" s="29" t="s">
        <v>73</v>
      </c>
    </row>
    <row r="3" spans="1:3" ht="25.5" x14ac:dyDescent="0.2">
      <c r="A3" s="24">
        <v>2</v>
      </c>
      <c r="B3" s="3" t="s">
        <v>69</v>
      </c>
      <c r="C3" s="25" t="s">
        <v>74</v>
      </c>
    </row>
    <row r="4" spans="1:3" x14ac:dyDescent="0.2">
      <c r="A4" s="3">
        <v>3</v>
      </c>
      <c r="B4" s="24" t="s">
        <v>70</v>
      </c>
      <c r="C4" s="25" t="s">
        <v>75</v>
      </c>
    </row>
    <row r="5" spans="1:3" ht="25.5" x14ac:dyDescent="0.2">
      <c r="A5" s="3">
        <v>4</v>
      </c>
      <c r="B5" s="19" t="s">
        <v>71</v>
      </c>
      <c r="C5" s="29" t="s">
        <v>76</v>
      </c>
    </row>
    <row r="6" spans="1:3" x14ac:dyDescent="0.2">
      <c r="A6" s="3">
        <v>5</v>
      </c>
      <c r="B6" s="38" t="s">
        <v>72</v>
      </c>
      <c r="C6" s="39" t="s">
        <v>77</v>
      </c>
    </row>
    <row r="7" spans="1:3" x14ac:dyDescent="0.2">
      <c r="A7" s="21"/>
      <c r="B7" s="24"/>
      <c r="C7" s="25"/>
    </row>
    <row r="8" spans="1:3" x14ac:dyDescent="0.2">
      <c r="A8" s="21"/>
      <c r="B8" s="3"/>
      <c r="C8" s="3"/>
    </row>
    <row r="9" spans="1:3" x14ac:dyDescent="0.2">
      <c r="A9" s="21"/>
      <c r="B9" s="24"/>
      <c r="C9" s="25"/>
    </row>
    <row r="10" spans="1:3" x14ac:dyDescent="0.2">
      <c r="A10" s="3"/>
      <c r="B10" s="40"/>
      <c r="C10" s="41"/>
    </row>
    <row r="11" spans="1:3" x14ac:dyDescent="0.2">
      <c r="A11" s="3"/>
      <c r="B11" s="24"/>
      <c r="C11" s="25"/>
    </row>
    <row r="12" spans="1:3" x14ac:dyDescent="0.2">
      <c r="A12" s="3"/>
      <c r="B12" s="24"/>
      <c r="C12" s="25"/>
    </row>
    <row r="13" spans="1:3" x14ac:dyDescent="0.2">
      <c r="A13" s="3"/>
      <c r="B13" s="24"/>
      <c r="C13" s="25"/>
    </row>
    <row r="14" spans="1:3" x14ac:dyDescent="0.2">
      <c r="A14" s="3"/>
      <c r="B14" s="24"/>
      <c r="C14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6AE1-F66A-4557-A66A-1D05EB813253}">
  <dimension ref="A2:Q34"/>
  <sheetViews>
    <sheetView workbookViewId="0">
      <selection activeCell="M17" sqref="M17"/>
    </sheetView>
  </sheetViews>
  <sheetFormatPr baseColWidth="10" defaultColWidth="11.42578125" defaultRowHeight="12.75" x14ac:dyDescent="0.2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 x14ac:dyDescent="0.2">
      <c r="A2" s="28" t="s">
        <v>0</v>
      </c>
      <c r="B2" s="28" t="s">
        <v>1</v>
      </c>
      <c r="C2" s="28" t="s">
        <v>2</v>
      </c>
      <c r="D2" s="28" t="s">
        <v>3</v>
      </c>
      <c r="I2" s="58" t="s">
        <v>4</v>
      </c>
      <c r="J2" s="56" t="s">
        <v>5</v>
      </c>
      <c r="K2" s="56"/>
      <c r="L2" s="56"/>
      <c r="N2" s="58" t="s">
        <v>4</v>
      </c>
      <c r="O2" s="56" t="s">
        <v>6</v>
      </c>
      <c r="P2" s="56"/>
      <c r="Q2" s="56"/>
    </row>
    <row r="3" spans="1:17" x14ac:dyDescent="0.2">
      <c r="A3" s="3">
        <v>1</v>
      </c>
      <c r="B3" s="24" t="s">
        <v>78</v>
      </c>
      <c r="C3" s="3" t="s">
        <v>17</v>
      </c>
      <c r="D3" s="3" t="s">
        <v>10</v>
      </c>
      <c r="I3" s="58"/>
      <c r="J3" s="2" t="s">
        <v>10</v>
      </c>
      <c r="K3" s="2" t="s">
        <v>9</v>
      </c>
      <c r="L3" s="2" t="s">
        <v>11</v>
      </c>
      <c r="N3" s="58"/>
      <c r="O3" s="2" t="s">
        <v>10</v>
      </c>
      <c r="P3" s="2" t="s">
        <v>9</v>
      </c>
      <c r="Q3" s="2" t="s">
        <v>11</v>
      </c>
    </row>
    <row r="4" spans="1:17" x14ac:dyDescent="0.2">
      <c r="A4" s="3">
        <f>A3+1</f>
        <v>2</v>
      </c>
      <c r="B4" s="24" t="s">
        <v>79</v>
      </c>
      <c r="C4" s="3" t="s">
        <v>15</v>
      </c>
      <c r="D4" s="3" t="s">
        <v>10</v>
      </c>
      <c r="I4" s="5" t="s">
        <v>8</v>
      </c>
      <c r="J4" s="4">
        <f t="shared" ref="J4:L8" si="0">COUNTIFS($C$3:$C$32,$I4,$D$3:$D$32,J$3)</f>
        <v>0</v>
      </c>
      <c r="K4" s="4">
        <f t="shared" si="0"/>
        <v>0</v>
      </c>
      <c r="L4" s="4">
        <f t="shared" si="0"/>
        <v>0</v>
      </c>
      <c r="N4" s="5" t="s">
        <v>8</v>
      </c>
      <c r="O4" s="4">
        <v>3</v>
      </c>
      <c r="P4" s="4">
        <v>4</v>
      </c>
      <c r="Q4" s="4">
        <v>6</v>
      </c>
    </row>
    <row r="5" spans="1:17" x14ac:dyDescent="0.2">
      <c r="A5" s="3">
        <f t="shared" ref="A5:A24" si="1">A4+1</f>
        <v>3</v>
      </c>
      <c r="B5" s="24" t="s">
        <v>80</v>
      </c>
      <c r="C5" s="3" t="s">
        <v>17</v>
      </c>
      <c r="D5" s="3" t="s">
        <v>10</v>
      </c>
      <c r="I5" s="5" t="s">
        <v>13</v>
      </c>
      <c r="J5" s="4">
        <f t="shared" si="0"/>
        <v>0</v>
      </c>
      <c r="K5" s="4">
        <f t="shared" si="0"/>
        <v>0</v>
      </c>
      <c r="L5" s="4">
        <f t="shared" si="0"/>
        <v>0</v>
      </c>
      <c r="N5" s="5" t="s">
        <v>13</v>
      </c>
      <c r="O5" s="4">
        <v>4</v>
      </c>
      <c r="P5" s="4">
        <v>5</v>
      </c>
      <c r="Q5" s="4">
        <v>7</v>
      </c>
    </row>
    <row r="6" spans="1:17" x14ac:dyDescent="0.2">
      <c r="A6" s="3">
        <f t="shared" si="1"/>
        <v>4</v>
      </c>
      <c r="B6" s="24" t="s">
        <v>81</v>
      </c>
      <c r="C6" s="3" t="s">
        <v>15</v>
      </c>
      <c r="D6" s="3" t="s">
        <v>10</v>
      </c>
      <c r="I6" s="5" t="s">
        <v>18</v>
      </c>
      <c r="J6" s="4">
        <f t="shared" si="0"/>
        <v>0</v>
      </c>
      <c r="K6" s="4">
        <f t="shared" si="0"/>
        <v>0</v>
      </c>
      <c r="L6" s="4">
        <f t="shared" si="0"/>
        <v>0</v>
      </c>
      <c r="N6" s="5" t="s">
        <v>18</v>
      </c>
      <c r="O6" s="4">
        <v>7</v>
      </c>
      <c r="P6" s="4">
        <v>10</v>
      </c>
      <c r="Q6" s="4">
        <v>15</v>
      </c>
    </row>
    <row r="7" spans="1:17" x14ac:dyDescent="0.2">
      <c r="A7" s="3">
        <f t="shared" si="1"/>
        <v>5</v>
      </c>
      <c r="B7" s="24"/>
      <c r="C7" s="3"/>
      <c r="D7" s="3"/>
      <c r="I7" s="5" t="s">
        <v>15</v>
      </c>
      <c r="J7" s="4">
        <f t="shared" si="0"/>
        <v>2</v>
      </c>
      <c r="K7" s="4">
        <f t="shared" si="0"/>
        <v>0</v>
      </c>
      <c r="L7" s="4">
        <f t="shared" si="0"/>
        <v>0</v>
      </c>
      <c r="N7" s="5" t="s">
        <v>15</v>
      </c>
      <c r="O7" s="4">
        <v>3</v>
      </c>
      <c r="P7" s="4">
        <v>4</v>
      </c>
      <c r="Q7" s="4">
        <v>6</v>
      </c>
    </row>
    <row r="8" spans="1:17" x14ac:dyDescent="0.2">
      <c r="A8" s="3">
        <f t="shared" si="1"/>
        <v>6</v>
      </c>
      <c r="B8" s="24"/>
      <c r="C8" s="3"/>
      <c r="D8" s="3"/>
      <c r="I8" s="5" t="s">
        <v>17</v>
      </c>
      <c r="J8" s="4">
        <f t="shared" si="0"/>
        <v>2</v>
      </c>
      <c r="K8" s="4">
        <f t="shared" si="0"/>
        <v>0</v>
      </c>
      <c r="L8" s="4">
        <f t="shared" si="0"/>
        <v>0</v>
      </c>
      <c r="N8" s="5" t="s">
        <v>17</v>
      </c>
      <c r="O8" s="4">
        <v>5</v>
      </c>
      <c r="P8" s="4">
        <v>7</v>
      </c>
      <c r="Q8" s="4">
        <v>10</v>
      </c>
    </row>
    <row r="9" spans="1:17" x14ac:dyDescent="0.2">
      <c r="A9" s="3">
        <f t="shared" si="1"/>
        <v>7</v>
      </c>
      <c r="B9" s="24"/>
      <c r="C9" s="3"/>
      <c r="D9" s="3"/>
    </row>
    <row r="10" spans="1:17" x14ac:dyDescent="0.2">
      <c r="A10" s="3">
        <f t="shared" si="1"/>
        <v>8</v>
      </c>
      <c r="B10" s="24"/>
      <c r="C10" s="3"/>
      <c r="D10" s="3"/>
    </row>
    <row r="11" spans="1:17" x14ac:dyDescent="0.2">
      <c r="A11" s="3">
        <f t="shared" si="1"/>
        <v>9</v>
      </c>
      <c r="B11" s="24"/>
      <c r="C11" s="3"/>
      <c r="D11" s="3"/>
    </row>
    <row r="12" spans="1:17" x14ac:dyDescent="0.2">
      <c r="A12" s="3">
        <f t="shared" si="1"/>
        <v>10</v>
      </c>
      <c r="B12" s="24"/>
      <c r="C12" s="3"/>
      <c r="D12" s="3"/>
    </row>
    <row r="13" spans="1:17" x14ac:dyDescent="0.2">
      <c r="A13" s="3">
        <f t="shared" si="1"/>
        <v>11</v>
      </c>
      <c r="B13" s="24"/>
      <c r="C13" s="3"/>
      <c r="D13" s="3"/>
    </row>
    <row r="14" spans="1:17" x14ac:dyDescent="0.2">
      <c r="A14" s="3">
        <f t="shared" si="1"/>
        <v>12</v>
      </c>
      <c r="B14" s="24"/>
      <c r="C14" s="3"/>
      <c r="D14" s="3"/>
    </row>
    <row r="15" spans="1:17" x14ac:dyDescent="0.2">
      <c r="A15" s="3">
        <f t="shared" si="1"/>
        <v>13</v>
      </c>
      <c r="B15" s="24"/>
      <c r="C15" s="3"/>
      <c r="D15" s="3"/>
    </row>
    <row r="16" spans="1:17" x14ac:dyDescent="0.2">
      <c r="A16" s="3">
        <f t="shared" si="1"/>
        <v>14</v>
      </c>
      <c r="B16" s="24"/>
      <c r="C16" s="3"/>
      <c r="D16" s="3"/>
      <c r="H16" s="15" t="s">
        <v>20</v>
      </c>
      <c r="J16" s="57" t="s">
        <v>21</v>
      </c>
      <c r="K16" s="57"/>
      <c r="L16" s="57"/>
      <c r="M16" s="8" t="s">
        <v>22</v>
      </c>
    </row>
    <row r="17" spans="1:16" x14ac:dyDescent="0.2">
      <c r="A17" s="3">
        <f t="shared" si="1"/>
        <v>15</v>
      </c>
      <c r="B17" s="24"/>
      <c r="C17" s="3"/>
      <c r="D17" s="3"/>
      <c r="H17" s="3">
        <f>SUMPRODUCT(J4:L8,O4:Q8)</f>
        <v>16</v>
      </c>
      <c r="K17" s="4">
        <f>P34</f>
        <v>27</v>
      </c>
      <c r="M17" s="3">
        <f>K17*0.01+0.65</f>
        <v>0.92</v>
      </c>
    </row>
    <row r="18" spans="1:16" x14ac:dyDescent="0.2">
      <c r="A18" s="3">
        <f t="shared" si="1"/>
        <v>16</v>
      </c>
      <c r="B18" s="24"/>
      <c r="C18" s="3"/>
      <c r="D18" s="3"/>
    </row>
    <row r="19" spans="1:16" x14ac:dyDescent="0.2">
      <c r="A19" s="3">
        <f t="shared" si="1"/>
        <v>17</v>
      </c>
      <c r="B19" s="24"/>
      <c r="C19" s="3"/>
      <c r="D19" s="3"/>
      <c r="G19" s="54" t="s">
        <v>23</v>
      </c>
      <c r="H19" s="55"/>
      <c r="I19" s="55"/>
      <c r="J19" s="55"/>
      <c r="K19" s="55"/>
      <c r="L19" s="55"/>
      <c r="M19" s="55"/>
      <c r="N19" s="55"/>
      <c r="O19" s="55"/>
      <c r="P19" s="26" t="s">
        <v>24</v>
      </c>
    </row>
    <row r="20" spans="1:16" x14ac:dyDescent="0.2">
      <c r="A20" s="3">
        <f t="shared" si="1"/>
        <v>18</v>
      </c>
      <c r="B20" s="24"/>
      <c r="C20" s="3"/>
      <c r="D20" s="3"/>
      <c r="G20" s="21" t="s">
        <v>25</v>
      </c>
      <c r="H20" s="20"/>
      <c r="I20" s="20"/>
      <c r="J20" s="20"/>
      <c r="K20" s="20"/>
      <c r="L20" s="20"/>
      <c r="M20" s="20"/>
      <c r="N20" s="20"/>
      <c r="O20" s="22"/>
      <c r="P20" s="3">
        <v>0</v>
      </c>
    </row>
    <row r="21" spans="1:16" x14ac:dyDescent="0.2">
      <c r="A21" s="3">
        <f t="shared" si="1"/>
        <v>19</v>
      </c>
      <c r="B21" s="24"/>
      <c r="C21" s="3"/>
      <c r="D21" s="3"/>
      <c r="G21" s="21" t="s">
        <v>26</v>
      </c>
      <c r="H21" s="20"/>
      <c r="I21" s="20"/>
      <c r="J21" s="20"/>
      <c r="K21" s="20"/>
      <c r="L21" s="20"/>
      <c r="M21" s="20"/>
      <c r="N21" s="20"/>
      <c r="O21" s="22"/>
      <c r="P21" s="3">
        <v>5</v>
      </c>
    </row>
    <row r="22" spans="1:16" x14ac:dyDescent="0.2">
      <c r="A22" s="3">
        <f t="shared" si="1"/>
        <v>20</v>
      </c>
      <c r="B22" s="24"/>
      <c r="C22" s="3"/>
      <c r="D22" s="3"/>
      <c r="G22" s="21" t="s">
        <v>27</v>
      </c>
      <c r="H22" s="20"/>
      <c r="I22" s="20"/>
      <c r="J22" s="20"/>
      <c r="K22" s="20"/>
      <c r="L22" s="20"/>
      <c r="M22" s="20"/>
      <c r="N22" s="20"/>
      <c r="O22" s="22"/>
      <c r="P22" s="3">
        <v>0</v>
      </c>
    </row>
    <row r="23" spans="1:16" x14ac:dyDescent="0.2">
      <c r="A23" s="3">
        <f t="shared" si="1"/>
        <v>21</v>
      </c>
      <c r="B23" s="24"/>
      <c r="C23" s="3"/>
      <c r="D23" s="3"/>
      <c r="G23" s="21" t="s">
        <v>28</v>
      </c>
      <c r="H23" s="20"/>
      <c r="I23" s="20"/>
      <c r="J23" s="20"/>
      <c r="K23" s="20"/>
      <c r="L23" s="20"/>
      <c r="M23" s="20"/>
      <c r="N23" s="20"/>
      <c r="O23" s="22"/>
      <c r="P23" s="3">
        <v>4</v>
      </c>
    </row>
    <row r="24" spans="1:16" x14ac:dyDescent="0.2">
      <c r="A24" s="3">
        <f t="shared" si="1"/>
        <v>22</v>
      </c>
      <c r="B24" s="24"/>
      <c r="C24" s="3"/>
      <c r="D24" s="3"/>
      <c r="G24" s="21" t="s">
        <v>29</v>
      </c>
      <c r="H24" s="20"/>
      <c r="I24" s="20"/>
      <c r="J24" s="20"/>
      <c r="K24" s="20"/>
      <c r="L24" s="20"/>
      <c r="M24" s="20"/>
      <c r="N24" s="20"/>
      <c r="O24" s="22"/>
      <c r="P24" s="3">
        <v>5</v>
      </c>
    </row>
    <row r="25" spans="1:16" x14ac:dyDescent="0.2">
      <c r="G25" s="21" t="s">
        <v>30</v>
      </c>
      <c r="H25" s="20"/>
      <c r="I25" s="20"/>
      <c r="J25" s="20"/>
      <c r="K25" s="20"/>
      <c r="L25" s="20"/>
      <c r="M25" s="20"/>
      <c r="N25" s="20"/>
      <c r="O25" s="22"/>
      <c r="P25" s="3">
        <v>1</v>
      </c>
    </row>
    <row r="26" spans="1:16" x14ac:dyDescent="0.2">
      <c r="G26" s="21" t="s">
        <v>31</v>
      </c>
      <c r="H26" s="20"/>
      <c r="I26" s="20"/>
      <c r="J26" s="20"/>
      <c r="K26" s="20"/>
      <c r="L26" s="20"/>
      <c r="M26" s="20"/>
      <c r="N26" s="20"/>
      <c r="O26" s="22"/>
      <c r="P26" s="3">
        <v>0</v>
      </c>
    </row>
    <row r="27" spans="1:16" x14ac:dyDescent="0.2">
      <c r="G27" s="21" t="s">
        <v>32</v>
      </c>
      <c r="H27" s="20"/>
      <c r="I27" s="20"/>
      <c r="J27" s="20"/>
      <c r="K27" s="20"/>
      <c r="L27" s="20"/>
      <c r="M27" s="20"/>
      <c r="N27" s="20"/>
      <c r="O27" s="22"/>
      <c r="P27" s="3">
        <v>0</v>
      </c>
    </row>
    <row r="28" spans="1:16" x14ac:dyDescent="0.2">
      <c r="G28" s="21" t="s">
        <v>33</v>
      </c>
      <c r="H28" s="20"/>
      <c r="I28" s="20"/>
      <c r="J28" s="20"/>
      <c r="K28" s="20"/>
      <c r="L28" s="20"/>
      <c r="M28" s="20"/>
      <c r="N28" s="20"/>
      <c r="O28" s="22"/>
      <c r="P28" s="3">
        <v>2</v>
      </c>
    </row>
    <row r="29" spans="1:16" x14ac:dyDescent="0.2">
      <c r="G29" s="21" t="s">
        <v>34</v>
      </c>
      <c r="H29" s="20"/>
      <c r="I29" s="20"/>
      <c r="J29" s="20"/>
      <c r="K29" s="20"/>
      <c r="L29" s="20"/>
      <c r="M29" s="20"/>
      <c r="N29" s="20"/>
      <c r="O29" s="22"/>
      <c r="P29" s="3">
        <v>1</v>
      </c>
    </row>
    <row r="30" spans="1:16" x14ac:dyDescent="0.2">
      <c r="B30" s="19"/>
      <c r="G30" s="21" t="s">
        <v>35</v>
      </c>
      <c r="H30" s="20"/>
      <c r="I30" s="20"/>
      <c r="J30" s="20"/>
      <c r="K30" s="20"/>
      <c r="L30" s="20"/>
      <c r="M30" s="20"/>
      <c r="N30" s="20"/>
      <c r="O30" s="22"/>
      <c r="P30" s="3">
        <v>0</v>
      </c>
    </row>
    <row r="31" spans="1:16" x14ac:dyDescent="0.2">
      <c r="B31" s="19"/>
      <c r="G31" s="21" t="s">
        <v>36</v>
      </c>
      <c r="H31" s="20"/>
      <c r="I31" s="20"/>
      <c r="J31" s="20"/>
      <c r="K31" s="20"/>
      <c r="L31" s="20"/>
      <c r="M31" s="20"/>
      <c r="N31" s="20"/>
      <c r="O31" s="22"/>
      <c r="P31" s="3">
        <v>4</v>
      </c>
    </row>
    <row r="32" spans="1:16" x14ac:dyDescent="0.2">
      <c r="G32" s="21" t="s">
        <v>37</v>
      </c>
      <c r="H32" s="20"/>
      <c r="I32" s="20"/>
      <c r="J32" s="20"/>
      <c r="K32" s="20"/>
      <c r="L32" s="20"/>
      <c r="M32" s="20"/>
      <c r="N32" s="20"/>
      <c r="O32" s="22"/>
      <c r="P32" s="3">
        <v>2</v>
      </c>
    </row>
    <row r="33" spans="7:16" x14ac:dyDescent="0.2">
      <c r="G33" s="21" t="s">
        <v>38</v>
      </c>
      <c r="H33" s="20"/>
      <c r="I33" s="20"/>
      <c r="J33" s="20"/>
      <c r="K33" s="20"/>
      <c r="L33" s="20"/>
      <c r="M33" s="20"/>
      <c r="N33" s="20"/>
      <c r="O33" s="22"/>
      <c r="P33" s="3">
        <v>3</v>
      </c>
    </row>
    <row r="34" spans="7:16" x14ac:dyDescent="0.2">
      <c r="G34" s="51" t="s">
        <v>39</v>
      </c>
      <c r="H34" s="52"/>
      <c r="I34" s="52"/>
      <c r="J34" s="52"/>
      <c r="K34" s="52"/>
      <c r="L34" s="52"/>
      <c r="M34" s="52"/>
      <c r="N34" s="52"/>
      <c r="O34" s="53"/>
      <c r="P34" s="27">
        <f>SUM(P20:P33)</f>
        <v>27</v>
      </c>
    </row>
  </sheetData>
  <mergeCells count="7">
    <mergeCell ref="G19:O19"/>
    <mergeCell ref="G34:O34"/>
    <mergeCell ref="I2:I3"/>
    <mergeCell ref="J2:L2"/>
    <mergeCell ref="N2:N3"/>
    <mergeCell ref="O2:Q2"/>
    <mergeCell ref="J16:L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16386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1BF643-6C71-4A09-AEA2-4F8C781D653F}">
          <x14:formula1>
            <xm:f>Parametros!$A$2:$A$6</xm:f>
          </x14:formula1>
          <xm:sqref>C30:C32 C3:C25</xm:sqref>
        </x14:dataValidation>
        <x14:dataValidation type="list" allowBlank="1" showInputMessage="1" showErrorMessage="1" xr:uid="{48152357-9D7D-44B4-A56B-A66AE5D6485B}">
          <x14:formula1>
            <xm:f>Parametros!$D$2:$D$4</xm:f>
          </x14:formula1>
          <xm:sqref>D30:D32 D3:D25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50C2914D6A44EB8B1360EF200ADE2" ma:contentTypeVersion="17" ma:contentTypeDescription="Crear nuevo documento." ma:contentTypeScope="" ma:versionID="8241937c3bfc6c15299f42c47b89871a">
  <xsd:schema xmlns:xsd="http://www.w3.org/2001/XMLSchema" xmlns:xs="http://www.w3.org/2001/XMLSchema" xmlns:p="http://schemas.microsoft.com/office/2006/metadata/properties" xmlns:ns3="9a7d6fcb-db1b-47d2-8e42-e46870cf4fef" xmlns:ns4="7ed75bf0-5450-4ea2-a928-6c43a4cfe60e" targetNamespace="http://schemas.microsoft.com/office/2006/metadata/properties" ma:root="true" ma:fieldsID="12085ab8fec916584c45be21fb88af2b" ns3:_="" ns4:_="">
    <xsd:import namespace="9a7d6fcb-db1b-47d2-8e42-e46870cf4fef"/>
    <xsd:import namespace="7ed75bf0-5450-4ea2-a928-6c43a4cfe6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7d6fcb-db1b-47d2-8e42-e46870cf4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75bf0-5450-4ea2-a928-6c43a4cfe60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7d6fcb-db1b-47d2-8e42-e46870cf4fe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6E100B-CF00-407B-90EB-D1BA63EB25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7d6fcb-db1b-47d2-8e42-e46870cf4fef"/>
    <ds:schemaRef ds:uri="7ed75bf0-5450-4ea2-a928-6c43a4cfe6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07527F-7C4D-435B-B0AD-2C0C1EC77362}">
  <ds:schemaRefs>
    <ds:schemaRef ds:uri="http://schemas.microsoft.com/office/2006/metadata/properties"/>
    <ds:schemaRef ds:uri="7ed75bf0-5450-4ea2-a928-6c43a4cfe60e"/>
    <ds:schemaRef ds:uri="http://schemas.microsoft.com/office/2006/documentManagement/types"/>
    <ds:schemaRef ds:uri="9a7d6fcb-db1b-47d2-8e42-e46870cf4fef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E0C84E-3E60-4E46-837E-102B0A14AE0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PtoFuncionM1</vt:lpstr>
      <vt:lpstr>DescripciónM1</vt:lpstr>
      <vt:lpstr>PtoFuncionM2</vt:lpstr>
      <vt:lpstr>DescripciónM2</vt:lpstr>
      <vt:lpstr>PtoFuncionM3</vt:lpstr>
      <vt:lpstr>DescripciónM3</vt:lpstr>
      <vt:lpstr>PtoFuncionM4</vt:lpstr>
      <vt:lpstr>DescripciónM4</vt:lpstr>
      <vt:lpstr>PtoFuncionM5</vt:lpstr>
      <vt:lpstr>DescripciónM5</vt:lpstr>
      <vt:lpstr>PtoFuncionM6</vt:lpstr>
      <vt:lpstr>DescripciónM6</vt:lpstr>
      <vt:lpstr>PtoFuncionM7</vt:lpstr>
      <vt:lpstr>DescripciónM7</vt:lpstr>
      <vt:lpstr>Estimar</vt:lpstr>
      <vt:lpstr>Parametros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Eduardo Blanco Bielsa</cp:lastModifiedBy>
  <cp:revision/>
  <dcterms:created xsi:type="dcterms:W3CDTF">1996-11-27T10:00:04Z</dcterms:created>
  <dcterms:modified xsi:type="dcterms:W3CDTF">2024-03-11T22:13:11Z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0x010100A5250C2914D6A44EB8B1360EF200ADE2</vt:lpwstr>
  </property>
</Properties>
</file>