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gut\FDAS\"/>
    </mc:Choice>
  </mc:AlternateContent>
  <xr:revisionPtr revIDLastSave="0" documentId="13_ncr:1_{89798A11-EA4D-481C-BE06-92856282868C}" xr6:coauthVersionLast="45" xr6:coauthVersionMax="45" xr10:uidLastSave="{00000000-0000-0000-0000-000000000000}"/>
  <bookViews>
    <workbookView xWindow="-120" yWindow="-120" windowWidth="29040" windowHeight="15840" tabRatio="836" firstSheet="6" activeTab="6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Q5" i="8"/>
  <c r="S5" i="8" s="1"/>
  <c r="R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J9" i="8"/>
  <c r="K9" i="8"/>
  <c r="L9" i="8"/>
  <c r="M9" i="8"/>
  <c r="O9" i="8"/>
  <c r="S9" i="8" s="1"/>
  <c r="P9" i="8"/>
  <c r="Q9" i="8"/>
  <c r="R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J11" i="8"/>
  <c r="K11" i="8"/>
  <c r="L11" i="8"/>
  <c r="M11" i="8"/>
  <c r="O11" i="8"/>
  <c r="S11" i="8" s="1"/>
  <c r="P11" i="8"/>
  <c r="Q11" i="8"/>
  <c r="R11" i="8"/>
  <c r="T11" i="8"/>
  <c r="D12" i="8"/>
  <c r="E12" i="8"/>
  <c r="F12" i="8"/>
  <c r="G12" i="8"/>
  <c r="H12" i="8"/>
  <c r="I12" i="8"/>
  <c r="J12" i="8"/>
  <c r="K12" i="8"/>
  <c r="L12" i="8"/>
  <c r="M12" i="8"/>
  <c r="O12" i="8"/>
  <c r="S12" i="8" s="1"/>
  <c r="P12" i="8"/>
  <c r="Q12" i="8"/>
  <c r="R12" i="8"/>
  <c r="T12" i="8"/>
  <c r="D13" i="8"/>
  <c r="E13" i="8"/>
  <c r="F13" i="8"/>
  <c r="G13" i="8"/>
  <c r="H13" i="8"/>
  <c r="I13" i="8"/>
  <c r="J13" i="8"/>
  <c r="K13" i="8"/>
  <c r="L13" i="8"/>
  <c r="M13" i="8"/>
  <c r="O13" i="8"/>
  <c r="S13" i="8" s="1"/>
  <c r="P13" i="8"/>
  <c r="Q13" i="8"/>
  <c r="R13" i="8"/>
  <c r="T13" i="8"/>
  <c r="D14" i="8"/>
  <c r="E14" i="8"/>
  <c r="F14" i="8"/>
  <c r="G14" i="8"/>
  <c r="H14" i="8"/>
  <c r="I14" i="8"/>
  <c r="J14" i="8"/>
  <c r="K14" i="8"/>
  <c r="L14" i="8"/>
  <c r="M14" i="8"/>
  <c r="O14" i="8"/>
  <c r="S14" i="8" s="1"/>
  <c r="P14" i="8"/>
  <c r="Q14" i="8"/>
  <c r="R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S16" i="8" s="1"/>
  <c r="P16" i="8"/>
  <c r="Q16" i="8"/>
  <c r="R16" i="8"/>
  <c r="T16" i="8"/>
  <c r="D17" i="8"/>
  <c r="E17" i="8"/>
  <c r="F17" i="8"/>
  <c r="G17" i="8"/>
  <c r="H17" i="8"/>
  <c r="I17" i="8"/>
  <c r="J17" i="8"/>
  <c r="K17" i="8"/>
  <c r="L17" i="8"/>
  <c r="M17" i="8"/>
  <c r="O17" i="8"/>
  <c r="S17" i="8" s="1"/>
  <c r="P17" i="8"/>
  <c r="Q17" i="8"/>
  <c r="R17" i="8"/>
  <c r="T17" i="8"/>
  <c r="D18" i="8"/>
  <c r="E18" i="8"/>
  <c r="F18" i="8"/>
  <c r="G18" i="8"/>
  <c r="H18" i="8"/>
  <c r="I18" i="8"/>
  <c r="J18" i="8"/>
  <c r="K18" i="8"/>
  <c r="L18" i="8"/>
  <c r="M18" i="8"/>
  <c r="O18" i="8"/>
  <c r="S18" i="8" s="1"/>
  <c r="P18" i="8"/>
  <c r="Q18" i="8"/>
  <c r="R18" i="8"/>
  <c r="T18" i="8"/>
  <c r="D19" i="8"/>
  <c r="E19" i="8"/>
  <c r="F19" i="8"/>
  <c r="G19" i="8"/>
  <c r="H19" i="8"/>
  <c r="I19" i="8"/>
  <c r="J19" i="8"/>
  <c r="K19" i="8"/>
  <c r="L19" i="8"/>
  <c r="M19" i="8"/>
  <c r="O19" i="8"/>
  <c r="S19" i="8" s="1"/>
  <c r="P19" i="8"/>
  <c r="Q19" i="8"/>
  <c r="R19" i="8"/>
  <c r="T19" i="8"/>
  <c r="D20" i="8"/>
  <c r="E20" i="8"/>
  <c r="F20" i="8"/>
  <c r="G20" i="8"/>
  <c r="H20" i="8"/>
  <c r="I20" i="8"/>
  <c r="J20" i="8"/>
  <c r="K20" i="8"/>
  <c r="L20" i="8"/>
  <c r="M20" i="8"/>
  <c r="O20" i="8"/>
  <c r="S20" i="8" s="1"/>
  <c r="P20" i="8"/>
  <c r="Q20" i="8"/>
  <c r="R20" i="8"/>
  <c r="T20" i="8"/>
  <c r="D21" i="8"/>
  <c r="E21" i="8"/>
  <c r="F21" i="8"/>
  <c r="G21" i="8"/>
  <c r="H21" i="8"/>
  <c r="I21" i="8"/>
  <c r="J21" i="8"/>
  <c r="K21" i="8"/>
  <c r="L21" i="8"/>
  <c r="M21" i="8"/>
  <c r="O21" i="8"/>
  <c r="S21" i="8" s="1"/>
  <c r="P21" i="8"/>
  <c r="Q21" i="8"/>
  <c r="R21" i="8"/>
  <c r="T21" i="8"/>
  <c r="D22" i="8"/>
  <c r="E22" i="8"/>
  <c r="F22" i="8"/>
  <c r="G22" i="8"/>
  <c r="H22" i="8"/>
  <c r="I22" i="8"/>
  <c r="J22" i="8"/>
  <c r="K22" i="8"/>
  <c r="L22" i="8"/>
  <c r="M22" i="8"/>
  <c r="O22" i="8"/>
  <c r="S22" i="8" s="1"/>
  <c r="P22" i="8"/>
  <c r="Q22" i="8"/>
  <c r="R22" i="8"/>
  <c r="T22" i="8"/>
  <c r="D23" i="8"/>
  <c r="E23" i="8"/>
  <c r="F23" i="8"/>
  <c r="G23" i="8"/>
  <c r="H23" i="8"/>
  <c r="I23" i="8"/>
  <c r="J23" i="8"/>
  <c r="K23" i="8"/>
  <c r="L23" i="8"/>
  <c r="M23" i="8"/>
  <c r="O23" i="8"/>
  <c r="S23" i="8" s="1"/>
  <c r="P23" i="8"/>
  <c r="Q23" i="8"/>
  <c r="R23" i="8"/>
  <c r="T23" i="8"/>
  <c r="D24" i="8"/>
  <c r="E24" i="8"/>
  <c r="F24" i="8"/>
  <c r="G24" i="8"/>
  <c r="H24" i="8"/>
  <c r="I24" i="8"/>
  <c r="J24" i="8"/>
  <c r="K24" i="8"/>
  <c r="L24" i="8"/>
  <c r="M24" i="8"/>
  <c r="O24" i="8"/>
  <c r="S24" i="8" s="1"/>
  <c r="P24" i="8"/>
  <c r="Q24" i="8"/>
  <c r="R24" i="8"/>
  <c r="T24" i="8"/>
  <c r="D25" i="8"/>
  <c r="E25" i="8"/>
  <c r="F25" i="8"/>
  <c r="G25" i="8"/>
  <c r="H25" i="8"/>
  <c r="I25" i="8"/>
  <c r="J25" i="8"/>
  <c r="K25" i="8"/>
  <c r="L25" i="8"/>
  <c r="M25" i="8"/>
  <c r="O25" i="8"/>
  <c r="S25" i="8" s="1"/>
  <c r="P25" i="8"/>
  <c r="Q25" i="8"/>
  <c r="R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S28" i="8" s="1"/>
  <c r="P28" i="8"/>
  <c r="Q28" i="8"/>
  <c r="R28" i="8"/>
  <c r="T28" i="8"/>
  <c r="D29" i="8"/>
  <c r="E29" i="8"/>
  <c r="F29" i="8"/>
  <c r="G29" i="8"/>
  <c r="H29" i="8"/>
  <c r="I29" i="8"/>
  <c r="J29" i="8"/>
  <c r="K29" i="8"/>
  <c r="L29" i="8"/>
  <c r="M29" i="8"/>
  <c r="O29" i="8"/>
  <c r="S29" i="8" s="1"/>
  <c r="P29" i="8"/>
  <c r="Q29" i="8"/>
  <c r="R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S31" i="8" s="1"/>
  <c r="P31" i="8"/>
  <c r="Q31" i="8"/>
  <c r="R31" i="8"/>
  <c r="T31" i="8"/>
  <c r="D32" i="8"/>
  <c r="E32" i="8"/>
  <c r="F32" i="8"/>
  <c r="G32" i="8"/>
  <c r="H32" i="8"/>
  <c r="I32" i="8"/>
  <c r="J32" i="8"/>
  <c r="K32" i="8"/>
  <c r="L32" i="8"/>
  <c r="M32" i="8"/>
  <c r="O32" i="8"/>
  <c r="S32" i="8" s="1"/>
  <c r="P32" i="8"/>
  <c r="Q32" i="8"/>
  <c r="R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S36" i="8" s="1"/>
  <c r="P36" i="8"/>
  <c r="Q36" i="8"/>
  <c r="R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S39" i="8" s="1"/>
  <c r="P39" i="8"/>
  <c r="Q39" i="8"/>
  <c r="R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S41" i="8" s="1"/>
  <c r="P41" i="8"/>
  <c r="Q41" i="8"/>
  <c r="R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S44" i="8" s="1"/>
  <c r="P44" i="8"/>
  <c r="Q44" i="8"/>
  <c r="R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S46" i="8" s="1"/>
  <c r="P46" i="8"/>
  <c r="Q46" i="8"/>
  <c r="R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S48" i="8" s="1"/>
  <c r="P48" i="8"/>
  <c r="Q48" i="8"/>
  <c r="R48" i="8"/>
  <c r="T48" i="8"/>
  <c r="D49" i="8"/>
  <c r="E49" i="8"/>
  <c r="F49" i="8"/>
  <c r="G49" i="8"/>
  <c r="H49" i="8"/>
  <c r="I49" i="8"/>
  <c r="J49" i="8"/>
  <c r="K49" i="8"/>
  <c r="L49" i="8"/>
  <c r="M49" i="8"/>
  <c r="O49" i="8"/>
  <c r="S49" i="8" s="1"/>
  <c r="P49" i="8"/>
  <c r="Q49" i="8"/>
  <c r="R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S51" i="8" s="1"/>
  <c r="P51" i="8"/>
  <c r="Q51" i="8"/>
  <c r="R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U5" i="2"/>
  <c r="V5" i="2"/>
  <c r="W5" i="2"/>
  <c r="X5" i="2"/>
  <c r="Y5" i="2"/>
  <c r="AB5" i="2" s="1"/>
  <c r="Z5" i="2"/>
  <c r="AC5" i="2" s="1"/>
  <c r="AA5" i="2"/>
  <c r="U6" i="2"/>
  <c r="AA6" i="2" s="1"/>
  <c r="V6" i="2"/>
  <c r="W6" i="2"/>
  <c r="X6" i="2"/>
  <c r="Y6" i="2"/>
  <c r="Z6" i="2"/>
  <c r="AB6" i="2"/>
  <c r="AC6" i="2"/>
  <c r="U7" i="2"/>
  <c r="V7" i="2"/>
  <c r="W7" i="2"/>
  <c r="X7" i="2"/>
  <c r="Y7" i="2"/>
  <c r="Z7" i="2"/>
  <c r="AA7" i="2"/>
  <c r="AB7" i="2"/>
  <c r="U8" i="2"/>
  <c r="V8" i="2"/>
  <c r="W8" i="2"/>
  <c r="AC8" i="2" s="1"/>
  <c r="X8" i="2"/>
  <c r="Y8" i="2"/>
  <c r="Z8" i="2"/>
  <c r="AA8" i="2"/>
  <c r="U9" i="2"/>
  <c r="V9" i="2"/>
  <c r="W9" i="2"/>
  <c r="X9" i="2"/>
  <c r="Y9" i="2"/>
  <c r="AB9" i="2" s="1"/>
  <c r="Z9" i="2"/>
  <c r="AC9" i="2"/>
  <c r="U10" i="2"/>
  <c r="V10" i="2"/>
  <c r="W10" i="2"/>
  <c r="X10" i="2"/>
  <c r="AA10" i="2" s="1"/>
  <c r="Y10" i="2"/>
  <c r="Z10" i="2"/>
  <c r="AC10" i="2" s="1"/>
  <c r="AB10" i="2"/>
  <c r="U11" i="2"/>
  <c r="V11" i="2"/>
  <c r="W11" i="2"/>
  <c r="X11" i="2"/>
  <c r="Y11" i="2"/>
  <c r="AB11" i="2" s="1"/>
  <c r="Z11" i="2"/>
  <c r="AA11" i="2"/>
  <c r="U12" i="2"/>
  <c r="V12" i="2"/>
  <c r="W12" i="2"/>
  <c r="AC12" i="2" s="1"/>
  <c r="X12" i="2"/>
  <c r="Y12" i="2"/>
  <c r="AB12" i="2" s="1"/>
  <c r="Z12" i="2"/>
  <c r="AA12" i="2"/>
  <c r="U13" i="2"/>
  <c r="AA13" i="2" s="1"/>
  <c r="V13" i="2"/>
  <c r="W13" i="2"/>
  <c r="AC13" i="2" s="1"/>
  <c r="X13" i="2"/>
  <c r="Y13" i="2"/>
  <c r="AB13" i="2" s="1"/>
  <c r="Z13" i="2"/>
  <c r="U14" i="2"/>
  <c r="AA14" i="2" s="1"/>
  <c r="V14" i="2"/>
  <c r="AB14" i="2" s="1"/>
  <c r="W14" i="2"/>
  <c r="X14" i="2"/>
  <c r="Y14" i="2"/>
  <c r="Z14" i="2"/>
  <c r="AC14" i="2"/>
  <c r="U15" i="2"/>
  <c r="V15" i="2"/>
  <c r="W15" i="2"/>
  <c r="X15" i="2"/>
  <c r="AA15" i="2" s="1"/>
  <c r="Y15" i="2"/>
  <c r="Z15" i="2"/>
  <c r="AB15" i="2"/>
  <c r="U16" i="2"/>
  <c r="V16" i="2"/>
  <c r="W16" i="2"/>
  <c r="X16" i="2"/>
  <c r="Y16" i="2"/>
  <c r="Z16" i="2"/>
  <c r="AC16" i="2" s="1"/>
  <c r="U17" i="2"/>
  <c r="AA17" i="2" s="1"/>
  <c r="V17" i="2"/>
  <c r="W17" i="2"/>
  <c r="X17" i="2"/>
  <c r="Y17" i="2"/>
  <c r="AB17" i="2" s="1"/>
  <c r="Z17" i="2"/>
  <c r="AC17" i="2" s="1"/>
  <c r="U18" i="2"/>
  <c r="V18" i="2"/>
  <c r="AB18" i="2" s="1"/>
  <c r="W18" i="2"/>
  <c r="AC18" i="2" s="1"/>
  <c r="X18" i="2"/>
  <c r="Y18" i="2"/>
  <c r="Z18" i="2"/>
  <c r="AA18" i="2"/>
  <c r="U19" i="2"/>
  <c r="V19" i="2"/>
  <c r="AB19" i="2" s="1"/>
  <c r="W19" i="2"/>
  <c r="X19" i="2"/>
  <c r="Y19" i="2"/>
  <c r="Z19" i="2"/>
  <c r="AA19" i="2"/>
  <c r="U20" i="2"/>
  <c r="AA20" i="2" s="1"/>
  <c r="V20" i="2"/>
  <c r="W20" i="2"/>
  <c r="X20" i="2"/>
  <c r="Y20" i="2"/>
  <c r="Z20" i="2"/>
  <c r="AC20" i="2" s="1"/>
  <c r="U21" i="2"/>
  <c r="V21" i="2"/>
  <c r="W21" i="2"/>
  <c r="X21" i="2"/>
  <c r="Y21" i="2"/>
  <c r="Z21" i="2"/>
  <c r="AC21" i="2" s="1"/>
  <c r="U22" i="2"/>
  <c r="V22" i="2"/>
  <c r="W22" i="2"/>
  <c r="AC22" i="2" s="1"/>
  <c r="X22" i="2"/>
  <c r="Y22" i="2"/>
  <c r="Z22" i="2"/>
  <c r="AA22" i="2"/>
  <c r="AB22" i="2"/>
  <c r="U23" i="2"/>
  <c r="V23" i="2"/>
  <c r="AB23" i="2" s="1"/>
  <c r="W23" i="2"/>
  <c r="X23" i="2"/>
  <c r="Y23" i="2"/>
  <c r="Z23" i="2"/>
  <c r="AA23" i="2"/>
  <c r="U24" i="2"/>
  <c r="V24" i="2"/>
  <c r="AB24" i="2" s="1"/>
  <c r="W24" i="2"/>
  <c r="AC24" i="2" s="1"/>
  <c r="X24" i="2"/>
  <c r="Y24" i="2"/>
  <c r="Z24" i="2"/>
  <c r="AA24" i="2"/>
  <c r="U25" i="2"/>
  <c r="AA25" i="2" s="1"/>
  <c r="V25" i="2"/>
  <c r="AB25" i="2" s="1"/>
  <c r="W25" i="2"/>
  <c r="AC25" i="2" s="1"/>
  <c r="X25" i="2"/>
  <c r="Y25" i="2"/>
  <c r="Z25" i="2"/>
  <c r="U26" i="2"/>
  <c r="V26" i="2"/>
  <c r="W26" i="2"/>
  <c r="AC26" i="2" s="1"/>
  <c r="X26" i="2"/>
  <c r="Y26" i="2"/>
  <c r="Z26" i="2"/>
  <c r="AA26" i="2"/>
  <c r="U27" i="2"/>
  <c r="V27" i="2"/>
  <c r="AB27" i="2" s="1"/>
  <c r="W27" i="2"/>
  <c r="X27" i="2"/>
  <c r="Y27" i="2"/>
  <c r="Z27" i="2"/>
  <c r="AA27" i="2"/>
  <c r="U28" i="2"/>
  <c r="AA28" i="2" s="1"/>
  <c r="V28" i="2"/>
  <c r="AB28" i="2" s="1"/>
  <c r="W28" i="2"/>
  <c r="AC28" i="2" s="1"/>
  <c r="X28" i="2"/>
  <c r="Y28" i="2"/>
  <c r="Z28" i="2"/>
  <c r="U29" i="2"/>
  <c r="AA29" i="2" s="1"/>
  <c r="V29" i="2"/>
  <c r="W29" i="2"/>
  <c r="X29" i="2"/>
  <c r="Y29" i="2"/>
  <c r="AB29" i="2" s="1"/>
  <c r="Z29" i="2"/>
  <c r="AC29" i="2" s="1"/>
  <c r="U30" i="2"/>
  <c r="V30" i="2"/>
  <c r="W30" i="2"/>
  <c r="X30" i="2"/>
  <c r="AA30" i="2" s="1"/>
  <c r="Y30" i="2"/>
  <c r="Z30" i="2"/>
  <c r="AC30" i="2" s="1"/>
  <c r="U31" i="2"/>
  <c r="V31" i="2"/>
  <c r="W31" i="2"/>
  <c r="AC31" i="2" s="1"/>
  <c r="X31" i="2"/>
  <c r="Y31" i="2"/>
  <c r="Z31" i="2"/>
  <c r="AA31" i="2"/>
  <c r="AB31" i="2"/>
  <c r="U32" i="2"/>
  <c r="V32" i="2"/>
  <c r="W32" i="2"/>
  <c r="AC32" i="2" s="1"/>
  <c r="X32" i="2"/>
  <c r="Y32" i="2"/>
  <c r="Z32" i="2"/>
  <c r="AA32" i="2"/>
  <c r="U33" i="2"/>
  <c r="V33" i="2"/>
  <c r="W33" i="2"/>
  <c r="X33" i="2"/>
  <c r="Y33" i="2"/>
  <c r="Z33" i="2"/>
  <c r="AB33" i="2"/>
  <c r="U34" i="2"/>
  <c r="V34" i="2"/>
  <c r="W34" i="2"/>
  <c r="X34" i="2"/>
  <c r="Y34" i="2"/>
  <c r="AB34" i="2" s="1"/>
  <c r="Z34" i="2"/>
  <c r="AC34" i="2" s="1"/>
  <c r="U35" i="2"/>
  <c r="V35" i="2"/>
  <c r="AB35" i="2" s="1"/>
  <c r="W35" i="2"/>
  <c r="X35" i="2"/>
  <c r="Y35" i="2"/>
  <c r="Z35" i="2"/>
  <c r="U36" i="2"/>
  <c r="V36" i="2"/>
  <c r="AB36" i="2" s="1"/>
  <c r="W36" i="2"/>
  <c r="X36" i="2"/>
  <c r="Y36" i="2"/>
  <c r="Z36" i="2"/>
  <c r="AA36" i="2"/>
  <c r="U37" i="2"/>
  <c r="V37" i="2"/>
  <c r="W37" i="2"/>
  <c r="X37" i="2"/>
  <c r="Y37" i="2"/>
  <c r="Z37" i="2"/>
  <c r="U38" i="2"/>
  <c r="AA38" i="2" s="1"/>
  <c r="V38" i="2"/>
  <c r="W38" i="2"/>
  <c r="X38" i="2"/>
  <c r="Y38" i="2"/>
  <c r="AB38" i="2" s="1"/>
  <c r="Z38" i="2"/>
  <c r="AC38" i="2" s="1"/>
  <c r="U39" i="2"/>
  <c r="V39" i="2"/>
  <c r="AB39" i="2" s="1"/>
  <c r="W39" i="2"/>
  <c r="X39" i="2"/>
  <c r="AA39" i="2" s="1"/>
  <c r="Y39" i="2"/>
  <c r="Z39" i="2"/>
  <c r="U40" i="2"/>
  <c r="V40" i="2"/>
  <c r="W40" i="2"/>
  <c r="AC40" i="2" s="1"/>
  <c r="X40" i="2"/>
  <c r="Y40" i="2"/>
  <c r="Z40" i="2"/>
  <c r="AA40" i="2"/>
  <c r="U41" i="2"/>
  <c r="V41" i="2"/>
  <c r="W41" i="2"/>
  <c r="X41" i="2"/>
  <c r="Y41" i="2"/>
  <c r="Z41" i="2"/>
  <c r="AC41" i="2" s="1"/>
  <c r="U42" i="2"/>
  <c r="V42" i="2"/>
  <c r="W42" i="2"/>
  <c r="X42" i="2"/>
  <c r="Y42" i="2"/>
  <c r="Z42" i="2"/>
  <c r="AC42" i="2" s="1"/>
  <c r="U43" i="2"/>
  <c r="V43" i="2"/>
  <c r="W43" i="2"/>
  <c r="AC43" i="2" s="1"/>
  <c r="X43" i="2"/>
  <c r="AA43" i="2" s="1"/>
  <c r="Y43" i="2"/>
  <c r="Z43" i="2"/>
  <c r="AB43" i="2"/>
  <c r="U44" i="2"/>
  <c r="V44" i="2"/>
  <c r="W44" i="2"/>
  <c r="X44" i="2"/>
  <c r="AA44" i="2" s="1"/>
  <c r="Y44" i="2"/>
  <c r="Z44" i="2"/>
  <c r="U45" i="2"/>
  <c r="AA45" i="2" s="1"/>
  <c r="V45" i="2"/>
  <c r="W45" i="2"/>
  <c r="X45" i="2"/>
  <c r="Y45" i="2"/>
  <c r="Z45" i="2"/>
  <c r="AC45" i="2" s="1"/>
  <c r="U46" i="2"/>
  <c r="V46" i="2"/>
  <c r="W46" i="2"/>
  <c r="X46" i="2"/>
  <c r="Y46" i="2"/>
  <c r="AB46" i="2" s="1"/>
  <c r="Z46" i="2"/>
  <c r="AC46" i="2"/>
  <c r="U47" i="2"/>
  <c r="V47" i="2"/>
  <c r="AB47" i="2" s="1"/>
  <c r="W47" i="2"/>
  <c r="X47" i="2"/>
  <c r="AA47" i="2" s="1"/>
  <c r="Y47" i="2"/>
  <c r="Z47" i="2"/>
  <c r="U48" i="2"/>
  <c r="V48" i="2"/>
  <c r="W48" i="2"/>
  <c r="X48" i="2"/>
  <c r="Y48" i="2"/>
  <c r="Z48" i="2"/>
  <c r="AA48" i="2"/>
  <c r="U49" i="2"/>
  <c r="V49" i="2"/>
  <c r="AB49" i="2" s="1"/>
  <c r="W49" i="2"/>
  <c r="X49" i="2"/>
  <c r="Y49" i="2"/>
  <c r="Z49" i="2"/>
  <c r="AC49" i="2" s="1"/>
  <c r="U50" i="2"/>
  <c r="V50" i="2"/>
  <c r="W50" i="2"/>
  <c r="X50" i="2"/>
  <c r="Y50" i="2"/>
  <c r="AB50" i="2" s="1"/>
  <c r="Z50" i="2"/>
  <c r="AC50" i="2" s="1"/>
  <c r="U51" i="2"/>
  <c r="V51" i="2"/>
  <c r="AB51" i="2" s="1"/>
  <c r="W51" i="2"/>
  <c r="X51" i="2"/>
  <c r="Y51" i="2"/>
  <c r="Z51" i="2"/>
  <c r="U52" i="2"/>
  <c r="V52" i="2"/>
  <c r="W52" i="2"/>
  <c r="X52" i="2"/>
  <c r="Y52" i="2"/>
  <c r="Z52" i="2"/>
  <c r="AA52" i="2"/>
  <c r="D5" i="2"/>
  <c r="E5" i="2"/>
  <c r="F5" i="2"/>
  <c r="G5" i="2"/>
  <c r="P5" i="2" s="1"/>
  <c r="H5" i="2"/>
  <c r="I5" i="2"/>
  <c r="J5" i="2"/>
  <c r="K5" i="2"/>
  <c r="L5" i="2"/>
  <c r="M5" i="2"/>
  <c r="N5" i="2"/>
  <c r="O5" i="2"/>
  <c r="D6" i="2"/>
  <c r="E6" i="2"/>
  <c r="F6" i="2"/>
  <c r="O6" i="2" s="1"/>
  <c r="G6" i="2"/>
  <c r="H6" i="2"/>
  <c r="I6" i="2"/>
  <c r="J6" i="2"/>
  <c r="K6" i="2"/>
  <c r="L6" i="2"/>
  <c r="M6" i="2"/>
  <c r="N6" i="2"/>
  <c r="P6" i="2"/>
  <c r="D7" i="2"/>
  <c r="E7" i="2"/>
  <c r="N7" i="2" s="1"/>
  <c r="F7" i="2"/>
  <c r="G7" i="2"/>
  <c r="H7" i="2"/>
  <c r="I7" i="2"/>
  <c r="J7" i="2"/>
  <c r="K7" i="2"/>
  <c r="L7" i="2"/>
  <c r="M7" i="2"/>
  <c r="O7" i="2"/>
  <c r="P7" i="2"/>
  <c r="D8" i="2"/>
  <c r="E8" i="2"/>
  <c r="F8" i="2"/>
  <c r="G8" i="2"/>
  <c r="H8" i="2"/>
  <c r="I8" i="2"/>
  <c r="J8" i="2"/>
  <c r="K8" i="2"/>
  <c r="L8" i="2"/>
  <c r="M8" i="2"/>
  <c r="N8" i="2"/>
  <c r="O8" i="2"/>
  <c r="P8" i="2"/>
  <c r="D9" i="2"/>
  <c r="E9" i="2"/>
  <c r="F9" i="2"/>
  <c r="G9" i="2"/>
  <c r="P9" i="2" s="1"/>
  <c r="H9" i="2"/>
  <c r="I9" i="2"/>
  <c r="J9" i="2"/>
  <c r="K9" i="2"/>
  <c r="L9" i="2"/>
  <c r="M9" i="2"/>
  <c r="N9" i="2"/>
  <c r="O9" i="2"/>
  <c r="D10" i="2"/>
  <c r="E10" i="2"/>
  <c r="F10" i="2"/>
  <c r="O10" i="2" s="1"/>
  <c r="G10" i="2"/>
  <c r="H10" i="2"/>
  <c r="I10" i="2"/>
  <c r="J10" i="2"/>
  <c r="K10" i="2"/>
  <c r="L10" i="2"/>
  <c r="M10" i="2"/>
  <c r="N10" i="2"/>
  <c r="P10" i="2"/>
  <c r="D11" i="2"/>
  <c r="E11" i="2"/>
  <c r="N11" i="2" s="1"/>
  <c r="F11" i="2"/>
  <c r="G11" i="2"/>
  <c r="H11" i="2"/>
  <c r="I11" i="2"/>
  <c r="J11" i="2"/>
  <c r="K11" i="2"/>
  <c r="L11" i="2"/>
  <c r="M11" i="2"/>
  <c r="O11" i="2"/>
  <c r="P11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D13" i="2"/>
  <c r="E13" i="2"/>
  <c r="F13" i="2"/>
  <c r="G13" i="2"/>
  <c r="P13" i="2" s="1"/>
  <c r="H13" i="2"/>
  <c r="I13" i="2"/>
  <c r="J13" i="2"/>
  <c r="K13" i="2"/>
  <c r="L13" i="2"/>
  <c r="M13" i="2"/>
  <c r="N13" i="2"/>
  <c r="O13" i="2"/>
  <c r="D14" i="2"/>
  <c r="E14" i="2"/>
  <c r="F14" i="2"/>
  <c r="O14" i="2" s="1"/>
  <c r="G14" i="2"/>
  <c r="P14" i="2" s="1"/>
  <c r="H14" i="2"/>
  <c r="I14" i="2"/>
  <c r="J14" i="2"/>
  <c r="K14" i="2"/>
  <c r="L14" i="2"/>
  <c r="M14" i="2"/>
  <c r="N14" i="2"/>
  <c r="D15" i="2"/>
  <c r="E15" i="2"/>
  <c r="N15" i="2" s="1"/>
  <c r="F15" i="2"/>
  <c r="O15" i="2" s="1"/>
  <c r="G15" i="2"/>
  <c r="H15" i="2"/>
  <c r="I15" i="2"/>
  <c r="J15" i="2"/>
  <c r="K15" i="2"/>
  <c r="L15" i="2"/>
  <c r="M15" i="2"/>
  <c r="P15" i="2"/>
  <c r="D16" i="2"/>
  <c r="E16" i="2"/>
  <c r="N16" i="2" s="1"/>
  <c r="F16" i="2"/>
  <c r="G16" i="2"/>
  <c r="H16" i="2"/>
  <c r="I16" i="2"/>
  <c r="J16" i="2"/>
  <c r="K16" i="2"/>
  <c r="L16" i="2"/>
  <c r="M16" i="2"/>
  <c r="O16" i="2"/>
  <c r="P16" i="2"/>
  <c r="D17" i="2"/>
  <c r="E17" i="2"/>
  <c r="F17" i="2"/>
  <c r="G17" i="2"/>
  <c r="P17" i="2" s="1"/>
  <c r="H17" i="2"/>
  <c r="I17" i="2"/>
  <c r="J17" i="2"/>
  <c r="K17" i="2"/>
  <c r="L17" i="2"/>
  <c r="M17" i="2"/>
  <c r="N17" i="2"/>
  <c r="O17" i="2"/>
  <c r="D18" i="2"/>
  <c r="E18" i="2"/>
  <c r="F18" i="2"/>
  <c r="O18" i="2" s="1"/>
  <c r="G18" i="2"/>
  <c r="P18" i="2" s="1"/>
  <c r="H18" i="2"/>
  <c r="I18" i="2"/>
  <c r="J18" i="2"/>
  <c r="K18" i="2"/>
  <c r="L18" i="2"/>
  <c r="M18" i="2"/>
  <c r="N18" i="2"/>
  <c r="D19" i="2"/>
  <c r="E19" i="2"/>
  <c r="N19" i="2" s="1"/>
  <c r="F19" i="2"/>
  <c r="O19" i="2" s="1"/>
  <c r="G19" i="2"/>
  <c r="H19" i="2"/>
  <c r="I19" i="2"/>
  <c r="J19" i="2"/>
  <c r="K19" i="2"/>
  <c r="L19" i="2"/>
  <c r="M19" i="2"/>
  <c r="P19" i="2"/>
  <c r="D20" i="2"/>
  <c r="E20" i="2"/>
  <c r="N20" i="2" s="1"/>
  <c r="F20" i="2"/>
  <c r="G20" i="2"/>
  <c r="H20" i="2"/>
  <c r="I20" i="2"/>
  <c r="J20" i="2"/>
  <c r="K20" i="2"/>
  <c r="L20" i="2"/>
  <c r="M20" i="2"/>
  <c r="O20" i="2"/>
  <c r="P20" i="2"/>
  <c r="D21" i="2"/>
  <c r="E21" i="2"/>
  <c r="F21" i="2"/>
  <c r="G21" i="2"/>
  <c r="P21" i="2" s="1"/>
  <c r="H21" i="2"/>
  <c r="I21" i="2"/>
  <c r="J21" i="2"/>
  <c r="K21" i="2"/>
  <c r="L21" i="2"/>
  <c r="M21" i="2"/>
  <c r="N21" i="2"/>
  <c r="O21" i="2"/>
  <c r="D22" i="2"/>
  <c r="E22" i="2"/>
  <c r="F22" i="2"/>
  <c r="O22" i="2" s="1"/>
  <c r="G22" i="2"/>
  <c r="P22" i="2" s="1"/>
  <c r="H22" i="2"/>
  <c r="I22" i="2"/>
  <c r="J22" i="2"/>
  <c r="K22" i="2"/>
  <c r="L22" i="2"/>
  <c r="M22" i="2"/>
  <c r="N22" i="2"/>
  <c r="D23" i="2"/>
  <c r="E23" i="2"/>
  <c r="N23" i="2" s="1"/>
  <c r="F23" i="2"/>
  <c r="O23" i="2" s="1"/>
  <c r="G23" i="2"/>
  <c r="H23" i="2"/>
  <c r="I23" i="2"/>
  <c r="J23" i="2"/>
  <c r="K23" i="2"/>
  <c r="L23" i="2"/>
  <c r="M23" i="2"/>
  <c r="P23" i="2"/>
  <c r="D24" i="2"/>
  <c r="E24" i="2"/>
  <c r="N24" i="2" s="1"/>
  <c r="F24" i="2"/>
  <c r="G24" i="2"/>
  <c r="H24" i="2"/>
  <c r="I24" i="2"/>
  <c r="J24" i="2"/>
  <c r="K24" i="2"/>
  <c r="L24" i="2"/>
  <c r="M24" i="2"/>
  <c r="O24" i="2"/>
  <c r="P24" i="2"/>
  <c r="D25" i="2"/>
  <c r="E25" i="2"/>
  <c r="F25" i="2"/>
  <c r="G25" i="2"/>
  <c r="P25" i="2" s="1"/>
  <c r="H25" i="2"/>
  <c r="I25" i="2"/>
  <c r="J25" i="2"/>
  <c r="K25" i="2"/>
  <c r="L25" i="2"/>
  <c r="M25" i="2"/>
  <c r="N25" i="2"/>
  <c r="O25" i="2"/>
  <c r="D26" i="2"/>
  <c r="E26" i="2"/>
  <c r="F26" i="2"/>
  <c r="O26" i="2" s="1"/>
  <c r="G26" i="2"/>
  <c r="P26" i="2" s="1"/>
  <c r="H26" i="2"/>
  <c r="I26" i="2"/>
  <c r="J26" i="2"/>
  <c r="K26" i="2"/>
  <c r="L26" i="2"/>
  <c r="M26" i="2"/>
  <c r="N26" i="2"/>
  <c r="D27" i="2"/>
  <c r="E27" i="2"/>
  <c r="N27" i="2" s="1"/>
  <c r="F27" i="2"/>
  <c r="O27" i="2" s="1"/>
  <c r="G27" i="2"/>
  <c r="H27" i="2"/>
  <c r="I27" i="2"/>
  <c r="J27" i="2"/>
  <c r="K27" i="2"/>
  <c r="L27" i="2"/>
  <c r="M27" i="2"/>
  <c r="P27" i="2"/>
  <c r="D28" i="2"/>
  <c r="E28" i="2"/>
  <c r="N28" i="2" s="1"/>
  <c r="F28" i="2"/>
  <c r="G28" i="2"/>
  <c r="H28" i="2"/>
  <c r="I28" i="2"/>
  <c r="J28" i="2"/>
  <c r="K28" i="2"/>
  <c r="L28" i="2"/>
  <c r="M28" i="2"/>
  <c r="O28" i="2"/>
  <c r="P28" i="2"/>
  <c r="D29" i="2"/>
  <c r="E29" i="2"/>
  <c r="F29" i="2"/>
  <c r="G29" i="2"/>
  <c r="P29" i="2" s="1"/>
  <c r="H29" i="2"/>
  <c r="I29" i="2"/>
  <c r="J29" i="2"/>
  <c r="K29" i="2"/>
  <c r="L29" i="2"/>
  <c r="M29" i="2"/>
  <c r="N29" i="2"/>
  <c r="O29" i="2"/>
  <c r="D30" i="2"/>
  <c r="E30" i="2"/>
  <c r="F30" i="2"/>
  <c r="O30" i="2" s="1"/>
  <c r="G30" i="2"/>
  <c r="P30" i="2" s="1"/>
  <c r="H30" i="2"/>
  <c r="I30" i="2"/>
  <c r="J30" i="2"/>
  <c r="K30" i="2"/>
  <c r="L30" i="2"/>
  <c r="M30" i="2"/>
  <c r="N30" i="2"/>
  <c r="D31" i="2"/>
  <c r="E31" i="2"/>
  <c r="N31" i="2" s="1"/>
  <c r="F31" i="2"/>
  <c r="O31" i="2" s="1"/>
  <c r="G31" i="2"/>
  <c r="H31" i="2"/>
  <c r="I31" i="2"/>
  <c r="J31" i="2"/>
  <c r="K31" i="2"/>
  <c r="L31" i="2"/>
  <c r="M31" i="2"/>
  <c r="P31" i="2"/>
  <c r="D32" i="2"/>
  <c r="E32" i="2"/>
  <c r="N32" i="2" s="1"/>
  <c r="F32" i="2"/>
  <c r="G32" i="2"/>
  <c r="H32" i="2"/>
  <c r="I32" i="2"/>
  <c r="J32" i="2"/>
  <c r="K32" i="2"/>
  <c r="L32" i="2"/>
  <c r="M32" i="2"/>
  <c r="O32" i="2"/>
  <c r="P32" i="2"/>
  <c r="D33" i="2"/>
  <c r="E33" i="2"/>
  <c r="F33" i="2"/>
  <c r="G33" i="2"/>
  <c r="P33" i="2" s="1"/>
  <c r="H33" i="2"/>
  <c r="I33" i="2"/>
  <c r="J33" i="2"/>
  <c r="K33" i="2"/>
  <c r="L33" i="2"/>
  <c r="M33" i="2"/>
  <c r="N33" i="2"/>
  <c r="O33" i="2"/>
  <c r="D34" i="2"/>
  <c r="E34" i="2"/>
  <c r="F34" i="2"/>
  <c r="O34" i="2" s="1"/>
  <c r="G34" i="2"/>
  <c r="P34" i="2" s="1"/>
  <c r="H34" i="2"/>
  <c r="I34" i="2"/>
  <c r="J34" i="2"/>
  <c r="K34" i="2"/>
  <c r="L34" i="2"/>
  <c r="M34" i="2"/>
  <c r="N34" i="2"/>
  <c r="D35" i="2"/>
  <c r="E35" i="2"/>
  <c r="N35" i="2" s="1"/>
  <c r="F35" i="2"/>
  <c r="O35" i="2" s="1"/>
  <c r="G35" i="2"/>
  <c r="H35" i="2"/>
  <c r="I35" i="2"/>
  <c r="J35" i="2"/>
  <c r="K35" i="2"/>
  <c r="L35" i="2"/>
  <c r="M35" i="2"/>
  <c r="P35" i="2"/>
  <c r="D36" i="2"/>
  <c r="E36" i="2"/>
  <c r="N36" i="2" s="1"/>
  <c r="F36" i="2"/>
  <c r="G36" i="2"/>
  <c r="H36" i="2"/>
  <c r="I36" i="2"/>
  <c r="J36" i="2"/>
  <c r="K36" i="2"/>
  <c r="L36" i="2"/>
  <c r="M36" i="2"/>
  <c r="O36" i="2"/>
  <c r="P36" i="2"/>
  <c r="D37" i="2"/>
  <c r="E37" i="2"/>
  <c r="F37" i="2"/>
  <c r="G37" i="2"/>
  <c r="P37" i="2" s="1"/>
  <c r="H37" i="2"/>
  <c r="I37" i="2"/>
  <c r="J37" i="2"/>
  <c r="K37" i="2"/>
  <c r="L37" i="2"/>
  <c r="M37" i="2"/>
  <c r="N37" i="2"/>
  <c r="O37" i="2"/>
  <c r="D38" i="2"/>
  <c r="E38" i="2"/>
  <c r="F38" i="2"/>
  <c r="O38" i="2" s="1"/>
  <c r="G38" i="2"/>
  <c r="P38" i="2" s="1"/>
  <c r="H38" i="2"/>
  <c r="I38" i="2"/>
  <c r="J38" i="2"/>
  <c r="K38" i="2"/>
  <c r="L38" i="2"/>
  <c r="M38" i="2"/>
  <c r="N38" i="2"/>
  <c r="D39" i="2"/>
  <c r="E39" i="2"/>
  <c r="N39" i="2" s="1"/>
  <c r="F39" i="2"/>
  <c r="O39" i="2" s="1"/>
  <c r="G39" i="2"/>
  <c r="H39" i="2"/>
  <c r="I39" i="2"/>
  <c r="J39" i="2"/>
  <c r="K39" i="2"/>
  <c r="L39" i="2"/>
  <c r="M39" i="2"/>
  <c r="P39" i="2"/>
  <c r="D40" i="2"/>
  <c r="E40" i="2"/>
  <c r="N40" i="2" s="1"/>
  <c r="F40" i="2"/>
  <c r="G40" i="2"/>
  <c r="H40" i="2"/>
  <c r="I40" i="2"/>
  <c r="J40" i="2"/>
  <c r="K40" i="2"/>
  <c r="L40" i="2"/>
  <c r="M40" i="2"/>
  <c r="O40" i="2"/>
  <c r="P40" i="2"/>
  <c r="D41" i="2"/>
  <c r="E41" i="2"/>
  <c r="F41" i="2"/>
  <c r="G41" i="2"/>
  <c r="P41" i="2" s="1"/>
  <c r="H41" i="2"/>
  <c r="I41" i="2"/>
  <c r="J41" i="2"/>
  <c r="K41" i="2"/>
  <c r="L41" i="2"/>
  <c r="M41" i="2"/>
  <c r="N41" i="2"/>
  <c r="O41" i="2"/>
  <c r="D42" i="2"/>
  <c r="E42" i="2"/>
  <c r="F42" i="2"/>
  <c r="O42" i="2" s="1"/>
  <c r="G42" i="2"/>
  <c r="P42" i="2" s="1"/>
  <c r="H42" i="2"/>
  <c r="I42" i="2"/>
  <c r="J42" i="2"/>
  <c r="K42" i="2"/>
  <c r="L42" i="2"/>
  <c r="M42" i="2"/>
  <c r="N42" i="2"/>
  <c r="D43" i="2"/>
  <c r="E43" i="2"/>
  <c r="N43" i="2" s="1"/>
  <c r="F43" i="2"/>
  <c r="O43" i="2" s="1"/>
  <c r="G43" i="2"/>
  <c r="H43" i="2"/>
  <c r="I43" i="2"/>
  <c r="J43" i="2"/>
  <c r="K43" i="2"/>
  <c r="L43" i="2"/>
  <c r="M43" i="2"/>
  <c r="P43" i="2"/>
  <c r="D44" i="2"/>
  <c r="E44" i="2"/>
  <c r="N44" i="2" s="1"/>
  <c r="F44" i="2"/>
  <c r="G44" i="2"/>
  <c r="H44" i="2"/>
  <c r="I44" i="2"/>
  <c r="J44" i="2"/>
  <c r="K44" i="2"/>
  <c r="L44" i="2"/>
  <c r="M44" i="2"/>
  <c r="O44" i="2"/>
  <c r="P44" i="2"/>
  <c r="D45" i="2"/>
  <c r="E45" i="2"/>
  <c r="F45" i="2"/>
  <c r="G45" i="2"/>
  <c r="P45" i="2" s="1"/>
  <c r="H45" i="2"/>
  <c r="I45" i="2"/>
  <c r="J45" i="2"/>
  <c r="K45" i="2"/>
  <c r="L45" i="2"/>
  <c r="M45" i="2"/>
  <c r="N45" i="2"/>
  <c r="O45" i="2"/>
  <c r="D46" i="2"/>
  <c r="E46" i="2"/>
  <c r="F46" i="2"/>
  <c r="O46" i="2" s="1"/>
  <c r="G46" i="2"/>
  <c r="P46" i="2" s="1"/>
  <c r="H46" i="2"/>
  <c r="I46" i="2"/>
  <c r="J46" i="2"/>
  <c r="K46" i="2"/>
  <c r="L46" i="2"/>
  <c r="M46" i="2"/>
  <c r="N46" i="2"/>
  <c r="D47" i="2"/>
  <c r="E47" i="2"/>
  <c r="N47" i="2" s="1"/>
  <c r="F47" i="2"/>
  <c r="O47" i="2" s="1"/>
  <c r="G47" i="2"/>
  <c r="H47" i="2"/>
  <c r="I47" i="2"/>
  <c r="J47" i="2"/>
  <c r="K47" i="2"/>
  <c r="L47" i="2"/>
  <c r="M47" i="2"/>
  <c r="P47" i="2"/>
  <c r="D48" i="2"/>
  <c r="E48" i="2"/>
  <c r="N48" i="2" s="1"/>
  <c r="F48" i="2"/>
  <c r="G48" i="2"/>
  <c r="H48" i="2"/>
  <c r="I48" i="2"/>
  <c r="J48" i="2"/>
  <c r="K48" i="2"/>
  <c r="L48" i="2"/>
  <c r="M48" i="2"/>
  <c r="O48" i="2"/>
  <c r="P48" i="2"/>
  <c r="D49" i="2"/>
  <c r="E49" i="2"/>
  <c r="F49" i="2"/>
  <c r="G49" i="2"/>
  <c r="P49" i="2" s="1"/>
  <c r="H49" i="2"/>
  <c r="I49" i="2"/>
  <c r="J49" i="2"/>
  <c r="K49" i="2"/>
  <c r="L49" i="2"/>
  <c r="M49" i="2"/>
  <c r="N49" i="2"/>
  <c r="O49" i="2"/>
  <c r="D50" i="2"/>
  <c r="E50" i="2"/>
  <c r="F50" i="2"/>
  <c r="O50" i="2" s="1"/>
  <c r="G50" i="2"/>
  <c r="P50" i="2" s="1"/>
  <c r="H50" i="2"/>
  <c r="I50" i="2"/>
  <c r="J50" i="2"/>
  <c r="K50" i="2"/>
  <c r="L50" i="2"/>
  <c r="M50" i="2"/>
  <c r="N50" i="2"/>
  <c r="D51" i="2"/>
  <c r="E51" i="2"/>
  <c r="N51" i="2" s="1"/>
  <c r="F51" i="2"/>
  <c r="O51" i="2" s="1"/>
  <c r="G51" i="2"/>
  <c r="H51" i="2"/>
  <c r="I51" i="2"/>
  <c r="J51" i="2"/>
  <c r="K51" i="2"/>
  <c r="L51" i="2"/>
  <c r="M51" i="2"/>
  <c r="P51" i="2"/>
  <c r="D52" i="2"/>
  <c r="E52" i="2"/>
  <c r="N52" i="2" s="1"/>
  <c r="F52" i="2"/>
  <c r="G52" i="2"/>
  <c r="H52" i="2"/>
  <c r="I52" i="2"/>
  <c r="J52" i="2"/>
  <c r="K52" i="2"/>
  <c r="L52" i="2"/>
  <c r="M52" i="2"/>
  <c r="O52" i="2"/>
  <c r="P52" i="2"/>
  <c r="AA51" i="2" l="1"/>
  <c r="AA49" i="2"/>
  <c r="AC47" i="2"/>
  <c r="AC44" i="2"/>
  <c r="AB42" i="2"/>
  <c r="AA42" i="2"/>
  <c r="AB40" i="2"/>
  <c r="AC37" i="2"/>
  <c r="AB37" i="2"/>
  <c r="AA35" i="2"/>
  <c r="AC33" i="2"/>
  <c r="AB32" i="2"/>
  <c r="AB30" i="2"/>
  <c r="AC19" i="2"/>
  <c r="AB16" i="2"/>
  <c r="AC51" i="2"/>
  <c r="AC48" i="2"/>
  <c r="AA46" i="2"/>
  <c r="AB44" i="2"/>
  <c r="AB41" i="2"/>
  <c r="AA37" i="2"/>
  <c r="AC35" i="2"/>
  <c r="AA33" i="2"/>
  <c r="AC27" i="2"/>
  <c r="AC23" i="2"/>
  <c r="AB20" i="2"/>
  <c r="AA16" i="2"/>
  <c r="AC11" i="2"/>
  <c r="AC7" i="2"/>
  <c r="AC52" i="2"/>
  <c r="AA50" i="2"/>
  <c r="AB48" i="2"/>
  <c r="AB45" i="2"/>
  <c r="AA41" i="2"/>
  <c r="AC39" i="2"/>
  <c r="AC36" i="2"/>
  <c r="AA34" i="2"/>
  <c r="AA9" i="2"/>
  <c r="AB8" i="2"/>
  <c r="AB52" i="2"/>
  <c r="AB26" i="2"/>
  <c r="AB21" i="2"/>
  <c r="AA21" i="2"/>
  <c r="AC15" i="2"/>
  <c r="U4" i="2"/>
  <c r="O4" i="8" l="1"/>
  <c r="P4" i="8"/>
  <c r="Q4" i="8"/>
  <c r="R4" i="8"/>
  <c r="T4" i="8" s="1"/>
  <c r="C4" i="8"/>
  <c r="V4" i="2"/>
  <c r="W4" i="2"/>
  <c r="X4" i="2"/>
  <c r="AA4" i="2" s="1"/>
  <c r="Y4" i="2"/>
  <c r="Z4" i="2"/>
  <c r="D4" i="2"/>
  <c r="AB4" i="2" l="1"/>
  <c r="AC4" i="2"/>
  <c r="S4" i="8"/>
  <c r="F442" i="2"/>
  <c r="G442" i="2"/>
  <c r="H442" i="2"/>
  <c r="I442" i="2"/>
  <c r="J442" i="2"/>
  <c r="K442" i="2"/>
  <c r="L442" i="2"/>
  <c r="M442" i="2"/>
  <c r="F443" i="2"/>
  <c r="G443" i="2"/>
  <c r="H443" i="2"/>
  <c r="I443" i="2"/>
  <c r="J443" i="2"/>
  <c r="K443" i="2"/>
  <c r="L443" i="2"/>
  <c r="M443" i="2"/>
  <c r="F444" i="2"/>
  <c r="G444" i="2"/>
  <c r="H444" i="2"/>
  <c r="I444" i="2"/>
  <c r="J444" i="2"/>
  <c r="K444" i="2"/>
  <c r="L444" i="2"/>
  <c r="M444" i="2"/>
  <c r="F445" i="2"/>
  <c r="G445" i="2"/>
  <c r="H445" i="2"/>
  <c r="I445" i="2"/>
  <c r="J445" i="2"/>
  <c r="K445" i="2"/>
  <c r="L445" i="2"/>
  <c r="M445" i="2"/>
  <c r="F446" i="2"/>
  <c r="G446" i="2"/>
  <c r="H446" i="2"/>
  <c r="I446" i="2"/>
  <c r="J446" i="2"/>
  <c r="K446" i="2"/>
  <c r="L446" i="2"/>
  <c r="M446" i="2"/>
  <c r="F447" i="2"/>
  <c r="G447" i="2"/>
  <c r="H447" i="2"/>
  <c r="I447" i="2"/>
  <c r="J447" i="2"/>
  <c r="K447" i="2"/>
  <c r="L447" i="2"/>
  <c r="M447" i="2"/>
  <c r="F448" i="2"/>
  <c r="G448" i="2"/>
  <c r="H448" i="2"/>
  <c r="I448" i="2"/>
  <c r="J448" i="2"/>
  <c r="K448" i="2"/>
  <c r="L448" i="2"/>
  <c r="M448" i="2"/>
  <c r="F449" i="2"/>
  <c r="G449" i="2"/>
  <c r="H449" i="2"/>
  <c r="I449" i="2"/>
  <c r="J449" i="2"/>
  <c r="K449" i="2"/>
  <c r="L449" i="2"/>
  <c r="M449" i="2"/>
  <c r="F450" i="2"/>
  <c r="G450" i="2"/>
  <c r="H450" i="2"/>
  <c r="I450" i="2"/>
  <c r="J450" i="2"/>
  <c r="K450" i="2"/>
  <c r="L450" i="2"/>
  <c r="M450" i="2"/>
  <c r="F451" i="2"/>
  <c r="G451" i="2"/>
  <c r="H451" i="2"/>
  <c r="I451" i="2"/>
  <c r="J451" i="2"/>
  <c r="K451" i="2"/>
  <c r="L451" i="2"/>
  <c r="M451" i="2"/>
  <c r="F452" i="2"/>
  <c r="G452" i="2"/>
  <c r="H452" i="2"/>
  <c r="I452" i="2"/>
  <c r="J452" i="2"/>
  <c r="K452" i="2"/>
  <c r="L452" i="2"/>
  <c r="M452" i="2"/>
  <c r="F453" i="2"/>
  <c r="G453" i="2"/>
  <c r="H453" i="2"/>
  <c r="I453" i="2"/>
  <c r="J453" i="2"/>
  <c r="K453" i="2"/>
  <c r="L453" i="2"/>
  <c r="M453" i="2"/>
  <c r="F454" i="2"/>
  <c r="G454" i="2"/>
  <c r="H454" i="2"/>
  <c r="I454" i="2"/>
  <c r="J454" i="2"/>
  <c r="K454" i="2"/>
  <c r="L454" i="2"/>
  <c r="M454" i="2"/>
  <c r="F455" i="2"/>
  <c r="G455" i="2"/>
  <c r="H455" i="2"/>
  <c r="I455" i="2"/>
  <c r="J455" i="2"/>
  <c r="K455" i="2"/>
  <c r="L455" i="2"/>
  <c r="M455" i="2"/>
  <c r="F456" i="2"/>
  <c r="G456" i="2"/>
  <c r="H456" i="2"/>
  <c r="I456" i="2"/>
  <c r="J456" i="2"/>
  <c r="K456" i="2"/>
  <c r="L456" i="2"/>
  <c r="M456" i="2"/>
  <c r="D442" i="2" l="1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Z3" i="2" l="1"/>
  <c r="Y3" i="2"/>
  <c r="X3" i="2"/>
  <c r="W3" i="2"/>
  <c r="V3" i="2"/>
  <c r="U3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F4" i="12" s="1"/>
  <c r="D4" i="12"/>
  <c r="E4" i="12" s="1"/>
  <c r="H4" i="12" s="1"/>
  <c r="C3" i="12"/>
  <c r="D3" i="12"/>
  <c r="E3" i="12" s="1"/>
  <c r="H3" i="12" s="1"/>
  <c r="F3" i="12"/>
  <c r="D2" i="12"/>
  <c r="E2" i="12" s="1"/>
  <c r="H2" i="12" s="1"/>
  <c r="C2" i="12"/>
  <c r="F2" i="12" l="1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E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E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F719" i="11" s="1"/>
  <c r="B719" i="11"/>
  <c r="D719" i="11" s="1"/>
  <c r="A720" i="11"/>
  <c r="C720" i="11" s="1"/>
  <c r="B720" i="11"/>
  <c r="D720" i="11" s="1"/>
  <c r="A721" i="11"/>
  <c r="C721" i="11" s="1"/>
  <c r="E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E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F741" i="11" s="1"/>
  <c r="B741" i="11"/>
  <c r="D741" i="11" s="1"/>
  <c r="A742" i="11"/>
  <c r="C742" i="11" s="1"/>
  <c r="B742" i="11"/>
  <c r="D742" i="11" s="1"/>
  <c r="A743" i="11"/>
  <c r="C743" i="11" s="1"/>
  <c r="E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H759" i="11" s="1"/>
  <c r="B759" i="11"/>
  <c r="D759" i="11" s="1"/>
  <c r="A760" i="11"/>
  <c r="C760" i="11" s="1"/>
  <c r="B760" i="11"/>
  <c r="D760" i="11" s="1"/>
  <c r="A761" i="11"/>
  <c r="C761" i="11" s="1"/>
  <c r="E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F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E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H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E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D862" i="11"/>
  <c r="A863" i="11"/>
  <c r="C863" i="11" s="1"/>
  <c r="B863" i="11"/>
  <c r="A864" i="11"/>
  <c r="B864" i="11"/>
  <c r="A865" i="1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A908" i="1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B912" i="11"/>
  <c r="D912" i="11" s="1"/>
  <c r="A913" i="11"/>
  <c r="B913" i="1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A934" i="11"/>
  <c r="C934" i="11" s="1"/>
  <c r="B934" i="11"/>
  <c r="D934" i="11" s="1"/>
  <c r="A935" i="11"/>
  <c r="B935" i="11"/>
  <c r="A936" i="11"/>
  <c r="C936" i="11" s="1"/>
  <c r="B936" i="11"/>
  <c r="D936" i="11" s="1"/>
  <c r="A937" i="11"/>
  <c r="B937" i="1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B983" i="11"/>
  <c r="A984" i="1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M983" i="11"/>
  <c r="K981" i="11"/>
  <c r="K977" i="11"/>
  <c r="K976" i="11"/>
  <c r="K970" i="11"/>
  <c r="N958" i="11"/>
  <c r="N953" i="11"/>
  <c r="N952" i="11"/>
  <c r="L948" i="11"/>
  <c r="L946" i="11"/>
  <c r="N942" i="11"/>
  <c r="N941" i="11"/>
  <c r="N937" i="11"/>
  <c r="N936" i="11"/>
  <c r="N935" i="11"/>
  <c r="L932" i="11"/>
  <c r="L930" i="11"/>
  <c r="N926" i="11"/>
  <c r="N925" i="11"/>
  <c r="N920" i="11"/>
  <c r="N919" i="11"/>
  <c r="N916" i="11"/>
  <c r="L916" i="11"/>
  <c r="N914" i="11"/>
  <c r="L914" i="11"/>
  <c r="K912" i="11"/>
  <c r="N910" i="11"/>
  <c r="L910" i="11"/>
  <c r="M908" i="11"/>
  <c r="M907" i="11"/>
  <c r="M906" i="11"/>
  <c r="K906" i="11"/>
  <c r="N904" i="11"/>
  <c r="L904" i="11"/>
  <c r="N903" i="11"/>
  <c r="N899" i="11"/>
  <c r="N893" i="11"/>
  <c r="N889" i="11"/>
  <c r="N883" i="11"/>
  <c r="N882" i="11"/>
  <c r="L882" i="11"/>
  <c r="M881" i="11"/>
  <c r="K881" i="11"/>
  <c r="M879" i="11"/>
  <c r="K879" i="11"/>
  <c r="L871" i="11"/>
  <c r="M869" i="11"/>
  <c r="K869" i="11"/>
  <c r="M865" i="11"/>
  <c r="M863" i="11"/>
  <c r="K863" i="11"/>
  <c r="N862" i="11"/>
  <c r="L862" i="11"/>
  <c r="M860" i="11"/>
  <c r="K860" i="11"/>
  <c r="M858" i="11"/>
  <c r="K858" i="11"/>
  <c r="L856" i="11"/>
  <c r="M854" i="11"/>
  <c r="K854" i="11"/>
  <c r="L850" i="11"/>
  <c r="M848" i="11"/>
  <c r="K848" i="11"/>
  <c r="M846" i="11"/>
  <c r="K846" i="11"/>
  <c r="M845" i="11"/>
  <c r="N844" i="11"/>
  <c r="M840" i="11"/>
  <c r="K840" i="11"/>
  <c r="M838" i="11"/>
  <c r="K838" i="11"/>
  <c r="N836" i="11"/>
  <c r="M832" i="11"/>
  <c r="K832" i="11"/>
  <c r="M830" i="11"/>
  <c r="K830" i="11"/>
  <c r="N828" i="11"/>
  <c r="M826" i="11"/>
  <c r="K826" i="11"/>
  <c r="M824" i="11"/>
  <c r="K824" i="11"/>
  <c r="M820" i="11"/>
  <c r="K820" i="11"/>
  <c r="K1001" i="11"/>
  <c r="C999" i="11"/>
  <c r="M998" i="11"/>
  <c r="K997" i="11"/>
  <c r="M991" i="11"/>
  <c r="K990" i="11"/>
  <c r="C989" i="11"/>
  <c r="M989" i="11"/>
  <c r="M987" i="11"/>
  <c r="K987" i="11"/>
  <c r="C985" i="11"/>
  <c r="M985" i="11"/>
  <c r="C984" i="11"/>
  <c r="M979" i="11"/>
  <c r="M978" i="11"/>
  <c r="K978" i="11"/>
  <c r="M958" i="11"/>
  <c r="L956" i="11"/>
  <c r="N954" i="11"/>
  <c r="L954" i="11"/>
  <c r="M952" i="11"/>
  <c r="N950" i="11"/>
  <c r="L950" i="11"/>
  <c r="N945" i="11"/>
  <c r="N944" i="11"/>
  <c r="L944" i="11"/>
  <c r="N943" i="11"/>
  <c r="N940" i="11"/>
  <c r="L940" i="11"/>
  <c r="N938" i="11"/>
  <c r="L938" i="11"/>
  <c r="N934" i="11"/>
  <c r="L934" i="11"/>
  <c r="N933" i="11"/>
  <c r="N929" i="11"/>
  <c r="N928" i="11"/>
  <c r="L928" i="11"/>
  <c r="N927" i="11"/>
  <c r="N924" i="11"/>
  <c r="L924" i="11"/>
  <c r="N922" i="11"/>
  <c r="L922" i="11"/>
  <c r="K920" i="11"/>
  <c r="N918" i="11"/>
  <c r="L918" i="11"/>
  <c r="L913" i="11"/>
  <c r="N912" i="11"/>
  <c r="L912" i="11"/>
  <c r="M909" i="11"/>
  <c r="K909" i="11"/>
  <c r="L907" i="11"/>
  <c r="L902" i="11"/>
  <c r="N901" i="11"/>
  <c r="L901" i="11"/>
  <c r="M898" i="11"/>
  <c r="N897" i="11"/>
  <c r="L897" i="11"/>
  <c r="N895" i="11"/>
  <c r="L895" i="11"/>
  <c r="K893" i="11"/>
  <c r="N891" i="11"/>
  <c r="L891" i="11"/>
  <c r="M888" i="11"/>
  <c r="K887" i="11"/>
  <c r="N876" i="11"/>
  <c r="M871" i="11"/>
  <c r="K871" i="11"/>
  <c r="N869" i="11"/>
  <c r="M867" i="11"/>
  <c r="K867" i="11"/>
  <c r="N865" i="11"/>
  <c r="L863" i="11"/>
  <c r="M862" i="11"/>
  <c r="K862" i="11"/>
  <c r="L860" i="11"/>
  <c r="L858" i="11"/>
  <c r="M856" i="11"/>
  <c r="K856" i="11"/>
  <c r="L854" i="11"/>
  <c r="M852" i="11"/>
  <c r="K852" i="11"/>
  <c r="M850" i="11"/>
  <c r="K850" i="11"/>
  <c r="L848" i="11"/>
  <c r="L846" i="11"/>
  <c r="M844" i="11"/>
  <c r="K844" i="11"/>
  <c r="M842" i="11"/>
  <c r="K842" i="11"/>
  <c r="N840" i="11"/>
  <c r="N838" i="11"/>
  <c r="M836" i="11"/>
  <c r="K836" i="11"/>
  <c r="K835" i="11"/>
  <c r="M834" i="11"/>
  <c r="K834" i="11"/>
  <c r="L832" i="11"/>
  <c r="L830" i="11"/>
  <c r="M828" i="11"/>
  <c r="K828" i="11"/>
  <c r="L826" i="11"/>
  <c r="N824" i="11"/>
  <c r="M822" i="11"/>
  <c r="K822" i="11"/>
  <c r="N820" i="11"/>
  <c r="F826" i="11"/>
  <c r="E848" i="11"/>
  <c r="E840" i="11"/>
  <c r="E832" i="11"/>
  <c r="E820" i="11"/>
  <c r="E759" i="11"/>
  <c r="F769" i="11"/>
  <c r="E869" i="11"/>
  <c r="F789" i="11"/>
  <c r="E769" i="11"/>
  <c r="H732" i="11"/>
  <c r="F723" i="11"/>
  <c r="F848" i="11"/>
  <c r="F840" i="11"/>
  <c r="F832" i="11"/>
  <c r="H869" i="11"/>
  <c r="F846" i="11"/>
  <c r="F838" i="11"/>
  <c r="F830" i="11"/>
  <c r="H789" i="11"/>
  <c r="H767" i="11"/>
  <c r="H751" i="11"/>
  <c r="H72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B799" i="9"/>
  <c r="E799" i="9" s="1"/>
  <c r="A800" i="9"/>
  <c r="D800" i="9" s="1"/>
  <c r="B800" i="9"/>
  <c r="E800" i="9" s="1"/>
  <c r="A801" i="9"/>
  <c r="B801" i="9"/>
  <c r="E801" i="9" s="1"/>
  <c r="A802" i="9"/>
  <c r="B802" i="9"/>
  <c r="E802" i="9" s="1"/>
  <c r="A803" i="9"/>
  <c r="B803" i="9"/>
  <c r="E803" i="9" s="1"/>
  <c r="A804" i="9"/>
  <c r="G804" i="9" s="1"/>
  <c r="B804" i="9"/>
  <c r="E804" i="9" s="1"/>
  <c r="A805" i="9"/>
  <c r="B805" i="9"/>
  <c r="E805" i="9" s="1"/>
  <c r="A806" i="9"/>
  <c r="B806" i="9"/>
  <c r="E806" i="9" s="1"/>
  <c r="A807" i="9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I789" i="11"/>
  <c r="D878" i="5"/>
  <c r="E874" i="5"/>
  <c r="D866" i="5"/>
  <c r="C791" i="9"/>
  <c r="J789" i="11"/>
  <c r="C925" i="9"/>
  <c r="C976" i="9"/>
  <c r="C910" i="9"/>
  <c r="C846" i="9"/>
  <c r="C664" i="9"/>
  <c r="C505" i="9"/>
  <c r="G505" i="9" s="1"/>
  <c r="C521" i="9"/>
  <c r="C999" i="9"/>
  <c r="C995" i="9"/>
  <c r="C987" i="9"/>
  <c r="C983" i="9"/>
  <c r="C979" i="9"/>
  <c r="C971" i="9"/>
  <c r="C967" i="9"/>
  <c r="C963" i="9"/>
  <c r="C955" i="9"/>
  <c r="C951" i="9"/>
  <c r="C947" i="9"/>
  <c r="C939" i="9"/>
  <c r="C935" i="9"/>
  <c r="C931" i="9"/>
  <c r="C913" i="9"/>
  <c r="C909" i="9"/>
  <c r="C905" i="9"/>
  <c r="C897" i="9"/>
  <c r="C893" i="9"/>
  <c r="C889" i="9"/>
  <c r="C881" i="9"/>
  <c r="C877" i="9"/>
  <c r="C873" i="9"/>
  <c r="C869" i="9"/>
  <c r="C865" i="9"/>
  <c r="C861" i="9"/>
  <c r="C857" i="9"/>
  <c r="C853" i="9"/>
  <c r="C849" i="9"/>
  <c r="C845" i="9"/>
  <c r="C841" i="9"/>
  <c r="C837" i="9"/>
  <c r="C833" i="9"/>
  <c r="C829" i="9"/>
  <c r="C825" i="9"/>
  <c r="C821" i="9"/>
  <c r="C817" i="9"/>
  <c r="C813" i="9"/>
  <c r="C809" i="9"/>
  <c r="C805" i="9"/>
  <c r="C801" i="9"/>
  <c r="C797" i="9"/>
  <c r="C793" i="9"/>
  <c r="C787" i="9"/>
  <c r="C783" i="9"/>
  <c r="C779" i="9"/>
  <c r="C775" i="9"/>
  <c r="C771" i="9"/>
  <c r="C767" i="9"/>
  <c r="C763" i="9"/>
  <c r="C759" i="9"/>
  <c r="C755" i="9"/>
  <c r="C751" i="9"/>
  <c r="C747" i="9"/>
  <c r="C743" i="9"/>
  <c r="C739" i="9"/>
  <c r="D739" i="9" s="1"/>
  <c r="C735" i="9"/>
  <c r="D735" i="9" s="1"/>
  <c r="C731" i="9"/>
  <c r="D731" i="9" s="1"/>
  <c r="C727" i="9"/>
  <c r="C723" i="9"/>
  <c r="C719" i="9"/>
  <c r="C715" i="9"/>
  <c r="C711" i="9"/>
  <c r="C707" i="9"/>
  <c r="C703" i="9"/>
  <c r="C699" i="9"/>
  <c r="C695" i="9"/>
  <c r="C691" i="9"/>
  <c r="C685" i="9"/>
  <c r="G685" i="9" s="1"/>
  <c r="C669" i="9"/>
  <c r="G669" i="9" s="1"/>
  <c r="C639" i="9"/>
  <c r="C577" i="9"/>
  <c r="G577" i="9" s="1"/>
  <c r="C553" i="9"/>
  <c r="D553" i="9" s="1"/>
  <c r="C537" i="9"/>
  <c r="G526" i="9"/>
  <c r="G691" i="9"/>
  <c r="G695" i="9"/>
  <c r="G699" i="9"/>
  <c r="G703" i="9"/>
  <c r="G707" i="9"/>
  <c r="G711" i="9"/>
  <c r="G715" i="9"/>
  <c r="G719" i="9"/>
  <c r="G723" i="9"/>
  <c r="G727" i="9"/>
  <c r="G731" i="9"/>
  <c r="G735" i="9"/>
  <c r="G739" i="9"/>
  <c r="G743" i="9"/>
  <c r="G747" i="9"/>
  <c r="G751" i="9"/>
  <c r="G755" i="9"/>
  <c r="G759" i="9"/>
  <c r="G763" i="9"/>
  <c r="G767" i="9"/>
  <c r="G771" i="9"/>
  <c r="G775" i="9"/>
  <c r="G779" i="9"/>
  <c r="G783" i="9"/>
  <c r="G787" i="9"/>
  <c r="G791" i="9"/>
  <c r="G919" i="9"/>
  <c r="G795" i="9"/>
  <c r="G799" i="9"/>
  <c r="G803" i="9"/>
  <c r="G807" i="9"/>
  <c r="G809" i="9"/>
  <c r="G813" i="9"/>
  <c r="G817" i="9"/>
  <c r="G821" i="9"/>
  <c r="G825" i="9"/>
  <c r="G829" i="9"/>
  <c r="G833" i="9"/>
  <c r="G837" i="9"/>
  <c r="G841" i="9"/>
  <c r="G845" i="9"/>
  <c r="G849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7" i="9"/>
  <c r="G929" i="9"/>
  <c r="G931" i="9"/>
  <c r="G933" i="9"/>
  <c r="G935" i="9"/>
  <c r="G937" i="9"/>
  <c r="G941" i="9"/>
  <c r="G943" i="9"/>
  <c r="G945" i="9"/>
  <c r="G949" i="9"/>
  <c r="G951" i="9"/>
  <c r="G953" i="9"/>
  <c r="G957" i="9"/>
  <c r="G959" i="9"/>
  <c r="G961" i="9"/>
  <c r="G965" i="9"/>
  <c r="G967" i="9"/>
  <c r="G969" i="9"/>
  <c r="G973" i="9"/>
  <c r="G975" i="9"/>
  <c r="G977" i="9"/>
  <c r="G981" i="9"/>
  <c r="G983" i="9"/>
  <c r="G985" i="9"/>
  <c r="G989" i="9"/>
  <c r="G991" i="9"/>
  <c r="G993" i="9"/>
  <c r="G997" i="9"/>
  <c r="G999" i="9"/>
  <c r="G1001" i="9"/>
  <c r="I886" i="5"/>
  <c r="E878" i="5"/>
  <c r="I874" i="5"/>
  <c r="I930" i="5"/>
  <c r="D926" i="5"/>
  <c r="I922" i="5"/>
  <c r="I914" i="5"/>
  <c r="E910" i="5"/>
  <c r="D906" i="5"/>
  <c r="D898" i="5"/>
  <c r="D894" i="5"/>
  <c r="I890" i="5"/>
  <c r="G908" i="5"/>
  <c r="F891" i="5"/>
  <c r="F883" i="5"/>
  <c r="D998" i="5"/>
  <c r="D990" i="5"/>
  <c r="D974" i="5"/>
  <c r="D966" i="5"/>
  <c r="D958" i="5"/>
  <c r="D942" i="5"/>
  <c r="D938" i="5"/>
  <c r="G936" i="5"/>
  <c r="G928" i="5"/>
  <c r="E922" i="5"/>
  <c r="G920" i="5"/>
  <c r="E906" i="5"/>
  <c r="G904" i="5"/>
  <c r="G1000" i="5"/>
  <c r="G984" i="5"/>
  <c r="G972" i="5"/>
  <c r="G968" i="5"/>
  <c r="G952" i="5"/>
  <c r="G940" i="5"/>
  <c r="G812" i="5"/>
  <c r="F907" i="5"/>
  <c r="F923" i="5"/>
  <c r="G880" i="5"/>
  <c r="E890" i="5"/>
  <c r="F871" i="5"/>
  <c r="I950" i="5"/>
  <c r="I958" i="5"/>
  <c r="I966" i="5"/>
  <c r="I982" i="5"/>
  <c r="I990" i="5"/>
  <c r="I998" i="5"/>
  <c r="E993" i="2"/>
  <c r="F993" i="2"/>
  <c r="G993" i="2"/>
  <c r="F879" i="5"/>
  <c r="I902" i="5"/>
  <c r="I934" i="5"/>
  <c r="I993" i="2"/>
  <c r="J993" i="2"/>
  <c r="I910" i="5"/>
  <c r="I938" i="5"/>
  <c r="E942" i="5"/>
  <c r="E946" i="5"/>
  <c r="E950" i="5"/>
  <c r="E958" i="5"/>
  <c r="E962" i="5"/>
  <c r="E966" i="5"/>
  <c r="E974" i="5"/>
  <c r="E978" i="5"/>
  <c r="E982" i="5"/>
  <c r="E990" i="5"/>
  <c r="E994" i="5"/>
  <c r="E998" i="5"/>
  <c r="H993" i="2"/>
  <c r="AR960" i="4"/>
  <c r="G960" i="4" s="1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E860" i="11" l="1"/>
  <c r="E858" i="11"/>
  <c r="E854" i="11"/>
  <c r="H846" i="11"/>
  <c r="H838" i="11"/>
  <c r="H830" i="11"/>
  <c r="E789" i="11"/>
  <c r="E809" i="11"/>
  <c r="F803" i="11"/>
  <c r="F801" i="11"/>
  <c r="E736" i="11"/>
  <c r="E734" i="11"/>
  <c r="F732" i="11"/>
  <c r="F722" i="11"/>
  <c r="H716" i="11"/>
  <c r="F712" i="11"/>
  <c r="H708" i="11"/>
  <c r="F706" i="11"/>
  <c r="H704" i="11"/>
  <c r="F702" i="11"/>
  <c r="F684" i="11"/>
  <c r="F614" i="11"/>
  <c r="H612" i="11"/>
  <c r="J732" i="11"/>
  <c r="K882" i="11"/>
  <c r="M944" i="11"/>
  <c r="L985" i="11"/>
  <c r="H801" i="11"/>
  <c r="H712" i="11"/>
  <c r="K884" i="11"/>
  <c r="C967" i="11"/>
  <c r="F967" i="11" s="1"/>
  <c r="C904" i="11"/>
  <c r="J830" i="11"/>
  <c r="N874" i="11"/>
  <c r="M932" i="11"/>
  <c r="M936" i="11"/>
  <c r="M967" i="11"/>
  <c r="M924" i="11"/>
  <c r="K965" i="11"/>
  <c r="N1000" i="11"/>
  <c r="D71" i="5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I708" i="11" s="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J801" i="11"/>
  <c r="K801" i="11" s="1"/>
  <c r="M801" i="11" s="1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M899" i="11"/>
  <c r="K899" i="11"/>
  <c r="C897" i="11"/>
  <c r="H897" i="11" s="1"/>
  <c r="M897" i="11"/>
  <c r="C895" i="11"/>
  <c r="M895" i="11"/>
  <c r="C893" i="11"/>
  <c r="E893" i="11" s="1"/>
  <c r="M893" i="11"/>
  <c r="C891" i="1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M939" i="11"/>
  <c r="K939" i="11"/>
  <c r="C933" i="11"/>
  <c r="M933" i="11"/>
  <c r="K933" i="11"/>
  <c r="C923" i="11"/>
  <c r="E923" i="11" s="1"/>
  <c r="M923" i="11"/>
  <c r="K923" i="11"/>
  <c r="C917" i="11"/>
  <c r="M917" i="11"/>
  <c r="K917" i="11"/>
  <c r="D900" i="11"/>
  <c r="N900" i="11"/>
  <c r="L900" i="11"/>
  <c r="D881" i="11"/>
  <c r="N881" i="11"/>
  <c r="D875" i="11"/>
  <c r="N875" i="11"/>
  <c r="L875" i="11"/>
  <c r="C868" i="1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H959" i="11" s="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J679" i="11" s="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F947" i="11" s="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F925" i="11" s="1"/>
  <c r="M925" i="11"/>
  <c r="K925" i="11"/>
  <c r="C921" i="11"/>
  <c r="F921" i="11" s="1"/>
  <c r="M921" i="11"/>
  <c r="K921" i="11"/>
  <c r="C913" i="11"/>
  <c r="M913" i="11"/>
  <c r="K913" i="11"/>
  <c r="D898" i="11"/>
  <c r="N898" i="11"/>
  <c r="L898" i="11"/>
  <c r="D894" i="11"/>
  <c r="E894" i="11" s="1"/>
  <c r="N894" i="11"/>
  <c r="L894" i="11"/>
  <c r="D890" i="11"/>
  <c r="N890" i="11"/>
  <c r="C866" i="11"/>
  <c r="H866" i="11" s="1"/>
  <c r="M866" i="11"/>
  <c r="K866" i="11"/>
  <c r="H809" i="11"/>
  <c r="J809" i="11" s="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C962" i="11"/>
  <c r="C960" i="11"/>
  <c r="E956" i="11"/>
  <c r="E938" i="11"/>
  <c r="E936" i="11"/>
  <c r="E934" i="11"/>
  <c r="F928" i="11"/>
  <c r="E918" i="11"/>
  <c r="H916" i="11"/>
  <c r="I916" i="11" s="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1" i="11"/>
  <c r="H941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T48" i="4" s="1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G142" i="5" s="1"/>
  <c r="D134" i="5"/>
  <c r="G134" i="5" s="1"/>
  <c r="D126" i="5"/>
  <c r="D118" i="5"/>
  <c r="D110" i="5"/>
  <c r="F110" i="5" s="1"/>
  <c r="D38" i="5"/>
  <c r="I38" i="5" s="1"/>
  <c r="D33" i="5"/>
  <c r="F33" i="5" s="1"/>
  <c r="D26" i="5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C158" i="9"/>
  <c r="D158" i="9" s="1"/>
  <c r="C130" i="9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F948" i="11"/>
  <c r="H948" i="11"/>
  <c r="H945" i="11"/>
  <c r="H932" i="11"/>
  <c r="F932" i="11"/>
  <c r="H922" i="11"/>
  <c r="E922" i="11"/>
  <c r="H900" i="11"/>
  <c r="F900" i="11"/>
  <c r="C875" i="11"/>
  <c r="K875" i="11"/>
  <c r="M875" i="11"/>
  <c r="C861" i="11"/>
  <c r="F861" i="11" s="1"/>
  <c r="M861" i="11"/>
  <c r="K861" i="11"/>
  <c r="C855" i="1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I655" i="11" s="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E963" i="11"/>
  <c r="H963" i="11"/>
  <c r="F963" i="11"/>
  <c r="E955" i="11"/>
  <c r="F952" i="11"/>
  <c r="E952" i="11"/>
  <c r="H952" i="11"/>
  <c r="E946" i="11"/>
  <c r="H946" i="11"/>
  <c r="F946" i="11"/>
  <c r="H943" i="11"/>
  <c r="E931" i="11"/>
  <c r="H929" i="11"/>
  <c r="E929" i="11"/>
  <c r="F920" i="11"/>
  <c r="E920" i="11"/>
  <c r="H920" i="11"/>
  <c r="E914" i="11"/>
  <c r="F914" i="11"/>
  <c r="H914" i="11"/>
  <c r="C905" i="11"/>
  <c r="M905" i="11"/>
  <c r="K905" i="11"/>
  <c r="F895" i="11"/>
  <c r="H895" i="11"/>
  <c r="E895" i="11"/>
  <c r="F891" i="11"/>
  <c r="E891" i="11"/>
  <c r="H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27" i="11"/>
  <c r="E913" i="11"/>
  <c r="H913" i="11"/>
  <c r="H903" i="11"/>
  <c r="E899" i="11"/>
  <c r="F899" i="11"/>
  <c r="H899" i="11"/>
  <c r="F893" i="11"/>
  <c r="F890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57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E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892" i="1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H858" i="11"/>
  <c r="I858" i="11" s="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E978" i="11"/>
  <c r="E976" i="11"/>
  <c r="H958" i="11"/>
  <c r="F953" i="11"/>
  <c r="I953" i="11" s="1"/>
  <c r="E948" i="11"/>
  <c r="E940" i="11"/>
  <c r="F929" i="11"/>
  <c r="J929" i="11" s="1"/>
  <c r="H918" i="11"/>
  <c r="F913" i="11"/>
  <c r="E908" i="11"/>
  <c r="E900" i="1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J614" i="11" s="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E972" i="11"/>
  <c r="F969" i="11"/>
  <c r="E969" i="11"/>
  <c r="F968" i="11"/>
  <c r="H967" i="11"/>
  <c r="H912" i="11"/>
  <c r="E909" i="11"/>
  <c r="H907" i="11"/>
  <c r="H904" i="11"/>
  <c r="F904" i="11"/>
  <c r="E904" i="11"/>
  <c r="E882" i="11"/>
  <c r="H882" i="11"/>
  <c r="F882" i="11"/>
  <c r="H876" i="11"/>
  <c r="E876" i="11"/>
  <c r="F872" i="11"/>
  <c r="E871" i="11"/>
  <c r="F871" i="11"/>
  <c r="H871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H969" i="11"/>
  <c r="J708" i="11"/>
  <c r="F726" i="11"/>
  <c r="F738" i="11"/>
  <c r="E720" i="11"/>
  <c r="F728" i="11"/>
  <c r="J728" i="11" s="1"/>
  <c r="F798" i="11"/>
  <c r="I838" i="11"/>
  <c r="J838" i="11"/>
  <c r="J916" i="11"/>
  <c r="F701" i="11"/>
  <c r="I701" i="11" s="1"/>
  <c r="E337" i="9"/>
  <c r="G337" i="9"/>
  <c r="H810" i="11"/>
  <c r="E810" i="11"/>
  <c r="F810" i="11"/>
  <c r="I929" i="11"/>
  <c r="I425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J771" i="11"/>
  <c r="I771" i="11"/>
  <c r="H797" i="11"/>
  <c r="H807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E883" i="11"/>
  <c r="F883" i="11"/>
  <c r="H864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I744" i="11" s="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C983" i="11"/>
  <c r="K983" i="11"/>
  <c r="C980" i="11"/>
  <c r="M980" i="11"/>
  <c r="K980" i="11"/>
  <c r="H974" i="11"/>
  <c r="H906" i="11"/>
  <c r="F906" i="11"/>
  <c r="E866" i="11"/>
  <c r="F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E951" i="11"/>
  <c r="F951" i="11"/>
  <c r="E947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E917" i="11"/>
  <c r="H908" i="11"/>
  <c r="E898" i="11"/>
  <c r="E896" i="11"/>
  <c r="H896" i="11"/>
  <c r="H892" i="11"/>
  <c r="F892" i="11"/>
  <c r="E884" i="11"/>
  <c r="E881" i="11"/>
  <c r="E868" i="11"/>
  <c r="H868" i="11"/>
  <c r="F860" i="11"/>
  <c r="H860" i="11"/>
  <c r="E857" i="11"/>
  <c r="F855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I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H916" i="4"/>
  <c r="K915" i="4"/>
  <c r="AR915" i="4"/>
  <c r="K914" i="4"/>
  <c r="P914" i="4" s="1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N959" i="4" s="1"/>
  <c r="R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E909" i="4" s="1"/>
  <c r="H909" i="4"/>
  <c r="L906" i="4"/>
  <c r="P906" i="4" s="1"/>
  <c r="I906" i="4"/>
  <c r="N903" i="4"/>
  <c r="R903" i="4" s="1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P94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Q903" i="4"/>
  <c r="N985" i="4"/>
  <c r="R985" i="4" s="1"/>
  <c r="N884" i="4"/>
  <c r="N59" i="4"/>
  <c r="J979" i="4"/>
  <c r="M979" i="4"/>
  <c r="N979" i="4" s="1"/>
  <c r="R979" i="4" s="1"/>
  <c r="D956" i="4"/>
  <c r="E941" i="4"/>
  <c r="F946" i="4"/>
  <c r="G997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I626" i="11" s="1"/>
  <c r="F563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7" i="11"/>
  <c r="K617" i="11" s="1"/>
  <c r="M617" i="11" s="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J597" i="11" s="1"/>
  <c r="K597" i="11" s="1"/>
  <c r="M597" i="11" s="1"/>
  <c r="E597" i="11"/>
  <c r="H597" i="11"/>
  <c r="E584" i="11"/>
  <c r="F584" i="11"/>
  <c r="H584" i="11"/>
  <c r="F573" i="11"/>
  <c r="E573" i="11"/>
  <c r="H573" i="11"/>
  <c r="E560" i="11"/>
  <c r="F560" i="11"/>
  <c r="H560" i="11"/>
  <c r="J626" i="11"/>
  <c r="K626" i="11" s="1"/>
  <c r="M626" i="11" s="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J587" i="11"/>
  <c r="K587" i="11" s="1"/>
  <c r="M587" i="11" s="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665" i="11"/>
  <c r="L665" i="11" s="1"/>
  <c r="N665" i="11" s="1"/>
  <c r="J715" i="11"/>
  <c r="I728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D908" i="4"/>
  <c r="E908" i="4"/>
  <c r="F908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E985" i="4"/>
  <c r="N948" i="4"/>
  <c r="R948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T124" i="4" s="1"/>
  <c r="P124" i="4"/>
  <c r="S124" i="4" s="1"/>
  <c r="U124" i="4" s="1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02" i="4"/>
  <c r="E902" i="4"/>
  <c r="G910" i="4"/>
  <c r="D910" i="4"/>
  <c r="F910" i="4"/>
  <c r="E910" i="4"/>
  <c r="D872" i="4"/>
  <c r="F872" i="4"/>
  <c r="D880" i="4"/>
  <c r="F880" i="4"/>
  <c r="E880" i="4"/>
  <c r="F888" i="4"/>
  <c r="D888" i="4"/>
  <c r="F979" i="4"/>
  <c r="D959" i="4"/>
  <c r="R928" i="4"/>
  <c r="F975" i="4"/>
  <c r="E975" i="4"/>
  <c r="G975" i="4"/>
  <c r="G880" i="4"/>
  <c r="F940" i="4"/>
  <c r="D940" i="4"/>
  <c r="G961" i="4"/>
  <c r="F961" i="4"/>
  <c r="D961" i="4"/>
  <c r="D964" i="4"/>
  <c r="E964" i="4"/>
  <c r="F995" i="4"/>
  <c r="F812" i="4"/>
  <c r="D812" i="4"/>
  <c r="D939" i="4"/>
  <c r="E959" i="4"/>
  <c r="F878" i="4"/>
  <c r="G886" i="4"/>
  <c r="F886" i="4"/>
  <c r="G894" i="4"/>
  <c r="E894" i="4"/>
  <c r="F930" i="4"/>
  <c r="D930" i="4"/>
  <c r="F904" i="4"/>
  <c r="E904" i="4"/>
  <c r="D904" i="4"/>
  <c r="E967" i="4"/>
  <c r="F967" i="4"/>
  <c r="D967" i="4"/>
  <c r="G909" i="4"/>
  <c r="D909" i="4"/>
  <c r="F917" i="4"/>
  <c r="G917" i="4"/>
  <c r="G1001" i="4"/>
  <c r="G980" i="4"/>
  <c r="F980" i="4"/>
  <c r="E943" i="4"/>
  <c r="D943" i="4"/>
  <c r="G958" i="4"/>
  <c r="F958" i="4"/>
  <c r="E958" i="4"/>
  <c r="D984" i="4"/>
  <c r="F984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24" i="5"/>
  <c r="G24" i="5"/>
  <c r="I24" i="5"/>
  <c r="F822" i="5"/>
  <c r="M1001" i="4"/>
  <c r="N1001" i="4" s="1"/>
  <c r="R1001" i="4" s="1"/>
  <c r="J1001" i="4"/>
  <c r="M1000" i="4"/>
  <c r="N1000" i="4" s="1"/>
  <c r="R1000" i="4" s="1"/>
  <c r="J1000" i="4"/>
  <c r="N998" i="4"/>
  <c r="R998" i="4" s="1"/>
  <c r="P997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N934" i="4" s="1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P923" i="4" s="1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P886" i="4"/>
  <c r="S886" i="4" s="1"/>
  <c r="U886" i="4" s="1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126" i="5"/>
  <c r="I126" i="5"/>
  <c r="G126" i="5"/>
  <c r="F544" i="5"/>
  <c r="E544" i="5"/>
  <c r="Q696" i="4"/>
  <c r="Q700" i="4"/>
  <c r="N764" i="4"/>
  <c r="R764" i="4" s="1"/>
  <c r="Q348" i="4"/>
  <c r="S912" i="4"/>
  <c r="U912" i="4" s="1"/>
  <c r="Q916" i="4"/>
  <c r="F118" i="5"/>
  <c r="I118" i="5"/>
  <c r="G118" i="5"/>
  <c r="Q28" i="4"/>
  <c r="Q968" i="4"/>
  <c r="F26" i="5"/>
  <c r="G26" i="5"/>
  <c r="G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G162" i="5"/>
  <c r="D161" i="5"/>
  <c r="I161" i="5" s="1"/>
  <c r="D157" i="5"/>
  <c r="I157" i="5" s="1"/>
  <c r="D156" i="5"/>
  <c r="I156" i="5" s="1"/>
  <c r="D149" i="5"/>
  <c r="G149" i="5" s="1"/>
  <c r="D145" i="5"/>
  <c r="E145" i="5" s="1"/>
  <c r="F122" i="5"/>
  <c r="D105" i="5"/>
  <c r="E105" i="5" s="1"/>
  <c r="D101" i="5"/>
  <c r="G101" i="5" s="1"/>
  <c r="G99" i="5"/>
  <c r="D97" i="5"/>
  <c r="I97" i="5" s="1"/>
  <c r="D93" i="5"/>
  <c r="G93" i="5" s="1"/>
  <c r="I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G33" i="5"/>
  <c r="I33" i="5"/>
  <c r="E33" i="5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Q90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E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F913" i="4"/>
  <c r="D960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12" i="5"/>
  <c r="G112" i="5"/>
  <c r="F120" i="5"/>
  <c r="G120" i="5"/>
  <c r="F136" i="5"/>
  <c r="G136" i="5"/>
  <c r="Q698" i="4"/>
  <c r="Q714" i="4"/>
  <c r="P714" i="4"/>
  <c r="S714" i="4" s="1"/>
  <c r="U714" i="4" s="1"/>
  <c r="G42" i="5"/>
  <c r="E71" i="5"/>
  <c r="I71" i="5"/>
  <c r="E14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F160" i="5"/>
  <c r="I160" i="5"/>
  <c r="F172" i="5"/>
  <c r="E153" i="5"/>
  <c r="G153" i="5"/>
  <c r="I153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T993" i="4"/>
  <c r="U985" i="4"/>
  <c r="P954" i="4"/>
  <c r="P916" i="4"/>
  <c r="R884" i="4"/>
  <c r="U884" i="4" s="1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P610" i="4"/>
  <c r="P608" i="4"/>
  <c r="P606" i="4"/>
  <c r="N600" i="4"/>
  <c r="R600" i="4" s="1"/>
  <c r="P968" i="4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24" i="5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P822" i="4"/>
  <c r="S822" i="4" s="1"/>
  <c r="Q834" i="4"/>
  <c r="T834" i="4" s="1"/>
  <c r="P834" i="4"/>
  <c r="Q882" i="4"/>
  <c r="F22" i="5"/>
  <c r="F40" i="5"/>
  <c r="G40" i="5"/>
  <c r="E47" i="5"/>
  <c r="I47" i="5"/>
  <c r="I79" i="5"/>
  <c r="Q72" i="4"/>
  <c r="T72" i="4" s="1"/>
  <c r="P72" i="4"/>
  <c r="S72" i="4" s="1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T101" i="4"/>
  <c r="E157" i="5"/>
  <c r="E181" i="5"/>
  <c r="I814" i="5"/>
  <c r="F828" i="5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P959" i="4"/>
  <c r="F957" i="4"/>
  <c r="K957" i="4"/>
  <c r="H957" i="4"/>
  <c r="Q956" i="4"/>
  <c r="N953" i="4"/>
  <c r="R953" i="4" s="1"/>
  <c r="P953" i="4"/>
  <c r="Q952" i="4"/>
  <c r="P951" i="4"/>
  <c r="Q951" i="4"/>
  <c r="K949" i="4"/>
  <c r="AR949" i="4"/>
  <c r="H949" i="4"/>
  <c r="Q948" i="4"/>
  <c r="T948" i="4" s="1"/>
  <c r="V948" i="4" s="1"/>
  <c r="W948" i="4" s="1"/>
  <c r="Q946" i="4"/>
  <c r="Q945" i="4"/>
  <c r="N945" i="4"/>
  <c r="R945" i="4" s="1"/>
  <c r="P945" i="4"/>
  <c r="D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31" i="5"/>
  <c r="E43" i="5"/>
  <c r="I53" i="5"/>
  <c r="I59" i="5"/>
  <c r="I69" i="5"/>
  <c r="I75" i="5"/>
  <c r="I83" i="5"/>
  <c r="E83" i="5"/>
  <c r="I85" i="5"/>
  <c r="E101" i="5"/>
  <c r="I101" i="5"/>
  <c r="E107" i="5"/>
  <c r="G19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P935" i="4"/>
  <c r="Q931" i="4"/>
  <c r="N931" i="4"/>
  <c r="R931" i="4" s="1"/>
  <c r="P931" i="4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S60" i="4" s="1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F165" i="5"/>
  <c r="D164" i="5"/>
  <c r="G164" i="5" s="1"/>
  <c r="D163" i="5"/>
  <c r="F163" i="5" s="1"/>
  <c r="E160" i="5"/>
  <c r="D158" i="5"/>
  <c r="G158" i="5" s="1"/>
  <c r="F157" i="5"/>
  <c r="D155" i="5"/>
  <c r="F155" i="5" s="1"/>
  <c r="D154" i="5"/>
  <c r="I154" i="5" s="1"/>
  <c r="F153" i="5"/>
  <c r="G152" i="5"/>
  <c r="E152" i="5"/>
  <c r="I152" i="5"/>
  <c r="D151" i="5"/>
  <c r="F151" i="5" s="1"/>
  <c r="D150" i="5"/>
  <c r="G150" i="5" s="1"/>
  <c r="D148" i="5"/>
  <c r="G148" i="5" s="1"/>
  <c r="D147" i="5"/>
  <c r="F147" i="5" s="1"/>
  <c r="G144" i="5"/>
  <c r="E143" i="5"/>
  <c r="E142" i="5"/>
  <c r="G141" i="5"/>
  <c r="I141" i="5"/>
  <c r="E141" i="5"/>
  <c r="E140" i="5"/>
  <c r="E138" i="5"/>
  <c r="E136" i="5"/>
  <c r="G135" i="5"/>
  <c r="G133" i="5"/>
  <c r="I133" i="5"/>
  <c r="E133" i="5"/>
  <c r="E131" i="5"/>
  <c r="E127" i="5"/>
  <c r="E126" i="5"/>
  <c r="G125" i="5"/>
  <c r="I125" i="5"/>
  <c r="E125" i="5"/>
  <c r="E124" i="5"/>
  <c r="E122" i="5"/>
  <c r="E120" i="5"/>
  <c r="G119" i="5"/>
  <c r="E118" i="5"/>
  <c r="G117" i="5"/>
  <c r="I117" i="5"/>
  <c r="E117" i="5"/>
  <c r="E115" i="5"/>
  <c r="E112" i="5"/>
  <c r="G109" i="5"/>
  <c r="I109" i="5"/>
  <c r="E109" i="5"/>
  <c r="D108" i="5"/>
  <c r="E108" i="5" s="1"/>
  <c r="F107" i="5"/>
  <c r="D106" i="5"/>
  <c r="E106" i="5" s="1"/>
  <c r="D104" i="5"/>
  <c r="E104" i="5" s="1"/>
  <c r="D102" i="5"/>
  <c r="E102" i="5" s="1"/>
  <c r="F101" i="5"/>
  <c r="D100" i="5"/>
  <c r="F99" i="5"/>
  <c r="D98" i="5"/>
  <c r="I98" i="5" s="1"/>
  <c r="D96" i="5"/>
  <c r="F95" i="5"/>
  <c r="D94" i="5"/>
  <c r="I94" i="5" s="1"/>
  <c r="F93" i="5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F77" i="5"/>
  <c r="D76" i="5"/>
  <c r="E76" i="5" s="1"/>
  <c r="D74" i="5"/>
  <c r="E74" i="5" s="1"/>
  <c r="D72" i="5"/>
  <c r="E72" i="5" s="1"/>
  <c r="F71" i="5"/>
  <c r="D70" i="5"/>
  <c r="E70" i="5" s="1"/>
  <c r="F69" i="5"/>
  <c r="D68" i="5"/>
  <c r="D66" i="5"/>
  <c r="I66" i="5" s="1"/>
  <c r="D64" i="5"/>
  <c r="E64" i="5" s="1"/>
  <c r="F63" i="5"/>
  <c r="D62" i="5"/>
  <c r="I62" i="5" s="1"/>
  <c r="D60" i="5"/>
  <c r="E60" i="5" s="1"/>
  <c r="F59" i="5"/>
  <c r="D58" i="5"/>
  <c r="I58" i="5" s="1"/>
  <c r="D56" i="5"/>
  <c r="E56" i="5" s="1"/>
  <c r="F55" i="5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42" i="5"/>
  <c r="E42" i="5"/>
  <c r="E40" i="5"/>
  <c r="D37" i="5"/>
  <c r="F37" i="5" s="1"/>
  <c r="D35" i="5"/>
  <c r="D34" i="5"/>
  <c r="E34" i="5" s="1"/>
  <c r="D32" i="5"/>
  <c r="E32" i="5" s="1"/>
  <c r="D30" i="5"/>
  <c r="E30" i="5" s="1"/>
  <c r="F29" i="5"/>
  <c r="D28" i="5"/>
  <c r="I26" i="5"/>
  <c r="E26" i="5"/>
  <c r="E24" i="5"/>
  <c r="D21" i="5"/>
  <c r="D20" i="5"/>
  <c r="D18" i="5"/>
  <c r="D16" i="5"/>
  <c r="F16" i="5" s="1"/>
  <c r="D10" i="5"/>
  <c r="G8" i="5"/>
  <c r="I8" i="5"/>
  <c r="E8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T449" i="4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D130" i="9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R341" i="4"/>
  <c r="Q358" i="4"/>
  <c r="P358" i="4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D141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E125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D93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J413" i="11" l="1"/>
  <c r="K413" i="11" s="1"/>
  <c r="M413" i="11" s="1"/>
  <c r="I485" i="11"/>
  <c r="J544" i="11"/>
  <c r="L544" i="11" s="1"/>
  <c r="N544" i="11" s="1"/>
  <c r="J742" i="11"/>
  <c r="H939" i="11"/>
  <c r="E943" i="11"/>
  <c r="Q888" i="4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I619" i="11"/>
  <c r="I595" i="11"/>
  <c r="I575" i="11"/>
  <c r="F915" i="11"/>
  <c r="J686" i="11"/>
  <c r="J764" i="11"/>
  <c r="I715" i="11"/>
  <c r="H909" i="1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G145" i="5"/>
  <c r="F14" i="5"/>
  <c r="G17" i="5"/>
  <c r="G128" i="5"/>
  <c r="T102" i="4"/>
  <c r="V102" i="4" s="1"/>
  <c r="F4" i="5"/>
  <c r="G67" i="5"/>
  <c r="G91" i="5"/>
  <c r="F162" i="5"/>
  <c r="F176" i="5"/>
  <c r="I110" i="5"/>
  <c r="S80" i="4"/>
  <c r="V80" i="4" s="1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E842" i="11"/>
  <c r="E850" i="11"/>
  <c r="F850" i="11"/>
  <c r="E856" i="11"/>
  <c r="H856" i="11"/>
  <c r="S935" i="4"/>
  <c r="V935" i="4" s="1"/>
  <c r="F972" i="4"/>
  <c r="T935" i="4"/>
  <c r="G985" i="4"/>
  <c r="P871" i="4"/>
  <c r="S871" i="4" s="1"/>
  <c r="P878" i="4"/>
  <c r="P879" i="4"/>
  <c r="N913" i="4"/>
  <c r="R913" i="4" s="1"/>
  <c r="Q976" i="4"/>
  <c r="T976" i="4" s="1"/>
  <c r="Q991" i="4"/>
  <c r="D983" i="4"/>
  <c r="F931" i="4"/>
  <c r="E932" i="4"/>
  <c r="E951" i="4"/>
  <c r="P908" i="4"/>
  <c r="T946" i="4"/>
  <c r="S959" i="4"/>
  <c r="U959" i="4" s="1"/>
  <c r="T954" i="4"/>
  <c r="V954" i="4" s="1"/>
  <c r="D876" i="4"/>
  <c r="F902" i="4"/>
  <c r="S910" i="4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W985" i="4" s="1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E953" i="4"/>
  <c r="D993" i="4"/>
  <c r="S102" i="4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V38" i="4" s="1"/>
  <c r="E89" i="9"/>
  <c r="D34" i="9"/>
  <c r="D108" i="9"/>
  <c r="E34" i="9"/>
  <c r="J135" i="11"/>
  <c r="G113" i="5"/>
  <c r="E116" i="5"/>
  <c r="E121" i="5"/>
  <c r="G129" i="5"/>
  <c r="E132" i="5"/>
  <c r="E134" i="5"/>
  <c r="E137" i="5"/>
  <c r="S77" i="4"/>
  <c r="T93" i="4"/>
  <c r="S131" i="4"/>
  <c r="U131" i="4" s="1"/>
  <c r="I43" i="5"/>
  <c r="S17" i="4"/>
  <c r="I95" i="5"/>
  <c r="E79" i="5"/>
  <c r="S20" i="4"/>
  <c r="V20" i="4" s="1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V30" i="4" s="1"/>
  <c r="S100" i="4"/>
  <c r="T108" i="4"/>
  <c r="I36" i="5"/>
  <c r="G145" i="9"/>
  <c r="E145" i="9"/>
  <c r="F867" i="11"/>
  <c r="E867" i="11"/>
  <c r="H867" i="11"/>
  <c r="H887" i="11"/>
  <c r="F887" i="11"/>
  <c r="H901" i="11"/>
  <c r="J901" i="11" s="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E959" i="11"/>
  <c r="H881" i="11"/>
  <c r="I881" i="11" s="1"/>
  <c r="F881" i="11"/>
  <c r="H933" i="11"/>
  <c r="F933" i="11"/>
  <c r="E933" i="11"/>
  <c r="H885" i="11"/>
  <c r="E885" i="11"/>
  <c r="F853" i="11"/>
  <c r="E853" i="11"/>
  <c r="D16" i="9"/>
  <c r="G16" i="9"/>
  <c r="J609" i="11"/>
  <c r="I609" i="11"/>
  <c r="H979" i="11"/>
  <c r="E979" i="11"/>
  <c r="H971" i="11"/>
  <c r="F971" i="11"/>
  <c r="J971" i="11" s="1"/>
  <c r="E53" i="9"/>
  <c r="G53" i="9"/>
  <c r="J581" i="11"/>
  <c r="K581" i="11" s="1"/>
  <c r="M581" i="11" s="1"/>
  <c r="J730" i="11"/>
  <c r="I730" i="11"/>
  <c r="F877" i="11"/>
  <c r="E877" i="11"/>
  <c r="H877" i="11"/>
  <c r="J877" i="11" s="1"/>
  <c r="F823" i="11"/>
  <c r="H855" i="11"/>
  <c r="E855" i="11"/>
  <c r="E968" i="11"/>
  <c r="H968" i="11"/>
  <c r="G130" i="9"/>
  <c r="E130" i="9"/>
  <c r="J978" i="11"/>
  <c r="I978" i="11"/>
  <c r="E960" i="11"/>
  <c r="H960" i="11"/>
  <c r="H890" i="11"/>
  <c r="J890" i="11" s="1"/>
  <c r="E890" i="11"/>
  <c r="E921" i="11"/>
  <c r="H921" i="1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I955" i="11" s="1"/>
  <c r="J83" i="11"/>
  <c r="L83" i="11" s="1"/>
  <c r="N83" i="11" s="1"/>
  <c r="I83" i="11"/>
  <c r="D79" i="9"/>
  <c r="G79" i="9"/>
  <c r="H874" i="11"/>
  <c r="F874" i="11"/>
  <c r="E874" i="11"/>
  <c r="H970" i="11"/>
  <c r="J970" i="11" s="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J909" i="11"/>
  <c r="I909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V17" i="4" s="1"/>
  <c r="T41" i="4"/>
  <c r="S66" i="4"/>
  <c r="T489" i="4"/>
  <c r="T588" i="4"/>
  <c r="T913" i="4"/>
  <c r="Q941" i="4"/>
  <c r="T822" i="4"/>
  <c r="S136" i="4"/>
  <c r="V136" i="4" s="1"/>
  <c r="D934" i="4"/>
  <c r="G977" i="4"/>
  <c r="T825" i="4"/>
  <c r="T66" i="4"/>
  <c r="S108" i="4"/>
  <c r="V108" i="4" s="1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E952" i="4"/>
  <c r="N904" i="4"/>
  <c r="R904" i="4" s="1"/>
  <c r="P893" i="4"/>
  <c r="S893" i="4" s="1"/>
  <c r="S435" i="4"/>
  <c r="F999" i="4"/>
  <c r="S968" i="4"/>
  <c r="U968" i="4" s="1"/>
  <c r="P888" i="4"/>
  <c r="E912" i="4"/>
  <c r="D912" i="4"/>
  <c r="T412" i="4"/>
  <c r="T120" i="4"/>
  <c r="T147" i="4"/>
  <c r="T6" i="4"/>
  <c r="T107" i="4"/>
  <c r="S699" i="4"/>
  <c r="P939" i="4"/>
  <c r="T951" i="4"/>
  <c r="P987" i="4"/>
  <c r="S987" i="4" s="1"/>
  <c r="U987" i="4" s="1"/>
  <c r="S92" i="4"/>
  <c r="U92" i="4" s="1"/>
  <c r="S84" i="4"/>
  <c r="U84" i="4" s="1"/>
  <c r="T888" i="4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V91" i="4" s="1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V181" i="4" s="1"/>
  <c r="S160" i="4"/>
  <c r="U160" i="4" s="1"/>
  <c r="T5" i="4"/>
  <c r="T170" i="4"/>
  <c r="T129" i="4"/>
  <c r="T145" i="4"/>
  <c r="T160" i="4"/>
  <c r="S417" i="4"/>
  <c r="S358" i="4"/>
  <c r="S357" i="4"/>
  <c r="G425" i="5"/>
  <c r="T403" i="4"/>
  <c r="T417" i="4"/>
  <c r="F425" i="5"/>
  <c r="T290" i="4"/>
  <c r="S368" i="4"/>
  <c r="S190" i="4"/>
  <c r="U190" i="4" s="1"/>
  <c r="I103" i="11"/>
  <c r="I96" i="11"/>
  <c r="I921" i="11"/>
  <c r="I944" i="11"/>
  <c r="F960" i="11"/>
  <c r="J960" i="11" s="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V343" i="4" s="1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U905" i="4" s="1"/>
  <c r="S995" i="4"/>
  <c r="U995" i="4" s="1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V531" i="4" s="1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V601" i="4" s="1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V838" i="4" s="1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I923" i="11"/>
  <c r="J923" i="11"/>
  <c r="J946" i="11"/>
  <c r="I946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T890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V983" i="4" s="1"/>
  <c r="W983" i="4" s="1"/>
  <c r="X983" i="4" s="1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U768" i="4" s="1"/>
  <c r="S829" i="4"/>
  <c r="U829" i="4" s="1"/>
  <c r="T850" i="4"/>
  <c r="I844" i="5"/>
  <c r="F778" i="5"/>
  <c r="I836" i="5"/>
  <c r="S786" i="4"/>
  <c r="V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859" i="4" s="1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T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V722" i="4" s="1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T777" i="4"/>
  <c r="T783" i="4"/>
  <c r="T785" i="4"/>
  <c r="W821" i="4"/>
  <c r="X821" i="4" s="1"/>
  <c r="Y821" i="4" s="1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S759" i="4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V830" i="4"/>
  <c r="V884" i="4"/>
  <c r="W884" i="4" s="1"/>
  <c r="X884" i="4" s="1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U123" i="4" s="1"/>
  <c r="V128" i="4"/>
  <c r="W128" i="4" s="1"/>
  <c r="X128" i="4" s="1"/>
  <c r="Y128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V656" i="4"/>
  <c r="W656" i="4" s="1"/>
  <c r="T660" i="4"/>
  <c r="T664" i="4"/>
  <c r="V668" i="4"/>
  <c r="W668" i="4" s="1"/>
  <c r="T718" i="4"/>
  <c r="S737" i="4"/>
  <c r="S891" i="4"/>
  <c r="S913" i="4"/>
  <c r="V913" i="4" s="1"/>
  <c r="V928" i="4"/>
  <c r="S951" i="4"/>
  <c r="S953" i="4"/>
  <c r="U953" i="4" s="1"/>
  <c r="T960" i="4"/>
  <c r="S961" i="4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V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U612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V808" i="4" s="1"/>
  <c r="W808" i="4" s="1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S571" i="4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V40" i="4"/>
  <c r="U562" i="4"/>
  <c r="R673" i="4"/>
  <c r="S673" i="4"/>
  <c r="U695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V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S986" i="4"/>
  <c r="V986" i="4" s="1"/>
  <c r="S992" i="4"/>
  <c r="U992" i="4" s="1"/>
  <c r="S994" i="4"/>
  <c r="S996" i="4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T942" i="4" s="1"/>
  <c r="S557" i="4"/>
  <c r="S861" i="4"/>
  <c r="U861" i="4" s="1"/>
  <c r="S120" i="4"/>
  <c r="V120" i="4" s="1"/>
  <c r="S888" i="4"/>
  <c r="V888" i="4" s="1"/>
  <c r="S154" i="4"/>
  <c r="U154" i="4" s="1"/>
  <c r="V886" i="4"/>
  <c r="W886" i="4" s="1"/>
  <c r="X886" i="4" s="1"/>
  <c r="I145" i="5"/>
  <c r="F575" i="5"/>
  <c r="N974" i="4"/>
  <c r="T164" i="4"/>
  <c r="T134" i="4"/>
  <c r="V134" i="4" s="1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V764" i="4" s="1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S761" i="4"/>
  <c r="T975" i="4"/>
  <c r="S827" i="4"/>
  <c r="T536" i="4"/>
  <c r="T526" i="4"/>
  <c r="V526" i="4" s="1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Y884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V179" i="4"/>
  <c r="R183" i="4"/>
  <c r="S183" i="4"/>
  <c r="T183" i="4"/>
  <c r="R927" i="4"/>
  <c r="U935" i="4"/>
  <c r="T943" i="4"/>
  <c r="T955" i="4"/>
  <c r="T967" i="4"/>
  <c r="R37" i="4"/>
  <c r="S37" i="4"/>
  <c r="R46" i="4"/>
  <c r="T46" i="4"/>
  <c r="U47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6" i="4"/>
  <c r="R760" i="4"/>
  <c r="T760" i="4"/>
  <c r="U779" i="4"/>
  <c r="R788" i="4"/>
  <c r="S788" i="4"/>
  <c r="T788" i="4"/>
  <c r="V790" i="4"/>
  <c r="R807" i="4"/>
  <c r="S807" i="4"/>
  <c r="T811" i="4"/>
  <c r="R815" i="4"/>
  <c r="S815" i="4"/>
  <c r="R816" i="4"/>
  <c r="U818" i="4"/>
  <c r="V818" i="4"/>
  <c r="T819" i="4"/>
  <c r="T843" i="4"/>
  <c r="R859" i="4"/>
  <c r="R895" i="4"/>
  <c r="R911" i="4"/>
  <c r="T911" i="4"/>
  <c r="Q925" i="4"/>
  <c r="N925" i="4"/>
  <c r="R925" i="4" s="1"/>
  <c r="P925" i="4"/>
  <c r="D925" i="4"/>
  <c r="G933" i="4"/>
  <c r="E933" i="4"/>
  <c r="F933" i="4"/>
  <c r="Y948" i="4"/>
  <c r="X948" i="4"/>
  <c r="G949" i="4"/>
  <c r="E949" i="4"/>
  <c r="F949" i="4"/>
  <c r="U951" i="4"/>
  <c r="V951" i="4"/>
  <c r="Q957" i="4"/>
  <c r="N957" i="4"/>
  <c r="R957" i="4" s="1"/>
  <c r="D957" i="4"/>
  <c r="P957" i="4"/>
  <c r="V959" i="4"/>
  <c r="U961" i="4"/>
  <c r="N965" i="4"/>
  <c r="R965" i="4" s="1"/>
  <c r="P965" i="4"/>
  <c r="Q965" i="4"/>
  <c r="D965" i="4"/>
  <c r="R142" i="4"/>
  <c r="T142" i="4"/>
  <c r="T126" i="4"/>
  <c r="X912" i="4"/>
  <c r="R535" i="4"/>
  <c r="T535" i="4"/>
  <c r="S535" i="4"/>
  <c r="R740" i="4"/>
  <c r="T740" i="4"/>
  <c r="S54" i="4"/>
  <c r="R156" i="4"/>
  <c r="T156" i="4"/>
  <c r="S156" i="4"/>
  <c r="V658" i="4"/>
  <c r="U658" i="4"/>
  <c r="R698" i="4"/>
  <c r="S698" i="4"/>
  <c r="R702" i="4"/>
  <c r="S702" i="4"/>
  <c r="T702" i="4"/>
  <c r="U802" i="4"/>
  <c r="T816" i="4"/>
  <c r="V615" i="4"/>
  <c r="S791" i="4"/>
  <c r="U80" i="4"/>
  <c r="U53" i="4"/>
  <c r="U662" i="4"/>
  <c r="V638" i="4"/>
  <c r="W638" i="4" s="1"/>
  <c r="R978" i="4"/>
  <c r="T978" i="4"/>
  <c r="R974" i="4"/>
  <c r="T974" i="4"/>
  <c r="T963" i="4"/>
  <c r="T182" i="4"/>
  <c r="R748" i="4"/>
  <c r="T748" i="4"/>
  <c r="S681" i="4"/>
  <c r="S927" i="4"/>
  <c r="S58" i="4"/>
  <c r="U572" i="4"/>
  <c r="T738" i="4"/>
  <c r="T746" i="4"/>
  <c r="T754" i="4"/>
  <c r="T762" i="4"/>
  <c r="S911" i="4"/>
  <c r="T555" i="4"/>
  <c r="T999" i="4"/>
  <c r="U60" i="4"/>
  <c r="T64" i="4"/>
  <c r="U77" i="4"/>
  <c r="R85" i="4"/>
  <c r="T85" i="4"/>
  <c r="S85" i="4"/>
  <c r="R93" i="4"/>
  <c r="S93" i="4"/>
  <c r="V101" i="4"/>
  <c r="R111" i="4"/>
  <c r="S111" i="4"/>
  <c r="U115" i="4"/>
  <c r="R119" i="4"/>
  <c r="S119" i="4"/>
  <c r="T127" i="4"/>
  <c r="R135" i="4"/>
  <c r="S135" i="4"/>
  <c r="T143" i="4"/>
  <c r="Y727" i="4"/>
  <c r="AK727" i="4" s="1"/>
  <c r="T931" i="4"/>
  <c r="V931" i="4" s="1"/>
  <c r="R943" i="4"/>
  <c r="S943" i="4"/>
  <c r="R589" i="4"/>
  <c r="S589" i="4"/>
  <c r="R13" i="4"/>
  <c r="S13" i="4"/>
  <c r="R14" i="4"/>
  <c r="S14" i="4"/>
  <c r="U17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47" i="4"/>
  <c r="V547" i="4"/>
  <c r="U556" i="4"/>
  <c r="R558" i="4"/>
  <c r="S558" i="4"/>
  <c r="R584" i="4"/>
  <c r="S584" i="4"/>
  <c r="T584" i="4"/>
  <c r="R595" i="4"/>
  <c r="T595" i="4"/>
  <c r="U611" i="4"/>
  <c r="V611" i="4"/>
  <c r="U623" i="4"/>
  <c r="T639" i="4"/>
  <c r="U665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V979" i="4"/>
  <c r="R980" i="4"/>
  <c r="T980" i="4"/>
  <c r="U984" i="4"/>
  <c r="U986" i="4"/>
  <c r="U996" i="4"/>
  <c r="T151" i="4"/>
  <c r="U88" i="4"/>
  <c r="V88" i="4"/>
  <c r="V834" i="4"/>
  <c r="U822" i="4"/>
  <c r="V822" i="4"/>
  <c r="U838" i="4"/>
  <c r="U806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571" i="4"/>
  <c r="U759" i="4"/>
  <c r="S555" i="4"/>
  <c r="S942" i="4"/>
  <c r="U557" i="4"/>
  <c r="T125" i="4"/>
  <c r="T688" i="4"/>
  <c r="S149" i="4"/>
  <c r="S104" i="4"/>
  <c r="S90" i="4"/>
  <c r="T690" i="4"/>
  <c r="T742" i="4"/>
  <c r="T758" i="4"/>
  <c r="S847" i="4"/>
  <c r="V614" i="4"/>
  <c r="V517" i="4"/>
  <c r="W517" i="4" s="1"/>
  <c r="S167" i="4"/>
  <c r="S716" i="4"/>
  <c r="U624" i="4"/>
  <c r="U594" i="4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V170" i="4"/>
  <c r="U170" i="4"/>
  <c r="S4" i="4"/>
  <c r="U8" i="4"/>
  <c r="V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V586" i="4"/>
  <c r="R588" i="4"/>
  <c r="S588" i="4"/>
  <c r="S595" i="4"/>
  <c r="U601" i="4"/>
  <c r="S639" i="4"/>
  <c r="V641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V873" i="4"/>
  <c r="R875" i="4"/>
  <c r="T875" i="4"/>
  <c r="R891" i="4"/>
  <c r="T891" i="4"/>
  <c r="V897" i="4"/>
  <c r="U897" i="4"/>
  <c r="R907" i="4"/>
  <c r="U907" i="4" s="1"/>
  <c r="T907" i="4"/>
  <c r="U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V995" i="4"/>
  <c r="S999" i="4"/>
  <c r="U537" i="4"/>
  <c r="V537" i="4"/>
  <c r="S142" i="4"/>
  <c r="S126" i="4"/>
  <c r="T104" i="4"/>
  <c r="U100" i="4"/>
  <c r="U72" i="4"/>
  <c r="V72" i="4"/>
  <c r="U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V47" i="4" s="1"/>
  <c r="S158" i="4"/>
  <c r="U38" i="4"/>
  <c r="S431" i="4"/>
  <c r="U431" i="4" s="1"/>
  <c r="S457" i="4"/>
  <c r="U102" i="4"/>
  <c r="S551" i="4"/>
  <c r="R618" i="4"/>
  <c r="S618" i="4"/>
  <c r="V643" i="4"/>
  <c r="V711" i="4"/>
  <c r="S743" i="4"/>
  <c r="S775" i="4"/>
  <c r="R940" i="4"/>
  <c r="U699" i="4"/>
  <c r="R934" i="4"/>
  <c r="U954" i="4"/>
  <c r="T991" i="4"/>
  <c r="U896" i="4"/>
  <c r="V896" i="4"/>
  <c r="U630" i="4"/>
  <c r="S978" i="4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655" i="4"/>
  <c r="S783" i="4"/>
  <c r="T992" i="4"/>
  <c r="S700" i="4"/>
  <c r="S934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U419" i="4"/>
  <c r="F461" i="5"/>
  <c r="G461" i="5"/>
  <c r="F487" i="5"/>
  <c r="E487" i="5"/>
  <c r="I487" i="5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T430" i="4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3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U366" i="4"/>
  <c r="V366" i="4"/>
  <c r="U358" i="4"/>
  <c r="V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K178" i="11"/>
  <c r="M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K83" i="11"/>
  <c r="M83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V536" i="4"/>
  <c r="S450" i="4"/>
  <c r="T404" i="4"/>
  <c r="U436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U526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D977" i="3"/>
  <c r="D958" i="3"/>
  <c r="D717" i="3"/>
  <c r="D756" i="3"/>
  <c r="D605" i="3"/>
  <c r="D805" i="3"/>
  <c r="D716" i="3"/>
  <c r="D640" i="3"/>
  <c r="D522" i="3"/>
  <c r="D606" i="3"/>
  <c r="D514" i="3"/>
  <c r="D697" i="3"/>
  <c r="D707" i="3"/>
  <c r="D670" i="3"/>
  <c r="D945" i="3"/>
  <c r="D699" i="3"/>
  <c r="D878" i="3"/>
  <c r="D997" i="3"/>
  <c r="D757" i="3"/>
  <c r="D466" i="3"/>
  <c r="D746" i="3"/>
  <c r="D796" i="3"/>
  <c r="D895" i="3"/>
  <c r="D488" i="3"/>
  <c r="D730" i="3"/>
  <c r="D657" i="3"/>
  <c r="D551" i="3"/>
  <c r="D884" i="3"/>
  <c r="D548" i="3"/>
  <c r="D555" i="3"/>
  <c r="D892" i="3"/>
  <c r="D542" i="3"/>
  <c r="D770" i="3"/>
  <c r="D588" i="3"/>
  <c r="D750" i="3"/>
  <c r="D673" i="3"/>
  <c r="D867" i="3"/>
  <c r="D772" i="3"/>
  <c r="D530" i="3"/>
  <c r="D582" i="3"/>
  <c r="D911" i="3"/>
  <c r="D581" i="3"/>
  <c r="D664" i="3"/>
  <c r="D683" i="3"/>
  <c r="D888" i="3"/>
  <c r="D608" i="3"/>
  <c r="D470" i="3"/>
  <c r="D665" i="3"/>
  <c r="D491" i="3"/>
  <c r="D618" i="3"/>
  <c r="D677" i="3"/>
  <c r="D775" i="3"/>
  <c r="D511" i="3"/>
  <c r="D819" i="3"/>
  <c r="D836" i="3"/>
  <c r="D714" i="3"/>
  <c r="D965" i="3"/>
  <c r="D659" i="3"/>
  <c r="D966" i="3"/>
  <c r="D870" i="3"/>
  <c r="D468" i="3"/>
  <c r="D808" i="3"/>
  <c r="D672" i="3"/>
  <c r="D585" i="3"/>
  <c r="D719" i="3"/>
  <c r="D863" i="3"/>
  <c r="D469" i="3"/>
  <c r="D667" i="3"/>
  <c r="D652" i="3"/>
  <c r="D487" i="3"/>
  <c r="D647" i="3"/>
  <c r="D688" i="3"/>
  <c r="D678" i="3"/>
  <c r="D512" i="3"/>
  <c r="D978" i="3"/>
  <c r="D480" i="3"/>
  <c r="D904" i="3"/>
  <c r="D633" i="3"/>
  <c r="D536" i="3"/>
  <c r="D486" i="3"/>
  <c r="D724" i="3"/>
  <c r="D681" i="3"/>
  <c r="D876" i="3"/>
  <c r="D735" i="3"/>
  <c r="D694" i="3"/>
  <c r="D702" i="3"/>
  <c r="D970" i="3"/>
  <c r="D506" i="3"/>
  <c r="D531" i="3"/>
  <c r="D948" i="3"/>
  <c r="D840" i="3"/>
  <c r="D1000" i="3"/>
  <c r="D865" i="3"/>
  <c r="D894" i="3"/>
  <c r="D940" i="3"/>
  <c r="D727" i="3"/>
  <c r="D519" i="3"/>
  <c r="D902" i="3"/>
  <c r="D992" i="3"/>
  <c r="D455" i="3"/>
  <c r="D972" i="3"/>
  <c r="D505" i="3"/>
  <c r="D801" i="3"/>
  <c r="D952" i="3"/>
  <c r="D806" i="3"/>
  <c r="D526" i="3"/>
  <c r="D660" i="3"/>
  <c r="D501" i="3"/>
  <c r="D900" i="3"/>
  <c r="D844" i="3"/>
  <c r="D654" i="3"/>
  <c r="D641" i="3"/>
  <c r="D906" i="3"/>
  <c r="D919" i="3"/>
  <c r="D631" i="3"/>
  <c r="D453" i="3"/>
  <c r="D715" i="3"/>
  <c r="D777" i="3"/>
  <c r="D658" i="3"/>
  <c r="D528" i="3"/>
  <c r="D473" i="3"/>
  <c r="D941" i="3"/>
  <c r="D874" i="3"/>
  <c r="D843" i="3"/>
  <c r="D474" i="3"/>
  <c r="D537" i="3"/>
  <c r="D764" i="3"/>
  <c r="D830" i="3"/>
  <c r="D710" i="3"/>
  <c r="D949" i="3"/>
  <c r="D811" i="3"/>
  <c r="D829" i="3"/>
  <c r="D903" i="3"/>
  <c r="D482" i="3"/>
  <c r="D700" i="3"/>
  <c r="D516" i="3"/>
  <c r="D812" i="3"/>
  <c r="D839" i="3"/>
  <c r="D497" i="3"/>
  <c r="D619" i="3"/>
  <c r="D988" i="3"/>
  <c r="D737" i="3"/>
  <c r="D541" i="3"/>
  <c r="D723" i="3"/>
  <c r="D493" i="3"/>
  <c r="D947" i="3"/>
  <c r="D939" i="3"/>
  <c r="D871" i="3"/>
  <c r="D765" i="3"/>
  <c r="D795" i="3"/>
  <c r="D704" i="3"/>
  <c r="D905" i="3"/>
  <c r="D792" i="3"/>
  <c r="D803" i="3"/>
  <c r="D779" i="3"/>
  <c r="D813" i="3"/>
  <c r="D579" i="3"/>
  <c r="D841" i="3"/>
  <c r="D975" i="3"/>
  <c r="D873" i="3"/>
  <c r="D601" i="3"/>
  <c r="D852" i="3"/>
  <c r="D739" i="3"/>
  <c r="D602" i="3"/>
  <c r="D708" i="3"/>
  <c r="D740" i="3"/>
  <c r="D591" i="3"/>
  <c r="D594" i="3"/>
  <c r="D538" i="3"/>
  <c r="D881" i="3"/>
  <c r="D662" i="3"/>
  <c r="D679" i="3"/>
  <c r="D627" i="3"/>
  <c r="D534" i="3"/>
  <c r="D575" i="3"/>
  <c r="D934" i="3"/>
  <c r="D572" i="3"/>
  <c r="D651" i="3"/>
  <c r="D769" i="3"/>
  <c r="D825" i="3"/>
  <c r="D835" i="3"/>
  <c r="D960" i="3"/>
  <c r="D809" i="3"/>
  <c r="D635" i="3"/>
  <c r="D985" i="3"/>
  <c r="D525" i="3"/>
  <c r="D787" i="3"/>
  <c r="D783" i="3"/>
  <c r="D887" i="3"/>
  <c r="D936" i="3"/>
  <c r="D586" i="3"/>
  <c r="D784" i="3"/>
  <c r="D983" i="3"/>
  <c r="D962" i="3"/>
  <c r="D478" i="3"/>
  <c r="D749" i="3"/>
  <c r="D571" i="3"/>
  <c r="D759" i="3"/>
  <c r="D634" i="3"/>
  <c r="D981" i="3"/>
  <c r="D590" i="3"/>
  <c r="D499" i="3"/>
  <c r="D768" i="3"/>
  <c r="D915" i="3"/>
  <c r="D546" i="3"/>
  <c r="D596" i="3"/>
  <c r="D459" i="3"/>
  <c r="D613" i="3"/>
  <c r="D963" i="3"/>
  <c r="D857" i="3"/>
  <c r="D920" i="3"/>
  <c r="D701" i="3"/>
  <c r="D495" i="3"/>
  <c r="D786" i="3"/>
  <c r="D994" i="3"/>
  <c r="D706" i="3"/>
  <c r="D535" i="3"/>
  <c r="D741" i="3"/>
  <c r="D957" i="3"/>
  <c r="D595" i="3"/>
  <c r="D517" i="3"/>
  <c r="D913" i="3"/>
  <c r="D959" i="3"/>
  <c r="D976" i="3"/>
  <c r="D932" i="3"/>
  <c r="D818" i="3"/>
  <c r="D834" i="3"/>
  <c r="D971" i="3"/>
  <c r="D951" i="3"/>
  <c r="D518" i="3"/>
  <c r="D877" i="3"/>
  <c r="D709" i="3"/>
  <c r="D753" i="3"/>
  <c r="D763" i="3"/>
  <c r="D675" i="3"/>
  <c r="D767" i="3"/>
  <c r="D923" i="3"/>
  <c r="D773" i="3"/>
  <c r="D747" i="3"/>
  <c r="D912" i="3"/>
  <c r="D573" i="3"/>
  <c r="D955" i="3"/>
  <c r="D424" i="3"/>
  <c r="D553" i="3"/>
  <c r="D574" i="3"/>
  <c r="D910" i="3"/>
  <c r="D897" i="3"/>
  <c r="D760" i="3"/>
  <c r="D520" i="3"/>
  <c r="D748" i="3"/>
  <c r="D953" i="3"/>
  <c r="D449" i="3"/>
  <c r="D996" i="3"/>
  <c r="D655" i="3"/>
  <c r="D513" i="3"/>
  <c r="D875" i="3"/>
  <c r="D797" i="3"/>
  <c r="D853" i="3"/>
  <c r="D973" i="3"/>
  <c r="D950" i="3"/>
  <c r="D858" i="3"/>
  <c r="D842" i="3"/>
  <c r="D851" i="3"/>
  <c r="D938" i="3"/>
  <c r="D510" i="3"/>
  <c r="D625" i="3"/>
  <c r="D558" i="3"/>
  <c r="D861" i="3"/>
  <c r="D527" i="3"/>
  <c r="D943" i="3"/>
  <c r="D638" i="3"/>
  <c r="D421" i="3"/>
  <c r="D822" i="3"/>
  <c r="D886" i="3"/>
  <c r="D690" i="3"/>
  <c r="D791" i="3"/>
  <c r="D713" i="3"/>
  <c r="D879" i="3"/>
  <c r="D908" i="3"/>
  <c r="D778" i="3"/>
  <c r="D869" i="3"/>
  <c r="D823" i="3"/>
  <c r="D649" i="3"/>
  <c r="D766" i="3"/>
  <c r="D456" i="3"/>
  <c r="D475" i="3"/>
  <c r="D907" i="3"/>
  <c r="D523" i="3"/>
  <c r="D991" i="3"/>
  <c r="D742" i="3"/>
  <c r="D848" i="3"/>
  <c r="D821" i="3"/>
  <c r="D492" i="3"/>
  <c r="D793" i="3"/>
  <c r="D562" i="3"/>
  <c r="D570" i="3"/>
  <c r="D745" i="3"/>
  <c r="D785" i="3"/>
  <c r="D676" i="3"/>
  <c r="D452" i="3"/>
  <c r="D761" i="3"/>
  <c r="D500" i="3"/>
  <c r="D734" i="3"/>
  <c r="D457" i="3"/>
  <c r="D898" i="3"/>
  <c r="D663" i="3"/>
  <c r="D472" i="3"/>
  <c r="D849" i="3"/>
  <c r="D967" i="3"/>
  <c r="D540" i="3"/>
  <c r="D698" i="3"/>
  <c r="D680" i="3"/>
  <c r="D509" i="3"/>
  <c r="D685" i="3"/>
  <c r="D593" i="3"/>
  <c r="D614" i="3"/>
  <c r="D471" i="3"/>
  <c r="D718" i="3"/>
  <c r="D611" i="3"/>
  <c r="D909" i="3"/>
  <c r="D587" i="3"/>
  <c r="D927" i="3"/>
  <c r="D916" i="3"/>
  <c r="D816" i="3"/>
  <c r="D583" i="3"/>
  <c r="D993" i="3"/>
  <c r="D532" i="3"/>
  <c r="D838" i="3"/>
  <c r="D644" i="3"/>
  <c r="D855" i="3"/>
  <c r="D550" i="3"/>
  <c r="D868" i="3"/>
  <c r="D743" i="3"/>
  <c r="D696" i="3"/>
  <c r="D695" i="3"/>
  <c r="D738" i="3"/>
  <c r="D504" i="3"/>
  <c r="D669" i="3"/>
  <c r="D454" i="3"/>
  <c r="D648" i="3"/>
  <c r="D485" i="3"/>
  <c r="D617" i="3"/>
  <c r="D656" i="3"/>
  <c r="D630" i="3"/>
  <c r="D552" i="3"/>
  <c r="D961" i="3"/>
  <c r="D969" i="3"/>
  <c r="D883" i="3"/>
  <c r="D817" i="3"/>
  <c r="D752" i="3"/>
  <c r="D600" i="3"/>
  <c r="D986" i="3"/>
  <c r="D814" i="3"/>
  <c r="D598" i="3"/>
  <c r="D850" i="3"/>
  <c r="D465" i="3"/>
  <c r="D622" i="3"/>
  <c r="D918" i="3"/>
  <c r="D998" i="3"/>
  <c r="D661" i="3"/>
  <c r="D584" i="3"/>
  <c r="D549" i="3"/>
  <c r="D781" i="3"/>
  <c r="D989" i="3"/>
  <c r="D776" i="3"/>
  <c r="D942" i="3"/>
  <c r="D448" i="3"/>
  <c r="D845" i="3"/>
  <c r="D402" i="3"/>
  <c r="D400" i="3"/>
  <c r="D420" i="3"/>
  <c r="D371" i="3"/>
  <c r="D298" i="3"/>
  <c r="D369" i="3"/>
  <c r="D341" i="3"/>
  <c r="D332" i="3"/>
  <c r="D348" i="3"/>
  <c r="D287" i="3"/>
  <c r="D403" i="3"/>
  <c r="D393" i="3"/>
  <c r="D328" i="3"/>
  <c r="D354" i="3"/>
  <c r="D374" i="3"/>
  <c r="D418" i="3"/>
  <c r="D401" i="3"/>
  <c r="D356" i="3"/>
  <c r="D375" i="3"/>
  <c r="D368" i="3"/>
  <c r="D380" i="3"/>
  <c r="D386" i="3"/>
  <c r="D379" i="3"/>
  <c r="D414" i="3"/>
  <c r="D335" i="3"/>
  <c r="D362" i="3"/>
  <c r="D353" i="3"/>
  <c r="D331" i="3"/>
  <c r="D352" i="3"/>
  <c r="D444" i="3"/>
  <c r="D407" i="3"/>
  <c r="D290" i="3"/>
  <c r="D296" i="3"/>
  <c r="D345" i="3"/>
  <c r="D357" i="3"/>
  <c r="D392" i="3"/>
  <c r="D427" i="3"/>
  <c r="D303" i="3"/>
  <c r="D330" i="3"/>
  <c r="D280" i="3"/>
  <c r="D278" i="3"/>
  <c r="D264" i="3"/>
  <c r="D269" i="3"/>
  <c r="D253" i="3"/>
  <c r="D266" i="3"/>
  <c r="D261" i="3"/>
  <c r="D270" i="3"/>
  <c r="D235" i="3"/>
  <c r="D240" i="3"/>
  <c r="D243" i="3"/>
  <c r="D246" i="3"/>
  <c r="D193" i="3"/>
  <c r="D212" i="3"/>
  <c r="D209" i="3"/>
  <c r="D195" i="3"/>
  <c r="D198" i="3"/>
  <c r="D205" i="3"/>
  <c r="D230" i="3"/>
  <c r="D217" i="3"/>
  <c r="D213" i="3"/>
  <c r="D226" i="3"/>
  <c r="D214" i="3"/>
  <c r="D674" i="3"/>
  <c r="D489" i="3"/>
  <c r="D968" i="3"/>
  <c r="D917" i="3"/>
  <c r="D882" i="3"/>
  <c r="D450" i="3"/>
  <c r="D831" i="3"/>
  <c r="D650" i="3"/>
  <c r="D931" i="3"/>
  <c r="D565" i="3"/>
  <c r="D974" i="3"/>
  <c r="D592" i="3"/>
  <c r="D889" i="3"/>
  <c r="D893" i="3"/>
  <c r="D460" i="3"/>
  <c r="D725" i="3"/>
  <c r="D628" i="3"/>
  <c r="D820" i="3"/>
  <c r="D736" i="3"/>
  <c r="D703" i="3"/>
  <c r="D758" i="3"/>
  <c r="D632" i="3"/>
  <c r="D800" i="3"/>
  <c r="D607" i="3"/>
  <c r="D481" i="3"/>
  <c r="D556" i="3"/>
  <c r="D462" i="3"/>
  <c r="D1001" i="3"/>
  <c r="D463" i="3"/>
  <c r="D624" i="3"/>
  <c r="D954" i="3"/>
  <c r="D515" i="3"/>
  <c r="D564" i="3"/>
  <c r="D559" i="3"/>
  <c r="D484" i="3"/>
  <c r="D461" i="3"/>
  <c r="D802" i="3"/>
  <c r="D711" i="3"/>
  <c r="D422" i="3"/>
  <c r="D636" i="3"/>
  <c r="D705" i="3"/>
  <c r="D899" i="3"/>
  <c r="D862" i="3"/>
  <c r="D933" i="3"/>
  <c r="D731" i="3"/>
  <c r="D721" i="3"/>
  <c r="D483" i="3"/>
  <c r="D924" i="3"/>
  <c r="D880" i="3"/>
  <c r="D666" i="3"/>
  <c r="D914" i="3"/>
  <c r="D568" i="3"/>
  <c r="D712" i="3"/>
  <c r="D780" i="3"/>
  <c r="D529" i="3"/>
  <c r="D498" i="3"/>
  <c r="D479" i="3"/>
  <c r="D755" i="3"/>
  <c r="D794" i="3"/>
  <c r="D423" i="3"/>
  <c r="D467" i="3"/>
  <c r="D771" i="3"/>
  <c r="D984" i="3"/>
  <c r="D557" i="3"/>
  <c r="D441" i="3"/>
  <c r="D429" i="3"/>
  <c r="D415" i="3"/>
  <c r="D428" i="3"/>
  <c r="D370" i="3"/>
  <c r="D318" i="3"/>
  <c r="D363" i="3"/>
  <c r="D314" i="3"/>
  <c r="D286" i="3"/>
  <c r="D367" i="3"/>
  <c r="D442" i="3"/>
  <c r="D408" i="3"/>
  <c r="D416" i="3"/>
  <c r="D297" i="3"/>
  <c r="D322" i="3"/>
  <c r="D436" i="3"/>
  <c r="D434" i="3"/>
  <c r="D360" i="3"/>
  <c r="D329" i="3"/>
  <c r="D285" i="3"/>
  <c r="D365" i="3"/>
  <c r="D431" i="3"/>
  <c r="D435" i="3"/>
  <c r="D387" i="3"/>
  <c r="D373" i="3"/>
  <c r="D310" i="3"/>
  <c r="D300" i="3"/>
  <c r="D288" i="3"/>
  <c r="D307" i="3"/>
  <c r="D439" i="3"/>
  <c r="D432" i="3"/>
  <c r="D376" i="3"/>
  <c r="D344" i="3"/>
  <c r="D289" i="3"/>
  <c r="D311" i="3"/>
  <c r="D316" i="3"/>
  <c r="D396" i="3"/>
  <c r="D346" i="3"/>
  <c r="D349" i="3"/>
  <c r="D317" i="3"/>
  <c r="D282" i="3"/>
  <c r="D276" i="3"/>
  <c r="D254" i="3"/>
  <c r="D272" i="3"/>
  <c r="D267" i="3"/>
  <c r="D277" i="3"/>
  <c r="D260" i="3"/>
  <c r="D234" i="3"/>
  <c r="D249" i="3"/>
  <c r="D238" i="3"/>
  <c r="D236" i="3"/>
  <c r="D245" i="3"/>
  <c r="D196" i="3"/>
  <c r="D210" i="3"/>
  <c r="D233" i="3"/>
  <c r="D200" i="3"/>
  <c r="D204" i="3"/>
  <c r="D202" i="3"/>
  <c r="D207" i="3"/>
  <c r="D201" i="3"/>
  <c r="D222" i="3"/>
  <c r="D225" i="3"/>
  <c r="D231" i="3"/>
  <c r="D639" i="3"/>
  <c r="D807" i="3"/>
  <c r="D789" i="3"/>
  <c r="D872" i="3"/>
  <c r="D733" i="3"/>
  <c r="D464" i="3"/>
  <c r="D543" i="3"/>
  <c r="D494" i="3"/>
  <c r="D890" i="3"/>
  <c r="D774" i="3"/>
  <c r="D521" i="3"/>
  <c r="D815" i="3"/>
  <c r="D503" i="3"/>
  <c r="D930" i="3"/>
  <c r="D569" i="3"/>
  <c r="D885" i="3"/>
  <c r="D547" i="3"/>
  <c r="D671" i="3"/>
  <c r="D533" i="3"/>
  <c r="D732" i="3"/>
  <c r="D689" i="3"/>
  <c r="D645" i="3"/>
  <c r="D866" i="3"/>
  <c r="D946" i="3"/>
  <c r="D828" i="3"/>
  <c r="D937" i="3"/>
  <c r="D643" i="3"/>
  <c r="D446" i="3"/>
  <c r="D563" i="3"/>
  <c r="D682" i="3"/>
  <c r="D854" i="3"/>
  <c r="D620" i="3"/>
  <c r="D385" i="3"/>
  <c r="D417" i="3"/>
  <c r="D321" i="3"/>
  <c r="D319" i="3"/>
  <c r="D315" i="3"/>
  <c r="D412" i="3"/>
  <c r="D301" i="3"/>
  <c r="D397" i="3"/>
  <c r="D372" i="3"/>
  <c r="D358" i="3"/>
  <c r="D433" i="3"/>
  <c r="D381" i="3"/>
  <c r="D359" i="3"/>
  <c r="D295" i="3"/>
  <c r="D440" i="3"/>
  <c r="D391" i="3"/>
  <c r="D340" i="3"/>
  <c r="D419" i="3"/>
  <c r="D305" i="3"/>
  <c r="D279" i="3"/>
  <c r="D273" i="3"/>
  <c r="D262" i="3"/>
  <c r="D265" i="3"/>
  <c r="D252" i="3"/>
  <c r="D242" i="3"/>
  <c r="D248" i="3"/>
  <c r="D211" i="3"/>
  <c r="D192" i="3"/>
  <c r="D227" i="3"/>
  <c r="D224" i="3"/>
  <c r="D194" i="3"/>
  <c r="D882" i="10"/>
  <c r="D706" i="10"/>
  <c r="D856" i="10"/>
  <c r="D518" i="10"/>
  <c r="D886" i="10"/>
  <c r="D733" i="10"/>
  <c r="D726" i="10"/>
  <c r="D797" i="10"/>
  <c r="D997" i="10"/>
  <c r="D731" i="10"/>
  <c r="D839" i="10"/>
  <c r="D753" i="10"/>
  <c r="D391" i="10"/>
  <c r="D900" i="10"/>
  <c r="D619" i="10"/>
  <c r="D392" i="10"/>
  <c r="D387" i="10"/>
  <c r="D803" i="10"/>
  <c r="D473" i="10"/>
  <c r="D591" i="10"/>
  <c r="D330" i="10"/>
  <c r="D306" i="10"/>
  <c r="D972" i="10"/>
  <c r="D971" i="10"/>
  <c r="D672" i="10"/>
  <c r="D973" i="10"/>
  <c r="D641" i="10"/>
  <c r="D417" i="10"/>
  <c r="D639" i="10"/>
  <c r="D445" i="10"/>
  <c r="D947" i="10"/>
  <c r="D612" i="10"/>
  <c r="D825" i="10"/>
  <c r="D532" i="10"/>
  <c r="D549" i="10"/>
  <c r="D785" i="10"/>
  <c r="D773" i="10"/>
  <c r="D944" i="10"/>
  <c r="D907" i="10"/>
  <c r="D937" i="10"/>
  <c r="D650" i="10"/>
  <c r="D618" i="10"/>
  <c r="D806" i="10"/>
  <c r="D435" i="10"/>
  <c r="D866" i="10"/>
  <c r="D846" i="10"/>
  <c r="D499" i="10"/>
  <c r="D830" i="10"/>
  <c r="D457" i="10"/>
  <c r="D752" i="10"/>
  <c r="D541" i="10"/>
  <c r="D596" i="10"/>
  <c r="D989" i="10"/>
  <c r="D985" i="10"/>
  <c r="D896" i="10"/>
  <c r="D562" i="10"/>
  <c r="D954" i="10"/>
  <c r="D399" i="10"/>
  <c r="D805" i="10"/>
  <c r="D438" i="10"/>
  <c r="D813" i="10"/>
  <c r="D308" i="10"/>
  <c r="D327" i="10"/>
  <c r="D292" i="10"/>
  <c r="D722" i="3"/>
  <c r="D610" i="3"/>
  <c r="D846" i="3"/>
  <c r="D901" i="3"/>
  <c r="D856" i="3"/>
  <c r="D837" i="3"/>
  <c r="D827" i="3"/>
  <c r="D687" i="3"/>
  <c r="D477" i="3"/>
  <c r="D788" i="3"/>
  <c r="D686" i="3"/>
  <c r="D990" i="3"/>
  <c r="D642" i="3"/>
  <c r="D507" i="3"/>
  <c r="D554" i="3"/>
  <c r="D726" i="3"/>
  <c r="D490" i="3"/>
  <c r="D545" i="3"/>
  <c r="D599" i="3"/>
  <c r="D653" i="3"/>
  <c r="D832" i="3"/>
  <c r="D935" i="3"/>
  <c r="D754" i="3"/>
  <c r="D999" i="3"/>
  <c r="D612" i="3"/>
  <c r="D810" i="3"/>
  <c r="D921" i="3"/>
  <c r="D560" i="3"/>
  <c r="D720" i="3"/>
  <c r="D929" i="3"/>
  <c r="D964" i="3"/>
  <c r="D798" i="3"/>
  <c r="D826" i="3"/>
  <c r="D383" i="3"/>
  <c r="D395" i="3"/>
  <c r="D293" i="3"/>
  <c r="D325" i="3"/>
  <c r="D299" i="3"/>
  <c r="D410" i="3"/>
  <c r="D361" i="3"/>
  <c r="D399" i="3"/>
  <c r="D304" i="3"/>
  <c r="D323" i="3"/>
  <c r="D411" i="3"/>
  <c r="D426" i="3"/>
  <c r="D312" i="3"/>
  <c r="D302" i="3"/>
  <c r="D443" i="3"/>
  <c r="D413" i="3"/>
  <c r="D284" i="3"/>
  <c r="D389" i="3"/>
  <c r="D336" i="3"/>
  <c r="D283" i="3"/>
  <c r="D263" i="3"/>
  <c r="D274" i="3"/>
  <c r="D258" i="3"/>
  <c r="D239" i="3"/>
  <c r="D247" i="3"/>
  <c r="D241" i="3"/>
  <c r="D221" i="3"/>
  <c r="D197" i="3"/>
  <c r="D228" i="3"/>
  <c r="D215" i="3"/>
  <c r="D223" i="3"/>
  <c r="D978" i="10"/>
  <c r="D647" i="10"/>
  <c r="D406" i="10"/>
  <c r="D942" i="10"/>
  <c r="D853" i="10"/>
  <c r="D436" i="10"/>
  <c r="D511" i="10"/>
  <c r="D537" i="10"/>
  <c r="D632" i="10"/>
  <c r="D892" i="10"/>
  <c r="D763" i="10"/>
  <c r="D734" i="10"/>
  <c r="D598" i="10"/>
  <c r="D487" i="10"/>
  <c r="D747" i="10"/>
  <c r="D820" i="10"/>
  <c r="D496" i="10"/>
  <c r="D483" i="10"/>
  <c r="D662" i="10"/>
  <c r="D284" i="10"/>
  <c r="D297" i="10"/>
  <c r="D318" i="10"/>
  <c r="D542" i="10"/>
  <c r="D404" i="10"/>
  <c r="D725" i="10"/>
  <c r="D844" i="10"/>
  <c r="D462" i="10"/>
  <c r="D849" i="10"/>
  <c r="D419" i="10"/>
  <c r="D685" i="10"/>
  <c r="D687" i="10"/>
  <c r="D568" i="10"/>
  <c r="D557" i="10"/>
  <c r="D422" i="10"/>
  <c r="D984" i="10"/>
  <c r="D658" i="10"/>
  <c r="D764" i="10"/>
  <c r="D998" i="10"/>
  <c r="D885" i="10"/>
  <c r="D437" i="10"/>
  <c r="D544" i="10"/>
  <c r="D980" i="10"/>
  <c r="D774" i="10"/>
  <c r="D777" i="10"/>
  <c r="D881" i="10"/>
  <c r="D871" i="10"/>
  <c r="D712" i="10"/>
  <c r="D460" i="10"/>
  <c r="D519" i="10"/>
  <c r="D927" i="10"/>
  <c r="D771" i="10"/>
  <c r="D477" i="10"/>
  <c r="D536" i="10"/>
  <c r="D941" i="10"/>
  <c r="D788" i="10"/>
  <c r="D424" i="10"/>
  <c r="D433" i="10"/>
  <c r="D840" i="10"/>
  <c r="D880" i="10"/>
  <c r="D563" i="10"/>
  <c r="D708" i="10"/>
  <c r="D343" i="10"/>
  <c r="D329" i="10"/>
  <c r="D859" i="3"/>
  <c r="D896" i="3"/>
  <c r="D729" i="3"/>
  <c r="D609" i="3"/>
  <c r="D995" i="3"/>
  <c r="D790" i="3"/>
  <c r="D684" i="3"/>
  <c r="D646" i="3"/>
  <c r="D502" i="3"/>
  <c r="D922" i="3"/>
  <c r="D566" i="3"/>
  <c r="D891" i="3"/>
  <c r="D925" i="3"/>
  <c r="D623" i="3"/>
  <c r="D762" i="3"/>
  <c r="D637" i="3"/>
  <c r="D404" i="3"/>
  <c r="D326" i="3"/>
  <c r="D366" i="3"/>
  <c r="D343" i="3"/>
  <c r="D384" i="3"/>
  <c r="D382" i="3"/>
  <c r="D313" i="3"/>
  <c r="D337" i="3"/>
  <c r="D334" i="3"/>
  <c r="D377" i="3"/>
  <c r="D275" i="3"/>
  <c r="D255" i="3"/>
  <c r="D250" i="3"/>
  <c r="D208" i="3"/>
  <c r="D232" i="3"/>
  <c r="D229" i="3"/>
  <c r="D878" i="10"/>
  <c r="D841" i="10"/>
  <c r="D493" i="10"/>
  <c r="D1000" i="10"/>
  <c r="D673" i="10"/>
  <c r="D651" i="10"/>
  <c r="D931" i="10"/>
  <c r="D528" i="10"/>
  <c r="D654" i="10"/>
  <c r="D792" i="10"/>
  <c r="D312" i="10"/>
  <c r="D548" i="10"/>
  <c r="D667" i="10"/>
  <c r="D671" i="10"/>
  <c r="D758" i="10"/>
  <c r="D745" i="10"/>
  <c r="D958" i="10"/>
  <c r="D535" i="10"/>
  <c r="D467" i="10"/>
  <c r="D744" i="10"/>
  <c r="D659" i="10"/>
  <c r="D952" i="10"/>
  <c r="D490" i="10"/>
  <c r="D450" i="10"/>
  <c r="D620" i="10"/>
  <c r="D482" i="10"/>
  <c r="D611" i="10"/>
  <c r="D481" i="10"/>
  <c r="D767" i="10"/>
  <c r="D867" i="10"/>
  <c r="D769" i="10"/>
  <c r="D288" i="10"/>
  <c r="D386" i="10"/>
  <c r="D480" i="10"/>
  <c r="D890" i="10"/>
  <c r="D429" i="10"/>
  <c r="D443" i="10"/>
  <c r="D932" i="10"/>
  <c r="D543" i="10"/>
  <c r="D603" i="10"/>
  <c r="D799" i="10"/>
  <c r="D551" i="10"/>
  <c r="D939" i="10"/>
  <c r="D554" i="10"/>
  <c r="D919" i="10"/>
  <c r="D418" i="10"/>
  <c r="D515" i="10"/>
  <c r="D874" i="10"/>
  <c r="D430" i="10"/>
  <c r="D488" i="10"/>
  <c r="D936" i="10"/>
  <c r="D558" i="10"/>
  <c r="D660" i="10"/>
  <c r="D851" i="10"/>
  <c r="D550" i="10"/>
  <c r="D990" i="10"/>
  <c r="D468" i="10"/>
  <c r="D780" i="10"/>
  <c r="D869" i="10"/>
  <c r="D584" i="10"/>
  <c r="D560" i="10"/>
  <c r="D289" i="10"/>
  <c r="D412" i="10"/>
  <c r="D507" i="10"/>
  <c r="D868" i="10"/>
  <c r="D571" i="10"/>
  <c r="D470" i="10"/>
  <c r="D950" i="10"/>
  <c r="D585" i="10"/>
  <c r="D872" i="10"/>
  <c r="D607" i="10"/>
  <c r="D605" i="10"/>
  <c r="D409" i="10"/>
  <c r="D293" i="10"/>
  <c r="D740" i="10"/>
  <c r="D456" i="10"/>
  <c r="D589" i="10"/>
  <c r="D960" i="10"/>
  <c r="D579" i="10"/>
  <c r="D538" i="10"/>
  <c r="D565" i="10"/>
  <c r="D425" i="10"/>
  <c r="D835" i="10"/>
  <c r="D964" i="10"/>
  <c r="D374" i="10"/>
  <c r="D373" i="10"/>
  <c r="D301" i="10"/>
  <c r="D281" i="10"/>
  <c r="D273" i="10"/>
  <c r="D236" i="10"/>
  <c r="D252" i="10"/>
  <c r="D198" i="10"/>
  <c r="D211" i="10"/>
  <c r="D925" i="10"/>
  <c r="D801" i="10"/>
  <c r="D586" i="10"/>
  <c r="D766" i="10"/>
  <c r="D440" i="10"/>
  <c r="D638" i="10"/>
  <c r="D583" i="10"/>
  <c r="D582" i="10"/>
  <c r="D479" i="10"/>
  <c r="D783" i="10"/>
  <c r="D348" i="10"/>
  <c r="D715" i="10"/>
  <c r="D381" i="10"/>
  <c r="D981" i="10"/>
  <c r="D719" i="10"/>
  <c r="D529" i="10"/>
  <c r="D683" i="10"/>
  <c r="D561" i="10"/>
  <c r="D504" i="10"/>
  <c r="D713" i="10"/>
  <c r="D489" i="10"/>
  <c r="D363" i="10"/>
  <c r="D315" i="10"/>
  <c r="D362" i="10"/>
  <c r="D283" i="10"/>
  <c r="D255" i="10"/>
  <c r="D244" i="10"/>
  <c r="D212" i="10"/>
  <c r="D195" i="10"/>
  <c r="D225" i="10"/>
  <c r="D640" i="10"/>
  <c r="D959" i="10"/>
  <c r="D720" i="10"/>
  <c r="D314" i="10"/>
  <c r="D389" i="10"/>
  <c r="D903" i="10"/>
  <c r="D471" i="10"/>
  <c r="D465" i="10"/>
  <c r="D610" i="10"/>
  <c r="D789" i="10"/>
  <c r="D743" i="10"/>
  <c r="D346" i="10"/>
  <c r="D333" i="10"/>
  <c r="D253" i="10"/>
  <c r="D219" i="10"/>
  <c r="D221" i="10"/>
  <c r="D199" i="10"/>
  <c r="D732" i="10"/>
  <c r="D595" i="10"/>
  <c r="D824" i="3"/>
  <c r="D691" i="3"/>
  <c r="D447" i="3"/>
  <c r="D451" i="3"/>
  <c r="D744" i="3"/>
  <c r="D980" i="3"/>
  <c r="D928" i="3"/>
  <c r="D626" i="3"/>
  <c r="D982" i="3"/>
  <c r="D476" i="3"/>
  <c r="D604" i="3"/>
  <c r="D629" i="3"/>
  <c r="D860" i="3"/>
  <c r="D577" i="3"/>
  <c r="D508" i="3"/>
  <c r="D458" i="3"/>
  <c r="D398" i="3"/>
  <c r="D291" i="3"/>
  <c r="D437" i="3"/>
  <c r="D351" i="3"/>
  <c r="D306" i="3"/>
  <c r="D388" i="3"/>
  <c r="D333" i="3"/>
  <c r="D409" i="3"/>
  <c r="D347" i="3"/>
  <c r="D338" i="3"/>
  <c r="D271" i="3"/>
  <c r="D268" i="3"/>
  <c r="D251" i="3"/>
  <c r="D199" i="3"/>
  <c r="D220" i="3"/>
  <c r="D216" i="3"/>
  <c r="D817" i="10"/>
  <c r="D906" i="10"/>
  <c r="D587" i="10"/>
  <c r="D889" i="10"/>
  <c r="D746" i="10"/>
  <c r="D796" i="10"/>
  <c r="D388" i="10"/>
  <c r="D577" i="10"/>
  <c r="D920" i="10"/>
  <c r="D355" i="10"/>
  <c r="D375" i="10"/>
  <c r="D503" i="10"/>
  <c r="D791" i="10"/>
  <c r="D634" i="10"/>
  <c r="D559" i="10"/>
  <c r="D875" i="10"/>
  <c r="D832" i="10"/>
  <c r="D498" i="10"/>
  <c r="D833" i="10"/>
  <c r="D432" i="10"/>
  <c r="D894" i="10"/>
  <c r="D836" i="10"/>
  <c r="D854" i="10"/>
  <c r="D827" i="10"/>
  <c r="D738" i="10"/>
  <c r="D923" i="10"/>
  <c r="D717" i="10"/>
  <c r="D859" i="10"/>
  <c r="D578" i="10"/>
  <c r="D384" i="10"/>
  <c r="D347" i="10"/>
  <c r="D287" i="10"/>
  <c r="D974" i="10"/>
  <c r="D695" i="10"/>
  <c r="D775" i="10"/>
  <c r="D737" i="10"/>
  <c r="D398" i="10"/>
  <c r="D760" i="10"/>
  <c r="D655" i="10"/>
  <c r="D564" i="10"/>
  <c r="D599" i="10"/>
  <c r="D569" i="10"/>
  <c r="D492" i="10"/>
  <c r="D946" i="10"/>
  <c r="D505" i="10"/>
  <c r="D862" i="10"/>
  <c r="D414" i="10"/>
  <c r="D646" i="10"/>
  <c r="D800" i="10"/>
  <c r="D669" i="10"/>
  <c r="D755" i="10"/>
  <c r="D735" i="10"/>
  <c r="D613" i="10"/>
  <c r="D860" i="10"/>
  <c r="D962" i="10"/>
  <c r="D661" i="10"/>
  <c r="D821" i="10"/>
  <c r="D476" i="10"/>
  <c r="D459" i="10"/>
  <c r="D982" i="10"/>
  <c r="D420" i="10"/>
  <c r="D303" i="10"/>
  <c r="D710" i="10"/>
  <c r="D434" i="10"/>
  <c r="D383" i="10"/>
  <c r="D677" i="10"/>
  <c r="D749" i="10"/>
  <c r="D427" i="10"/>
  <c r="D491" i="10"/>
  <c r="D674" i="10"/>
  <c r="D574" i="10"/>
  <c r="D714" i="10"/>
  <c r="D739" i="10"/>
  <c r="D358" i="10"/>
  <c r="D475" i="10"/>
  <c r="D635" i="10"/>
  <c r="D913" i="10"/>
  <c r="D524" i="10"/>
  <c r="D570" i="10"/>
  <c r="D852" i="10"/>
  <c r="D848" i="10"/>
  <c r="D934" i="10"/>
  <c r="D679" i="10"/>
  <c r="D754" i="10"/>
  <c r="D320" i="10"/>
  <c r="D367" i="10"/>
  <c r="D371" i="10"/>
  <c r="D279" i="10"/>
  <c r="D256" i="10"/>
  <c r="D239" i="10"/>
  <c r="D192" i="10"/>
  <c r="D233" i="10"/>
  <c r="D194" i="10"/>
  <c r="D887" i="10"/>
  <c r="D926" i="10"/>
  <c r="D910" i="10"/>
  <c r="D455" i="10"/>
  <c r="D938" i="10"/>
  <c r="D385" i="10"/>
  <c r="D622" i="10"/>
  <c r="D378" i="10"/>
  <c r="D469" i="10"/>
  <c r="D924" i="10"/>
  <c r="D328" i="10"/>
  <c r="D884" i="10"/>
  <c r="D943" i="10"/>
  <c r="D510" i="10"/>
  <c r="D895" i="10"/>
  <c r="D987" i="10"/>
  <c r="D865" i="10"/>
  <c r="D843" i="10"/>
  <c r="D682" i="10"/>
  <c r="D736" i="10"/>
  <c r="D525" i="10"/>
  <c r="D313" i="10"/>
  <c r="D359" i="10"/>
  <c r="D349" i="10"/>
  <c r="D263" i="10"/>
  <c r="D261" i="10"/>
  <c r="D245" i="10"/>
  <c r="D223" i="10"/>
  <c r="D208" i="10"/>
  <c r="D228" i="10"/>
  <c r="D908" i="10"/>
  <c r="D727" i="10"/>
  <c r="D629" i="10"/>
  <c r="D277" i="10"/>
  <c r="D945" i="10"/>
  <c r="D556" i="10"/>
  <c r="D411" i="10"/>
  <c r="D918" i="10"/>
  <c r="D834" i="10"/>
  <c r="D888" i="10"/>
  <c r="D546" i="10"/>
  <c r="D322" i="10"/>
  <c r="D294" i="10"/>
  <c r="D265" i="10"/>
  <c r="D210" i="10"/>
  <c r="D254" i="10"/>
  <c r="D227" i="10"/>
  <c r="D513" i="10"/>
  <c r="D975" i="10"/>
  <c r="D274" i="10"/>
  <c r="D855" i="10"/>
  <c r="D397" i="10"/>
  <c r="D642" i="10"/>
  <c r="D757" i="10"/>
  <c r="D594" i="10"/>
  <c r="D472" i="10"/>
  <c r="D883" i="10"/>
  <c r="D340" i="10"/>
  <c r="D361" i="10"/>
  <c r="D251" i="10"/>
  <c r="D231" i="10"/>
  <c r="D653" i="10"/>
  <c r="D334" i="10"/>
  <c r="D405" i="10"/>
  <c r="D592" i="10"/>
  <c r="D446" i="10"/>
  <c r="D961" i="10"/>
  <c r="D898" i="10"/>
  <c r="D441" i="10"/>
  <c r="D776" i="10"/>
  <c r="D309" i="10"/>
  <c r="D299" i="10"/>
  <c r="D278" i="10"/>
  <c r="D237" i="10"/>
  <c r="D222" i="10"/>
  <c r="D531" i="10"/>
  <c r="D290" i="10"/>
  <c r="D201" i="10"/>
  <c r="D77" i="10"/>
  <c r="D138" i="10"/>
  <c r="D126" i="10"/>
  <c r="D117" i="10"/>
  <c r="D156" i="10"/>
  <c r="D78" i="10"/>
  <c r="D98" i="10"/>
  <c r="D167" i="10"/>
  <c r="D3" i="10"/>
  <c r="D135" i="10"/>
  <c r="D56" i="10"/>
  <c r="D66" i="10"/>
  <c r="D185" i="10"/>
  <c r="D179" i="10"/>
  <c r="D139" i="10"/>
  <c r="D68" i="10"/>
  <c r="D108" i="10"/>
  <c r="D100" i="10"/>
  <c r="D90" i="10"/>
  <c r="D115" i="10"/>
  <c r="D142" i="10"/>
  <c r="D188" i="10"/>
  <c r="D97" i="10"/>
  <c r="D61" i="10"/>
  <c r="D70" i="10"/>
  <c r="D184" i="10"/>
  <c r="D169" i="10"/>
  <c r="D132" i="10"/>
  <c r="D160" i="10"/>
  <c r="D58" i="10"/>
  <c r="D113" i="10"/>
  <c r="D69" i="10"/>
  <c r="D145" i="10"/>
  <c r="D121" i="10"/>
  <c r="D177" i="3"/>
  <c r="D2" i="3"/>
  <c r="D149" i="3"/>
  <c r="D130" i="3"/>
  <c r="D112" i="3"/>
  <c r="D107" i="3"/>
  <c r="D81" i="3"/>
  <c r="D66" i="3"/>
  <c r="D63" i="3"/>
  <c r="D148" i="3"/>
  <c r="D86" i="3"/>
  <c r="D179" i="3"/>
  <c r="D155" i="3"/>
  <c r="D100" i="3"/>
  <c r="D104" i="3"/>
  <c r="D95" i="3"/>
  <c r="D161" i="3"/>
  <c r="D82" i="3"/>
  <c r="D580" i="3"/>
  <c r="D616" i="3"/>
  <c r="D944" i="3"/>
  <c r="D589" i="3"/>
  <c r="D956" i="3"/>
  <c r="D751" i="3"/>
  <c r="D728" i="3"/>
  <c r="D864" i="3"/>
  <c r="D615" i="3"/>
  <c r="D445" i="3"/>
  <c r="D544" i="3"/>
  <c r="D578" i="3"/>
  <c r="D799" i="3"/>
  <c r="D603" i="3"/>
  <c r="D621" i="3"/>
  <c r="D692" i="3"/>
  <c r="D430" i="3"/>
  <c r="D342" i="3"/>
  <c r="D378" i="3"/>
  <c r="D324" i="3"/>
  <c r="D309" i="3"/>
  <c r="D425" i="3"/>
  <c r="D355" i="3"/>
  <c r="D394" i="3"/>
  <c r="D364" i="3"/>
  <c r="D308" i="3"/>
  <c r="D259" i="3"/>
  <c r="D257" i="3"/>
  <c r="D693" i="3"/>
  <c r="D804" i="3"/>
  <c r="D561" i="3"/>
  <c r="D597" i="3"/>
  <c r="D406" i="3"/>
  <c r="D405" i="3"/>
  <c r="D339" i="3"/>
  <c r="D237" i="3"/>
  <c r="D218" i="3"/>
  <c r="D701" i="10"/>
  <c r="D645" i="10"/>
  <c r="D448" i="10"/>
  <c r="D831" i="10"/>
  <c r="D580" i="10"/>
  <c r="D356" i="10"/>
  <c r="D547" i="10"/>
  <c r="D940" i="10"/>
  <c r="D394" i="10"/>
  <c r="D723" i="10"/>
  <c r="D756" i="10"/>
  <c r="D845" i="10"/>
  <c r="D863" i="10"/>
  <c r="D994" i="10"/>
  <c r="D716" i="10"/>
  <c r="D768" i="10"/>
  <c r="D697" i="10"/>
  <c r="D614" i="10"/>
  <c r="D930" i="10"/>
  <c r="D709" i="10"/>
  <c r="D416" i="10"/>
  <c r="D665" i="10"/>
  <c r="D784" i="10"/>
  <c r="D522" i="10"/>
  <c r="D478" i="10"/>
  <c r="D464" i="10"/>
  <c r="D986" i="10"/>
  <c r="D408" i="10"/>
  <c r="D628" i="10"/>
  <c r="D566" i="10"/>
  <c r="D466" i="10"/>
  <c r="D552" i="10"/>
  <c r="D690" i="10"/>
  <c r="D421" i="10"/>
  <c r="D527" i="10"/>
  <c r="D643" i="10"/>
  <c r="D956" i="10"/>
  <c r="D336" i="10"/>
  <c r="D842" i="10"/>
  <c r="D694" i="10"/>
  <c r="D711" i="10"/>
  <c r="D916" i="10"/>
  <c r="D555" i="10"/>
  <c r="D332" i="10"/>
  <c r="D262" i="10"/>
  <c r="D240" i="10"/>
  <c r="D226" i="10"/>
  <c r="D539" i="10"/>
  <c r="D508" i="10"/>
  <c r="D626" i="10"/>
  <c r="D847" i="10"/>
  <c r="D675" i="10"/>
  <c r="D285" i="10"/>
  <c r="D815" i="10"/>
  <c r="D901" i="10"/>
  <c r="D500" i="10"/>
  <c r="D823" i="10"/>
  <c r="D702" i="10"/>
  <c r="D324" i="10"/>
  <c r="D266" i="10"/>
  <c r="D200" i="10"/>
  <c r="D196" i="10"/>
  <c r="D401" i="10"/>
  <c r="D321" i="10"/>
  <c r="D600" i="10"/>
  <c r="D602" i="10"/>
  <c r="D778" i="10"/>
  <c r="D822" i="10"/>
  <c r="D269" i="10"/>
  <c r="D230" i="10"/>
  <c r="D209" i="10"/>
  <c r="D382" i="10"/>
  <c r="D452" i="10"/>
  <c r="D393" i="10"/>
  <c r="D968" i="10"/>
  <c r="D861" i="10"/>
  <c r="D652" i="10"/>
  <c r="D593" i="10"/>
  <c r="D339" i="10"/>
  <c r="D238" i="10"/>
  <c r="D494" i="10"/>
  <c r="D444" i="10"/>
  <c r="D902" i="10"/>
  <c r="D966" i="10"/>
  <c r="D921" i="10"/>
  <c r="D597" i="10"/>
  <c r="D814" i="10"/>
  <c r="D495" i="10"/>
  <c r="D337" i="10"/>
  <c r="D264" i="10"/>
  <c r="D229" i="10"/>
  <c r="D502" i="10"/>
  <c r="D258" i="10"/>
  <c r="D174" i="10"/>
  <c r="D63" i="10"/>
  <c r="D107" i="10"/>
  <c r="D146" i="10"/>
  <c r="D82" i="10"/>
  <c r="D141" i="10"/>
  <c r="D183" i="10"/>
  <c r="D62" i="10"/>
  <c r="D153" i="10"/>
  <c r="D190" i="10"/>
  <c r="D2" i="10"/>
  <c r="D89" i="10"/>
  <c r="D87" i="10"/>
  <c r="D155" i="10"/>
  <c r="D105" i="10"/>
  <c r="D118" i="10"/>
  <c r="D175" i="10"/>
  <c r="D122" i="10"/>
  <c r="D104" i="10"/>
  <c r="D177" i="10"/>
  <c r="D128" i="10"/>
  <c r="D59" i="10"/>
  <c r="D60" i="10"/>
  <c r="D57" i="10"/>
  <c r="D161" i="10"/>
  <c r="D83" i="10"/>
  <c r="D187" i="3"/>
  <c r="D131" i="3"/>
  <c r="D164" i="3"/>
  <c r="D132" i="3"/>
  <c r="D152" i="3"/>
  <c r="D106" i="3"/>
  <c r="D184" i="3"/>
  <c r="D73" i="3"/>
  <c r="D189" i="3"/>
  <c r="D77" i="3"/>
  <c r="D124" i="3"/>
  <c r="D163" i="3"/>
  <c r="D145" i="3"/>
  <c r="D109" i="3"/>
  <c r="D188" i="3"/>
  <c r="D76" i="3"/>
  <c r="D166" i="3"/>
  <c r="D168" i="3"/>
  <c r="D120" i="3"/>
  <c r="D137" i="3"/>
  <c r="D79" i="3"/>
  <c r="D115" i="3"/>
  <c r="D121" i="3"/>
  <c r="D96" i="3"/>
  <c r="D159" i="3"/>
  <c r="D174" i="3"/>
  <c r="D65" i="3"/>
  <c r="D173" i="3"/>
  <c r="D67" i="3"/>
  <c r="D139" i="3"/>
  <c r="D50" i="3"/>
  <c r="D22" i="3"/>
  <c r="D5" i="3"/>
  <c r="D42" i="3"/>
  <c r="D19" i="3"/>
  <c r="D47" i="3"/>
  <c r="D12" i="3"/>
  <c r="D55" i="3"/>
  <c r="D21" i="3"/>
  <c r="D7" i="3"/>
  <c r="D24" i="3"/>
  <c r="D46" i="3"/>
  <c r="D16" i="10"/>
  <c r="D5" i="10"/>
  <c r="D53" i="10"/>
  <c r="D49" i="10"/>
  <c r="D20" i="10"/>
  <c r="D17" i="10"/>
  <c r="D25" i="10"/>
  <c r="D21" i="10"/>
  <c r="D46" i="10"/>
  <c r="D23" i="10"/>
  <c r="D18" i="10"/>
  <c r="D36" i="10"/>
  <c r="D4" i="10"/>
  <c r="D44" i="10"/>
  <c r="D41" i="10"/>
  <c r="D47" i="10"/>
  <c r="D7" i="10"/>
  <c r="D987" i="3"/>
  <c r="D833" i="3"/>
  <c r="D350" i="3"/>
  <c r="D191" i="3"/>
  <c r="D891" i="10"/>
  <c r="D474" i="10"/>
  <c r="D914" i="10"/>
  <c r="D676" i="10"/>
  <c r="D698" i="10"/>
  <c r="D718" i="10"/>
  <c r="D761" i="10"/>
  <c r="D818" i="10"/>
  <c r="D664" i="10"/>
  <c r="D993" i="10"/>
  <c r="D631" i="10"/>
  <c r="D627" i="10"/>
  <c r="D520" i="10"/>
  <c r="D915" i="10"/>
  <c r="D501" i="10"/>
  <c r="D423" i="10"/>
  <c r="D899" i="10"/>
  <c r="D750" i="10"/>
  <c r="D372" i="10"/>
  <c r="D242" i="10"/>
  <c r="D657" i="10"/>
  <c r="D376" i="10"/>
  <c r="D323" i="10"/>
  <c r="D935" i="10"/>
  <c r="D979" i="10"/>
  <c r="D338" i="10"/>
  <c r="D246" i="10"/>
  <c r="D976" i="10"/>
  <c r="D331" i="10"/>
  <c r="D296" i="10"/>
  <c r="D191" i="10"/>
  <c r="D644" i="10"/>
  <c r="D390" i="10"/>
  <c r="D271" i="10"/>
  <c r="D517" i="10"/>
  <c r="D807" i="10"/>
  <c r="D353" i="10"/>
  <c r="D232" i="10"/>
  <c r="D319" i="10"/>
  <c r="D171" i="10"/>
  <c r="D124" i="10"/>
  <c r="D65" i="10"/>
  <c r="D176" i="10"/>
  <c r="D127" i="10"/>
  <c r="D182" i="10"/>
  <c r="D72" i="10"/>
  <c r="D123" i="10"/>
  <c r="D136" i="10"/>
  <c r="D166" i="10"/>
  <c r="D95" i="10"/>
  <c r="D96" i="10"/>
  <c r="D180" i="10"/>
  <c r="D131" i="10"/>
  <c r="D114" i="10"/>
  <c r="D86" i="10"/>
  <c r="D102" i="10"/>
  <c r="D103" i="10"/>
  <c r="D92" i="10"/>
  <c r="D170" i="3"/>
  <c r="D126" i="3"/>
  <c r="D59" i="3"/>
  <c r="D105" i="3"/>
  <c r="D70" i="3"/>
  <c r="D182" i="3"/>
  <c r="D668" i="3"/>
  <c r="D979" i="3"/>
  <c r="D524" i="3"/>
  <c r="D567" i="3"/>
  <c r="D320" i="3"/>
  <c r="D438" i="3"/>
  <c r="D390" i="3"/>
  <c r="D244" i="3"/>
  <c r="D203" i="3"/>
  <c r="D802" i="10"/>
  <c r="D953" i="10"/>
  <c r="D573" i="10"/>
  <c r="D407" i="10"/>
  <c r="D983" i="10"/>
  <c r="D345" i="10"/>
  <c r="D893" i="10"/>
  <c r="D850" i="10"/>
  <c r="D648" i="10"/>
  <c r="D484" i="10"/>
  <c r="D933" i="10"/>
  <c r="D616" i="10"/>
  <c r="D857" i="10"/>
  <c r="D684" i="10"/>
  <c r="D808" i="10"/>
  <c r="D300" i="10"/>
  <c r="D486" i="10"/>
  <c r="D454" i="10"/>
  <c r="D879" i="10"/>
  <c r="D790" i="10"/>
  <c r="D533" i="10"/>
  <c r="D812" i="10"/>
  <c r="D904" i="10"/>
  <c r="D864" i="10"/>
  <c r="D403" i="10"/>
  <c r="D621" i="10"/>
  <c r="D911" i="10"/>
  <c r="D663" i="10"/>
  <c r="D703" i="10"/>
  <c r="D929" i="10"/>
  <c r="D295" i="10"/>
  <c r="D905" i="10"/>
  <c r="D668" i="10"/>
  <c r="D955" i="10"/>
  <c r="D449" i="10"/>
  <c r="D951" i="10"/>
  <c r="D601" i="10"/>
  <c r="D970" i="10"/>
  <c r="D912" i="10"/>
  <c r="D604" i="10"/>
  <c r="D828" i="10"/>
  <c r="D838" i="10"/>
  <c r="D341" i="10"/>
  <c r="D354" i="10"/>
  <c r="D276" i="10"/>
  <c r="D214" i="10"/>
  <c r="D203" i="10"/>
  <c r="D707" i="10"/>
  <c r="D873" i="10"/>
  <c r="D991" i="10"/>
  <c r="D995" i="10"/>
  <c r="D310" i="10"/>
  <c r="D461" i="10"/>
  <c r="D609" i="10"/>
  <c r="D748" i="10"/>
  <c r="D681" i="10"/>
  <c r="D977" i="10"/>
  <c r="D360" i="10"/>
  <c r="D369" i="10"/>
  <c r="D268" i="10"/>
  <c r="D218" i="10"/>
  <c r="D311" i="10"/>
  <c r="D794" i="10"/>
  <c r="D197" i="10"/>
  <c r="D426" i="10"/>
  <c r="D722" i="10"/>
  <c r="D615" i="10"/>
  <c r="D370" i="10"/>
  <c r="D235" i="10"/>
  <c r="D249" i="10"/>
  <c r="D809" i="10"/>
  <c r="D304" i="10"/>
  <c r="D999" i="10"/>
  <c r="D811" i="10"/>
  <c r="D516" i="10"/>
  <c r="D649" i="10"/>
  <c r="D400" i="10"/>
  <c r="D344" i="10"/>
  <c r="D257" i="10"/>
  <c r="D207" i="10"/>
  <c r="D696" i="10"/>
  <c r="D282" i="10"/>
  <c r="D992" i="10"/>
  <c r="D804" i="10"/>
  <c r="D530" i="10"/>
  <c r="D540" i="10"/>
  <c r="D395" i="10"/>
  <c r="D350" i="10"/>
  <c r="D280" i="10"/>
  <c r="D234" i="10"/>
  <c r="D729" i="10"/>
  <c r="D514" i="10"/>
  <c r="D243" i="10"/>
  <c r="D85" i="10"/>
  <c r="D74" i="10"/>
  <c r="D140" i="10"/>
  <c r="D84" i="10"/>
  <c r="D144" i="10"/>
  <c r="D91" i="10"/>
  <c r="D93" i="10"/>
  <c r="D157" i="10"/>
  <c r="D137" i="10"/>
  <c r="D189" i="10"/>
  <c r="D106" i="10"/>
  <c r="D133" i="10"/>
  <c r="D125" i="10"/>
  <c r="D99" i="10"/>
  <c r="D101" i="10"/>
  <c r="D187" i="10"/>
  <c r="D71" i="10"/>
  <c r="D134" i="10"/>
  <c r="D150" i="10"/>
  <c r="D168" i="10"/>
  <c r="D120" i="10"/>
  <c r="D112" i="10"/>
  <c r="D81" i="10"/>
  <c r="D130" i="10"/>
  <c r="D148" i="10"/>
  <c r="D167" i="3"/>
  <c r="D172" i="3"/>
  <c r="D122" i="3"/>
  <c r="D101" i="3"/>
  <c r="D156" i="3"/>
  <c r="D103" i="3"/>
  <c r="D135" i="3"/>
  <c r="D91" i="3"/>
  <c r="D62" i="3"/>
  <c r="D3" i="3"/>
  <c r="D117" i="3"/>
  <c r="D146" i="3"/>
  <c r="D125" i="3"/>
  <c r="D160" i="3"/>
  <c r="D78" i="3"/>
  <c r="D158" i="3"/>
  <c r="D64" i="3"/>
  <c r="D183" i="3"/>
  <c r="D181" i="3"/>
  <c r="D56" i="3"/>
  <c r="D127" i="3"/>
  <c r="D153" i="3"/>
  <c r="D61" i="3"/>
  <c r="D142" i="3"/>
  <c r="D97" i="3"/>
  <c r="D147" i="3"/>
  <c r="D110" i="3"/>
  <c r="D84" i="3"/>
  <c r="D171" i="3"/>
  <c r="D60" i="3"/>
  <c r="D28" i="3"/>
  <c r="D43" i="3"/>
  <c r="D18" i="3"/>
  <c r="D17" i="3"/>
  <c r="D15" i="3"/>
  <c r="D16" i="3"/>
  <c r="D8" i="3"/>
  <c r="D48" i="3"/>
  <c r="D14" i="3"/>
  <c r="D25" i="3"/>
  <c r="D23" i="3"/>
  <c r="D45" i="3"/>
  <c r="D40" i="3"/>
  <c r="D32" i="10"/>
  <c r="D35" i="10"/>
  <c r="D28" i="10"/>
  <c r="D8" i="10"/>
  <c r="D31" i="10"/>
  <c r="D38" i="10"/>
  <c r="D37" i="10"/>
  <c r="D51" i="10"/>
  <c r="D42" i="10"/>
  <c r="D576" i="3"/>
  <c r="D819" i="10"/>
  <c r="D795" i="10"/>
  <c r="D877" i="10"/>
  <c r="D325" i="10"/>
  <c r="D608" i="10"/>
  <c r="D870" i="10"/>
  <c r="D453" i="10"/>
  <c r="D917" i="10"/>
  <c r="D949" i="10"/>
  <c r="D630" i="10"/>
  <c r="D291" i="10"/>
  <c r="D606" i="10"/>
  <c r="D782" i="3"/>
  <c r="D847" i="3"/>
  <c r="D539" i="3"/>
  <c r="D926" i="3"/>
  <c r="D292" i="3"/>
  <c r="D294" i="3"/>
  <c r="D281" i="3"/>
  <c r="D219" i="3"/>
  <c r="D206" i="3"/>
  <c r="D534" i="10"/>
  <c r="D897" i="10"/>
  <c r="D666" i="10"/>
  <c r="D928" i="10"/>
  <c r="D415" i="10"/>
  <c r="D692" i="10"/>
  <c r="D909" i="10"/>
  <c r="D963" i="10"/>
  <c r="D781" i="10"/>
  <c r="D786" i="10"/>
  <c r="D396" i="10"/>
  <c r="D623" i="10"/>
  <c r="D413" i="10"/>
  <c r="D779" i="10"/>
  <c r="D523" i="10"/>
  <c r="D307" i="10"/>
  <c r="D967" i="10"/>
  <c r="D721" i="10"/>
  <c r="D458" i="10"/>
  <c r="D724" i="10"/>
  <c r="D447" i="10"/>
  <c r="D742" i="10"/>
  <c r="D463" i="10"/>
  <c r="D678" i="10"/>
  <c r="D572" i="10"/>
  <c r="D704" i="10"/>
  <c r="D689" i="10"/>
  <c r="D590" i="10"/>
  <c r="D656" i="10"/>
  <c r="D688" i="10"/>
  <c r="D298" i="10"/>
  <c r="D439" i="10"/>
  <c r="D751" i="10"/>
  <c r="D402" i="10"/>
  <c r="D829" i="10"/>
  <c r="D948" i="10"/>
  <c r="D302" i="10"/>
  <c r="D772" i="10"/>
  <c r="D705" i="10"/>
  <c r="D512" i="10"/>
  <c r="D442" i="10"/>
  <c r="D633" i="10"/>
  <c r="D316" i="10"/>
  <c r="D352" i="10"/>
  <c r="D270" i="10"/>
  <c r="D215" i="10"/>
  <c r="D1001" i="10"/>
  <c r="D380" i="10"/>
  <c r="D741" i="10"/>
  <c r="D762" i="10"/>
  <c r="D824" i="10"/>
  <c r="D342" i="10"/>
  <c r="D545" i="10"/>
  <c r="D700" i="10"/>
  <c r="D588" i="10"/>
  <c r="D625" i="10"/>
  <c r="D996" i="10"/>
  <c r="D366" i="10"/>
  <c r="D357" i="10"/>
  <c r="D250" i="10"/>
  <c r="D202" i="10"/>
  <c r="D379" i="10"/>
  <c r="D526" i="10"/>
  <c r="D206" i="10"/>
  <c r="D765" i="10"/>
  <c r="D816" i="10"/>
  <c r="D837" i="10"/>
  <c r="D305" i="10"/>
  <c r="D241" i="10"/>
  <c r="D224" i="10"/>
  <c r="D410" i="10"/>
  <c r="D204" i="10"/>
  <c r="D691" i="10"/>
  <c r="D798" i="10"/>
  <c r="D965" i="10"/>
  <c r="D730" i="10"/>
  <c r="D637" i="10"/>
  <c r="D351" i="10"/>
  <c r="D267" i="10"/>
  <c r="D213" i="10"/>
  <c r="D670" i="10"/>
  <c r="D247" i="10"/>
  <c r="D624" i="10"/>
  <c r="D368" i="10"/>
  <c r="D581" i="10"/>
  <c r="D431" i="10"/>
  <c r="D636" i="10"/>
  <c r="D365" i="10"/>
  <c r="D275" i="10"/>
  <c r="D248" i="10"/>
  <c r="D567" i="10"/>
  <c r="D497" i="10"/>
  <c r="D181" i="10"/>
  <c r="D75" i="10"/>
  <c r="D67" i="10"/>
  <c r="D149" i="10"/>
  <c r="D88" i="10"/>
  <c r="D151" i="10"/>
  <c r="D173" i="10"/>
  <c r="D110" i="10"/>
  <c r="D159" i="10"/>
  <c r="D109" i="10"/>
  <c r="D178" i="10"/>
  <c r="D154" i="10"/>
  <c r="D165" i="10"/>
  <c r="D158" i="10"/>
  <c r="D143" i="10"/>
  <c r="D162" i="10"/>
  <c r="D170" i="10"/>
  <c r="D164" i="10"/>
  <c r="D163" i="10"/>
  <c r="D152" i="10"/>
  <c r="D172" i="10"/>
  <c r="D116" i="10"/>
  <c r="D94" i="10"/>
  <c r="D64" i="10"/>
  <c r="D147" i="10"/>
  <c r="D73" i="10"/>
  <c r="D186" i="3"/>
  <c r="D144" i="3"/>
  <c r="D114" i="3"/>
  <c r="D140" i="3"/>
  <c r="D157" i="3"/>
  <c r="D98" i="3"/>
  <c r="D92" i="3"/>
  <c r="D99" i="3"/>
  <c r="D185" i="3"/>
  <c r="D123" i="3"/>
  <c r="D94" i="3"/>
  <c r="D74" i="3"/>
  <c r="D133" i="3"/>
  <c r="D71" i="3"/>
  <c r="D69" i="3"/>
  <c r="D134" i="3"/>
  <c r="D90" i="3"/>
  <c r="D178" i="3"/>
  <c r="D4" i="3"/>
  <c r="D68" i="3"/>
  <c r="D154" i="3"/>
  <c r="D162" i="3"/>
  <c r="D58" i="3"/>
  <c r="D119" i="3"/>
  <c r="D88" i="3"/>
  <c r="D87" i="3"/>
  <c r="D113" i="3"/>
  <c r="D150" i="3"/>
  <c r="D129" i="3"/>
  <c r="D80" i="3"/>
  <c r="D33" i="3"/>
  <c r="D37" i="3"/>
  <c r="D35" i="3"/>
  <c r="D26" i="3"/>
  <c r="D30" i="3"/>
  <c r="D39" i="3"/>
  <c r="D9" i="3"/>
  <c r="D11" i="3"/>
  <c r="D10" i="3"/>
  <c r="D13" i="3"/>
  <c r="D34" i="3"/>
  <c r="D20" i="3"/>
  <c r="D38" i="3"/>
  <c r="D40" i="10"/>
  <c r="D22" i="10"/>
  <c r="D6" i="10"/>
  <c r="D11" i="10"/>
  <c r="D55" i="10"/>
  <c r="D26" i="10"/>
  <c r="D29" i="10"/>
  <c r="D27" i="10"/>
  <c r="D52" i="10"/>
  <c r="D33" i="10"/>
  <c r="D12" i="10"/>
  <c r="D34" i="10"/>
  <c r="D43" i="10"/>
  <c r="D496" i="3"/>
  <c r="D327" i="3"/>
  <c r="D256" i="3"/>
  <c r="D810" i="10"/>
  <c r="D858" i="10"/>
  <c r="D364" i="10"/>
  <c r="D451" i="10"/>
  <c r="D553" i="10"/>
  <c r="D485" i="10"/>
  <c r="D988" i="10"/>
  <c r="D957" i="10"/>
  <c r="D876" i="10"/>
  <c r="D826" i="10"/>
  <c r="D782" i="10"/>
  <c r="D728" i="10"/>
  <c r="D428" i="10"/>
  <c r="D680" i="10"/>
  <c r="D759" i="10"/>
  <c r="D969" i="10"/>
  <c r="D575" i="10"/>
  <c r="D317" i="10"/>
  <c r="D377" i="10"/>
  <c r="D693" i="10"/>
  <c r="D260" i="10"/>
  <c r="D217" i="10"/>
  <c r="D787" i="10"/>
  <c r="D521" i="10"/>
  <c r="D922" i="10"/>
  <c r="D576" i="10"/>
  <c r="D259" i="10"/>
  <c r="D205" i="10"/>
  <c r="D506" i="10"/>
  <c r="D770" i="10"/>
  <c r="D686" i="10"/>
  <c r="D193" i="10"/>
  <c r="D216" i="10"/>
  <c r="D286" i="10"/>
  <c r="D617" i="10"/>
  <c r="D699" i="10"/>
  <c r="D220" i="10"/>
  <c r="D335" i="10"/>
  <c r="D793" i="10"/>
  <c r="D509" i="10"/>
  <c r="D272" i="10"/>
  <c r="D326" i="10"/>
  <c r="D80" i="10"/>
  <c r="D79" i="10"/>
  <c r="D129" i="10"/>
  <c r="D76" i="10"/>
  <c r="D186" i="10"/>
  <c r="D111" i="10"/>
  <c r="D119" i="10"/>
  <c r="D83" i="3"/>
  <c r="D93" i="3"/>
  <c r="D180" i="3"/>
  <c r="D85" i="3"/>
  <c r="D89" i="3"/>
  <c r="D108" i="3"/>
  <c r="D44" i="3"/>
  <c r="D49" i="3"/>
  <c r="D53" i="3"/>
  <c r="D36" i="3"/>
  <c r="D39" i="10"/>
  <c r="D45" i="10"/>
  <c r="D9" i="10"/>
  <c r="D72" i="3"/>
  <c r="D165" i="3"/>
  <c r="D151" i="3"/>
  <c r="D29" i="3"/>
  <c r="D27" i="3"/>
  <c r="D13" i="10"/>
  <c r="D30" i="10"/>
  <c r="D57" i="3"/>
  <c r="D176" i="3"/>
  <c r="D169" i="3"/>
  <c r="D118" i="3"/>
  <c r="D52" i="3"/>
  <c r="D19" i="10"/>
  <c r="D24" i="10"/>
  <c r="D143" i="3"/>
  <c r="D102" i="3"/>
  <c r="D136" i="3"/>
  <c r="D138" i="3"/>
  <c r="D128" i="3"/>
  <c r="D141" i="3"/>
  <c r="D31" i="3"/>
  <c r="D32" i="3"/>
  <c r="D6" i="3"/>
  <c r="D50" i="10"/>
  <c r="D54" i="10"/>
  <c r="D10" i="10"/>
  <c r="D15" i="10"/>
  <c r="D175" i="3"/>
  <c r="D190" i="3"/>
  <c r="D116" i="3"/>
  <c r="D41" i="3"/>
  <c r="D48" i="10"/>
  <c r="D111" i="3"/>
  <c r="D75" i="3"/>
  <c r="D54" i="3"/>
  <c r="D51" i="3"/>
  <c r="D14" i="10"/>
  <c r="V84" i="4" l="1"/>
  <c r="V36" i="4"/>
  <c r="U91" i="4"/>
  <c r="V171" i="4"/>
  <c r="U136" i="4"/>
  <c r="V92" i="4"/>
  <c r="V190" i="4"/>
  <c r="W190" i="4" s="1"/>
  <c r="V44" i="4"/>
  <c r="W44" i="4" s="1"/>
  <c r="X44" i="4" s="1"/>
  <c r="V107" i="4"/>
  <c r="V66" i="4"/>
  <c r="V131" i="4"/>
  <c r="V147" i="4"/>
  <c r="J51" i="3"/>
  <c r="K51" i="3"/>
  <c r="I51" i="3"/>
  <c r="K54" i="3"/>
  <c r="J54" i="3"/>
  <c r="I54" i="3"/>
  <c r="K75" i="3"/>
  <c r="J75" i="3"/>
  <c r="I75" i="3"/>
  <c r="K111" i="3"/>
  <c r="J111" i="3"/>
  <c r="K41" i="3"/>
  <c r="J41" i="3"/>
  <c r="J116" i="3"/>
  <c r="K116" i="3"/>
  <c r="I116" i="3"/>
  <c r="J190" i="3"/>
  <c r="K190" i="3"/>
  <c r="K175" i="3"/>
  <c r="J175" i="3"/>
  <c r="K6" i="3"/>
  <c r="I6" i="3"/>
  <c r="J6" i="3"/>
  <c r="K32" i="3"/>
  <c r="J32" i="3"/>
  <c r="K31" i="3"/>
  <c r="J31" i="3"/>
  <c r="I31" i="3"/>
  <c r="I141" i="3"/>
  <c r="K141" i="3"/>
  <c r="J141" i="3"/>
  <c r="H128" i="3"/>
  <c r="F128" i="3"/>
  <c r="J128" i="3"/>
  <c r="K128" i="3"/>
  <c r="I128" i="3"/>
  <c r="K138" i="3"/>
  <c r="J138" i="3"/>
  <c r="F136" i="3"/>
  <c r="J136" i="3"/>
  <c r="K136" i="3"/>
  <c r="I136" i="3"/>
  <c r="J102" i="3"/>
  <c r="K102" i="3"/>
  <c r="K143" i="3"/>
  <c r="J143" i="3"/>
  <c r="J52" i="3"/>
  <c r="K52" i="3"/>
  <c r="J118" i="3"/>
  <c r="K118" i="3"/>
  <c r="I118" i="3"/>
  <c r="J169" i="3"/>
  <c r="K169" i="3"/>
  <c r="I169" i="3"/>
  <c r="F176" i="3"/>
  <c r="K176" i="3"/>
  <c r="I176" i="3"/>
  <c r="H176" i="3"/>
  <c r="J176" i="3"/>
  <c r="K57" i="3"/>
  <c r="J57" i="3"/>
  <c r="I27" i="3"/>
  <c r="K27" i="3"/>
  <c r="J27" i="3"/>
  <c r="K29" i="3"/>
  <c r="J29" i="3"/>
  <c r="I29" i="3"/>
  <c r="K151" i="3"/>
  <c r="J151" i="3"/>
  <c r="K165" i="3"/>
  <c r="J165" i="3"/>
  <c r="I165" i="3"/>
  <c r="J72" i="3"/>
  <c r="K72" i="3"/>
  <c r="J36" i="3"/>
  <c r="K36" i="3"/>
  <c r="K53" i="3"/>
  <c r="J53" i="3"/>
  <c r="I53" i="3"/>
  <c r="K49" i="3"/>
  <c r="J49" i="3"/>
  <c r="K44" i="3"/>
  <c r="J44" i="3"/>
  <c r="K108" i="3"/>
  <c r="J108" i="3"/>
  <c r="J89" i="3"/>
  <c r="K89" i="3"/>
  <c r="K85" i="3"/>
  <c r="J85" i="3"/>
  <c r="I85" i="3"/>
  <c r="K180" i="3"/>
  <c r="J180" i="3"/>
  <c r="K93" i="3"/>
  <c r="I93" i="3"/>
  <c r="J93" i="3"/>
  <c r="K83" i="3"/>
  <c r="J83" i="3"/>
  <c r="I83" i="3"/>
  <c r="K794" i="8"/>
  <c r="J794" i="8"/>
  <c r="K700" i="8"/>
  <c r="J700" i="8"/>
  <c r="J771" i="8"/>
  <c r="K771" i="8"/>
  <c r="K923" i="8"/>
  <c r="J923" i="8"/>
  <c r="J788" i="8"/>
  <c r="K788" i="8"/>
  <c r="K694" i="8"/>
  <c r="J694" i="8"/>
  <c r="J970" i="8"/>
  <c r="K970" i="8"/>
  <c r="K760" i="8"/>
  <c r="J760" i="8"/>
  <c r="J729" i="8"/>
  <c r="K729" i="8"/>
  <c r="K783" i="8"/>
  <c r="J783" i="8"/>
  <c r="J827" i="8"/>
  <c r="K827" i="8"/>
  <c r="J877" i="8"/>
  <c r="K877" i="8"/>
  <c r="J958" i="8"/>
  <c r="K958" i="8"/>
  <c r="J989" i="8"/>
  <c r="K989" i="8"/>
  <c r="J859" i="8"/>
  <c r="K859" i="8"/>
  <c r="K811" i="8"/>
  <c r="J811" i="8"/>
  <c r="K256" i="3"/>
  <c r="J256" i="3"/>
  <c r="J327" i="3"/>
  <c r="K327" i="3"/>
  <c r="K496" i="3"/>
  <c r="J496" i="3"/>
  <c r="I496" i="3"/>
  <c r="F496" i="3"/>
  <c r="H496" i="3"/>
  <c r="K38" i="3"/>
  <c r="J38" i="3"/>
  <c r="I38" i="3"/>
  <c r="K20" i="3"/>
  <c r="J20" i="3"/>
  <c r="J34" i="3"/>
  <c r="K34" i="3"/>
  <c r="J13" i="3"/>
  <c r="K13" i="3"/>
  <c r="J10" i="3"/>
  <c r="K10" i="3"/>
  <c r="J11" i="3"/>
  <c r="K11" i="3"/>
  <c r="I11" i="3"/>
  <c r="J9" i="3"/>
  <c r="K9" i="3"/>
  <c r="K39" i="3"/>
  <c r="J39" i="3"/>
  <c r="I39" i="3"/>
  <c r="K30" i="3"/>
  <c r="J30" i="3"/>
  <c r="K26" i="3"/>
  <c r="J26" i="3"/>
  <c r="I26" i="3"/>
  <c r="K35" i="3"/>
  <c r="J35" i="3"/>
  <c r="J37" i="3"/>
  <c r="K37" i="3"/>
  <c r="J33" i="3"/>
  <c r="K33" i="3"/>
  <c r="I33" i="3"/>
  <c r="K80" i="3"/>
  <c r="J80" i="3"/>
  <c r="K129" i="3"/>
  <c r="J129" i="3"/>
  <c r="I129" i="3"/>
  <c r="J150" i="3"/>
  <c r="K150" i="3"/>
  <c r="K113" i="3"/>
  <c r="J113" i="3"/>
  <c r="I113" i="3"/>
  <c r="K87" i="3"/>
  <c r="J87" i="3"/>
  <c r="I87" i="3"/>
  <c r="K88" i="3"/>
  <c r="J88" i="3"/>
  <c r="J119" i="3"/>
  <c r="K119" i="3"/>
  <c r="K58" i="3"/>
  <c r="J58" i="3"/>
  <c r="I58" i="3"/>
  <c r="K162" i="3"/>
  <c r="J162" i="3"/>
  <c r="I162" i="3"/>
  <c r="K154" i="3"/>
  <c r="J154" i="3"/>
  <c r="I154" i="3"/>
  <c r="J68" i="3"/>
  <c r="K68" i="3"/>
  <c r="K4" i="3"/>
  <c r="J4" i="3"/>
  <c r="I4" i="3"/>
  <c r="K178" i="3"/>
  <c r="I178" i="3"/>
  <c r="J178" i="3"/>
  <c r="J90" i="3"/>
  <c r="K90" i="3"/>
  <c r="I90" i="3"/>
  <c r="J134" i="3"/>
  <c r="I134" i="3"/>
  <c r="K134" i="3"/>
  <c r="J69" i="3"/>
  <c r="K69" i="3"/>
  <c r="I69" i="3"/>
  <c r="K71" i="3"/>
  <c r="J71" i="3"/>
  <c r="I71" i="3"/>
  <c r="J133" i="3"/>
  <c r="K133" i="3"/>
  <c r="I133" i="3"/>
  <c r="J74" i="3"/>
  <c r="K74" i="3"/>
  <c r="K94" i="3"/>
  <c r="J94" i="3"/>
  <c r="I94" i="3"/>
  <c r="J123" i="3"/>
  <c r="K123" i="3"/>
  <c r="K185" i="3"/>
  <c r="J185" i="3"/>
  <c r="J99" i="3"/>
  <c r="K99" i="3"/>
  <c r="K92" i="3"/>
  <c r="J92" i="3"/>
  <c r="J98" i="3"/>
  <c r="K98" i="3"/>
  <c r="I98" i="3"/>
  <c r="F157" i="3"/>
  <c r="K157" i="3"/>
  <c r="H157" i="3"/>
  <c r="I157" i="3"/>
  <c r="J157" i="3"/>
  <c r="J140" i="3"/>
  <c r="K140" i="3"/>
  <c r="I140" i="3"/>
  <c r="J114" i="3"/>
  <c r="K114" i="3"/>
  <c r="K144" i="3"/>
  <c r="J144" i="3"/>
  <c r="I144" i="3"/>
  <c r="J186" i="3"/>
  <c r="K186" i="3"/>
  <c r="J731" i="8"/>
  <c r="K731" i="8"/>
  <c r="J966" i="8"/>
  <c r="K966" i="8"/>
  <c r="J799" i="8"/>
  <c r="K799" i="8"/>
  <c r="J692" i="8"/>
  <c r="K692" i="8"/>
  <c r="J838" i="8"/>
  <c r="K838" i="8"/>
  <c r="K817" i="8"/>
  <c r="J817" i="8"/>
  <c r="J766" i="8"/>
  <c r="K766" i="8"/>
  <c r="J997" i="8"/>
  <c r="K997" i="8"/>
  <c r="J701" i="8"/>
  <c r="K701" i="8"/>
  <c r="J825" i="8"/>
  <c r="K825" i="8"/>
  <c r="J763" i="8"/>
  <c r="K763" i="8"/>
  <c r="J742" i="8"/>
  <c r="K742" i="8"/>
  <c r="J1002" i="8"/>
  <c r="K1002" i="8"/>
  <c r="J706" i="8"/>
  <c r="K706" i="8"/>
  <c r="K773" i="8"/>
  <c r="J773" i="8"/>
  <c r="J949" i="8"/>
  <c r="K949" i="8"/>
  <c r="J830" i="8"/>
  <c r="K830" i="8"/>
  <c r="K752" i="8"/>
  <c r="J752" i="8"/>
  <c r="K705" i="8"/>
  <c r="J705" i="8"/>
  <c r="J743" i="8"/>
  <c r="K743" i="8"/>
  <c r="K725" i="8"/>
  <c r="J725" i="8"/>
  <c r="K722" i="8"/>
  <c r="J722" i="8"/>
  <c r="J968" i="8"/>
  <c r="K968" i="8"/>
  <c r="J780" i="8"/>
  <c r="K780" i="8"/>
  <c r="K787" i="8"/>
  <c r="J787" i="8"/>
  <c r="K782" i="8"/>
  <c r="J782" i="8"/>
  <c r="J964" i="8"/>
  <c r="K964" i="8"/>
  <c r="J910" i="8"/>
  <c r="K910" i="8"/>
  <c r="K693" i="8"/>
  <c r="J693" i="8"/>
  <c r="K929" i="8"/>
  <c r="J929" i="8"/>
  <c r="J898" i="8"/>
  <c r="K898" i="8"/>
  <c r="J206" i="3"/>
  <c r="K206" i="3"/>
  <c r="I206" i="3"/>
  <c r="K219" i="3"/>
  <c r="J219" i="3"/>
  <c r="K281" i="3"/>
  <c r="J281" i="3"/>
  <c r="K294" i="3"/>
  <c r="J294" i="3"/>
  <c r="I294" i="3"/>
  <c r="K292" i="3"/>
  <c r="J292" i="3"/>
  <c r="J926" i="3"/>
  <c r="F926" i="3"/>
  <c r="H926" i="3"/>
  <c r="K926" i="3"/>
  <c r="I926" i="3"/>
  <c r="K539" i="3"/>
  <c r="J539" i="3"/>
  <c r="I539" i="3"/>
  <c r="J847" i="3"/>
  <c r="F847" i="3"/>
  <c r="I847" i="3"/>
  <c r="K847" i="3"/>
  <c r="H847" i="3"/>
  <c r="H782" i="3"/>
  <c r="F782" i="3"/>
  <c r="J782" i="3"/>
  <c r="I782" i="3"/>
  <c r="K782" i="3"/>
  <c r="K950" i="8"/>
  <c r="J950" i="8"/>
  <c r="J918" i="8"/>
  <c r="K918" i="8"/>
  <c r="J871" i="8"/>
  <c r="K871" i="8"/>
  <c r="J878" i="8"/>
  <c r="K878" i="8"/>
  <c r="K796" i="8"/>
  <c r="J796" i="8"/>
  <c r="J820" i="8"/>
  <c r="K820" i="8"/>
  <c r="F576" i="3"/>
  <c r="J576" i="3"/>
  <c r="H576" i="3"/>
  <c r="K576" i="3"/>
  <c r="I576" i="3"/>
  <c r="F40" i="3"/>
  <c r="I40" i="3"/>
  <c r="J40" i="3"/>
  <c r="K40" i="3"/>
  <c r="K45" i="3"/>
  <c r="J45" i="3"/>
  <c r="I45" i="3"/>
  <c r="K23" i="3"/>
  <c r="J23" i="3"/>
  <c r="J25" i="3"/>
  <c r="K25" i="3"/>
  <c r="J14" i="3"/>
  <c r="K14" i="3"/>
  <c r="I14" i="3"/>
  <c r="J48" i="3"/>
  <c r="K48" i="3"/>
  <c r="J8" i="3"/>
  <c r="K8" i="3"/>
  <c r="I8" i="3"/>
  <c r="J16" i="3"/>
  <c r="K16" i="3"/>
  <c r="K15" i="3"/>
  <c r="J15" i="3"/>
  <c r="I15" i="3"/>
  <c r="J17" i="3"/>
  <c r="I17" i="3"/>
  <c r="K17" i="3"/>
  <c r="J18" i="3"/>
  <c r="K18" i="3"/>
  <c r="J43" i="3"/>
  <c r="K43" i="3"/>
  <c r="J28" i="3"/>
  <c r="K28" i="3"/>
  <c r="K60" i="3"/>
  <c r="J60" i="3"/>
  <c r="K171" i="3"/>
  <c r="J171" i="3"/>
  <c r="J84" i="3"/>
  <c r="K84" i="3"/>
  <c r="J110" i="3"/>
  <c r="K110" i="3"/>
  <c r="I110" i="3"/>
  <c r="K147" i="3"/>
  <c r="J147" i="3"/>
  <c r="J97" i="3"/>
  <c r="I97" i="3"/>
  <c r="K97" i="3"/>
  <c r="I142" i="3"/>
  <c r="J142" i="3"/>
  <c r="K142" i="3"/>
  <c r="K61" i="3"/>
  <c r="J61" i="3"/>
  <c r="I61" i="3"/>
  <c r="K153" i="3"/>
  <c r="J153" i="3"/>
  <c r="I153" i="3"/>
  <c r="K127" i="3"/>
  <c r="J127" i="3"/>
  <c r="K56" i="3"/>
  <c r="J56" i="3"/>
  <c r="K181" i="3"/>
  <c r="J181" i="3"/>
  <c r="I181" i="3"/>
  <c r="J183" i="3"/>
  <c r="K183" i="3"/>
  <c r="K64" i="3"/>
  <c r="J64" i="3"/>
  <c r="J158" i="3"/>
  <c r="K158" i="3"/>
  <c r="K78" i="3"/>
  <c r="I78" i="3"/>
  <c r="J78" i="3"/>
  <c r="J160" i="3"/>
  <c r="I160" i="3"/>
  <c r="K160" i="3"/>
  <c r="K125" i="3"/>
  <c r="J125" i="3"/>
  <c r="I125" i="3"/>
  <c r="J146" i="3"/>
  <c r="K146" i="3"/>
  <c r="K117" i="3"/>
  <c r="J117" i="3"/>
  <c r="I117" i="3"/>
  <c r="I3" i="3"/>
  <c r="K3" i="3"/>
  <c r="J3" i="3"/>
  <c r="K62" i="3"/>
  <c r="I62" i="3"/>
  <c r="J62" i="3"/>
  <c r="F91" i="3"/>
  <c r="J91" i="3"/>
  <c r="K91" i="3"/>
  <c r="I91" i="3"/>
  <c r="H91" i="3"/>
  <c r="J135" i="3"/>
  <c r="K135" i="3"/>
  <c r="K103" i="3"/>
  <c r="J103" i="3"/>
  <c r="I103" i="3"/>
  <c r="J156" i="3"/>
  <c r="K156" i="3"/>
  <c r="I156" i="3"/>
  <c r="K101" i="3"/>
  <c r="J101" i="3"/>
  <c r="I101" i="3"/>
  <c r="K122" i="3"/>
  <c r="J122" i="3"/>
  <c r="K172" i="3"/>
  <c r="J172" i="3"/>
  <c r="I172" i="3"/>
  <c r="K167" i="3"/>
  <c r="J167" i="3"/>
  <c r="J730" i="8"/>
  <c r="K730" i="8"/>
  <c r="K805" i="8"/>
  <c r="J805" i="8"/>
  <c r="J993" i="8"/>
  <c r="K993" i="8"/>
  <c r="J697" i="8"/>
  <c r="K697" i="8"/>
  <c r="K812" i="8"/>
  <c r="J812" i="8"/>
  <c r="J1000" i="8"/>
  <c r="K1000" i="8"/>
  <c r="K810" i="8"/>
  <c r="J810" i="8"/>
  <c r="J723" i="8"/>
  <c r="K723" i="8"/>
  <c r="J795" i="8"/>
  <c r="K795" i="8"/>
  <c r="K978" i="8"/>
  <c r="J978" i="8"/>
  <c r="K749" i="8"/>
  <c r="J749" i="8"/>
  <c r="J996" i="8"/>
  <c r="K996" i="8"/>
  <c r="K992" i="8"/>
  <c r="J992" i="8"/>
  <c r="K874" i="8"/>
  <c r="J874" i="8"/>
  <c r="J708" i="8"/>
  <c r="K708" i="8"/>
  <c r="K839" i="8"/>
  <c r="J839" i="8"/>
  <c r="J829" i="8"/>
  <c r="K829" i="8"/>
  <c r="K913" i="8"/>
  <c r="J913" i="8"/>
  <c r="J971" i="8"/>
  <c r="K971" i="8"/>
  <c r="K952" i="8"/>
  <c r="J952" i="8"/>
  <c r="J956" i="8"/>
  <c r="K956" i="8"/>
  <c r="J906" i="8"/>
  <c r="K906" i="8"/>
  <c r="K930" i="8"/>
  <c r="J930" i="8"/>
  <c r="J704" i="8"/>
  <c r="K704" i="8"/>
  <c r="K912" i="8"/>
  <c r="J912" i="8"/>
  <c r="K865" i="8"/>
  <c r="J865" i="8"/>
  <c r="J905" i="8"/>
  <c r="K905" i="8"/>
  <c r="J813" i="8"/>
  <c r="K813" i="8"/>
  <c r="J791" i="8"/>
  <c r="K791" i="8"/>
  <c r="J880" i="8"/>
  <c r="K880" i="8"/>
  <c r="K809" i="8"/>
  <c r="J809" i="8"/>
  <c r="J858" i="8"/>
  <c r="K858" i="8"/>
  <c r="J934" i="8"/>
  <c r="K934" i="8"/>
  <c r="J851" i="8"/>
  <c r="K851" i="8"/>
  <c r="J894" i="8"/>
  <c r="K894" i="8"/>
  <c r="K984" i="8"/>
  <c r="J984" i="8"/>
  <c r="J954" i="8"/>
  <c r="K954" i="8"/>
  <c r="K803" i="8"/>
  <c r="J803" i="8"/>
  <c r="J203" i="3"/>
  <c r="K203" i="3"/>
  <c r="K244" i="3"/>
  <c r="J244" i="3"/>
  <c r="J390" i="3"/>
  <c r="K390" i="3"/>
  <c r="K438" i="3"/>
  <c r="J438" i="3"/>
  <c r="J320" i="3"/>
  <c r="K320" i="3"/>
  <c r="I320" i="3"/>
  <c r="K567" i="3"/>
  <c r="J567" i="3"/>
  <c r="I567" i="3"/>
  <c r="J524" i="3"/>
  <c r="K524" i="3"/>
  <c r="J979" i="3"/>
  <c r="K979" i="3"/>
  <c r="I979" i="3"/>
  <c r="H979" i="3"/>
  <c r="F979" i="3"/>
  <c r="K668" i="3"/>
  <c r="J668" i="3"/>
  <c r="K182" i="3"/>
  <c r="J182" i="3"/>
  <c r="K70" i="3"/>
  <c r="J70" i="3"/>
  <c r="K105" i="3"/>
  <c r="J105" i="3"/>
  <c r="K59" i="3"/>
  <c r="J59" i="3"/>
  <c r="I59" i="3"/>
  <c r="K126" i="3"/>
  <c r="J126" i="3"/>
  <c r="I126" i="3"/>
  <c r="K170" i="3"/>
  <c r="J170" i="3"/>
  <c r="K808" i="8"/>
  <c r="J808" i="8"/>
  <c r="J977" i="8"/>
  <c r="K977" i="8"/>
  <c r="J980" i="8"/>
  <c r="K980" i="8"/>
  <c r="K936" i="8"/>
  <c r="J936" i="8"/>
  <c r="K751" i="8"/>
  <c r="J751" i="8"/>
  <c r="J900" i="8"/>
  <c r="K900" i="8"/>
  <c r="K916" i="8"/>
  <c r="J916" i="8"/>
  <c r="J994" i="8"/>
  <c r="K994" i="8"/>
  <c r="J819" i="8"/>
  <c r="K819" i="8"/>
  <c r="J762" i="8"/>
  <c r="K762" i="8"/>
  <c r="K719" i="8"/>
  <c r="J719" i="8"/>
  <c r="J699" i="8"/>
  <c r="K699" i="8"/>
  <c r="K915" i="8"/>
  <c r="J915" i="8"/>
  <c r="J892" i="8"/>
  <c r="K892" i="8"/>
  <c r="J191" i="3"/>
  <c r="K191" i="3"/>
  <c r="K350" i="3"/>
  <c r="J350" i="3"/>
  <c r="K833" i="3"/>
  <c r="J833" i="3"/>
  <c r="I833" i="3"/>
  <c r="F987" i="3"/>
  <c r="J987" i="3"/>
  <c r="H987" i="3"/>
  <c r="I987" i="3"/>
  <c r="K987" i="3"/>
  <c r="K46" i="3"/>
  <c r="I46" i="3"/>
  <c r="J46" i="3"/>
  <c r="J24" i="3"/>
  <c r="K24" i="3"/>
  <c r="I24" i="3"/>
  <c r="J7" i="3"/>
  <c r="K7" i="3"/>
  <c r="J21" i="3"/>
  <c r="K21" i="3"/>
  <c r="K55" i="3"/>
  <c r="H55" i="3"/>
  <c r="J55" i="3"/>
  <c r="J12" i="3"/>
  <c r="K12" i="3"/>
  <c r="J47" i="3"/>
  <c r="K47" i="3"/>
  <c r="I47" i="3"/>
  <c r="K19" i="3"/>
  <c r="I19" i="3"/>
  <c r="J19" i="3"/>
  <c r="K42" i="3"/>
  <c r="J42" i="3"/>
  <c r="I42" i="3"/>
  <c r="J5" i="3"/>
  <c r="K5" i="3"/>
  <c r="I5" i="3"/>
  <c r="K22" i="3"/>
  <c r="J22" i="3"/>
  <c r="I22" i="3"/>
  <c r="K50" i="3"/>
  <c r="J50" i="3"/>
  <c r="I50" i="3"/>
  <c r="J139" i="3"/>
  <c r="K139" i="3"/>
  <c r="F67" i="3"/>
  <c r="K67" i="3"/>
  <c r="I67" i="3"/>
  <c r="J67" i="3"/>
  <c r="H67" i="3"/>
  <c r="J173" i="3"/>
  <c r="K173" i="3"/>
  <c r="I173" i="3"/>
  <c r="K65" i="3"/>
  <c r="I65" i="3"/>
  <c r="J65" i="3"/>
  <c r="J174" i="3"/>
  <c r="K174" i="3"/>
  <c r="J159" i="3"/>
  <c r="K159" i="3"/>
  <c r="H159" i="3"/>
  <c r="K96" i="3"/>
  <c r="J96" i="3"/>
  <c r="J121" i="3"/>
  <c r="K121" i="3"/>
  <c r="K115" i="3"/>
  <c r="J115" i="3"/>
  <c r="K79" i="3"/>
  <c r="J79" i="3"/>
  <c r="I79" i="3"/>
  <c r="K137" i="3"/>
  <c r="J137" i="3"/>
  <c r="F120" i="3"/>
  <c r="J120" i="3"/>
  <c r="K120" i="3"/>
  <c r="H120" i="3"/>
  <c r="I120" i="3"/>
  <c r="J168" i="3"/>
  <c r="K168" i="3"/>
  <c r="I168" i="3"/>
  <c r="J166" i="3"/>
  <c r="K166" i="3"/>
  <c r="J76" i="3"/>
  <c r="K76" i="3"/>
  <c r="K188" i="3"/>
  <c r="J188" i="3"/>
  <c r="J109" i="3"/>
  <c r="I109" i="3"/>
  <c r="K109" i="3"/>
  <c r="K145" i="3"/>
  <c r="J145" i="3"/>
  <c r="K163" i="3"/>
  <c r="J163" i="3"/>
  <c r="K124" i="3"/>
  <c r="J124" i="3"/>
  <c r="I124" i="3"/>
  <c r="J77" i="3"/>
  <c r="K77" i="3"/>
  <c r="I77" i="3"/>
  <c r="J189" i="3"/>
  <c r="K189" i="3"/>
  <c r="K73" i="3"/>
  <c r="J73" i="3"/>
  <c r="J184" i="3"/>
  <c r="K184" i="3"/>
  <c r="I184" i="3"/>
  <c r="J106" i="3"/>
  <c r="K106" i="3"/>
  <c r="K152" i="3"/>
  <c r="I152" i="3"/>
  <c r="J152" i="3"/>
  <c r="K132" i="3"/>
  <c r="J132" i="3"/>
  <c r="I132" i="3"/>
  <c r="K164" i="3"/>
  <c r="J164" i="3"/>
  <c r="K131" i="3"/>
  <c r="J131" i="3"/>
  <c r="K187" i="3"/>
  <c r="J187" i="3"/>
  <c r="J3" i="8"/>
  <c r="K3" i="8"/>
  <c r="K815" i="8"/>
  <c r="J815" i="8"/>
  <c r="J922" i="8"/>
  <c r="K922" i="8"/>
  <c r="K967" i="8"/>
  <c r="J967" i="8"/>
  <c r="J903" i="8"/>
  <c r="K903" i="8"/>
  <c r="J862" i="8"/>
  <c r="K862" i="8"/>
  <c r="J969" i="8"/>
  <c r="K969" i="8"/>
  <c r="J823" i="8"/>
  <c r="K823" i="8"/>
  <c r="K779" i="8"/>
  <c r="J779" i="8"/>
  <c r="J703" i="8"/>
  <c r="K703" i="8"/>
  <c r="J824" i="8"/>
  <c r="K824" i="8"/>
  <c r="J902" i="8"/>
  <c r="K902" i="8"/>
  <c r="K816" i="8"/>
  <c r="J816" i="8"/>
  <c r="K848" i="8"/>
  <c r="J848" i="8"/>
  <c r="K917" i="8"/>
  <c r="J917" i="8"/>
  <c r="J712" i="8"/>
  <c r="K712" i="8"/>
  <c r="J695" i="8"/>
  <c r="K695" i="8"/>
  <c r="J843" i="8"/>
  <c r="K843" i="8"/>
  <c r="J957" i="8"/>
  <c r="K957" i="8"/>
  <c r="J691" i="8"/>
  <c r="K691" i="8"/>
  <c r="J987" i="8"/>
  <c r="K987" i="8"/>
  <c r="K785" i="8"/>
  <c r="J785" i="8"/>
  <c r="J710" i="8"/>
  <c r="K710" i="8"/>
  <c r="K931" i="8"/>
  <c r="J931" i="8"/>
  <c r="J698" i="8"/>
  <c r="K698" i="8"/>
  <c r="J769" i="8"/>
  <c r="K769" i="8"/>
  <c r="K717" i="8"/>
  <c r="J717" i="8"/>
  <c r="J995" i="8"/>
  <c r="K995" i="8"/>
  <c r="J864" i="8"/>
  <c r="K864" i="8"/>
  <c r="K846" i="8"/>
  <c r="J846" i="8"/>
  <c r="K757" i="8"/>
  <c r="J757" i="8"/>
  <c r="K724" i="8"/>
  <c r="J724" i="8"/>
  <c r="K941" i="8"/>
  <c r="J941" i="8"/>
  <c r="J832" i="8"/>
  <c r="K832" i="8"/>
  <c r="K702" i="8"/>
  <c r="J702" i="8"/>
  <c r="K218" i="3"/>
  <c r="J218" i="3"/>
  <c r="K237" i="3"/>
  <c r="J237" i="3"/>
  <c r="K339" i="3"/>
  <c r="J339" i="3"/>
  <c r="J405" i="3"/>
  <c r="K405" i="3"/>
  <c r="J406" i="3"/>
  <c r="K406" i="3"/>
  <c r="I406" i="3"/>
  <c r="K597" i="3"/>
  <c r="I597" i="3"/>
  <c r="J597" i="3"/>
  <c r="J561" i="3"/>
  <c r="K561" i="3"/>
  <c r="I561" i="3"/>
  <c r="J804" i="3"/>
  <c r="K804" i="3"/>
  <c r="I804" i="3"/>
  <c r="K693" i="3"/>
  <c r="J693" i="3"/>
  <c r="J257" i="3"/>
  <c r="K257" i="3"/>
  <c r="J259" i="3"/>
  <c r="K259" i="3"/>
  <c r="J308" i="3"/>
  <c r="K308" i="3"/>
  <c r="J364" i="3"/>
  <c r="K364" i="3"/>
  <c r="K394" i="3"/>
  <c r="J394" i="3"/>
  <c r="K355" i="3"/>
  <c r="J355" i="3"/>
  <c r="J425" i="3"/>
  <c r="K425" i="3"/>
  <c r="I425" i="3"/>
  <c r="J309" i="3"/>
  <c r="K309" i="3"/>
  <c r="K324" i="3"/>
  <c r="J324" i="3"/>
  <c r="I324" i="3"/>
  <c r="K378" i="3"/>
  <c r="I378" i="3"/>
  <c r="J378" i="3"/>
  <c r="J342" i="3"/>
  <c r="K342" i="3"/>
  <c r="J430" i="3"/>
  <c r="K430" i="3"/>
  <c r="J692" i="3"/>
  <c r="K692" i="3"/>
  <c r="K621" i="3"/>
  <c r="J621" i="3"/>
  <c r="I621" i="3"/>
  <c r="K603" i="3"/>
  <c r="J603" i="3"/>
  <c r="K799" i="3"/>
  <c r="J799" i="3"/>
  <c r="I799" i="3"/>
  <c r="J578" i="3"/>
  <c r="K578" i="3"/>
  <c r="I578" i="3"/>
  <c r="J544" i="3"/>
  <c r="I544" i="3"/>
  <c r="K544" i="3"/>
  <c r="H544" i="3"/>
  <c r="F544" i="3"/>
  <c r="K445" i="3"/>
  <c r="J445" i="3"/>
  <c r="J615" i="3"/>
  <c r="K615" i="3"/>
  <c r="J864" i="3"/>
  <c r="I864" i="3"/>
  <c r="F864" i="3"/>
  <c r="H864" i="3"/>
  <c r="K864" i="3"/>
  <c r="K728" i="3"/>
  <c r="J728" i="3"/>
  <c r="J751" i="3"/>
  <c r="K751" i="3"/>
  <c r="I751" i="3"/>
  <c r="J956" i="3"/>
  <c r="K956" i="3"/>
  <c r="F956" i="3"/>
  <c r="H956" i="3"/>
  <c r="I956" i="3"/>
  <c r="K589" i="3"/>
  <c r="J589" i="3"/>
  <c r="F944" i="3"/>
  <c r="J944" i="3"/>
  <c r="I944" i="3"/>
  <c r="K944" i="3"/>
  <c r="H944" i="3"/>
  <c r="K616" i="3"/>
  <c r="J616" i="3"/>
  <c r="I616" i="3"/>
  <c r="J580" i="3"/>
  <c r="K580" i="3"/>
  <c r="K82" i="3"/>
  <c r="J82" i="3"/>
  <c r="I82" i="3"/>
  <c r="K161" i="3"/>
  <c r="I161" i="3"/>
  <c r="J161" i="3"/>
  <c r="K95" i="3"/>
  <c r="J95" i="3"/>
  <c r="J104" i="3"/>
  <c r="K104" i="3"/>
  <c r="K100" i="3"/>
  <c r="J100" i="3"/>
  <c r="K155" i="3"/>
  <c r="J155" i="3"/>
  <c r="J179" i="3"/>
  <c r="K179" i="3"/>
  <c r="K86" i="3"/>
  <c r="J86" i="3"/>
  <c r="J148" i="3"/>
  <c r="K148" i="3"/>
  <c r="H63" i="3"/>
  <c r="J63" i="3"/>
  <c r="F63" i="3"/>
  <c r="K63" i="3"/>
  <c r="I63" i="3"/>
  <c r="K66" i="3"/>
  <c r="J66" i="3"/>
  <c r="I66" i="3"/>
  <c r="J81" i="3"/>
  <c r="K81" i="3"/>
  <c r="I107" i="3"/>
  <c r="K107" i="3"/>
  <c r="J107" i="3"/>
  <c r="H112" i="3"/>
  <c r="F112" i="3"/>
  <c r="I112" i="3"/>
  <c r="K112" i="3"/>
  <c r="J112" i="3"/>
  <c r="K130" i="3"/>
  <c r="J130" i="3"/>
  <c r="K149" i="3"/>
  <c r="J149" i="3"/>
  <c r="K2" i="3"/>
  <c r="J2" i="3"/>
  <c r="J177" i="3"/>
  <c r="K177" i="3"/>
  <c r="I177" i="3"/>
  <c r="J4" i="8"/>
  <c r="K4" i="8"/>
  <c r="K777" i="8"/>
  <c r="J777" i="8"/>
  <c r="J899" i="8"/>
  <c r="K899" i="8"/>
  <c r="J962" i="8"/>
  <c r="K962" i="8"/>
  <c r="J884" i="8"/>
  <c r="K884" i="8"/>
  <c r="J758" i="8"/>
  <c r="K758" i="8"/>
  <c r="K856" i="8"/>
  <c r="J856" i="8"/>
  <c r="J976" i="8"/>
  <c r="K976" i="8"/>
  <c r="J889" i="8"/>
  <c r="K889" i="8"/>
  <c r="K835" i="8"/>
  <c r="J835" i="8"/>
  <c r="K919" i="8"/>
  <c r="J919" i="8"/>
  <c r="K946" i="8"/>
  <c r="J946" i="8"/>
  <c r="J728" i="8"/>
  <c r="K728" i="8"/>
  <c r="K909" i="8"/>
  <c r="J909" i="8"/>
  <c r="J737" i="8"/>
  <c r="K737" i="8"/>
  <c r="J844" i="8"/>
  <c r="K844" i="8"/>
  <c r="J866" i="8"/>
  <c r="K866" i="8"/>
  <c r="J988" i="8"/>
  <c r="K988" i="8"/>
  <c r="J896" i="8"/>
  <c r="K896" i="8"/>
  <c r="K944" i="8"/>
  <c r="J944" i="8"/>
  <c r="K885" i="8"/>
  <c r="J885" i="8"/>
  <c r="J925" i="8"/>
  <c r="K925" i="8"/>
  <c r="J939" i="8"/>
  <c r="K939" i="8"/>
  <c r="K911" i="8"/>
  <c r="J911" i="8"/>
  <c r="K927" i="8"/>
  <c r="J927" i="8"/>
  <c r="J888" i="8"/>
  <c r="K888" i="8"/>
  <c r="J755" i="8"/>
  <c r="K755" i="8"/>
  <c r="K935" i="8"/>
  <c r="J935" i="8"/>
  <c r="J849" i="8"/>
  <c r="K849" i="8"/>
  <c r="J853" i="8"/>
  <c r="K853" i="8"/>
  <c r="K914" i="8"/>
  <c r="J914" i="8"/>
  <c r="J740" i="8"/>
  <c r="K740" i="8"/>
  <c r="J715" i="8"/>
  <c r="K715" i="8"/>
  <c r="J750" i="8"/>
  <c r="K750" i="8"/>
  <c r="J711" i="8"/>
  <c r="K711" i="8"/>
  <c r="J983" i="8"/>
  <c r="K983" i="8"/>
  <c r="J822" i="8"/>
  <c r="K822" i="8"/>
  <c r="K963" i="8"/>
  <c r="J963" i="8"/>
  <c r="J861" i="8"/>
  <c r="K861" i="8"/>
  <c r="J736" i="8"/>
  <c r="K736" i="8"/>
  <c r="J756" i="8"/>
  <c r="K756" i="8"/>
  <c r="K801" i="8"/>
  <c r="J801" i="8"/>
  <c r="K863" i="8"/>
  <c r="J863" i="8"/>
  <c r="K947" i="8"/>
  <c r="J947" i="8"/>
  <c r="K761" i="8"/>
  <c r="J761" i="8"/>
  <c r="K738" i="8"/>
  <c r="J738" i="8"/>
  <c r="K776" i="8"/>
  <c r="J776" i="8"/>
  <c r="J696" i="8"/>
  <c r="K696" i="8"/>
  <c r="J975" i="8"/>
  <c r="K975" i="8"/>
  <c r="K860" i="8"/>
  <c r="J860" i="8"/>
  <c r="J718" i="8"/>
  <c r="K718" i="8"/>
  <c r="J924" i="8"/>
  <c r="K924" i="8"/>
  <c r="J739" i="8"/>
  <c r="K739" i="8"/>
  <c r="J828" i="8"/>
  <c r="K828" i="8"/>
  <c r="J855" i="8"/>
  <c r="K855" i="8"/>
  <c r="J837" i="8"/>
  <c r="K837" i="8"/>
  <c r="J895" i="8"/>
  <c r="K895" i="8"/>
  <c r="K834" i="8"/>
  <c r="J834" i="8"/>
  <c r="J833" i="8"/>
  <c r="K833" i="8"/>
  <c r="J876" i="8"/>
  <c r="K876" i="8"/>
  <c r="K792" i="8"/>
  <c r="J792" i="8"/>
  <c r="J921" i="8"/>
  <c r="K921" i="8"/>
  <c r="K797" i="8"/>
  <c r="J797" i="8"/>
  <c r="K747" i="8"/>
  <c r="J747" i="8"/>
  <c r="J890" i="8"/>
  <c r="K890" i="8"/>
  <c r="K907" i="8"/>
  <c r="J907" i="8"/>
  <c r="J818" i="8"/>
  <c r="K818" i="8"/>
  <c r="K216" i="3"/>
  <c r="J216" i="3"/>
  <c r="J220" i="3"/>
  <c r="K220" i="3"/>
  <c r="J199" i="3"/>
  <c r="K199" i="3"/>
  <c r="J251" i="3"/>
  <c r="K251" i="3"/>
  <c r="J268" i="3"/>
  <c r="K268" i="3"/>
  <c r="J271" i="3"/>
  <c r="K271" i="3"/>
  <c r="I271" i="3"/>
  <c r="K338" i="3"/>
  <c r="J338" i="3"/>
  <c r="J347" i="3"/>
  <c r="K347" i="3"/>
  <c r="K409" i="3"/>
  <c r="J409" i="3"/>
  <c r="I409" i="3"/>
  <c r="K333" i="3"/>
  <c r="J333" i="3"/>
  <c r="J388" i="3"/>
  <c r="K388" i="3"/>
  <c r="K306" i="3"/>
  <c r="J306" i="3"/>
  <c r="J351" i="3"/>
  <c r="K351" i="3"/>
  <c r="J437" i="3"/>
  <c r="K437" i="3"/>
  <c r="K291" i="3"/>
  <c r="J291" i="3"/>
  <c r="I291" i="3"/>
  <c r="J398" i="3"/>
  <c r="K398" i="3"/>
  <c r="J458" i="3"/>
  <c r="K458" i="3"/>
  <c r="K508" i="3"/>
  <c r="J508" i="3"/>
  <c r="I508" i="3"/>
  <c r="K577" i="3"/>
  <c r="J577" i="3"/>
  <c r="I577" i="3"/>
  <c r="F860" i="3"/>
  <c r="H860" i="3"/>
  <c r="K860" i="3"/>
  <c r="I860" i="3"/>
  <c r="J860" i="3"/>
  <c r="J629" i="3"/>
  <c r="K629" i="3"/>
  <c r="I629" i="3"/>
  <c r="J604" i="3"/>
  <c r="K604" i="3"/>
  <c r="K476" i="3"/>
  <c r="J476" i="3"/>
  <c r="J982" i="3"/>
  <c r="F982" i="3"/>
  <c r="H982" i="3"/>
  <c r="K982" i="3"/>
  <c r="I982" i="3"/>
  <c r="K626" i="3"/>
  <c r="J626" i="3"/>
  <c r="F928" i="3"/>
  <c r="H928" i="3"/>
  <c r="K928" i="3"/>
  <c r="I928" i="3"/>
  <c r="J928" i="3"/>
  <c r="F980" i="3"/>
  <c r="H980" i="3"/>
  <c r="J980" i="3"/>
  <c r="I980" i="3"/>
  <c r="K980" i="3"/>
  <c r="J744" i="3"/>
  <c r="K744" i="3"/>
  <c r="I744" i="3"/>
  <c r="J451" i="3"/>
  <c r="K451" i="3"/>
  <c r="K447" i="3"/>
  <c r="J447" i="3"/>
  <c r="K691" i="3"/>
  <c r="J691" i="3"/>
  <c r="K824" i="3"/>
  <c r="J824" i="3"/>
  <c r="I824" i="3"/>
  <c r="K733" i="8"/>
  <c r="J733" i="8"/>
  <c r="J744" i="8"/>
  <c r="K744" i="8"/>
  <c r="K790" i="8"/>
  <c r="J790" i="8"/>
  <c r="J904" i="8"/>
  <c r="K904" i="8"/>
  <c r="J721" i="8"/>
  <c r="K721" i="8"/>
  <c r="J960" i="8"/>
  <c r="K960" i="8"/>
  <c r="K714" i="8"/>
  <c r="J714" i="8"/>
  <c r="J720" i="8"/>
  <c r="K720" i="8"/>
  <c r="J982" i="8"/>
  <c r="K982" i="8"/>
  <c r="K716" i="8"/>
  <c r="J716" i="8"/>
  <c r="K784" i="8"/>
  <c r="J784" i="8"/>
  <c r="J767" i="8"/>
  <c r="K767" i="8"/>
  <c r="J802" i="8"/>
  <c r="K802" i="8"/>
  <c r="K926" i="8"/>
  <c r="J926" i="8"/>
  <c r="J965" i="8"/>
  <c r="K965" i="8"/>
  <c r="J836" i="8"/>
  <c r="K836" i="8"/>
  <c r="J961" i="8"/>
  <c r="K961" i="8"/>
  <c r="J741" i="8"/>
  <c r="K741" i="8"/>
  <c r="J873" i="8"/>
  <c r="K873" i="8"/>
  <c r="J951" i="8"/>
  <c r="K951" i="8"/>
  <c r="J869" i="8"/>
  <c r="K869" i="8"/>
  <c r="J870" i="8"/>
  <c r="K870" i="8"/>
  <c r="K781" i="8"/>
  <c r="J781" i="8"/>
  <c r="J991" i="8"/>
  <c r="K991" i="8"/>
  <c r="J852" i="8"/>
  <c r="K852" i="8"/>
  <c r="K937" i="8"/>
  <c r="J937" i="8"/>
  <c r="K875" i="8"/>
  <c r="J875" i="8"/>
  <c r="K920" i="8"/>
  <c r="J920" i="8"/>
  <c r="K940" i="8"/>
  <c r="J940" i="8"/>
  <c r="K800" i="8"/>
  <c r="J800" i="8"/>
  <c r="K933" i="8"/>
  <c r="J933" i="8"/>
  <c r="K891" i="8"/>
  <c r="J891" i="8"/>
  <c r="J770" i="8"/>
  <c r="K770" i="8"/>
  <c r="J868" i="8"/>
  <c r="K868" i="8"/>
  <c r="J768" i="8"/>
  <c r="K768" i="8"/>
  <c r="J953" i="8"/>
  <c r="K953" i="8"/>
  <c r="K745" i="8"/>
  <c r="J745" i="8"/>
  <c r="J959" i="8"/>
  <c r="K959" i="8"/>
  <c r="J746" i="8"/>
  <c r="K746" i="8"/>
  <c r="J759" i="8"/>
  <c r="K759" i="8"/>
  <c r="J793" i="8"/>
  <c r="K793" i="8"/>
  <c r="J932" i="8"/>
  <c r="K932" i="8"/>
  <c r="J1001" i="8"/>
  <c r="K1001" i="8"/>
  <c r="J842" i="8"/>
  <c r="K842" i="8"/>
  <c r="J879" i="8"/>
  <c r="K879" i="8"/>
  <c r="K229" i="3"/>
  <c r="J229" i="3"/>
  <c r="J232" i="3"/>
  <c r="K232" i="3"/>
  <c r="K208" i="3"/>
  <c r="J208" i="3"/>
  <c r="J250" i="3"/>
  <c r="K250" i="3"/>
  <c r="J255" i="3"/>
  <c r="K255" i="3"/>
  <c r="I255" i="3"/>
  <c r="K275" i="3"/>
  <c r="J275" i="3"/>
  <c r="I275" i="3"/>
  <c r="K377" i="3"/>
  <c r="J377" i="3"/>
  <c r="J334" i="3"/>
  <c r="K334" i="3"/>
  <c r="K337" i="3"/>
  <c r="J337" i="3"/>
  <c r="K313" i="3"/>
  <c r="J313" i="3"/>
  <c r="J382" i="3"/>
  <c r="I382" i="3"/>
  <c r="K382" i="3"/>
  <c r="K384" i="3"/>
  <c r="J384" i="3"/>
  <c r="K343" i="3"/>
  <c r="J343" i="3"/>
  <c r="K366" i="3"/>
  <c r="J366" i="3"/>
  <c r="K326" i="3"/>
  <c r="J326" i="3"/>
  <c r="J404" i="3"/>
  <c r="K404" i="3"/>
  <c r="J637" i="3"/>
  <c r="K637" i="3"/>
  <c r="K762" i="3"/>
  <c r="J762" i="3"/>
  <c r="I762" i="3"/>
  <c r="H762" i="3"/>
  <c r="K623" i="3"/>
  <c r="J623" i="3"/>
  <c r="I925" i="3"/>
  <c r="H925" i="3"/>
  <c r="K925" i="3"/>
  <c r="F925" i="3"/>
  <c r="J925" i="3"/>
  <c r="K891" i="3"/>
  <c r="I891" i="3"/>
  <c r="H891" i="3"/>
  <c r="J891" i="3"/>
  <c r="F891" i="3"/>
  <c r="J566" i="3"/>
  <c r="K566" i="3"/>
  <c r="J922" i="3"/>
  <c r="K922" i="3"/>
  <c r="F922" i="3"/>
  <c r="H922" i="3"/>
  <c r="I922" i="3"/>
  <c r="J502" i="3"/>
  <c r="K502" i="3"/>
  <c r="J646" i="3"/>
  <c r="K646" i="3"/>
  <c r="J684" i="3"/>
  <c r="K684" i="3"/>
  <c r="I790" i="3"/>
  <c r="H790" i="3"/>
  <c r="J790" i="3"/>
  <c r="K790" i="3"/>
  <c r="F790" i="3"/>
  <c r="I995" i="3"/>
  <c r="J995" i="3"/>
  <c r="F995" i="3"/>
  <c r="H995" i="3"/>
  <c r="K995" i="3"/>
  <c r="J609" i="3"/>
  <c r="K609" i="3"/>
  <c r="I609" i="3"/>
  <c r="H729" i="3"/>
  <c r="J729" i="3"/>
  <c r="I729" i="3"/>
  <c r="F729" i="3"/>
  <c r="K729" i="3"/>
  <c r="K896" i="3"/>
  <c r="F896" i="3"/>
  <c r="H896" i="3"/>
  <c r="I896" i="3"/>
  <c r="J896" i="3"/>
  <c r="H859" i="3"/>
  <c r="K859" i="3"/>
  <c r="I859" i="3"/>
  <c r="J859" i="3"/>
  <c r="F859" i="3"/>
  <c r="K709" i="8"/>
  <c r="J709" i="8"/>
  <c r="J881" i="8"/>
  <c r="K881" i="8"/>
  <c r="K841" i="8"/>
  <c r="J841" i="8"/>
  <c r="K789" i="8"/>
  <c r="J789" i="8"/>
  <c r="K942" i="8"/>
  <c r="J942" i="8"/>
  <c r="J772" i="8"/>
  <c r="K772" i="8"/>
  <c r="K928" i="8"/>
  <c r="J928" i="8"/>
  <c r="K713" i="8"/>
  <c r="J713" i="8"/>
  <c r="J872" i="8"/>
  <c r="K872" i="8"/>
  <c r="J882" i="8"/>
  <c r="K882" i="8"/>
  <c r="K778" i="8"/>
  <c r="J778" i="8"/>
  <c r="K775" i="8"/>
  <c r="J775" i="8"/>
  <c r="J981" i="8"/>
  <c r="K981" i="8"/>
  <c r="J886" i="8"/>
  <c r="K886" i="8"/>
  <c r="K999" i="8"/>
  <c r="J999" i="8"/>
  <c r="J765" i="8"/>
  <c r="K765" i="8"/>
  <c r="J985" i="8"/>
  <c r="K985" i="8"/>
  <c r="K850" i="8"/>
  <c r="J850" i="8"/>
  <c r="K845" i="8"/>
  <c r="J845" i="8"/>
  <c r="J726" i="8"/>
  <c r="K726" i="8"/>
  <c r="J821" i="8"/>
  <c r="K821" i="8"/>
  <c r="J748" i="8"/>
  <c r="K748" i="8"/>
  <c r="K735" i="8"/>
  <c r="J735" i="8"/>
  <c r="J764" i="8"/>
  <c r="K764" i="8"/>
  <c r="K893" i="8"/>
  <c r="J893" i="8"/>
  <c r="J854" i="8"/>
  <c r="K854" i="8"/>
  <c r="J943" i="8"/>
  <c r="K943" i="8"/>
  <c r="J979" i="8"/>
  <c r="K979" i="8"/>
  <c r="J223" i="3"/>
  <c r="K223" i="3"/>
  <c r="K215" i="3"/>
  <c r="J215" i="3"/>
  <c r="J228" i="3"/>
  <c r="K228" i="3"/>
  <c r="K197" i="3"/>
  <c r="J197" i="3"/>
  <c r="J221" i="3"/>
  <c r="K221" i="3"/>
  <c r="K241" i="3"/>
  <c r="J241" i="3"/>
  <c r="K247" i="3"/>
  <c r="J247" i="3"/>
  <c r="K239" i="3"/>
  <c r="J239" i="3"/>
  <c r="K258" i="3"/>
  <c r="J258" i="3"/>
  <c r="J274" i="3"/>
  <c r="K274" i="3"/>
  <c r="K263" i="3"/>
  <c r="J263" i="3"/>
  <c r="K283" i="3"/>
  <c r="J283" i="3"/>
  <c r="K336" i="3"/>
  <c r="J336" i="3"/>
  <c r="K389" i="3"/>
  <c r="J389" i="3"/>
  <c r="J284" i="3"/>
  <c r="K284" i="3"/>
  <c r="K413" i="3"/>
  <c r="J413" i="3"/>
  <c r="K443" i="3"/>
  <c r="J443" i="3"/>
  <c r="J302" i="3"/>
  <c r="K302" i="3"/>
  <c r="K312" i="3"/>
  <c r="J312" i="3"/>
  <c r="J426" i="3"/>
  <c r="K426" i="3"/>
  <c r="K411" i="3"/>
  <c r="J411" i="3"/>
  <c r="K323" i="3"/>
  <c r="J323" i="3"/>
  <c r="K304" i="3"/>
  <c r="J304" i="3"/>
  <c r="J399" i="3"/>
  <c r="K399" i="3"/>
  <c r="J361" i="3"/>
  <c r="K361" i="3"/>
  <c r="K410" i="3"/>
  <c r="J410" i="3"/>
  <c r="K299" i="3"/>
  <c r="J299" i="3"/>
  <c r="J325" i="3"/>
  <c r="K325" i="3"/>
  <c r="K293" i="3"/>
  <c r="J293" i="3"/>
  <c r="K395" i="3"/>
  <c r="J395" i="3"/>
  <c r="K383" i="3"/>
  <c r="J383" i="3"/>
  <c r="K826" i="3"/>
  <c r="J826" i="3"/>
  <c r="I826" i="3"/>
  <c r="K798" i="3"/>
  <c r="J798" i="3"/>
  <c r="I798" i="3"/>
  <c r="F798" i="3"/>
  <c r="H798" i="3"/>
  <c r="I964" i="3"/>
  <c r="J964" i="3"/>
  <c r="H964" i="3"/>
  <c r="K964" i="3"/>
  <c r="F964" i="3"/>
  <c r="F929" i="3"/>
  <c r="K929" i="3"/>
  <c r="H929" i="3"/>
  <c r="J929" i="3"/>
  <c r="I929" i="3"/>
  <c r="J720" i="3"/>
  <c r="K720" i="3"/>
  <c r="I720" i="3"/>
  <c r="J560" i="3"/>
  <c r="K560" i="3"/>
  <c r="I560" i="3"/>
  <c r="I921" i="3"/>
  <c r="F921" i="3"/>
  <c r="K921" i="3"/>
  <c r="J921" i="3"/>
  <c r="H921" i="3"/>
  <c r="J810" i="3"/>
  <c r="K810" i="3"/>
  <c r="I810" i="3"/>
  <c r="K612" i="3"/>
  <c r="J612" i="3"/>
  <c r="N993" i="2"/>
  <c r="I999" i="3"/>
  <c r="H999" i="3"/>
  <c r="K999" i="3"/>
  <c r="F999" i="3"/>
  <c r="O993" i="2"/>
  <c r="J999" i="3"/>
  <c r="K754" i="3"/>
  <c r="I754" i="3"/>
  <c r="J754" i="3"/>
  <c r="F935" i="3"/>
  <c r="H935" i="3"/>
  <c r="K935" i="3"/>
  <c r="I935" i="3"/>
  <c r="J935" i="3"/>
  <c r="J832" i="3"/>
  <c r="K832" i="3"/>
  <c r="I832" i="3"/>
  <c r="J653" i="3"/>
  <c r="K653" i="3"/>
  <c r="K599" i="3"/>
  <c r="J599" i="3"/>
  <c r="K545" i="3"/>
  <c r="J545" i="3"/>
  <c r="I545" i="3"/>
  <c r="K490" i="3"/>
  <c r="J490" i="3"/>
  <c r="I726" i="3"/>
  <c r="K726" i="3"/>
  <c r="J726" i="3"/>
  <c r="K554" i="3"/>
  <c r="I554" i="3"/>
  <c r="J554" i="3"/>
  <c r="I507" i="3"/>
  <c r="K507" i="3"/>
  <c r="J507" i="3"/>
  <c r="K642" i="3"/>
  <c r="J642" i="3"/>
  <c r="H990" i="3"/>
  <c r="J990" i="3"/>
  <c r="F990" i="3"/>
  <c r="K990" i="3"/>
  <c r="I990" i="3"/>
  <c r="K686" i="3"/>
  <c r="J686" i="3"/>
  <c r="J788" i="3"/>
  <c r="K788" i="3"/>
  <c r="K477" i="3"/>
  <c r="J477" i="3"/>
  <c r="K687" i="3"/>
  <c r="J687" i="3"/>
  <c r="J827" i="3"/>
  <c r="K827" i="3"/>
  <c r="I827" i="3"/>
  <c r="H827" i="3"/>
  <c r="H837" i="3"/>
  <c r="K837" i="3"/>
  <c r="J837" i="3"/>
  <c r="F856" i="3"/>
  <c r="K856" i="3"/>
  <c r="H856" i="3"/>
  <c r="I856" i="3"/>
  <c r="J856" i="3"/>
  <c r="F901" i="3"/>
  <c r="K901" i="3"/>
  <c r="J901" i="3"/>
  <c r="I901" i="3"/>
  <c r="H901" i="3"/>
  <c r="I846" i="3"/>
  <c r="H846" i="3"/>
  <c r="J846" i="3"/>
  <c r="K846" i="3"/>
  <c r="F846" i="3"/>
  <c r="J610" i="3"/>
  <c r="K610" i="3"/>
  <c r="K722" i="3"/>
  <c r="I722" i="3"/>
  <c r="J722" i="3"/>
  <c r="K814" i="8"/>
  <c r="J814" i="8"/>
  <c r="J806" i="8"/>
  <c r="K806" i="8"/>
  <c r="J955" i="8"/>
  <c r="K955" i="8"/>
  <c r="K897" i="8"/>
  <c r="J897" i="8"/>
  <c r="J986" i="8"/>
  <c r="K986" i="8"/>
  <c r="J990" i="8"/>
  <c r="K990" i="8"/>
  <c r="J753" i="8"/>
  <c r="K753" i="8"/>
  <c r="K831" i="8"/>
  <c r="J831" i="8"/>
  <c r="K847" i="8"/>
  <c r="J847" i="8"/>
  <c r="J867" i="8"/>
  <c r="K867" i="8"/>
  <c r="K807" i="8"/>
  <c r="J807" i="8"/>
  <c r="K938" i="8"/>
  <c r="J938" i="8"/>
  <c r="K908" i="8"/>
  <c r="J908" i="8"/>
  <c r="K945" i="8"/>
  <c r="J945" i="8"/>
  <c r="J774" i="8"/>
  <c r="K774" i="8"/>
  <c r="J786" i="8"/>
  <c r="K786" i="8"/>
  <c r="K826" i="8"/>
  <c r="J826" i="8"/>
  <c r="J948" i="8"/>
  <c r="K948" i="8"/>
  <c r="J974" i="8"/>
  <c r="K974" i="8"/>
  <c r="K972" i="8"/>
  <c r="J972" i="8"/>
  <c r="J973" i="8"/>
  <c r="K973" i="8"/>
  <c r="K804" i="8"/>
  <c r="J804" i="8"/>
  <c r="J901" i="8"/>
  <c r="K901" i="8"/>
  <c r="J754" i="8"/>
  <c r="K754" i="8"/>
  <c r="K840" i="8"/>
  <c r="J840" i="8"/>
  <c r="J732" i="8"/>
  <c r="K732" i="8"/>
  <c r="J998" i="8"/>
  <c r="K998" i="8"/>
  <c r="K798" i="8"/>
  <c r="J798" i="8"/>
  <c r="K727" i="8"/>
  <c r="J727" i="8"/>
  <c r="J734" i="8"/>
  <c r="K734" i="8"/>
  <c r="K887" i="8"/>
  <c r="J887" i="8"/>
  <c r="J857" i="8"/>
  <c r="K857" i="8"/>
  <c r="K707" i="8"/>
  <c r="J707" i="8"/>
  <c r="J883" i="8"/>
  <c r="K883" i="8"/>
  <c r="J194" i="3"/>
  <c r="K194" i="3"/>
  <c r="J224" i="3"/>
  <c r="K224" i="3"/>
  <c r="J227" i="3"/>
  <c r="K227" i="3"/>
  <c r="K192" i="3"/>
  <c r="J192" i="3"/>
  <c r="J211" i="3"/>
  <c r="K211" i="3"/>
  <c r="J248" i="3"/>
  <c r="K248" i="3"/>
  <c r="K242" i="3"/>
  <c r="J242" i="3"/>
  <c r="K252" i="3"/>
  <c r="J252" i="3"/>
  <c r="K265" i="3"/>
  <c r="J265" i="3"/>
  <c r="K262" i="3"/>
  <c r="J262" i="3"/>
  <c r="K273" i="3"/>
  <c r="J273" i="3"/>
  <c r="I273" i="3"/>
  <c r="J279" i="3"/>
  <c r="K279" i="3"/>
  <c r="I279" i="3"/>
  <c r="J305" i="3"/>
  <c r="K305" i="3"/>
  <c r="K419" i="3"/>
  <c r="J419" i="3"/>
  <c r="J340" i="3"/>
  <c r="K340" i="3"/>
  <c r="I340" i="3"/>
  <c r="J391" i="3"/>
  <c r="K391" i="3"/>
  <c r="J440" i="3"/>
  <c r="K440" i="3"/>
  <c r="K295" i="3"/>
  <c r="J295" i="3"/>
  <c r="I295" i="3"/>
  <c r="K359" i="3"/>
  <c r="J359" i="3"/>
  <c r="J381" i="3"/>
  <c r="K381" i="3"/>
  <c r="I381" i="3"/>
  <c r="J433" i="3"/>
  <c r="K433" i="3"/>
  <c r="J358" i="3"/>
  <c r="K358" i="3"/>
  <c r="I358" i="3"/>
  <c r="J372" i="3"/>
  <c r="K372" i="3"/>
  <c r="I372" i="3"/>
  <c r="K397" i="3"/>
  <c r="J397" i="3"/>
  <c r="J301" i="3"/>
  <c r="K301" i="3"/>
  <c r="J412" i="3"/>
  <c r="K412" i="3"/>
  <c r="K315" i="3"/>
  <c r="J315" i="3"/>
  <c r="J319" i="3"/>
  <c r="K319" i="3"/>
  <c r="J321" i="3"/>
  <c r="K321" i="3"/>
  <c r="J417" i="3"/>
  <c r="K417" i="3"/>
  <c r="J385" i="3"/>
  <c r="K385" i="3"/>
  <c r="K620" i="3"/>
  <c r="J620" i="3"/>
  <c r="I620" i="3"/>
  <c r="F854" i="3"/>
  <c r="K854" i="3"/>
  <c r="I854" i="3"/>
  <c r="J854" i="3"/>
  <c r="H854" i="3"/>
  <c r="J682" i="3"/>
  <c r="K682" i="3"/>
  <c r="F563" i="3"/>
  <c r="K563" i="3"/>
  <c r="I563" i="3"/>
  <c r="H563" i="3"/>
  <c r="J563" i="3"/>
  <c r="J446" i="3"/>
  <c r="K446" i="3"/>
  <c r="I446" i="3"/>
  <c r="K643" i="3"/>
  <c r="J643" i="3"/>
  <c r="J937" i="3"/>
  <c r="F937" i="3"/>
  <c r="I937" i="3"/>
  <c r="H937" i="3"/>
  <c r="K937" i="3"/>
  <c r="J828" i="3"/>
  <c r="K828" i="3"/>
  <c r="I828" i="3"/>
  <c r="K946" i="3"/>
  <c r="J946" i="3"/>
  <c r="H946" i="3"/>
  <c r="F946" i="3"/>
  <c r="I946" i="3"/>
  <c r="K866" i="3"/>
  <c r="J866" i="3"/>
  <c r="I866" i="3"/>
  <c r="F866" i="3"/>
  <c r="H866" i="3"/>
  <c r="K645" i="3"/>
  <c r="J645" i="3"/>
  <c r="K689" i="3"/>
  <c r="J689" i="3"/>
  <c r="J732" i="3"/>
  <c r="K732" i="3"/>
  <c r="K533" i="3"/>
  <c r="J533" i="3"/>
  <c r="I533" i="3"/>
  <c r="J671" i="3"/>
  <c r="K671" i="3"/>
  <c r="K547" i="3"/>
  <c r="J547" i="3"/>
  <c r="I547" i="3"/>
  <c r="I885" i="3"/>
  <c r="H885" i="3"/>
  <c r="F885" i="3"/>
  <c r="K885" i="3"/>
  <c r="J885" i="3"/>
  <c r="K569" i="3"/>
  <c r="J569" i="3"/>
  <c r="I569" i="3"/>
  <c r="F930" i="3"/>
  <c r="I930" i="3"/>
  <c r="K930" i="3"/>
  <c r="H930" i="3"/>
  <c r="J930" i="3"/>
  <c r="J503" i="3"/>
  <c r="K503" i="3"/>
  <c r="K815" i="3"/>
  <c r="H815" i="3"/>
  <c r="I815" i="3"/>
  <c r="J815" i="3"/>
  <c r="F815" i="3"/>
  <c r="J521" i="3"/>
  <c r="K521" i="3"/>
  <c r="I521" i="3"/>
  <c r="H774" i="3"/>
  <c r="K774" i="3"/>
  <c r="F774" i="3"/>
  <c r="J774" i="3"/>
  <c r="I774" i="3"/>
  <c r="F890" i="3"/>
  <c r="K890" i="3"/>
  <c r="H890" i="3"/>
  <c r="I890" i="3"/>
  <c r="J890" i="3"/>
  <c r="J494" i="3"/>
  <c r="K494" i="3"/>
  <c r="K543" i="3"/>
  <c r="J543" i="3"/>
  <c r="I543" i="3"/>
  <c r="K464" i="3"/>
  <c r="J464" i="3"/>
  <c r="K733" i="3"/>
  <c r="J733" i="3"/>
  <c r="I733" i="3"/>
  <c r="H872" i="3"/>
  <c r="I872" i="3"/>
  <c r="J872" i="3"/>
  <c r="K872" i="3"/>
  <c r="F872" i="3"/>
  <c r="K789" i="3"/>
  <c r="J789" i="3"/>
  <c r="I789" i="3"/>
  <c r="K807" i="3"/>
  <c r="J807" i="3"/>
  <c r="I807" i="3"/>
  <c r="J639" i="3"/>
  <c r="K639" i="3"/>
  <c r="J231" i="3"/>
  <c r="K231" i="3"/>
  <c r="J225" i="3"/>
  <c r="K225" i="3"/>
  <c r="J222" i="3"/>
  <c r="K222" i="3"/>
  <c r="I222" i="3"/>
  <c r="K201" i="3"/>
  <c r="J201" i="3"/>
  <c r="J207" i="3"/>
  <c r="K207" i="3"/>
  <c r="K202" i="3"/>
  <c r="J202" i="3"/>
  <c r="K204" i="3"/>
  <c r="J204" i="3"/>
  <c r="J200" i="3"/>
  <c r="K200" i="3"/>
  <c r="J233" i="3"/>
  <c r="K233" i="3"/>
  <c r="K210" i="3"/>
  <c r="J210" i="3"/>
  <c r="K196" i="3"/>
  <c r="J196" i="3"/>
  <c r="K245" i="3"/>
  <c r="J245" i="3"/>
  <c r="K236" i="3"/>
  <c r="J236" i="3"/>
  <c r="J238" i="3"/>
  <c r="K238" i="3"/>
  <c r="K249" i="3"/>
  <c r="J249" i="3"/>
  <c r="J234" i="3"/>
  <c r="K234" i="3"/>
  <c r="J260" i="3"/>
  <c r="K260" i="3"/>
  <c r="K277" i="3"/>
  <c r="J277" i="3"/>
  <c r="K267" i="3"/>
  <c r="J267" i="3"/>
  <c r="K272" i="3"/>
  <c r="J272" i="3"/>
  <c r="J254" i="3"/>
  <c r="K254" i="3"/>
  <c r="J276" i="3"/>
  <c r="K276" i="3"/>
  <c r="J282" i="3"/>
  <c r="K282" i="3"/>
  <c r="J317" i="3"/>
  <c r="K317" i="3"/>
  <c r="J349" i="3"/>
  <c r="K349" i="3"/>
  <c r="K346" i="3"/>
  <c r="J346" i="3"/>
  <c r="I346" i="3"/>
  <c r="J396" i="3"/>
  <c r="K396" i="3"/>
  <c r="K316" i="3"/>
  <c r="J316" i="3"/>
  <c r="K311" i="3"/>
  <c r="J311" i="3"/>
  <c r="J289" i="3"/>
  <c r="K289" i="3"/>
  <c r="K344" i="3"/>
  <c r="J344" i="3"/>
  <c r="K376" i="3"/>
  <c r="J376" i="3"/>
  <c r="K432" i="3"/>
  <c r="J432" i="3"/>
  <c r="J439" i="3"/>
  <c r="K439" i="3"/>
  <c r="K307" i="3"/>
  <c r="J307" i="3"/>
  <c r="K288" i="3"/>
  <c r="J288" i="3"/>
  <c r="K300" i="3"/>
  <c r="J300" i="3"/>
  <c r="K310" i="3"/>
  <c r="J310" i="3"/>
  <c r="K373" i="3"/>
  <c r="J373" i="3"/>
  <c r="I373" i="3"/>
  <c r="K387" i="3"/>
  <c r="J387" i="3"/>
  <c r="K435" i="3"/>
  <c r="J435" i="3"/>
  <c r="J431" i="3"/>
  <c r="K431" i="3"/>
  <c r="K365" i="3"/>
  <c r="J365" i="3"/>
  <c r="J285" i="3"/>
  <c r="K285" i="3"/>
  <c r="K329" i="3"/>
  <c r="J329" i="3"/>
  <c r="J360" i="3"/>
  <c r="K360" i="3"/>
  <c r="I360" i="3"/>
  <c r="J434" i="3"/>
  <c r="K434" i="3"/>
  <c r="J436" i="3"/>
  <c r="K436" i="3"/>
  <c r="J322" i="3"/>
  <c r="K322" i="3"/>
  <c r="J297" i="3"/>
  <c r="K297" i="3"/>
  <c r="J416" i="3"/>
  <c r="K416" i="3"/>
  <c r="J408" i="3"/>
  <c r="K408" i="3"/>
  <c r="J442" i="3"/>
  <c r="K442" i="3"/>
  <c r="I442" i="3"/>
  <c r="J367" i="3"/>
  <c r="K367" i="3"/>
  <c r="J286" i="3"/>
  <c r="K286" i="3"/>
  <c r="J314" i="3"/>
  <c r="K314" i="3"/>
  <c r="K363" i="3"/>
  <c r="J363" i="3"/>
  <c r="J318" i="3"/>
  <c r="K318" i="3"/>
  <c r="I318" i="3"/>
  <c r="J370" i="3"/>
  <c r="K370" i="3"/>
  <c r="I370" i="3"/>
  <c r="J428" i="3"/>
  <c r="K428" i="3"/>
  <c r="K415" i="3"/>
  <c r="J415" i="3"/>
  <c r="J429" i="3"/>
  <c r="K429" i="3"/>
  <c r="K441" i="3"/>
  <c r="I441" i="3"/>
  <c r="J441" i="3"/>
  <c r="J557" i="3"/>
  <c r="K557" i="3"/>
  <c r="I557" i="3"/>
  <c r="F984" i="3"/>
  <c r="K984" i="3"/>
  <c r="J984" i="3"/>
  <c r="H984" i="3"/>
  <c r="I984" i="3"/>
  <c r="K771" i="3"/>
  <c r="J771" i="3"/>
  <c r="I771" i="3"/>
  <c r="K467" i="3"/>
  <c r="J467" i="3"/>
  <c r="J423" i="3"/>
  <c r="K423" i="3"/>
  <c r="J794" i="3"/>
  <c r="I794" i="3"/>
  <c r="F794" i="3"/>
  <c r="K794" i="3"/>
  <c r="H794" i="3"/>
  <c r="J755" i="3"/>
  <c r="K755" i="3"/>
  <c r="I755" i="3"/>
  <c r="K479" i="3"/>
  <c r="J479" i="3"/>
  <c r="K498" i="3"/>
  <c r="J498" i="3"/>
  <c r="J529" i="3"/>
  <c r="K529" i="3"/>
  <c r="I529" i="3"/>
  <c r="K780" i="3"/>
  <c r="J780" i="3"/>
  <c r="J712" i="3"/>
  <c r="K712" i="3"/>
  <c r="K568" i="3"/>
  <c r="J568" i="3"/>
  <c r="I568" i="3"/>
  <c r="J914" i="3"/>
  <c r="H914" i="3"/>
  <c r="F914" i="3"/>
  <c r="K914" i="3"/>
  <c r="I914" i="3"/>
  <c r="J666" i="3"/>
  <c r="K666" i="3"/>
  <c r="H880" i="3"/>
  <c r="J880" i="3"/>
  <c r="F880" i="3"/>
  <c r="K880" i="3"/>
  <c r="I880" i="3"/>
  <c r="J924" i="3"/>
  <c r="I924" i="3"/>
  <c r="F924" i="3"/>
  <c r="H924" i="3"/>
  <c r="K924" i="3"/>
  <c r="K483" i="3"/>
  <c r="J483" i="3"/>
  <c r="K721" i="3"/>
  <c r="J721" i="3"/>
  <c r="I721" i="3"/>
  <c r="H721" i="3"/>
  <c r="F721" i="3"/>
  <c r="J731" i="3"/>
  <c r="K731" i="3"/>
  <c r="I731" i="3"/>
  <c r="I933" i="3"/>
  <c r="J933" i="3"/>
  <c r="H933" i="3"/>
  <c r="F933" i="3"/>
  <c r="K933" i="3"/>
  <c r="F862" i="3"/>
  <c r="J862" i="3"/>
  <c r="I862" i="3"/>
  <c r="K862" i="3"/>
  <c r="H862" i="3"/>
  <c r="H899" i="3"/>
  <c r="J899" i="3"/>
  <c r="I899" i="3"/>
  <c r="K899" i="3"/>
  <c r="F899" i="3"/>
  <c r="K705" i="3"/>
  <c r="J705" i="3"/>
  <c r="K636" i="3"/>
  <c r="J636" i="3"/>
  <c r="J422" i="3"/>
  <c r="K422" i="3"/>
  <c r="I422" i="3"/>
  <c r="K711" i="3"/>
  <c r="J711" i="3"/>
  <c r="I711" i="3"/>
  <c r="I802" i="3"/>
  <c r="K802" i="3"/>
  <c r="J802" i="3"/>
  <c r="K461" i="3"/>
  <c r="J461" i="3"/>
  <c r="J484" i="3"/>
  <c r="K484" i="3"/>
  <c r="H559" i="3"/>
  <c r="J559" i="3"/>
  <c r="F559" i="3"/>
  <c r="K559" i="3"/>
  <c r="I559" i="3"/>
  <c r="J564" i="3"/>
  <c r="K564" i="3"/>
  <c r="K515" i="3"/>
  <c r="J515" i="3"/>
  <c r="K954" i="3"/>
  <c r="J954" i="3"/>
  <c r="H954" i="3"/>
  <c r="F954" i="3"/>
  <c r="I954" i="3"/>
  <c r="J624" i="3"/>
  <c r="K624" i="3"/>
  <c r="J463" i="3"/>
  <c r="K463" i="3"/>
  <c r="H1001" i="3"/>
  <c r="K1001" i="3"/>
  <c r="F1001" i="3"/>
  <c r="J1001" i="3"/>
  <c r="I1001" i="3"/>
  <c r="N995" i="2"/>
  <c r="O995" i="2"/>
  <c r="I462" i="3"/>
  <c r="J462" i="3"/>
  <c r="K462" i="3"/>
  <c r="J556" i="3"/>
  <c r="K556" i="3"/>
  <c r="J481" i="3"/>
  <c r="I481" i="3"/>
  <c r="K481" i="3"/>
  <c r="J607" i="3"/>
  <c r="K607" i="3"/>
  <c r="K800" i="3"/>
  <c r="J800" i="3"/>
  <c r="K632" i="3"/>
  <c r="J632" i="3"/>
  <c r="I758" i="3"/>
  <c r="K758" i="3"/>
  <c r="H758" i="3"/>
  <c r="J758" i="3"/>
  <c r="F758" i="3"/>
  <c r="K703" i="3"/>
  <c r="J703" i="3"/>
  <c r="I703" i="3"/>
  <c r="J736" i="3"/>
  <c r="K736" i="3"/>
  <c r="I736" i="3"/>
  <c r="J820" i="3"/>
  <c r="K820" i="3"/>
  <c r="I820" i="3"/>
  <c r="H820" i="3"/>
  <c r="F820" i="3"/>
  <c r="K628" i="3"/>
  <c r="J628" i="3"/>
  <c r="J725" i="3"/>
  <c r="K725" i="3"/>
  <c r="I725" i="3"/>
  <c r="J460" i="3"/>
  <c r="K460" i="3"/>
  <c r="H893" i="3"/>
  <c r="J893" i="3"/>
  <c r="F893" i="3"/>
  <c r="K893" i="3"/>
  <c r="I893" i="3"/>
  <c r="I889" i="3"/>
  <c r="J889" i="3"/>
  <c r="F889" i="3"/>
  <c r="H889" i="3"/>
  <c r="K889" i="3"/>
  <c r="J592" i="3"/>
  <c r="K592" i="3"/>
  <c r="F974" i="3"/>
  <c r="H974" i="3"/>
  <c r="I974" i="3"/>
  <c r="J974" i="3"/>
  <c r="K974" i="3"/>
  <c r="K565" i="3"/>
  <c r="J565" i="3"/>
  <c r="I565" i="3"/>
  <c r="K931" i="3"/>
  <c r="I931" i="3"/>
  <c r="J931" i="3"/>
  <c r="F931" i="3"/>
  <c r="H931" i="3"/>
  <c r="K650" i="3"/>
  <c r="J650" i="3"/>
  <c r="J831" i="3"/>
  <c r="K831" i="3"/>
  <c r="I831" i="3"/>
  <c r="J450" i="3"/>
  <c r="K450" i="3"/>
  <c r="H882" i="3"/>
  <c r="F882" i="3"/>
  <c r="K882" i="3"/>
  <c r="I882" i="3"/>
  <c r="J882" i="3"/>
  <c r="F917" i="3"/>
  <c r="K917" i="3"/>
  <c r="J917" i="3"/>
  <c r="H917" i="3"/>
  <c r="I917" i="3"/>
  <c r="K968" i="3"/>
  <c r="H968" i="3"/>
  <c r="J968" i="3"/>
  <c r="I968" i="3"/>
  <c r="F968" i="3"/>
  <c r="K489" i="3"/>
  <c r="J489" i="3"/>
  <c r="I489" i="3"/>
  <c r="J674" i="3"/>
  <c r="K674" i="3"/>
  <c r="J214" i="3"/>
  <c r="K214" i="3"/>
  <c r="K226" i="3"/>
  <c r="J226" i="3"/>
  <c r="J213" i="3"/>
  <c r="K213" i="3"/>
  <c r="K217" i="3"/>
  <c r="J217" i="3"/>
  <c r="K230" i="3"/>
  <c r="J230" i="3"/>
  <c r="J205" i="3"/>
  <c r="K205" i="3"/>
  <c r="K198" i="3"/>
  <c r="J198" i="3"/>
  <c r="K195" i="3"/>
  <c r="J195" i="3"/>
  <c r="J209" i="3"/>
  <c r="K209" i="3"/>
  <c r="J212" i="3"/>
  <c r="K212" i="3"/>
  <c r="J193" i="3"/>
  <c r="K193" i="3"/>
  <c r="K246" i="3"/>
  <c r="J246" i="3"/>
  <c r="K243" i="3"/>
  <c r="J243" i="3"/>
  <c r="J240" i="3"/>
  <c r="K240" i="3"/>
  <c r="K235" i="3"/>
  <c r="J235" i="3"/>
  <c r="K270" i="3"/>
  <c r="J270" i="3"/>
  <c r="J261" i="3"/>
  <c r="K261" i="3"/>
  <c r="J266" i="3"/>
  <c r="K266" i="3"/>
  <c r="K253" i="3"/>
  <c r="J253" i="3"/>
  <c r="K269" i="3"/>
  <c r="J269" i="3"/>
  <c r="K264" i="3"/>
  <c r="J264" i="3"/>
  <c r="K278" i="3"/>
  <c r="J278" i="3"/>
  <c r="J280" i="3"/>
  <c r="K280" i="3"/>
  <c r="K330" i="3"/>
  <c r="J330" i="3"/>
  <c r="K303" i="3"/>
  <c r="J303" i="3"/>
  <c r="J427" i="3"/>
  <c r="K427" i="3"/>
  <c r="K392" i="3"/>
  <c r="J392" i="3"/>
  <c r="J357" i="3"/>
  <c r="K357" i="3"/>
  <c r="I357" i="3"/>
  <c r="J345" i="3"/>
  <c r="K345" i="3"/>
  <c r="K296" i="3"/>
  <c r="J296" i="3"/>
  <c r="J290" i="3"/>
  <c r="K290" i="3"/>
  <c r="K407" i="3"/>
  <c r="J407" i="3"/>
  <c r="K444" i="3"/>
  <c r="J444" i="3"/>
  <c r="J352" i="3"/>
  <c r="K352" i="3"/>
  <c r="I352" i="3"/>
  <c r="J331" i="3"/>
  <c r="K331" i="3"/>
  <c r="K353" i="3"/>
  <c r="J353" i="3"/>
  <c r="K362" i="3"/>
  <c r="J362" i="3"/>
  <c r="J335" i="3"/>
  <c r="K335" i="3"/>
  <c r="J414" i="3"/>
  <c r="K414" i="3"/>
  <c r="K379" i="3"/>
  <c r="J379" i="3"/>
  <c r="J386" i="3"/>
  <c r="I386" i="3"/>
  <c r="K386" i="3"/>
  <c r="K380" i="3"/>
  <c r="J380" i="3"/>
  <c r="K368" i="3"/>
  <c r="J368" i="3"/>
  <c r="K375" i="3"/>
  <c r="J375" i="3"/>
  <c r="J356" i="3"/>
  <c r="K356" i="3"/>
  <c r="K401" i="3"/>
  <c r="J401" i="3"/>
  <c r="K418" i="3"/>
  <c r="J418" i="3"/>
  <c r="J374" i="3"/>
  <c r="K374" i="3"/>
  <c r="J354" i="3"/>
  <c r="K354" i="3"/>
  <c r="K328" i="3"/>
  <c r="J328" i="3"/>
  <c r="I328" i="3"/>
  <c r="K393" i="3"/>
  <c r="J393" i="3"/>
  <c r="K403" i="3"/>
  <c r="J403" i="3"/>
  <c r="J287" i="3"/>
  <c r="K287" i="3"/>
  <c r="J348" i="3"/>
  <c r="K348" i="3"/>
  <c r="K332" i="3"/>
  <c r="J332" i="3"/>
  <c r="J341" i="3"/>
  <c r="K341" i="3"/>
  <c r="I341" i="3"/>
  <c r="K369" i="3"/>
  <c r="J369" i="3"/>
  <c r="K298" i="3"/>
  <c r="J298" i="3"/>
  <c r="K371" i="3"/>
  <c r="J371" i="3"/>
  <c r="J420" i="3"/>
  <c r="K420" i="3"/>
  <c r="K400" i="3"/>
  <c r="J400" i="3"/>
  <c r="J402" i="3"/>
  <c r="K402" i="3"/>
  <c r="I402" i="3"/>
  <c r="H845" i="3"/>
  <c r="K845" i="3"/>
  <c r="I845" i="3"/>
  <c r="F845" i="3"/>
  <c r="J845" i="3"/>
  <c r="J448" i="3"/>
  <c r="K448" i="3"/>
  <c r="F942" i="3"/>
  <c r="J942" i="3"/>
  <c r="H942" i="3"/>
  <c r="I942" i="3"/>
  <c r="K942" i="3"/>
  <c r="J776" i="3"/>
  <c r="K776" i="3"/>
  <c r="I989" i="3"/>
  <c r="H989" i="3"/>
  <c r="K989" i="3"/>
  <c r="J989" i="3"/>
  <c r="F989" i="3"/>
  <c r="J781" i="3"/>
  <c r="K781" i="3"/>
  <c r="I781" i="3"/>
  <c r="K549" i="3"/>
  <c r="J549" i="3"/>
  <c r="I549" i="3"/>
  <c r="J584" i="3"/>
  <c r="K584" i="3"/>
  <c r="J661" i="3"/>
  <c r="K661" i="3"/>
  <c r="K998" i="3"/>
  <c r="I998" i="3"/>
  <c r="F998" i="3"/>
  <c r="J998" i="3"/>
  <c r="H998" i="3"/>
  <c r="K918" i="3"/>
  <c r="H918" i="3"/>
  <c r="J918" i="3"/>
  <c r="F918" i="3"/>
  <c r="I918" i="3"/>
  <c r="K622" i="3"/>
  <c r="J622" i="3"/>
  <c r="J465" i="3"/>
  <c r="K465" i="3"/>
  <c r="I465" i="3"/>
  <c r="H850" i="3"/>
  <c r="I850" i="3"/>
  <c r="J850" i="3"/>
  <c r="F850" i="3"/>
  <c r="K850" i="3"/>
  <c r="J598" i="3"/>
  <c r="K598" i="3"/>
  <c r="J814" i="3"/>
  <c r="K814" i="3"/>
  <c r="I814" i="3"/>
  <c r="I986" i="3"/>
  <c r="J986" i="3"/>
  <c r="F986" i="3"/>
  <c r="K986" i="3"/>
  <c r="H986" i="3"/>
  <c r="J600" i="3"/>
  <c r="K600" i="3"/>
  <c r="I600" i="3"/>
  <c r="K752" i="3"/>
  <c r="J752" i="3"/>
  <c r="I817" i="3"/>
  <c r="J817" i="3"/>
  <c r="K817" i="3"/>
  <c r="H817" i="3"/>
  <c r="F817" i="3"/>
  <c r="K883" i="3"/>
  <c r="I883" i="3"/>
  <c r="F883" i="3"/>
  <c r="J883" i="3"/>
  <c r="H883" i="3"/>
  <c r="F969" i="3"/>
  <c r="K969" i="3"/>
  <c r="J969" i="3"/>
  <c r="I969" i="3"/>
  <c r="H969" i="3"/>
  <c r="F961" i="3"/>
  <c r="I961" i="3"/>
  <c r="H961" i="3"/>
  <c r="K961" i="3"/>
  <c r="J961" i="3"/>
  <c r="J552" i="3"/>
  <c r="K552" i="3"/>
  <c r="I552" i="3"/>
  <c r="J630" i="3"/>
  <c r="K630" i="3"/>
  <c r="I630" i="3"/>
  <c r="K656" i="3"/>
  <c r="J656" i="3"/>
  <c r="J617" i="3"/>
  <c r="K617" i="3"/>
  <c r="I617" i="3"/>
  <c r="K485" i="3"/>
  <c r="I485" i="3"/>
  <c r="J485" i="3"/>
  <c r="K648" i="3"/>
  <c r="J648" i="3"/>
  <c r="K454" i="3"/>
  <c r="J454" i="3"/>
  <c r="J669" i="3"/>
  <c r="K669" i="3"/>
  <c r="J504" i="3"/>
  <c r="K504" i="3"/>
  <c r="I504" i="3"/>
  <c r="J738" i="3"/>
  <c r="K738" i="3"/>
  <c r="I738" i="3"/>
  <c r="J695" i="3"/>
  <c r="K695" i="3"/>
  <c r="I695" i="3"/>
  <c r="J696" i="3"/>
  <c r="K696" i="3"/>
  <c r="J743" i="3"/>
  <c r="K743" i="3"/>
  <c r="K868" i="3"/>
  <c r="F868" i="3"/>
  <c r="H868" i="3"/>
  <c r="I868" i="3"/>
  <c r="J868" i="3"/>
  <c r="I550" i="3"/>
  <c r="F550" i="3"/>
  <c r="H550" i="3"/>
  <c r="J550" i="3"/>
  <c r="K550" i="3"/>
  <c r="H855" i="3"/>
  <c r="K855" i="3"/>
  <c r="I855" i="3"/>
  <c r="J855" i="3"/>
  <c r="F855" i="3"/>
  <c r="J644" i="3"/>
  <c r="K644" i="3"/>
  <c r="I838" i="3"/>
  <c r="J838" i="3"/>
  <c r="K838" i="3"/>
  <c r="J532" i="3"/>
  <c r="K532" i="3"/>
  <c r="I532" i="3"/>
  <c r="K993" i="3"/>
  <c r="F993" i="3"/>
  <c r="H993" i="3"/>
  <c r="J993" i="3"/>
  <c r="I993" i="3"/>
  <c r="K583" i="3"/>
  <c r="J583" i="3"/>
  <c r="I816" i="3"/>
  <c r="J816" i="3"/>
  <c r="F816" i="3"/>
  <c r="H816" i="3"/>
  <c r="K816" i="3"/>
  <c r="F916" i="3"/>
  <c r="J916" i="3"/>
  <c r="I916" i="3"/>
  <c r="H916" i="3"/>
  <c r="K916" i="3"/>
  <c r="F927" i="3"/>
  <c r="I927" i="3"/>
  <c r="H927" i="3"/>
  <c r="K927" i="3"/>
  <c r="J927" i="3"/>
  <c r="K587" i="3"/>
  <c r="J587" i="3"/>
  <c r="I587" i="3"/>
  <c r="F909" i="3"/>
  <c r="H909" i="3"/>
  <c r="J909" i="3"/>
  <c r="K909" i="3"/>
  <c r="I909" i="3"/>
  <c r="K611" i="3"/>
  <c r="J611" i="3"/>
  <c r="J718" i="3"/>
  <c r="K718" i="3"/>
  <c r="J471" i="3"/>
  <c r="K471" i="3"/>
  <c r="K614" i="3"/>
  <c r="J614" i="3"/>
  <c r="I614" i="3"/>
  <c r="K593" i="3"/>
  <c r="J593" i="3"/>
  <c r="I593" i="3"/>
  <c r="K685" i="3"/>
  <c r="J685" i="3"/>
  <c r="K509" i="3"/>
  <c r="J509" i="3"/>
  <c r="I509" i="3"/>
  <c r="J680" i="3"/>
  <c r="K680" i="3"/>
  <c r="J698" i="3"/>
  <c r="K698" i="3"/>
  <c r="J540" i="3"/>
  <c r="K540" i="3"/>
  <c r="I540" i="3"/>
  <c r="K967" i="3"/>
  <c r="I967" i="3"/>
  <c r="J967" i="3"/>
  <c r="F967" i="3"/>
  <c r="H967" i="3"/>
  <c r="I849" i="3"/>
  <c r="F849" i="3"/>
  <c r="H849" i="3"/>
  <c r="J849" i="3"/>
  <c r="K849" i="3"/>
  <c r="K472" i="3"/>
  <c r="J472" i="3"/>
  <c r="K663" i="3"/>
  <c r="J663" i="3"/>
  <c r="I898" i="3"/>
  <c r="H898" i="3"/>
  <c r="J898" i="3"/>
  <c r="F898" i="3"/>
  <c r="K898" i="3"/>
  <c r="J457" i="3"/>
  <c r="K457" i="3"/>
  <c r="J734" i="3"/>
  <c r="K734" i="3"/>
  <c r="H734" i="3"/>
  <c r="F734" i="3"/>
  <c r="I734" i="3"/>
  <c r="K500" i="3"/>
  <c r="J500" i="3"/>
  <c r="J761" i="3"/>
  <c r="K761" i="3"/>
  <c r="K452" i="3"/>
  <c r="J452" i="3"/>
  <c r="K676" i="3"/>
  <c r="J676" i="3"/>
  <c r="J785" i="3"/>
  <c r="I785" i="3"/>
  <c r="K785" i="3"/>
  <c r="J745" i="3"/>
  <c r="I745" i="3"/>
  <c r="K745" i="3"/>
  <c r="I570" i="3"/>
  <c r="J570" i="3"/>
  <c r="K570" i="3"/>
  <c r="H570" i="3"/>
  <c r="F570" i="3"/>
  <c r="K562" i="3"/>
  <c r="J562" i="3"/>
  <c r="I562" i="3"/>
  <c r="J793" i="3"/>
  <c r="K793" i="3"/>
  <c r="J492" i="3"/>
  <c r="K492" i="3"/>
  <c r="I492" i="3"/>
  <c r="J821" i="3"/>
  <c r="K821" i="3"/>
  <c r="I821" i="3"/>
  <c r="H848" i="3"/>
  <c r="F848" i="3"/>
  <c r="J848" i="3"/>
  <c r="K848" i="3"/>
  <c r="I848" i="3"/>
  <c r="K742" i="3"/>
  <c r="J742" i="3"/>
  <c r="I742" i="3"/>
  <c r="F991" i="3"/>
  <c r="H991" i="3"/>
  <c r="I991" i="3"/>
  <c r="K991" i="3"/>
  <c r="J991" i="3"/>
  <c r="K523" i="3"/>
  <c r="J523" i="3"/>
  <c r="I523" i="3"/>
  <c r="K907" i="3"/>
  <c r="F907" i="3"/>
  <c r="J907" i="3"/>
  <c r="I907" i="3"/>
  <c r="H907" i="3"/>
  <c r="K475" i="3"/>
  <c r="J475" i="3"/>
  <c r="I475" i="3"/>
  <c r="J456" i="3"/>
  <c r="K456" i="3"/>
  <c r="I766" i="3"/>
  <c r="F766" i="3"/>
  <c r="H766" i="3"/>
  <c r="J766" i="3"/>
  <c r="K766" i="3"/>
  <c r="K649" i="3"/>
  <c r="J649" i="3"/>
  <c r="J823" i="3"/>
  <c r="K823" i="3"/>
  <c r="F869" i="3"/>
  <c r="I869" i="3"/>
  <c r="K869" i="3"/>
  <c r="J869" i="3"/>
  <c r="H869" i="3"/>
  <c r="J778" i="3"/>
  <c r="K778" i="3"/>
  <c r="I778" i="3"/>
  <c r="F778" i="3"/>
  <c r="H778" i="3"/>
  <c r="K908" i="3"/>
  <c r="I908" i="3"/>
  <c r="F908" i="3"/>
  <c r="H908" i="3"/>
  <c r="J908" i="3"/>
  <c r="H879" i="3"/>
  <c r="I879" i="3"/>
  <c r="F879" i="3"/>
  <c r="K879" i="3"/>
  <c r="J879" i="3"/>
  <c r="J713" i="3"/>
  <c r="K713" i="3"/>
  <c r="J791" i="3"/>
  <c r="K791" i="3"/>
  <c r="I791" i="3"/>
  <c r="J690" i="3"/>
  <c r="K690" i="3"/>
  <c r="I886" i="3"/>
  <c r="H886" i="3"/>
  <c r="J886" i="3"/>
  <c r="K886" i="3"/>
  <c r="F886" i="3"/>
  <c r="K822" i="3"/>
  <c r="J822" i="3"/>
  <c r="I822" i="3"/>
  <c r="K421" i="3"/>
  <c r="J421" i="3"/>
  <c r="J638" i="3"/>
  <c r="K638" i="3"/>
  <c r="J943" i="3"/>
  <c r="K943" i="3"/>
  <c r="H943" i="3"/>
  <c r="I943" i="3"/>
  <c r="F943" i="3"/>
  <c r="J527" i="3"/>
  <c r="K527" i="3"/>
  <c r="I527" i="3"/>
  <c r="K861" i="3"/>
  <c r="J861" i="3"/>
  <c r="F861" i="3"/>
  <c r="H861" i="3"/>
  <c r="I861" i="3"/>
  <c r="J558" i="3"/>
  <c r="K558" i="3"/>
  <c r="J625" i="3"/>
  <c r="K625" i="3"/>
  <c r="I625" i="3"/>
  <c r="J510" i="3"/>
  <c r="I510" i="3"/>
  <c r="K510" i="3"/>
  <c r="K938" i="3"/>
  <c r="I938" i="3"/>
  <c r="H938" i="3"/>
  <c r="J938" i="3"/>
  <c r="F938" i="3"/>
  <c r="K851" i="3"/>
  <c r="F851" i="3"/>
  <c r="I851" i="3"/>
  <c r="J851" i="3"/>
  <c r="H851" i="3"/>
  <c r="J842" i="3"/>
  <c r="F842" i="3"/>
  <c r="I842" i="3"/>
  <c r="K842" i="3"/>
  <c r="H842" i="3"/>
  <c r="F858" i="3"/>
  <c r="H858" i="3"/>
  <c r="K858" i="3"/>
  <c r="I858" i="3"/>
  <c r="J858" i="3"/>
  <c r="J950" i="3"/>
  <c r="K950" i="3"/>
  <c r="I950" i="3"/>
  <c r="F950" i="3"/>
  <c r="H950" i="3"/>
  <c r="J973" i="3"/>
  <c r="I973" i="3"/>
  <c r="H973" i="3"/>
  <c r="F973" i="3"/>
  <c r="K973" i="3"/>
  <c r="J853" i="3"/>
  <c r="K853" i="3"/>
  <c r="H853" i="3"/>
  <c r="F853" i="3"/>
  <c r="I853" i="3"/>
  <c r="J797" i="3"/>
  <c r="K797" i="3"/>
  <c r="I797" i="3"/>
  <c r="I875" i="3"/>
  <c r="F875" i="3"/>
  <c r="K875" i="3"/>
  <c r="J875" i="3"/>
  <c r="H875" i="3"/>
  <c r="J513" i="3"/>
  <c r="K513" i="3"/>
  <c r="K655" i="3"/>
  <c r="I655" i="3"/>
  <c r="J655" i="3"/>
  <c r="K996" i="3"/>
  <c r="I996" i="3"/>
  <c r="J996" i="3"/>
  <c r="H996" i="3"/>
  <c r="F996" i="3"/>
  <c r="K449" i="3"/>
  <c r="J449" i="3"/>
  <c r="I953" i="3"/>
  <c r="F953" i="3"/>
  <c r="J953" i="3"/>
  <c r="K953" i="3"/>
  <c r="H953" i="3"/>
  <c r="K748" i="3"/>
  <c r="J748" i="3"/>
  <c r="K520" i="3"/>
  <c r="I520" i="3"/>
  <c r="J520" i="3"/>
  <c r="K760" i="3"/>
  <c r="J760" i="3"/>
  <c r="H897" i="3"/>
  <c r="I897" i="3"/>
  <c r="F897" i="3"/>
  <c r="K897" i="3"/>
  <c r="J897" i="3"/>
  <c r="F910" i="3"/>
  <c r="J910" i="3"/>
  <c r="K910" i="3"/>
  <c r="I910" i="3"/>
  <c r="H910" i="3"/>
  <c r="K574" i="3"/>
  <c r="J574" i="3"/>
  <c r="K553" i="3"/>
  <c r="J553" i="3"/>
  <c r="I553" i="3"/>
  <c r="J424" i="3"/>
  <c r="K424" i="3"/>
  <c r="H955" i="3"/>
  <c r="F955" i="3"/>
  <c r="K955" i="3"/>
  <c r="J955" i="3"/>
  <c r="I955" i="3"/>
  <c r="K573" i="3"/>
  <c r="J573" i="3"/>
  <c r="I573" i="3"/>
  <c r="J912" i="3"/>
  <c r="I912" i="3"/>
  <c r="K912" i="3"/>
  <c r="H912" i="3"/>
  <c r="F912" i="3"/>
  <c r="J747" i="3"/>
  <c r="K747" i="3"/>
  <c r="I747" i="3"/>
  <c r="K773" i="3"/>
  <c r="J773" i="3"/>
  <c r="I773" i="3"/>
  <c r="J923" i="3"/>
  <c r="K923" i="3"/>
  <c r="I923" i="3"/>
  <c r="F923" i="3"/>
  <c r="H923" i="3"/>
  <c r="K767" i="3"/>
  <c r="J767" i="3"/>
  <c r="I767" i="3"/>
  <c r="K675" i="3"/>
  <c r="J675" i="3"/>
  <c r="K763" i="3"/>
  <c r="J763" i="3"/>
  <c r="I763" i="3"/>
  <c r="J753" i="3"/>
  <c r="K753" i="3"/>
  <c r="I753" i="3"/>
  <c r="J709" i="3"/>
  <c r="K709" i="3"/>
  <c r="I709" i="3"/>
  <c r="H877" i="3"/>
  <c r="F877" i="3"/>
  <c r="K877" i="3"/>
  <c r="I877" i="3"/>
  <c r="J877" i="3"/>
  <c r="K518" i="3"/>
  <c r="J518" i="3"/>
  <c r="I518" i="3"/>
  <c r="H951" i="3"/>
  <c r="K951" i="3"/>
  <c r="F951" i="3"/>
  <c r="I951" i="3"/>
  <c r="J951" i="3"/>
  <c r="K971" i="3"/>
  <c r="J971" i="3"/>
  <c r="I971" i="3"/>
  <c r="H971" i="3"/>
  <c r="F971" i="3"/>
  <c r="K834" i="3"/>
  <c r="J834" i="3"/>
  <c r="K818" i="3"/>
  <c r="J818" i="3"/>
  <c r="H932" i="3"/>
  <c r="F932" i="3"/>
  <c r="J932" i="3"/>
  <c r="I932" i="3"/>
  <c r="K932" i="3"/>
  <c r="F976" i="3"/>
  <c r="H976" i="3"/>
  <c r="I976" i="3"/>
  <c r="J976" i="3"/>
  <c r="K976" i="3"/>
  <c r="I959" i="3"/>
  <c r="K959" i="3"/>
  <c r="F959" i="3"/>
  <c r="J959" i="3"/>
  <c r="H959" i="3"/>
  <c r="J913" i="3"/>
  <c r="F913" i="3"/>
  <c r="H913" i="3"/>
  <c r="I913" i="3"/>
  <c r="K913" i="3"/>
  <c r="K517" i="3"/>
  <c r="J517" i="3"/>
  <c r="I517" i="3"/>
  <c r="K595" i="3"/>
  <c r="J595" i="3"/>
  <c r="J957" i="3"/>
  <c r="F957" i="3"/>
  <c r="I957" i="3"/>
  <c r="H957" i="3"/>
  <c r="K957" i="3"/>
  <c r="K741" i="3"/>
  <c r="J741" i="3"/>
  <c r="I741" i="3"/>
  <c r="K535" i="3"/>
  <c r="J535" i="3"/>
  <c r="I535" i="3"/>
  <c r="K706" i="3"/>
  <c r="J706" i="3"/>
  <c r="I706" i="3"/>
  <c r="K994" i="3"/>
  <c r="I994" i="3"/>
  <c r="H994" i="3"/>
  <c r="F994" i="3"/>
  <c r="J994" i="3"/>
  <c r="J786" i="3"/>
  <c r="K786" i="3"/>
  <c r="I786" i="3"/>
  <c r="K495" i="3"/>
  <c r="J495" i="3"/>
  <c r="I701" i="3"/>
  <c r="J701" i="3"/>
  <c r="K701" i="3"/>
  <c r="F920" i="3"/>
  <c r="H920" i="3"/>
  <c r="J920" i="3"/>
  <c r="K920" i="3"/>
  <c r="I920" i="3"/>
  <c r="H857" i="3"/>
  <c r="I857" i="3"/>
  <c r="K857" i="3"/>
  <c r="F857" i="3"/>
  <c r="J857" i="3"/>
  <c r="I963" i="3"/>
  <c r="F963" i="3"/>
  <c r="H963" i="3"/>
  <c r="K963" i="3"/>
  <c r="J963" i="3"/>
  <c r="J613" i="3"/>
  <c r="K613" i="3"/>
  <c r="I613" i="3"/>
  <c r="K459" i="3"/>
  <c r="J459" i="3"/>
  <c r="K596" i="3"/>
  <c r="J596" i="3"/>
  <c r="I596" i="3"/>
  <c r="J546" i="3"/>
  <c r="K546" i="3"/>
  <c r="I546" i="3"/>
  <c r="K915" i="3"/>
  <c r="H915" i="3"/>
  <c r="I915" i="3"/>
  <c r="J915" i="3"/>
  <c r="F915" i="3"/>
  <c r="K768" i="3"/>
  <c r="J768" i="3"/>
  <c r="J499" i="3"/>
  <c r="K499" i="3"/>
  <c r="J590" i="3"/>
  <c r="K590" i="3"/>
  <c r="I590" i="3"/>
  <c r="H981" i="3"/>
  <c r="I981" i="3"/>
  <c r="K981" i="3"/>
  <c r="F981" i="3"/>
  <c r="J981" i="3"/>
  <c r="J634" i="3"/>
  <c r="K634" i="3"/>
  <c r="J759" i="3"/>
  <c r="K759" i="3"/>
  <c r="I759" i="3"/>
  <c r="K571" i="3"/>
  <c r="J571" i="3"/>
  <c r="J749" i="3"/>
  <c r="K749" i="3"/>
  <c r="I749" i="3"/>
  <c r="J478" i="3"/>
  <c r="K478" i="3"/>
  <c r="I478" i="3"/>
  <c r="H962" i="3"/>
  <c r="F962" i="3"/>
  <c r="I962" i="3"/>
  <c r="J962" i="3"/>
  <c r="K962" i="3"/>
  <c r="J983" i="3"/>
  <c r="I983" i="3"/>
  <c r="H983" i="3"/>
  <c r="K983" i="3"/>
  <c r="F983" i="3"/>
  <c r="J784" i="3"/>
  <c r="K784" i="3"/>
  <c r="J586" i="3"/>
  <c r="K586" i="3"/>
  <c r="J936" i="3"/>
  <c r="F936" i="3"/>
  <c r="K936" i="3"/>
  <c r="I936" i="3"/>
  <c r="H936" i="3"/>
  <c r="F887" i="3"/>
  <c r="J887" i="3"/>
  <c r="I887" i="3"/>
  <c r="H887" i="3"/>
  <c r="K887" i="3"/>
  <c r="K783" i="3"/>
  <c r="I783" i="3"/>
  <c r="J783" i="3"/>
  <c r="J787" i="3"/>
  <c r="K787" i="3"/>
  <c r="I787" i="3"/>
  <c r="I525" i="3"/>
  <c r="K525" i="3"/>
  <c r="J525" i="3"/>
  <c r="F985" i="3"/>
  <c r="K985" i="3"/>
  <c r="H985" i="3"/>
  <c r="J985" i="3"/>
  <c r="I985" i="3"/>
  <c r="K635" i="3"/>
  <c r="J635" i="3"/>
  <c r="J809" i="3"/>
  <c r="K809" i="3"/>
  <c r="I809" i="3"/>
  <c r="F960" i="3"/>
  <c r="K960" i="3"/>
  <c r="I960" i="3"/>
  <c r="H960" i="3"/>
  <c r="J960" i="3"/>
  <c r="K835" i="3"/>
  <c r="I835" i="3"/>
  <c r="J835" i="3"/>
  <c r="J825" i="3"/>
  <c r="K825" i="3"/>
  <c r="J769" i="3"/>
  <c r="K769" i="3"/>
  <c r="I769" i="3"/>
  <c r="J651" i="3"/>
  <c r="K651" i="3"/>
  <c r="J572" i="3"/>
  <c r="I572" i="3"/>
  <c r="K572" i="3"/>
  <c r="K934" i="3"/>
  <c r="I934" i="3"/>
  <c r="J934" i="3"/>
  <c r="H934" i="3"/>
  <c r="F934" i="3"/>
  <c r="J575" i="3"/>
  <c r="K575" i="3"/>
  <c r="I575" i="3"/>
  <c r="J534" i="3"/>
  <c r="K534" i="3"/>
  <c r="K627" i="3"/>
  <c r="J627" i="3"/>
  <c r="J679" i="3"/>
  <c r="K679" i="3"/>
  <c r="J662" i="3"/>
  <c r="K662" i="3"/>
  <c r="F881" i="3"/>
  <c r="I881" i="3"/>
  <c r="K881" i="3"/>
  <c r="J881" i="3"/>
  <c r="H881" i="3"/>
  <c r="K538" i="3"/>
  <c r="J538" i="3"/>
  <c r="I538" i="3"/>
  <c r="J594" i="3"/>
  <c r="K594" i="3"/>
  <c r="K591" i="3"/>
  <c r="J591" i="3"/>
  <c r="I591" i="3"/>
  <c r="K740" i="3"/>
  <c r="J740" i="3"/>
  <c r="I740" i="3"/>
  <c r="J708" i="3"/>
  <c r="K708" i="3"/>
  <c r="I708" i="3"/>
  <c r="K602" i="3"/>
  <c r="J602" i="3"/>
  <c r="I602" i="3"/>
  <c r="K739" i="3"/>
  <c r="J739" i="3"/>
  <c r="F852" i="3"/>
  <c r="I852" i="3"/>
  <c r="H852" i="3"/>
  <c r="K852" i="3"/>
  <c r="J852" i="3"/>
  <c r="K601" i="3"/>
  <c r="I601" i="3"/>
  <c r="J601" i="3"/>
  <c r="I873" i="3"/>
  <c r="K873" i="3"/>
  <c r="F873" i="3"/>
  <c r="J873" i="3"/>
  <c r="H873" i="3"/>
  <c r="I975" i="3"/>
  <c r="H975" i="3"/>
  <c r="F975" i="3"/>
  <c r="K975" i="3"/>
  <c r="J975" i="3"/>
  <c r="K841" i="3"/>
  <c r="J841" i="3"/>
  <c r="I841" i="3"/>
  <c r="K579" i="3"/>
  <c r="H579" i="3"/>
  <c r="J579" i="3"/>
  <c r="F579" i="3"/>
  <c r="I579" i="3"/>
  <c r="K813" i="3"/>
  <c r="J813" i="3"/>
  <c r="I813" i="3"/>
  <c r="J779" i="3"/>
  <c r="K779" i="3"/>
  <c r="I779" i="3"/>
  <c r="K803" i="3"/>
  <c r="J803" i="3"/>
  <c r="I803" i="3"/>
  <c r="J792" i="3"/>
  <c r="K792" i="3"/>
  <c r="J905" i="3"/>
  <c r="F905" i="3"/>
  <c r="H905" i="3"/>
  <c r="K905" i="3"/>
  <c r="I905" i="3"/>
  <c r="K704" i="3"/>
  <c r="J704" i="3"/>
  <c r="I704" i="3"/>
  <c r="F795" i="3"/>
  <c r="H795" i="3"/>
  <c r="K795" i="3"/>
  <c r="I795" i="3"/>
  <c r="J795" i="3"/>
  <c r="J765" i="3"/>
  <c r="K765" i="3"/>
  <c r="I765" i="3"/>
  <c r="K871" i="3"/>
  <c r="H871" i="3"/>
  <c r="J871" i="3"/>
  <c r="I871" i="3"/>
  <c r="F871" i="3"/>
  <c r="I939" i="3"/>
  <c r="J939" i="3"/>
  <c r="F939" i="3"/>
  <c r="H939" i="3"/>
  <c r="K939" i="3"/>
  <c r="H947" i="3"/>
  <c r="K947" i="3"/>
  <c r="F947" i="3"/>
  <c r="I947" i="3"/>
  <c r="J947" i="3"/>
  <c r="K493" i="3"/>
  <c r="J493" i="3"/>
  <c r="K723" i="3"/>
  <c r="J723" i="3"/>
  <c r="I723" i="3"/>
  <c r="K541" i="3"/>
  <c r="J541" i="3"/>
  <c r="I541" i="3"/>
  <c r="J737" i="3"/>
  <c r="K737" i="3"/>
  <c r="I737" i="3"/>
  <c r="I988" i="3"/>
  <c r="K988" i="3"/>
  <c r="H988" i="3"/>
  <c r="J988" i="3"/>
  <c r="F988" i="3"/>
  <c r="K619" i="3"/>
  <c r="J619" i="3"/>
  <c r="K497" i="3"/>
  <c r="J497" i="3"/>
  <c r="I497" i="3"/>
  <c r="J839" i="3"/>
  <c r="K839" i="3"/>
  <c r="I839" i="3"/>
  <c r="H812" i="3"/>
  <c r="J812" i="3"/>
  <c r="F812" i="3"/>
  <c r="K812" i="3"/>
  <c r="I812" i="3"/>
  <c r="J516" i="3"/>
  <c r="K516" i="3"/>
  <c r="J700" i="3"/>
  <c r="K700" i="3"/>
  <c r="I482" i="3"/>
  <c r="J482" i="3"/>
  <c r="K482" i="3"/>
  <c r="J903" i="3"/>
  <c r="K903" i="3"/>
  <c r="H903" i="3"/>
  <c r="I903" i="3"/>
  <c r="F903" i="3"/>
  <c r="K829" i="3"/>
  <c r="I829" i="3"/>
  <c r="J829" i="3"/>
  <c r="K811" i="3"/>
  <c r="J811" i="3"/>
  <c r="I949" i="3"/>
  <c r="F949" i="3"/>
  <c r="K949" i="3"/>
  <c r="J949" i="3"/>
  <c r="H949" i="3"/>
  <c r="I710" i="3"/>
  <c r="K710" i="3"/>
  <c r="J710" i="3"/>
  <c r="K830" i="3"/>
  <c r="J830" i="3"/>
  <c r="K764" i="3"/>
  <c r="J764" i="3"/>
  <c r="K537" i="3"/>
  <c r="J537" i="3"/>
  <c r="I537" i="3"/>
  <c r="K474" i="3"/>
  <c r="J474" i="3"/>
  <c r="I474" i="3"/>
  <c r="F843" i="3"/>
  <c r="J843" i="3"/>
  <c r="H843" i="3"/>
  <c r="I843" i="3"/>
  <c r="K843" i="3"/>
  <c r="F874" i="3"/>
  <c r="H874" i="3"/>
  <c r="I874" i="3"/>
  <c r="J874" i="3"/>
  <c r="K874" i="3"/>
  <c r="H941" i="3"/>
  <c r="K941" i="3"/>
  <c r="F941" i="3"/>
  <c r="I941" i="3"/>
  <c r="J941" i="3"/>
  <c r="J473" i="3"/>
  <c r="K473" i="3"/>
  <c r="J528" i="3"/>
  <c r="K528" i="3"/>
  <c r="I528" i="3"/>
  <c r="J658" i="3"/>
  <c r="K658" i="3"/>
  <c r="K777" i="3"/>
  <c r="J777" i="3"/>
  <c r="J715" i="3"/>
  <c r="K715" i="3"/>
  <c r="I715" i="3"/>
  <c r="J453" i="3"/>
  <c r="K453" i="3"/>
  <c r="I453" i="3"/>
  <c r="J631" i="3"/>
  <c r="K631" i="3"/>
  <c r="I919" i="3"/>
  <c r="H919" i="3"/>
  <c r="J919" i="3"/>
  <c r="F919" i="3"/>
  <c r="K919" i="3"/>
  <c r="J906" i="3"/>
  <c r="I906" i="3"/>
  <c r="K906" i="3"/>
  <c r="F906" i="3"/>
  <c r="H906" i="3"/>
  <c r="K641" i="3"/>
  <c r="J641" i="3"/>
  <c r="I641" i="3"/>
  <c r="K654" i="3"/>
  <c r="J654" i="3"/>
  <c r="H844" i="3"/>
  <c r="F844" i="3"/>
  <c r="J844" i="3"/>
  <c r="I844" i="3"/>
  <c r="K844" i="3"/>
  <c r="K900" i="3"/>
  <c r="H900" i="3"/>
  <c r="F900" i="3"/>
  <c r="I900" i="3"/>
  <c r="J900" i="3"/>
  <c r="J501" i="3"/>
  <c r="K501" i="3"/>
  <c r="I501" i="3"/>
  <c r="J660" i="3"/>
  <c r="K660" i="3"/>
  <c r="J526" i="3"/>
  <c r="I526" i="3"/>
  <c r="K526" i="3"/>
  <c r="K806" i="3"/>
  <c r="J806" i="3"/>
  <c r="I806" i="3"/>
  <c r="I952" i="3"/>
  <c r="J952" i="3"/>
  <c r="K952" i="3"/>
  <c r="F952" i="3"/>
  <c r="H952" i="3"/>
  <c r="J801" i="3"/>
  <c r="K801" i="3"/>
  <c r="I801" i="3"/>
  <c r="K505" i="3"/>
  <c r="J505" i="3"/>
  <c r="I505" i="3"/>
  <c r="K972" i="3"/>
  <c r="H972" i="3"/>
  <c r="I972" i="3"/>
  <c r="J972" i="3"/>
  <c r="F972" i="3"/>
  <c r="K455" i="3"/>
  <c r="J455" i="3"/>
  <c r="H992" i="3"/>
  <c r="K992" i="3"/>
  <c r="I992" i="3"/>
  <c r="J992" i="3"/>
  <c r="F992" i="3"/>
  <c r="K902" i="3"/>
  <c r="I902" i="3"/>
  <c r="J902" i="3"/>
  <c r="F902" i="3"/>
  <c r="H902" i="3"/>
  <c r="I519" i="3"/>
  <c r="K519" i="3"/>
  <c r="J519" i="3"/>
  <c r="K727" i="3"/>
  <c r="J727" i="3"/>
  <c r="I727" i="3"/>
  <c r="H940" i="3"/>
  <c r="K940" i="3"/>
  <c r="J940" i="3"/>
  <c r="I940" i="3"/>
  <c r="F940" i="3"/>
  <c r="I894" i="3"/>
  <c r="K894" i="3"/>
  <c r="F894" i="3"/>
  <c r="H894" i="3"/>
  <c r="J894" i="3"/>
  <c r="J865" i="3"/>
  <c r="I865" i="3"/>
  <c r="F865" i="3"/>
  <c r="H865" i="3"/>
  <c r="K865" i="3"/>
  <c r="O994" i="2"/>
  <c r="N994" i="2"/>
  <c r="H1000" i="3"/>
  <c r="I1000" i="3"/>
  <c r="K1000" i="3"/>
  <c r="J1000" i="3"/>
  <c r="F1000" i="3"/>
  <c r="K840" i="3"/>
  <c r="J840" i="3"/>
  <c r="H948" i="3"/>
  <c r="K948" i="3"/>
  <c r="J948" i="3"/>
  <c r="I948" i="3"/>
  <c r="F948" i="3"/>
  <c r="K531" i="3"/>
  <c r="J531" i="3"/>
  <c r="I531" i="3"/>
  <c r="I506" i="3"/>
  <c r="K506" i="3"/>
  <c r="J506" i="3"/>
  <c r="K970" i="3"/>
  <c r="H970" i="3"/>
  <c r="F970" i="3"/>
  <c r="I970" i="3"/>
  <c r="J970" i="3"/>
  <c r="K702" i="3"/>
  <c r="J702" i="3"/>
  <c r="K694" i="3"/>
  <c r="J694" i="3"/>
  <c r="J735" i="3"/>
  <c r="K735" i="3"/>
  <c r="J876" i="3"/>
  <c r="F876" i="3"/>
  <c r="K876" i="3"/>
  <c r="H876" i="3"/>
  <c r="I876" i="3"/>
  <c r="J681" i="3"/>
  <c r="K681" i="3"/>
  <c r="I724" i="3"/>
  <c r="J724" i="3"/>
  <c r="K724" i="3"/>
  <c r="J486" i="3"/>
  <c r="K486" i="3"/>
  <c r="I486" i="3"/>
  <c r="J536" i="3"/>
  <c r="I536" i="3"/>
  <c r="K536" i="3"/>
  <c r="H536" i="3"/>
  <c r="K633" i="3"/>
  <c r="J633" i="3"/>
  <c r="I633" i="3"/>
  <c r="I904" i="3"/>
  <c r="K904" i="3"/>
  <c r="J904" i="3"/>
  <c r="H904" i="3"/>
  <c r="F904" i="3"/>
  <c r="K480" i="3"/>
  <c r="J480" i="3"/>
  <c r="I978" i="3"/>
  <c r="F978" i="3"/>
  <c r="K978" i="3"/>
  <c r="J978" i="3"/>
  <c r="H978" i="3"/>
  <c r="J512" i="3"/>
  <c r="K512" i="3"/>
  <c r="J678" i="3"/>
  <c r="K678" i="3"/>
  <c r="K688" i="3"/>
  <c r="J688" i="3"/>
  <c r="J647" i="3"/>
  <c r="K647" i="3"/>
  <c r="K487" i="3"/>
  <c r="J487" i="3"/>
  <c r="J652" i="3"/>
  <c r="K652" i="3"/>
  <c r="K667" i="3"/>
  <c r="J667" i="3"/>
  <c r="J469" i="3"/>
  <c r="K469" i="3"/>
  <c r="I469" i="3"/>
  <c r="I863" i="3"/>
  <c r="F863" i="3"/>
  <c r="H863" i="3"/>
  <c r="J863" i="3"/>
  <c r="K863" i="3"/>
  <c r="J719" i="3"/>
  <c r="K719" i="3"/>
  <c r="I719" i="3"/>
  <c r="K585" i="3"/>
  <c r="J585" i="3"/>
  <c r="I585" i="3"/>
  <c r="K672" i="3"/>
  <c r="J672" i="3"/>
  <c r="J808" i="3"/>
  <c r="K808" i="3"/>
  <c r="I808" i="3"/>
  <c r="J468" i="3"/>
  <c r="K468" i="3"/>
  <c r="K870" i="3"/>
  <c r="H870" i="3"/>
  <c r="F870" i="3"/>
  <c r="J870" i="3"/>
  <c r="I870" i="3"/>
  <c r="H966" i="3"/>
  <c r="F966" i="3"/>
  <c r="J966" i="3"/>
  <c r="K966" i="3"/>
  <c r="I966" i="3"/>
  <c r="K659" i="3"/>
  <c r="J659" i="3"/>
  <c r="F965" i="3"/>
  <c r="H965" i="3"/>
  <c r="K965" i="3"/>
  <c r="I965" i="3"/>
  <c r="J965" i="3"/>
  <c r="J714" i="3"/>
  <c r="K714" i="3"/>
  <c r="J836" i="3"/>
  <c r="K836" i="3"/>
  <c r="I836" i="3"/>
  <c r="K819" i="3"/>
  <c r="J819" i="3"/>
  <c r="K511" i="3"/>
  <c r="J511" i="3"/>
  <c r="H511" i="3"/>
  <c r="I511" i="3"/>
  <c r="J775" i="3"/>
  <c r="K775" i="3"/>
  <c r="I775" i="3"/>
  <c r="J677" i="3"/>
  <c r="K677" i="3"/>
  <c r="J618" i="3"/>
  <c r="K618" i="3"/>
  <c r="I618" i="3"/>
  <c r="K491" i="3"/>
  <c r="J491" i="3"/>
  <c r="I491" i="3"/>
  <c r="K665" i="3"/>
  <c r="J665" i="3"/>
  <c r="J470" i="3"/>
  <c r="K470" i="3"/>
  <c r="K608" i="3"/>
  <c r="J608" i="3"/>
  <c r="I608" i="3"/>
  <c r="H888" i="3"/>
  <c r="K888" i="3"/>
  <c r="J888" i="3"/>
  <c r="I888" i="3"/>
  <c r="F888" i="3"/>
  <c r="K683" i="3"/>
  <c r="J683" i="3"/>
  <c r="J664" i="3"/>
  <c r="K664" i="3"/>
  <c r="K581" i="3"/>
  <c r="J581" i="3"/>
  <c r="K911" i="3"/>
  <c r="H911" i="3"/>
  <c r="J911" i="3"/>
  <c r="I911" i="3"/>
  <c r="F911" i="3"/>
  <c r="J582" i="3"/>
  <c r="K582" i="3"/>
  <c r="K530" i="3"/>
  <c r="J530" i="3"/>
  <c r="I530" i="3"/>
  <c r="K772" i="3"/>
  <c r="J772" i="3"/>
  <c r="J867" i="3"/>
  <c r="F867" i="3"/>
  <c r="H867" i="3"/>
  <c r="K867" i="3"/>
  <c r="I867" i="3"/>
  <c r="K673" i="3"/>
  <c r="J673" i="3"/>
  <c r="H750" i="3"/>
  <c r="I750" i="3"/>
  <c r="F750" i="3"/>
  <c r="J750" i="3"/>
  <c r="K750" i="3"/>
  <c r="J588" i="3"/>
  <c r="K588" i="3"/>
  <c r="J770" i="3"/>
  <c r="K770" i="3"/>
  <c r="I770" i="3"/>
  <c r="J542" i="3"/>
  <c r="K542" i="3"/>
  <c r="I542" i="3"/>
  <c r="F892" i="3"/>
  <c r="I892" i="3"/>
  <c r="J892" i="3"/>
  <c r="H892" i="3"/>
  <c r="K892" i="3"/>
  <c r="I555" i="3"/>
  <c r="K555" i="3"/>
  <c r="J555" i="3"/>
  <c r="J548" i="3"/>
  <c r="K548" i="3"/>
  <c r="I548" i="3"/>
  <c r="J884" i="3"/>
  <c r="H884" i="3"/>
  <c r="I884" i="3"/>
  <c r="F884" i="3"/>
  <c r="K884" i="3"/>
  <c r="J551" i="3"/>
  <c r="K551" i="3"/>
  <c r="I551" i="3"/>
  <c r="J657" i="3"/>
  <c r="K657" i="3"/>
  <c r="J730" i="3"/>
  <c r="K730" i="3"/>
  <c r="J488" i="3"/>
  <c r="K488" i="3"/>
  <c r="K895" i="3"/>
  <c r="J895" i="3"/>
  <c r="F895" i="3"/>
  <c r="H895" i="3"/>
  <c r="I895" i="3"/>
  <c r="J796" i="3"/>
  <c r="K796" i="3"/>
  <c r="J746" i="3"/>
  <c r="K746" i="3"/>
  <c r="I746" i="3"/>
  <c r="J466" i="3"/>
  <c r="K466" i="3"/>
  <c r="K757" i="3"/>
  <c r="J757" i="3"/>
  <c r="I757" i="3"/>
  <c r="K997" i="3"/>
  <c r="F997" i="3"/>
  <c r="I997" i="3"/>
  <c r="H997" i="3"/>
  <c r="J997" i="3"/>
  <c r="H878" i="3"/>
  <c r="J878" i="3"/>
  <c r="K878" i="3"/>
  <c r="F878" i="3"/>
  <c r="I878" i="3"/>
  <c r="K699" i="3"/>
  <c r="I699" i="3"/>
  <c r="J699" i="3"/>
  <c r="H945" i="3"/>
  <c r="I945" i="3"/>
  <c r="K945" i="3"/>
  <c r="J945" i="3"/>
  <c r="F945" i="3"/>
  <c r="J670" i="3"/>
  <c r="K670" i="3"/>
  <c r="K707" i="3"/>
  <c r="J707" i="3"/>
  <c r="I707" i="3"/>
  <c r="J697" i="3"/>
  <c r="K697" i="3"/>
  <c r="K514" i="3"/>
  <c r="J514" i="3"/>
  <c r="I606" i="3"/>
  <c r="K606" i="3"/>
  <c r="J606" i="3"/>
  <c r="J522" i="3"/>
  <c r="K522" i="3"/>
  <c r="J640" i="3"/>
  <c r="K640" i="3"/>
  <c r="K716" i="3"/>
  <c r="J716" i="3"/>
  <c r="K805" i="3"/>
  <c r="I805" i="3"/>
  <c r="J805" i="3"/>
  <c r="I605" i="3"/>
  <c r="K605" i="3"/>
  <c r="J605" i="3"/>
  <c r="J756" i="3"/>
  <c r="K756" i="3"/>
  <c r="J717" i="3"/>
  <c r="K717" i="3"/>
  <c r="I717" i="3"/>
  <c r="K958" i="3"/>
  <c r="J958" i="3"/>
  <c r="H958" i="3"/>
  <c r="I958" i="3"/>
  <c r="F958" i="3"/>
  <c r="I977" i="3"/>
  <c r="F977" i="3"/>
  <c r="J977" i="3"/>
  <c r="K977" i="3"/>
  <c r="H977" i="3"/>
  <c r="I2" i="3"/>
  <c r="Y985" i="4"/>
  <c r="AI985" i="4" s="1"/>
  <c r="X985" i="4"/>
  <c r="K172" i="11"/>
  <c r="M172" i="11" s="1"/>
  <c r="L101" i="11"/>
  <c r="N101" i="11" s="1"/>
  <c r="V538" i="4"/>
  <c r="V823" i="4"/>
  <c r="V968" i="4"/>
  <c r="V483" i="4"/>
  <c r="V784" i="4"/>
  <c r="V945" i="4"/>
  <c r="V392" i="4"/>
  <c r="V692" i="4"/>
  <c r="W692" i="4" s="1"/>
  <c r="X692" i="4" s="1"/>
  <c r="I890" i="11"/>
  <c r="I886" i="11"/>
  <c r="V661" i="4"/>
  <c r="S972" i="4"/>
  <c r="U972" i="4" s="1"/>
  <c r="V508" i="4"/>
  <c r="V987" i="4"/>
  <c r="V848" i="4"/>
  <c r="V648" i="4"/>
  <c r="W648" i="4" s="1"/>
  <c r="X648" i="4" s="1"/>
  <c r="V596" i="4"/>
  <c r="W596" i="4" s="1"/>
  <c r="R846" i="4"/>
  <c r="V750" i="4"/>
  <c r="V515" i="4"/>
  <c r="V284" i="4"/>
  <c r="S882" i="4"/>
  <c r="U882" i="4" s="1"/>
  <c r="I971" i="11"/>
  <c r="I877" i="11"/>
  <c r="J845" i="11"/>
  <c r="J955" i="11"/>
  <c r="V519" i="4"/>
  <c r="S880" i="4"/>
  <c r="U880" i="4" s="1"/>
  <c r="U376" i="4"/>
  <c r="V430" i="4"/>
  <c r="V756" i="4"/>
  <c r="U525" i="4"/>
  <c r="V532" i="4"/>
  <c r="V316" i="4"/>
  <c r="V879" i="4"/>
  <c r="Y886" i="4"/>
  <c r="V632" i="4"/>
  <c r="U97" i="4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W30" i="4" s="1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V129" i="4"/>
  <c r="V69" i="4"/>
  <c r="W69" i="4" s="1"/>
  <c r="X69" i="4" s="1"/>
  <c r="Y69" i="4" s="1"/>
  <c r="V22" i="4"/>
  <c r="V145" i="4"/>
  <c r="V140" i="4"/>
  <c r="W140" i="4" s="1"/>
  <c r="X140" i="4" s="1"/>
  <c r="U41" i="4"/>
  <c r="U120" i="4"/>
  <c r="V109" i="4"/>
  <c r="U22" i="4"/>
  <c r="U20" i="4"/>
  <c r="W20" i="4" s="1"/>
  <c r="X20" i="4" s="1"/>
  <c r="Y20" i="4" s="1"/>
  <c r="V5" i="4"/>
  <c r="W5" i="4" s="1"/>
  <c r="X5" i="4" s="1"/>
  <c r="Y5" i="4" s="1"/>
  <c r="V10" i="4"/>
  <c r="W10" i="4" s="1"/>
  <c r="X10" i="4" s="1"/>
  <c r="V34" i="4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V89" i="4"/>
  <c r="U147" i="4"/>
  <c r="V178" i="4"/>
  <c r="V18" i="4"/>
  <c r="V26" i="4"/>
  <c r="W26" i="4" s="1"/>
  <c r="V6" i="4"/>
  <c r="V79" i="4"/>
  <c r="V118" i="4"/>
  <c r="V27" i="4"/>
  <c r="W27" i="4" s="1"/>
  <c r="X27" i="4" s="1"/>
  <c r="Y27" i="4" s="1"/>
  <c r="V198" i="4"/>
  <c r="V19" i="4"/>
  <c r="W19" i="4" s="1"/>
  <c r="X19" i="4" s="1"/>
  <c r="Y19" i="4" s="1"/>
  <c r="V268" i="4"/>
  <c r="V374" i="4"/>
  <c r="V436" i="4"/>
  <c r="W409" i="4"/>
  <c r="X409" i="4" s="1"/>
  <c r="Y409" i="4" s="1"/>
  <c r="V258" i="4"/>
  <c r="W258" i="4" s="1"/>
  <c r="X258" i="4" s="1"/>
  <c r="Y258" i="4" s="1"/>
  <c r="V340" i="4"/>
  <c r="W340" i="4" s="1"/>
  <c r="V332" i="4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S960" i="4"/>
  <c r="U960" i="4" s="1"/>
  <c r="S863" i="4"/>
  <c r="V984" i="4"/>
  <c r="V960" i="4"/>
  <c r="W960" i="4" s="1"/>
  <c r="V662" i="4"/>
  <c r="AJ884" i="4"/>
  <c r="AK884" i="4"/>
  <c r="AH884" i="4"/>
  <c r="AF884" i="4"/>
  <c r="AG884" i="4"/>
  <c r="AI884" i="4"/>
  <c r="Y944" i="4"/>
  <c r="X944" i="4"/>
  <c r="AG912" i="4"/>
  <c r="W1000" i="4"/>
  <c r="I57" i="3"/>
  <c r="I105" i="3"/>
  <c r="I16" i="3"/>
  <c r="T940" i="4"/>
  <c r="I73" i="3"/>
  <c r="I143" i="3"/>
  <c r="I135" i="3"/>
  <c r="I127" i="3"/>
  <c r="I119" i="3"/>
  <c r="I111" i="3"/>
  <c r="V810" i="4"/>
  <c r="V576" i="4"/>
  <c r="S997" i="4"/>
  <c r="I36" i="3"/>
  <c r="I146" i="3"/>
  <c r="I12" i="3"/>
  <c r="S917" i="4"/>
  <c r="I130" i="3"/>
  <c r="I114" i="3"/>
  <c r="V492" i="4"/>
  <c r="V473" i="4"/>
  <c r="W473" i="4" s="1"/>
  <c r="V552" i="4"/>
  <c r="AI912" i="4"/>
  <c r="V549" i="4"/>
  <c r="AF985" i="4"/>
  <c r="AK985" i="4"/>
  <c r="V812" i="4"/>
  <c r="V941" i="4"/>
  <c r="V151" i="4"/>
  <c r="V439" i="4"/>
  <c r="U902" i="4"/>
  <c r="I145" i="3"/>
  <c r="I89" i="3"/>
  <c r="T964" i="4"/>
  <c r="V15" i="4"/>
  <c r="V61" i="4"/>
  <c r="W61" i="4" s="1"/>
  <c r="X61" i="4" s="1"/>
  <c r="V728" i="4"/>
  <c r="W728" i="4" s="1"/>
  <c r="X728" i="4" s="1"/>
  <c r="V608" i="4"/>
  <c r="I139" i="3"/>
  <c r="I131" i="3"/>
  <c r="I123" i="3"/>
  <c r="I115" i="3"/>
  <c r="V419" i="4"/>
  <c r="V437" i="4"/>
  <c r="W437" i="4" s="1"/>
  <c r="V953" i="4"/>
  <c r="V759" i="4"/>
  <c r="V741" i="4"/>
  <c r="V634" i="4"/>
  <c r="V854" i="4"/>
  <c r="T859" i="4"/>
  <c r="V583" i="4"/>
  <c r="W583" i="4" s="1"/>
  <c r="X583" i="4" s="1"/>
  <c r="V545" i="4"/>
  <c r="W545" i="4" s="1"/>
  <c r="V521" i="4"/>
  <c r="V606" i="4"/>
  <c r="V357" i="4"/>
  <c r="T880" i="4"/>
  <c r="V880" i="4" s="1"/>
  <c r="S872" i="4"/>
  <c r="S974" i="4"/>
  <c r="H136" i="3"/>
  <c r="H40" i="3"/>
  <c r="S904" i="4"/>
  <c r="I137" i="3"/>
  <c r="I121" i="3"/>
  <c r="I95" i="3"/>
  <c r="I43" i="3"/>
  <c r="R916" i="4"/>
  <c r="T916" i="4"/>
  <c r="I138" i="3"/>
  <c r="I122" i="3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U997" i="4"/>
  <c r="V442" i="4"/>
  <c r="V458" i="4"/>
  <c r="V445" i="4"/>
  <c r="AF912" i="4"/>
  <c r="V51" i="4"/>
  <c r="W51" i="4" s="1"/>
  <c r="X51" i="4" s="1"/>
  <c r="Y51" i="4" s="1"/>
  <c r="V989" i="4"/>
  <c r="W989" i="4" s="1"/>
  <c r="V961" i="4"/>
  <c r="W961" i="4" s="1"/>
  <c r="U117" i="4"/>
  <c r="R942" i="4"/>
  <c r="V155" i="4"/>
  <c r="U606" i="4"/>
  <c r="V625" i="4"/>
  <c r="W625" i="4" s="1"/>
  <c r="X625" i="4" s="1"/>
  <c r="V57" i="4"/>
  <c r="W57" i="4" s="1"/>
  <c r="W928" i="4"/>
  <c r="V635" i="4"/>
  <c r="V981" i="4"/>
  <c r="V768" i="4"/>
  <c r="T972" i="4"/>
  <c r="V972" i="4" s="1"/>
  <c r="W972" i="4" s="1"/>
  <c r="V472" i="4"/>
  <c r="V497" i="4"/>
  <c r="AK912" i="4"/>
  <c r="AJ912" i="4"/>
  <c r="V650" i="4"/>
  <c r="V787" i="4"/>
  <c r="U576" i="4"/>
  <c r="Y983" i="4"/>
  <c r="V123" i="4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V997" i="4" s="1"/>
  <c r="W997" i="4" s="1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V695" i="4"/>
  <c r="V174" i="4"/>
  <c r="V168" i="4"/>
  <c r="V970" i="4"/>
  <c r="W970" i="4" s="1"/>
  <c r="Y970" i="4" s="1"/>
  <c r="V857" i="4"/>
  <c r="V814" i="4"/>
  <c r="T894" i="4"/>
  <c r="V405" i="4"/>
  <c r="W405" i="4" s="1"/>
  <c r="X405" i="4" s="1"/>
  <c r="V200" i="4"/>
  <c r="V242" i="4"/>
  <c r="V211" i="4"/>
  <c r="V215" i="4"/>
  <c r="W166" i="4"/>
  <c r="V172" i="4"/>
  <c r="W172" i="4" s="1"/>
  <c r="X172" i="4" s="1"/>
  <c r="Y172" i="4" s="1"/>
  <c r="AK172" i="4" s="1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V209" i="4"/>
  <c r="I187" i="3"/>
  <c r="I201" i="3"/>
  <c r="I192" i="3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I249" i="3"/>
  <c r="I186" i="3"/>
  <c r="I253" i="3"/>
  <c r="I221" i="3"/>
  <c r="I199" i="3"/>
  <c r="I188" i="3"/>
  <c r="U198" i="4"/>
  <c r="I193" i="3"/>
  <c r="I254" i="3"/>
  <c r="I265" i="3"/>
  <c r="I195" i="3"/>
  <c r="I189" i="3"/>
  <c r="I256" i="3"/>
  <c r="I217" i="3"/>
  <c r="I250" i="3"/>
  <c r="I245" i="3"/>
  <c r="I224" i="3"/>
  <c r="I235" i="3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V469" i="4"/>
  <c r="I289" i="3"/>
  <c r="I284" i="3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I244" i="3"/>
  <c r="I261" i="3"/>
  <c r="I219" i="3"/>
  <c r="H269" i="3"/>
  <c r="I257" i="3"/>
  <c r="I304" i="3"/>
  <c r="I290" i="3"/>
  <c r="H280" i="3"/>
  <c r="I264" i="3"/>
  <c r="I267" i="3"/>
  <c r="I263" i="3"/>
  <c r="I251" i="3"/>
  <c r="I300" i="3"/>
  <c r="I229" i="3"/>
  <c r="I220" i="3"/>
  <c r="I210" i="3"/>
  <c r="I190" i="3"/>
  <c r="V220" i="4"/>
  <c r="T905" i="4"/>
  <c r="V905" i="4" s="1"/>
  <c r="I238" i="3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W113" i="4" s="1"/>
  <c r="X113" i="4" s="1"/>
  <c r="U174" i="4"/>
  <c r="W174" i="4" s="1"/>
  <c r="X174" i="4" s="1"/>
  <c r="S929" i="4"/>
  <c r="Y938" i="4"/>
  <c r="V311" i="4"/>
  <c r="W109" i="4"/>
  <c r="X109" i="4" s="1"/>
  <c r="Y109" i="4" s="1"/>
  <c r="V963" i="4"/>
  <c r="I99" i="3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V770" i="4"/>
  <c r="W17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W155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U874" i="4"/>
  <c r="V448" i="4"/>
  <c r="W448" i="4" s="1"/>
  <c r="X448" i="4" s="1"/>
  <c r="Y448" i="4" s="1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I454" i="3"/>
  <c r="I393" i="3"/>
  <c r="W91" i="4"/>
  <c r="X91" i="4" s="1"/>
  <c r="Y91" i="4" s="1"/>
  <c r="I437" i="3"/>
  <c r="V874" i="4"/>
  <c r="I418" i="3"/>
  <c r="V180" i="4"/>
  <c r="W180" i="4" s="1"/>
  <c r="X180" i="4" s="1"/>
  <c r="L411" i="11"/>
  <c r="N411" i="11" s="1"/>
  <c r="K411" i="11"/>
  <c r="M411" i="11" s="1"/>
  <c r="I280" i="3"/>
  <c r="I209" i="3"/>
  <c r="I296" i="3"/>
  <c r="I211" i="3"/>
  <c r="I339" i="3"/>
  <c r="I233" i="3"/>
  <c r="V262" i="4"/>
  <c r="W262" i="4" s="1"/>
  <c r="X262" i="4" s="1"/>
  <c r="V573" i="4"/>
  <c r="W573" i="4" s="1"/>
  <c r="W442" i="4"/>
  <c r="I642" i="3"/>
  <c r="H657" i="3"/>
  <c r="I645" i="3"/>
  <c r="I639" i="3"/>
  <c r="V644" i="4"/>
  <c r="W644" i="4" s="1"/>
  <c r="X644" i="4" s="1"/>
  <c r="Y644" i="4" s="1"/>
  <c r="I649" i="3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I394" i="3"/>
  <c r="I410" i="3"/>
  <c r="W408" i="4"/>
  <c r="W844" i="4"/>
  <c r="X844" i="4" s="1"/>
  <c r="Y844" i="4" s="1"/>
  <c r="W888" i="4"/>
  <c r="W812" i="4"/>
  <c r="W168" i="4"/>
  <c r="V150" i="4"/>
  <c r="W66" i="4"/>
  <c r="X66" i="4" s="1"/>
  <c r="Y66" i="4" s="1"/>
  <c r="V56" i="4"/>
  <c r="W101" i="4"/>
  <c r="W963" i="4"/>
  <c r="Y963" i="4" s="1"/>
  <c r="W53" i="4"/>
  <c r="X53" i="4" s="1"/>
  <c r="Y53" i="4" s="1"/>
  <c r="W147" i="4"/>
  <c r="W139" i="4"/>
  <c r="W12" i="4"/>
  <c r="X12" i="4" s="1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T965" i="4"/>
  <c r="V709" i="4"/>
  <c r="W709" i="4" s="1"/>
  <c r="X709" i="4" s="1"/>
  <c r="Y709" i="4" s="1"/>
  <c r="W896" i="4"/>
  <c r="X896" i="4" s="1"/>
  <c r="W176" i="4"/>
  <c r="X176" i="4" s="1"/>
  <c r="W71" i="4"/>
  <c r="W136" i="4"/>
  <c r="X136" i="4" s="1"/>
  <c r="W905" i="4"/>
  <c r="W179" i="4"/>
  <c r="X179" i="4" s="1"/>
  <c r="Y179" i="4" s="1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X102" i="4" s="1"/>
  <c r="Y102" i="4" s="1"/>
  <c r="W92" i="4"/>
  <c r="X92" i="4" s="1"/>
  <c r="Y92" i="4" s="1"/>
  <c r="W995" i="4"/>
  <c r="Y995" i="4" s="1"/>
  <c r="V982" i="4"/>
  <c r="W941" i="4"/>
  <c r="W79" i="4"/>
  <c r="X79" i="4" s="1"/>
  <c r="W984" i="4"/>
  <c r="X984" i="4" s="1"/>
  <c r="W959" i="4"/>
  <c r="W951" i="4"/>
  <c r="W857" i="4"/>
  <c r="R936" i="4"/>
  <c r="S936" i="4"/>
  <c r="T930" i="4"/>
  <c r="W89" i="4"/>
  <c r="X89" i="4" s="1"/>
  <c r="Y89" i="4" s="1"/>
  <c r="S909" i="4"/>
  <c r="V903" i="4"/>
  <c r="W903" i="4" s="1"/>
  <c r="S930" i="4"/>
  <c r="U930" i="4" s="1"/>
  <c r="W386" i="4"/>
  <c r="X386" i="4" s="1"/>
  <c r="Y386" i="4" s="1"/>
  <c r="V359" i="4"/>
  <c r="W759" i="4"/>
  <c r="X759" i="4" s="1"/>
  <c r="W59" i="4"/>
  <c r="X59" i="4" s="1"/>
  <c r="W118" i="4"/>
  <c r="X118" i="4" s="1"/>
  <c r="W151" i="4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V380" i="4"/>
  <c r="S918" i="4"/>
  <c r="U918" i="4" s="1"/>
  <c r="V665" i="4"/>
  <c r="V106" i="4"/>
  <c r="W106" i="4" s="1"/>
  <c r="X106" i="4" s="1"/>
  <c r="Y106" i="4" s="1"/>
  <c r="W981" i="4"/>
  <c r="V891" i="4"/>
  <c r="W873" i="4"/>
  <c r="S42" i="4"/>
  <c r="W547" i="4"/>
  <c r="X547" i="4" s="1"/>
  <c r="Y547" i="4" s="1"/>
  <c r="W131" i="4"/>
  <c r="X131" i="4" s="1"/>
  <c r="W879" i="4"/>
  <c r="W848" i="4"/>
  <c r="W880" i="4"/>
  <c r="S957" i="4"/>
  <c r="W107" i="4"/>
  <c r="X107" i="4" s="1"/>
  <c r="W123" i="4"/>
  <c r="X123" i="4" s="1"/>
  <c r="Y123" i="4" s="1"/>
  <c r="W97" i="4"/>
  <c r="X97" i="4" s="1"/>
  <c r="S892" i="4"/>
  <c r="U892" i="4" s="1"/>
  <c r="I306" i="3"/>
  <c r="I334" i="3"/>
  <c r="W18" i="4"/>
  <c r="X18" i="4" s="1"/>
  <c r="Y18" i="4" s="1"/>
  <c r="W88" i="4"/>
  <c r="W171" i="4"/>
  <c r="X171" i="4" s="1"/>
  <c r="Y171" i="4" s="1"/>
  <c r="W115" i="4"/>
  <c r="X115" i="4" s="1"/>
  <c r="Y115" i="4" s="1"/>
  <c r="W80" i="4"/>
  <c r="X80" i="4" s="1"/>
  <c r="Y80" i="4" s="1"/>
  <c r="W108" i="4"/>
  <c r="S925" i="4"/>
  <c r="S966" i="4"/>
  <c r="V993" i="4"/>
  <c r="W993" i="4" s="1"/>
  <c r="W897" i="4"/>
  <c r="V875" i="4"/>
  <c r="T42" i="4"/>
  <c r="W8" i="4"/>
  <c r="W170" i="4"/>
  <c r="X170" i="4" s="1"/>
  <c r="Y170" i="4" s="1"/>
  <c r="W145" i="4"/>
  <c r="X145" i="4" s="1"/>
  <c r="S950" i="4"/>
  <c r="U950" i="4" s="1"/>
  <c r="I350" i="3"/>
  <c r="I262" i="3"/>
  <c r="T973" i="4"/>
  <c r="T966" i="4"/>
  <c r="S885" i="4"/>
  <c r="W40" i="4"/>
  <c r="X40" i="4" s="1"/>
  <c r="Y40" i="4" s="1"/>
  <c r="AG40" i="4" s="1"/>
  <c r="I338" i="3"/>
  <c r="I298" i="3"/>
  <c r="I269" i="3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H648" i="4"/>
  <c r="AG648" i="4"/>
  <c r="AE648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W249" i="4" s="1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W666" i="4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120" i="4"/>
  <c r="W38" i="4"/>
  <c r="W515" i="4"/>
  <c r="W623" i="4"/>
  <c r="X623" i="4" s="1"/>
  <c r="Y623" i="4" s="1"/>
  <c r="W129" i="4"/>
  <c r="X129" i="4" s="1"/>
  <c r="AC727" i="4"/>
  <c r="W48" i="4"/>
  <c r="X48" i="4" s="1"/>
  <c r="Y48" i="4" s="1"/>
  <c r="W935" i="4"/>
  <c r="V780" i="4"/>
  <c r="U780" i="4"/>
  <c r="U800" i="4"/>
  <c r="V800" i="4"/>
  <c r="U678" i="4"/>
  <c r="V678" i="4"/>
  <c r="I713" i="3"/>
  <c r="I49" i="3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H786" i="3"/>
  <c r="F786" i="3"/>
  <c r="F762" i="3"/>
  <c r="F785" i="3"/>
  <c r="H785" i="3"/>
  <c r="AJ106" i="4"/>
  <c r="AJ172" i="4"/>
  <c r="AF172" i="4"/>
  <c r="AI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W251" i="4" s="1"/>
  <c r="X251" i="4" s="1"/>
  <c r="Y251" i="4" s="1"/>
  <c r="V349" i="4"/>
  <c r="W349" i="4" s="1"/>
  <c r="X349" i="4" s="1"/>
  <c r="Y349" i="4" s="1"/>
  <c r="AA34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I149" i="3"/>
  <c r="I25" i="3"/>
  <c r="I13" i="3"/>
  <c r="U674" i="4"/>
  <c r="V674" i="4"/>
  <c r="V712" i="4"/>
  <c r="U712" i="4"/>
  <c r="U578" i="4"/>
  <c r="V578" i="4"/>
  <c r="I171" i="3"/>
  <c r="I23" i="3"/>
  <c r="F159" i="3"/>
  <c r="I159" i="3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U885" i="4"/>
  <c r="T883" i="4"/>
  <c r="T868" i="4"/>
  <c r="T867" i="4"/>
  <c r="S860" i="4"/>
  <c r="U860" i="4" s="1"/>
  <c r="U162" i="4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I9" i="3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V297" i="4"/>
  <c r="U406" i="4"/>
  <c r="V307" i="4"/>
  <c r="W307" i="4" s="1"/>
  <c r="W72" i="4"/>
  <c r="X72" i="4" s="1"/>
  <c r="V994" i="4"/>
  <c r="W987" i="4"/>
  <c r="S949" i="4"/>
  <c r="S933" i="4"/>
  <c r="W913" i="4"/>
  <c r="X913" i="4" s="1"/>
  <c r="W614" i="4"/>
  <c r="AD727" i="4"/>
  <c r="AH68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I81" i="3"/>
  <c r="I41" i="3"/>
  <c r="H15" i="3"/>
  <c r="F15" i="3"/>
  <c r="I644" i="3"/>
  <c r="I7" i="3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I167" i="3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1" i="3"/>
  <c r="I202" i="3"/>
  <c r="I194" i="3"/>
  <c r="I203" i="3"/>
  <c r="I214" i="3"/>
  <c r="I204" i="3"/>
  <c r="I198" i="3"/>
  <c r="I292" i="3"/>
  <c r="I246" i="3"/>
  <c r="I218" i="3"/>
  <c r="I371" i="3"/>
  <c r="I355" i="3"/>
  <c r="I237" i="3"/>
  <c r="I281" i="3"/>
  <c r="I316" i="3"/>
  <c r="I252" i="3"/>
  <c r="I242" i="3"/>
  <c r="I351" i="3"/>
  <c r="I325" i="3"/>
  <c r="I293" i="3"/>
  <c r="I315" i="3"/>
  <c r="I266" i="3"/>
  <c r="I347" i="3"/>
  <c r="I345" i="3"/>
  <c r="I321" i="3"/>
  <c r="I364" i="3"/>
  <c r="I278" i="3"/>
  <c r="I258" i="3"/>
  <c r="I248" i="3"/>
  <c r="I359" i="3"/>
  <c r="I305" i="3"/>
  <c r="I297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36" i="3"/>
  <c r="I331" i="3"/>
  <c r="I243" i="3"/>
  <c r="I330" i="3"/>
  <c r="I327" i="3"/>
  <c r="I283" i="3"/>
  <c r="I228" i="3"/>
  <c r="I303" i="3"/>
  <c r="I326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I574" i="3"/>
  <c r="X1000" i="4"/>
  <c r="Y1000" i="4"/>
  <c r="X756" i="4"/>
  <c r="X166" i="4"/>
  <c r="X961" i="4"/>
  <c r="Y961" i="4"/>
  <c r="X787" i="4"/>
  <c r="Y787" i="4" s="1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AK124" i="4"/>
  <c r="AF124" i="4"/>
  <c r="AJ124" i="4"/>
  <c r="AG124" i="4"/>
  <c r="AH124" i="4"/>
  <c r="AI124" i="4"/>
  <c r="I344" i="3"/>
  <c r="I260" i="3"/>
  <c r="W512" i="4"/>
  <c r="W460" i="4"/>
  <c r="W432" i="4"/>
  <c r="X432" i="4" s="1"/>
  <c r="Y432" i="4" s="1"/>
  <c r="W472" i="4"/>
  <c r="X472" i="4" s="1"/>
  <c r="I356" i="3"/>
  <c r="I230" i="3"/>
  <c r="I332" i="3"/>
  <c r="I212" i="3"/>
  <c r="I213" i="3"/>
  <c r="I205" i="3"/>
  <c r="I197" i="3"/>
  <c r="I348" i="3"/>
  <c r="I308" i="3"/>
  <c r="I274" i="3"/>
  <c r="I365" i="3"/>
  <c r="I349" i="3"/>
  <c r="I333" i="3"/>
  <c r="I313" i="3"/>
  <c r="I285" i="3"/>
  <c r="I329" i="3"/>
  <c r="I286" i="3"/>
  <c r="I270" i="3"/>
  <c r="I367" i="3"/>
  <c r="I335" i="3"/>
  <c r="V253" i="4"/>
  <c r="W253" i="4" s="1"/>
  <c r="X253" i="4" s="1"/>
  <c r="I309" i="3"/>
  <c r="I301" i="3"/>
  <c r="I314" i="3"/>
  <c r="I282" i="3"/>
  <c r="I363" i="3"/>
  <c r="I361" i="3"/>
  <c r="I307" i="3"/>
  <c r="I310" i="3"/>
  <c r="I343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421" i="4"/>
  <c r="X421" i="4" s="1"/>
  <c r="Y421" i="4" s="1"/>
  <c r="I319" i="3"/>
  <c r="I276" i="3"/>
  <c r="I247" i="3"/>
  <c r="I342" i="3"/>
  <c r="I223" i="3"/>
  <c r="I196" i="3"/>
  <c r="I231" i="3"/>
  <c r="I312" i="3"/>
  <c r="I272" i="3"/>
  <c r="I259" i="3"/>
  <c r="I240" i="3"/>
  <c r="I302" i="3"/>
  <c r="I311" i="3"/>
  <c r="I268" i="3"/>
  <c r="I239" i="3"/>
  <c r="I227" i="3"/>
  <c r="I207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989" i="4"/>
  <c r="Y989" i="4"/>
  <c r="X941" i="4"/>
  <c r="Y941" i="4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AJ128" i="4"/>
  <c r="AF128" i="4"/>
  <c r="AI128" i="4"/>
  <c r="AK128" i="4"/>
  <c r="AG128" i="4"/>
  <c r="AH128" i="4"/>
  <c r="I622" i="3"/>
  <c r="I615" i="3"/>
  <c r="I599" i="3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X564" i="4"/>
  <c r="Y564" i="4" s="1"/>
  <c r="AB564" i="4" s="1"/>
  <c r="X998" i="4"/>
  <c r="Y998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H29" i="3"/>
  <c r="F29" i="3"/>
  <c r="U974" i="4"/>
  <c r="V974" i="4"/>
  <c r="F575" i="3"/>
  <c r="H575" i="3"/>
  <c r="H172" i="3"/>
  <c r="F172" i="3"/>
  <c r="F521" i="3"/>
  <c r="H521" i="3"/>
  <c r="F553" i="3"/>
  <c r="H553" i="3"/>
  <c r="X888" i="4"/>
  <c r="AJ888" i="4" s="1"/>
  <c r="Y888" i="4"/>
  <c r="X120" i="4"/>
  <c r="Y120" i="4" s="1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H27" i="3"/>
  <c r="F27" i="3"/>
  <c r="U126" i="4"/>
  <c r="V126" i="4"/>
  <c r="H181" i="3"/>
  <c r="F181" i="3"/>
  <c r="F770" i="3"/>
  <c r="H770" i="3"/>
  <c r="H805" i="3"/>
  <c r="F805" i="3"/>
  <c r="H829" i="3"/>
  <c r="F829" i="3"/>
  <c r="X995" i="4"/>
  <c r="AI995" i="4" s="1"/>
  <c r="X981" i="4"/>
  <c r="Y981" i="4"/>
  <c r="V976" i="4"/>
  <c r="U976" i="4"/>
  <c r="Y897" i="4"/>
  <c r="X897" i="4"/>
  <c r="Y873" i="4"/>
  <c r="X873" i="4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V55" i="4"/>
  <c r="U55" i="4"/>
  <c r="U46" i="4"/>
  <c r="V46" i="4"/>
  <c r="U42" i="4"/>
  <c r="X8" i="4"/>
  <c r="Y8" i="4" s="1"/>
  <c r="V4" i="4"/>
  <c r="U4" i="4"/>
  <c r="V7" i="4"/>
  <c r="U7" i="4"/>
  <c r="F31" i="3"/>
  <c r="H31" i="3"/>
  <c r="H53" i="3"/>
  <c r="F53" i="3"/>
  <c r="H69" i="3"/>
  <c r="F69" i="3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U90" i="4"/>
  <c r="V90" i="4"/>
  <c r="U149" i="4"/>
  <c r="V149" i="4"/>
  <c r="U541" i="4"/>
  <c r="Y759" i="4"/>
  <c r="Z759" i="4" s="1"/>
  <c r="W968" i="4"/>
  <c r="V28" i="4"/>
  <c r="U28" i="4"/>
  <c r="V25" i="4"/>
  <c r="U25" i="4"/>
  <c r="W794" i="4"/>
  <c r="W798" i="4"/>
  <c r="W806" i="4"/>
  <c r="W838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U994" i="4"/>
  <c r="Y98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W117" i="4" s="1"/>
  <c r="U70" i="4"/>
  <c r="V70" i="4"/>
  <c r="V65" i="4"/>
  <c r="U65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77" i="4"/>
  <c r="W60" i="4"/>
  <c r="W696" i="4"/>
  <c r="Z172" i="4"/>
  <c r="AB172" i="4"/>
  <c r="U911" i="4"/>
  <c r="V911" i="4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E985" i="4"/>
  <c r="AQ985" i="4" s="1"/>
  <c r="AC985" i="4"/>
  <c r="AO985" i="4" s="1"/>
  <c r="AV985" i="4"/>
  <c r="AB985" i="4"/>
  <c r="AD985" i="4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H87" i="3"/>
  <c r="F87" i="3"/>
  <c r="Y625" i="4"/>
  <c r="AB625" i="4" s="1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U56" i="4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V159" i="4"/>
  <c r="U159" i="4"/>
  <c r="X147" i="4"/>
  <c r="Y147" i="4" s="1"/>
  <c r="U143" i="4"/>
  <c r="V143" i="4"/>
  <c r="X139" i="4"/>
  <c r="Y139" i="4" s="1"/>
  <c r="V64" i="4"/>
  <c r="U64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I179" i="3"/>
  <c r="I174" i="3"/>
  <c r="H154" i="3"/>
  <c r="F154" i="3"/>
  <c r="F152" i="3"/>
  <c r="H152" i="3"/>
  <c r="H146" i="3"/>
  <c r="F146" i="3"/>
  <c r="I108" i="3"/>
  <c r="I104" i="3"/>
  <c r="I92" i="3"/>
  <c r="I88" i="3"/>
  <c r="I74" i="3"/>
  <c r="I70" i="3"/>
  <c r="I60" i="3"/>
  <c r="I56" i="3"/>
  <c r="I44" i="3"/>
  <c r="I37" i="3"/>
  <c r="I34" i="3"/>
  <c r="I30" i="3"/>
  <c r="F26" i="3"/>
  <c r="H26" i="3"/>
  <c r="I20" i="3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W5" i="4" s="1"/>
  <c r="AC5" i="4"/>
  <c r="Z5" i="4"/>
  <c r="AA5" i="4"/>
  <c r="AB5" i="4"/>
  <c r="AD5" i="4"/>
  <c r="U43" i="4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I185" i="3"/>
  <c r="I175" i="3"/>
  <c r="I166" i="3"/>
  <c r="I158" i="3"/>
  <c r="F98" i="3"/>
  <c r="H98" i="3"/>
  <c r="F94" i="3"/>
  <c r="H94" i="3"/>
  <c r="F82" i="3"/>
  <c r="H82" i="3"/>
  <c r="H78" i="3"/>
  <c r="F78" i="3"/>
  <c r="F66" i="3"/>
  <c r="H66" i="3"/>
  <c r="F62" i="3"/>
  <c r="H62" i="3"/>
  <c r="I48" i="3"/>
  <c r="I28" i="3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X549" i="4"/>
  <c r="Y549" i="4" s="1"/>
  <c r="AB549" i="4" s="1"/>
  <c r="X958" i="4"/>
  <c r="Y958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W154" i="4"/>
  <c r="W630" i="4"/>
  <c r="W650" i="4"/>
  <c r="AG888" i="4"/>
  <c r="AI888" i="4"/>
  <c r="AG954" i="4"/>
  <c r="U863" i="4"/>
  <c r="U743" i="4"/>
  <c r="V743" i="4"/>
  <c r="AI711" i="4"/>
  <c r="AG812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H809" i="3"/>
  <c r="F809" i="3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F61" i="3"/>
  <c r="H61" i="3"/>
  <c r="F77" i="3"/>
  <c r="H77" i="3"/>
  <c r="T2" i="4"/>
  <c r="F2" i="3"/>
  <c r="H2" i="3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E132" i="4"/>
  <c r="AB132" i="4"/>
  <c r="AC132" i="4"/>
  <c r="AA116" i="4"/>
  <c r="Z116" i="4"/>
  <c r="AC116" i="4"/>
  <c r="AE116" i="4"/>
  <c r="AQ116" i="4" s="1"/>
  <c r="AW116" i="4" s="1"/>
  <c r="AB116" i="4"/>
  <c r="AD116" i="4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AA124" i="4"/>
  <c r="Z124" i="4"/>
  <c r="AL124" i="4" s="1"/>
  <c r="AR124" i="4" s="1"/>
  <c r="AE124" i="4"/>
  <c r="AB124" i="4"/>
  <c r="AD124" i="4"/>
  <c r="AC124" i="4"/>
  <c r="V177" i="4"/>
  <c r="U177" i="4"/>
  <c r="X519" i="4"/>
  <c r="Z845" i="4"/>
  <c r="AC845" i="4"/>
  <c r="AE845" i="4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Y879" i="4"/>
  <c r="X879" i="4"/>
  <c r="U955" i="4"/>
  <c r="V955" i="4"/>
  <c r="U927" i="4"/>
  <c r="V927" i="4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X880" i="4"/>
  <c r="Y880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A152" i="4"/>
  <c r="U52" i="4"/>
  <c r="V52" i="4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803" i="3"/>
  <c r="F803" i="3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E128" i="4"/>
  <c r="AA128" i="4"/>
  <c r="Z128" i="4"/>
  <c r="AB128" i="4"/>
  <c r="AC128" i="4"/>
  <c r="AO128" i="4" s="1"/>
  <c r="AU128" i="4" s="1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I183" i="3"/>
  <c r="H178" i="3"/>
  <c r="F178" i="3"/>
  <c r="I170" i="3"/>
  <c r="I163" i="3"/>
  <c r="H162" i="3"/>
  <c r="F162" i="3"/>
  <c r="I150" i="3"/>
  <c r="I147" i="3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I106" i="3"/>
  <c r="I102" i="3"/>
  <c r="F90" i="3"/>
  <c r="H90" i="3"/>
  <c r="I86" i="3"/>
  <c r="I76" i="3"/>
  <c r="I72" i="3"/>
  <c r="F58" i="3"/>
  <c r="H58" i="3"/>
  <c r="H54" i="3"/>
  <c r="F54" i="3"/>
  <c r="H38" i="3"/>
  <c r="F38" i="3"/>
  <c r="I32" i="3"/>
  <c r="I18" i="3"/>
  <c r="H12" i="3"/>
  <c r="F12" i="3"/>
  <c r="I10" i="3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I182" i="3"/>
  <c r="I180" i="3"/>
  <c r="H168" i="3"/>
  <c r="F168" i="3"/>
  <c r="I164" i="3"/>
  <c r="I155" i="3"/>
  <c r="I151" i="3"/>
  <c r="I148" i="3"/>
  <c r="I100" i="3"/>
  <c r="I96" i="3"/>
  <c r="I84" i="3"/>
  <c r="I80" i="3"/>
  <c r="I68" i="3"/>
  <c r="I64" i="3"/>
  <c r="I52" i="3"/>
  <c r="F42" i="3"/>
  <c r="H42" i="3"/>
  <c r="I35" i="3"/>
  <c r="I21" i="3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V269" i="4"/>
  <c r="W368" i="4"/>
  <c r="U219" i="4"/>
  <c r="V219" i="4"/>
  <c r="U301" i="4"/>
  <c r="I216" i="3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AF342" i="4"/>
  <c r="V364" i="4"/>
  <c r="U364" i="4"/>
  <c r="U330" i="4"/>
  <c r="V330" i="4"/>
  <c r="Z349" i="4"/>
  <c r="AC349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H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I418" i="4"/>
  <c r="AA418" i="4"/>
  <c r="T402" i="4"/>
  <c r="W397" i="4"/>
  <c r="AB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G258" i="4"/>
  <c r="AI258" i="4"/>
  <c r="AK258" i="4"/>
  <c r="AF258" i="4"/>
  <c r="AH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D382" i="4"/>
  <c r="AA382" i="4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I358" i="4"/>
  <c r="X340" i="4"/>
  <c r="Y340" i="4" s="1"/>
  <c r="Z258" i="4"/>
  <c r="AB258" i="4"/>
  <c r="AD258" i="4"/>
  <c r="AA258" i="4"/>
  <c r="AC258" i="4"/>
  <c r="AE258" i="4"/>
  <c r="X306" i="4"/>
  <c r="Y306" i="4" s="1"/>
  <c r="AG228" i="4"/>
  <c r="X294" i="4"/>
  <c r="Y294" i="4" s="1"/>
  <c r="X274" i="4"/>
  <c r="Y274" i="4" s="1"/>
  <c r="AA274" i="4" s="1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X190" i="4" l="1"/>
  <c r="Y190" i="4"/>
  <c r="AE190" i="4" s="1"/>
  <c r="AF873" i="4"/>
  <c r="AG985" i="4"/>
  <c r="AM985" i="4" s="1"/>
  <c r="AJ985" i="4"/>
  <c r="AH985" i="4"/>
  <c r="AN985" i="4" s="1"/>
  <c r="AP985" i="4"/>
  <c r="AN5" i="4"/>
  <c r="AT5" i="4" s="1"/>
  <c r="AN128" i="4"/>
  <c r="AT128" i="4" s="1"/>
  <c r="AL132" i="4"/>
  <c r="AR132" i="4" s="1"/>
  <c r="AL128" i="4"/>
  <c r="AR128" i="4" s="1"/>
  <c r="AH152" i="4"/>
  <c r="AP5" i="4"/>
  <c r="AV5" i="4" s="1"/>
  <c r="AB152" i="4"/>
  <c r="AL172" i="4"/>
  <c r="AR172" i="4" s="1"/>
  <c r="W162" i="4"/>
  <c r="V42" i="4"/>
  <c r="W42" i="4" s="1"/>
  <c r="X42" i="4" s="1"/>
  <c r="Y9" i="4"/>
  <c r="AJ9" i="4" s="1"/>
  <c r="AE241" i="4"/>
  <c r="AB241" i="4"/>
  <c r="Z270" i="4"/>
  <c r="AK270" i="4"/>
  <c r="AJ241" i="4"/>
  <c r="AK241" i="4"/>
  <c r="AC241" i="4"/>
  <c r="AF241" i="4"/>
  <c r="AA270" i="4"/>
  <c r="AB270" i="4"/>
  <c r="AJ270" i="4"/>
  <c r="AI270" i="4"/>
  <c r="AA241" i="4"/>
  <c r="AH241" i="4"/>
  <c r="Z241" i="4"/>
  <c r="AL241" i="4" s="1"/>
  <c r="AR241" i="4" s="1"/>
  <c r="AG241" i="4"/>
  <c r="Y191" i="4"/>
  <c r="Z191" i="4" s="1"/>
  <c r="AP128" i="4"/>
  <c r="AV128" i="4" s="1"/>
  <c r="AK152" i="4"/>
  <c r="AC152" i="4"/>
  <c r="AE152" i="4"/>
  <c r="AN124" i="4"/>
  <c r="AT124" i="4" s="1"/>
  <c r="AP132" i="4"/>
  <c r="AV132" i="4" s="1"/>
  <c r="AM5" i="4"/>
  <c r="AS5" i="4" s="1"/>
  <c r="AE250" i="4"/>
  <c r="AD228" i="4"/>
  <c r="AF250" i="4"/>
  <c r="AJ152" i="4"/>
  <c r="AI152" i="4"/>
  <c r="AD152" i="4"/>
  <c r="AQ124" i="4"/>
  <c r="AW124" i="4" s="1"/>
  <c r="AA228" i="4"/>
  <c r="AG250" i="4"/>
  <c r="AF152" i="4"/>
  <c r="AG152" i="4"/>
  <c r="Z152" i="4"/>
  <c r="AP116" i="4"/>
  <c r="AV116" i="4" s="1"/>
  <c r="AQ128" i="4"/>
  <c r="AW128" i="4" s="1"/>
  <c r="Y24" i="4"/>
  <c r="AA24" i="4" s="1"/>
  <c r="AG96" i="4"/>
  <c r="AD96" i="4"/>
  <c r="AO124" i="4"/>
  <c r="AU124" i="4" s="1"/>
  <c r="AM124" i="4"/>
  <c r="AS124" i="4" s="1"/>
  <c r="AN116" i="4"/>
  <c r="AT116" i="4" s="1"/>
  <c r="AO116" i="4"/>
  <c r="AU116" i="4" s="1"/>
  <c r="AN132" i="4"/>
  <c r="AT132" i="4" s="1"/>
  <c r="AM132" i="4"/>
  <c r="AS132" i="4" s="1"/>
  <c r="AL5" i="4"/>
  <c r="AR5" i="4" s="1"/>
  <c r="F5" i="4" s="1"/>
  <c r="J5" i="4" s="1"/>
  <c r="W56" i="4"/>
  <c r="Y112" i="4"/>
  <c r="AC112" i="4" s="1"/>
  <c r="Y144" i="4"/>
  <c r="AF144" i="4" s="1"/>
  <c r="X960" i="4"/>
  <c r="Y960" i="4"/>
  <c r="W847" i="4"/>
  <c r="U908" i="4"/>
  <c r="V908" i="4"/>
  <c r="W908" i="4" s="1"/>
  <c r="X908" i="4" s="1"/>
  <c r="X437" i="4"/>
  <c r="Y437" i="4"/>
  <c r="AI687" i="4"/>
  <c r="V973" i="4"/>
  <c r="W973" i="4" s="1"/>
  <c r="W675" i="4"/>
  <c r="X675" i="4" s="1"/>
  <c r="Y675" i="4" s="1"/>
  <c r="U916" i="4"/>
  <c r="V916" i="4"/>
  <c r="W916" i="4" s="1"/>
  <c r="Y916" i="4" s="1"/>
  <c r="U904" i="4"/>
  <c r="V904" i="4"/>
  <c r="U872" i="4"/>
  <c r="V872" i="4"/>
  <c r="W872" i="4" s="1"/>
  <c r="U917" i="4"/>
  <c r="V917" i="4"/>
  <c r="AD241" i="4"/>
  <c r="AP241" i="4" s="1"/>
  <c r="AV241" i="4" s="1"/>
  <c r="Y180" i="4"/>
  <c r="Z180" i="4" s="1"/>
  <c r="V185" i="4"/>
  <c r="AE172" i="4"/>
  <c r="AD172" i="4"/>
  <c r="AP172" i="4" s="1"/>
  <c r="AV172" i="4" s="1"/>
  <c r="AC172" i="4"/>
  <c r="AO172" i="4" s="1"/>
  <c r="AU172" i="4" s="1"/>
  <c r="AA172" i="4"/>
  <c r="AG172" i="4"/>
  <c r="AH172" i="4"/>
  <c r="AN172" i="4" s="1"/>
  <c r="AT172" i="4" s="1"/>
  <c r="X997" i="4"/>
  <c r="Y997" i="4"/>
  <c r="Y972" i="4"/>
  <c r="X972" i="4"/>
  <c r="X671" i="4"/>
  <c r="Y671" i="4"/>
  <c r="AL465" i="4"/>
  <c r="AR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P342" i="4" s="1"/>
  <c r="AV342" i="4" s="1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Q418" i="4" s="1"/>
  <c r="AW418" i="4" s="1"/>
  <c r="AK398" i="4"/>
  <c r="AI398" i="4"/>
  <c r="AK377" i="4"/>
  <c r="AG377" i="4"/>
  <c r="Z377" i="4"/>
  <c r="AE349" i="4"/>
  <c r="AH349" i="4"/>
  <c r="AJ349" i="4"/>
  <c r="AI342" i="4"/>
  <c r="AB342" i="4"/>
  <c r="AA342" i="4"/>
  <c r="AL258" i="4"/>
  <c r="AR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B845" i="4"/>
  <c r="AN845" i="4" s="1"/>
  <c r="AT845" i="4" s="1"/>
  <c r="AG759" i="4"/>
  <c r="AK759" i="4"/>
  <c r="AM116" i="4"/>
  <c r="AS116" i="4" s="1"/>
  <c r="AG711" i="4"/>
  <c r="AK711" i="4"/>
  <c r="AH954" i="4"/>
  <c r="AK888" i="4"/>
  <c r="F269" i="3"/>
  <c r="AO5" i="4"/>
  <c r="AU5" i="4" s="1"/>
  <c r="AA970" i="4"/>
  <c r="AU970" i="4"/>
  <c r="F280" i="3"/>
  <c r="AF941" i="4"/>
  <c r="X916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992" i="4"/>
  <c r="AA845" i="4"/>
  <c r="AD845" i="4"/>
  <c r="AP124" i="4"/>
  <c r="AV124" i="4" s="1"/>
  <c r="AJ759" i="4"/>
  <c r="AF759" i="4"/>
  <c r="AM709" i="4"/>
  <c r="AS709" i="4" s="1"/>
  <c r="AJ711" i="4"/>
  <c r="AF711" i="4"/>
  <c r="AF888" i="4"/>
  <c r="AV970" i="4"/>
  <c r="AT970" i="4"/>
  <c r="AS970" i="4"/>
  <c r="AG941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B96" i="4"/>
  <c r="AH759" i="4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O652" i="4" s="1"/>
  <c r="AU652" i="4" s="1"/>
  <c r="AD652" i="4"/>
  <c r="W646" i="4"/>
  <c r="X646" i="4" s="1"/>
  <c r="AB350" i="4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W62" i="4"/>
  <c r="X62" i="4" s="1"/>
  <c r="W75" i="4"/>
  <c r="X75" i="4" s="1"/>
  <c r="Y75" i="4" s="1"/>
  <c r="AK75" i="4" s="1"/>
  <c r="Z350" i="4"/>
  <c r="W929" i="4"/>
  <c r="AF981" i="4"/>
  <c r="AG950" i="4"/>
  <c r="AJ896" i="4"/>
  <c r="F99" i="3"/>
  <c r="H99" i="3"/>
  <c r="AG995" i="4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L106" i="4" s="1"/>
  <c r="AR106" i="4" s="1"/>
  <c r="AJ599" i="4"/>
  <c r="AI599" i="4"/>
  <c r="AO599" i="4" s="1"/>
  <c r="AU599" i="4" s="1"/>
  <c r="Y835" i="4"/>
  <c r="AA835" i="4" s="1"/>
  <c r="AB413" i="4"/>
  <c r="Y842" i="4"/>
  <c r="AB842" i="4" s="1"/>
  <c r="V962" i="4"/>
  <c r="AJ350" i="4"/>
  <c r="AE350" i="4"/>
  <c r="AQ350" i="4" s="1"/>
  <c r="AW350" i="4" s="1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D116" i="4" s="1"/>
  <c r="H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Y823" i="4"/>
  <c r="AI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V446" i="4"/>
  <c r="W446" i="4" s="1"/>
  <c r="X446" i="4" s="1"/>
  <c r="Y446" i="4" s="1"/>
  <c r="Y245" i="4"/>
  <c r="AB245" i="4" s="1"/>
  <c r="AG350" i="4"/>
  <c r="AH350" i="4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G842" i="4"/>
  <c r="AP732" i="4"/>
  <c r="AV732" i="4" s="1"/>
  <c r="AI896" i="4"/>
  <c r="AH989" i="4"/>
  <c r="AD599" i="4"/>
  <c r="AP599" i="4" s="1"/>
  <c r="AV599" i="4" s="1"/>
  <c r="AG106" i="4"/>
  <c r="AM106" i="4" s="1"/>
  <c r="AS106" i="4" s="1"/>
  <c r="AB599" i="4"/>
  <c r="AN599" i="4" s="1"/>
  <c r="AT599" i="4" s="1"/>
  <c r="AH694" i="4"/>
  <c r="AN694" i="4" s="1"/>
  <c r="AT694" i="4" s="1"/>
  <c r="AG845" i="4"/>
  <c r="AM845" i="4" s="1"/>
  <c r="AS845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Z694" i="4"/>
  <c r="AI694" i="4"/>
  <c r="AF694" i="4"/>
  <c r="AL694" i="4" s="1"/>
  <c r="AR694" i="4" s="1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X43" i="4" s="1"/>
  <c r="Y43" i="4" s="1"/>
  <c r="W183" i="4"/>
  <c r="X183" i="4" s="1"/>
  <c r="Y183" i="4" s="1"/>
  <c r="AF183" i="4" s="1"/>
  <c r="AP727" i="4"/>
  <c r="AV727" i="4" s="1"/>
  <c r="Y908" i="4"/>
  <c r="AI908" i="4" s="1"/>
  <c r="Y655" i="4"/>
  <c r="W975" i="4"/>
  <c r="W894" i="4"/>
  <c r="X894" i="4" s="1"/>
  <c r="V892" i="4"/>
  <c r="W892" i="4" s="1"/>
  <c r="AJ694" i="4"/>
  <c r="AI959" i="4"/>
  <c r="W974" i="4"/>
  <c r="Y974" i="4" s="1"/>
  <c r="W855" i="4"/>
  <c r="W885" i="4"/>
  <c r="W988" i="4"/>
  <c r="V898" i="4"/>
  <c r="W898" i="4" s="1"/>
  <c r="Y898" i="4" s="1"/>
  <c r="AG694" i="4"/>
  <c r="AM694" i="4" s="1"/>
  <c r="AS694" i="4" s="1"/>
  <c r="W657" i="4"/>
  <c r="U962" i="4"/>
  <c r="W962" i="4" s="1"/>
  <c r="Y946" i="4"/>
  <c r="X946" i="4"/>
  <c r="AC350" i="4"/>
  <c r="AA350" i="4"/>
  <c r="W965" i="4"/>
  <c r="X965" i="4" s="1"/>
  <c r="W911" i="4"/>
  <c r="W955" i="4"/>
  <c r="W185" i="4"/>
  <c r="X874" i="4"/>
  <c r="Y874" i="4"/>
  <c r="W104" i="4"/>
  <c r="X104" i="4" s="1"/>
  <c r="Y104" i="4" s="1"/>
  <c r="W64" i="4"/>
  <c r="W74" i="4"/>
  <c r="W148" i="4"/>
  <c r="X148" i="4" s="1"/>
  <c r="Y148" i="4" s="1"/>
  <c r="W579" i="4"/>
  <c r="F648" i="4"/>
  <c r="J648" i="4" s="1"/>
  <c r="Y654" i="4"/>
  <c r="AA654" i="4" s="1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P612" i="4" s="1"/>
  <c r="AV612" i="4" s="1"/>
  <c r="AH612" i="4"/>
  <c r="AA612" i="4"/>
  <c r="AE612" i="4"/>
  <c r="AQ612" i="4" s="1"/>
  <c r="AW612" i="4" s="1"/>
  <c r="AB612" i="4"/>
  <c r="AN612" i="4" s="1"/>
  <c r="AT612" i="4" s="1"/>
  <c r="W633" i="4"/>
  <c r="X579" i="4"/>
  <c r="Y579" i="4" s="1"/>
  <c r="AC579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O694" i="4"/>
  <c r="AU694" i="4" s="1"/>
  <c r="AG660" i="4"/>
  <c r="AK660" i="4"/>
  <c r="AQ660" i="4" s="1"/>
  <c r="AW660" i="4" s="1"/>
  <c r="Z669" i="4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P694" i="4"/>
  <c r="AV694" i="4" s="1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AO625" i="4" s="1"/>
  <c r="AU625" i="4" s="1"/>
  <c r="W114" i="4"/>
  <c r="X114" i="4" s="1"/>
  <c r="Y114" i="4" s="1"/>
  <c r="W130" i="4"/>
  <c r="X130" i="4" s="1"/>
  <c r="W820" i="4"/>
  <c r="AJ625" i="4"/>
  <c r="AP625" i="4" s="1"/>
  <c r="AV625" i="4" s="1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AA601" i="4"/>
  <c r="W859" i="4"/>
  <c r="W763" i="4"/>
  <c r="W578" i="4"/>
  <c r="X578" i="4" s="1"/>
  <c r="W674" i="4"/>
  <c r="X674" i="4" s="1"/>
  <c r="AA562" i="4"/>
  <c r="AM562" i="4" s="1"/>
  <c r="AS562" i="4" s="1"/>
  <c r="Y882" i="4"/>
  <c r="X882" i="4"/>
  <c r="AF358" i="4"/>
  <c r="Z358" i="4"/>
  <c r="AG333" i="4"/>
  <c r="AC333" i="4"/>
  <c r="AB333" i="4"/>
  <c r="AN333" i="4" s="1"/>
  <c r="AT333" i="4" s="1"/>
  <c r="AJ308" i="4"/>
  <c r="AP308" i="4" s="1"/>
  <c r="AV30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W119" i="4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105" i="4"/>
  <c r="W21" i="4"/>
  <c r="W87" i="4"/>
  <c r="X87" i="4" s="1"/>
  <c r="W141" i="4"/>
  <c r="X141" i="4" s="1"/>
  <c r="W173" i="4"/>
  <c r="X173" i="4" s="1"/>
  <c r="W967" i="4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Y674" i="4"/>
  <c r="AA674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Y597" i="4"/>
  <c r="AD597" i="4" s="1"/>
  <c r="AN207" i="4"/>
  <c r="AT207" i="4" s="1"/>
  <c r="AE336" i="4"/>
  <c r="AD336" i="4"/>
  <c r="AH336" i="4"/>
  <c r="AC191" i="4"/>
  <c r="AF191" i="4"/>
  <c r="AL191" i="4" s="1"/>
  <c r="AR191" i="4" s="1"/>
  <c r="AK191" i="4"/>
  <c r="AH562" i="4"/>
  <c r="Y422" i="4"/>
  <c r="AA422" i="4" s="1"/>
  <c r="X657" i="4"/>
  <c r="Y657" i="4" s="1"/>
  <c r="AP255" i="4"/>
  <c r="AV255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AF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AE663" i="4"/>
  <c r="AQ663" i="4" s="1"/>
  <c r="AW663" i="4" s="1"/>
  <c r="Z663" i="4"/>
  <c r="W871" i="4"/>
  <c r="W720" i="4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AL562" i="4"/>
  <c r="AR562" i="4" s="1"/>
  <c r="G562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N764" i="4" s="1"/>
  <c r="AT764" i="4" s="1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Q834" i="4" s="1"/>
  <c r="AW834" i="4" s="1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F669" i="4" s="1"/>
  <c r="J669" i="4" s="1"/>
  <c r="AF728" i="4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W127" i="4"/>
  <c r="X127" i="4" s="1"/>
  <c r="Y127" i="4" s="1"/>
  <c r="AG127" i="4" s="1"/>
  <c r="W52" i="4"/>
  <c r="X52" i="4" s="1"/>
  <c r="Y52" i="4" s="1"/>
  <c r="AG52" i="4" s="1"/>
  <c r="W925" i="4"/>
  <c r="AO96" i="4"/>
  <c r="AU96" i="4" s="1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X13" i="4" s="1"/>
  <c r="Y13" i="4" s="1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AJ860" i="4" s="1"/>
  <c r="Y860" i="4"/>
  <c r="Y890" i="4"/>
  <c r="X890" i="4"/>
  <c r="X956" i="4"/>
  <c r="AI956" i="4" s="1"/>
  <c r="Y956" i="4"/>
  <c r="H167" i="3"/>
  <c r="F167" i="3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X975" i="4"/>
  <c r="Y975" i="4"/>
  <c r="AP419" i="4"/>
  <c r="AV419" i="4" s="1"/>
  <c r="AB615" i="4"/>
  <c r="AG15" i="4"/>
  <c r="AF18" i="4"/>
  <c r="AK22" i="4"/>
  <c r="AP647" i="4"/>
  <c r="AV647" i="4" s="1"/>
  <c r="W70" i="4"/>
  <c r="X70" i="4" s="1"/>
  <c r="Y70" i="4" s="1"/>
  <c r="W7" i="4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K695" i="4"/>
  <c r="Z695" i="4"/>
  <c r="AL695" i="4" s="1"/>
  <c r="AR695" i="4" s="1"/>
  <c r="AG494" i="4"/>
  <c r="AK494" i="4"/>
  <c r="AJ494" i="4"/>
  <c r="AH494" i="4"/>
  <c r="AF494" i="4"/>
  <c r="AI494" i="4"/>
  <c r="Y933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AF891" i="4" s="1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D124" i="4"/>
  <c r="H124" i="4" s="1"/>
  <c r="F124" i="4"/>
  <c r="J124" i="4" s="1"/>
  <c r="F562" i="4"/>
  <c r="J562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Q152" i="4"/>
  <c r="AW152" i="4" s="1"/>
  <c r="AG654" i="4"/>
  <c r="AI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AG955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AB963" i="4"/>
  <c r="AC963" i="4"/>
  <c r="AE963" i="4"/>
  <c r="Z963" i="4"/>
  <c r="AA963" i="4"/>
  <c r="AW963" i="4"/>
  <c r="AU963" i="4"/>
  <c r="AT963" i="4"/>
  <c r="AD963" i="4"/>
  <c r="AS963" i="4"/>
  <c r="AV963" i="4"/>
  <c r="X21" i="4"/>
  <c r="Y21" i="4" s="1"/>
  <c r="X125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AF967" i="4" s="1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D5" i="4"/>
  <c r="H5" i="4" s="1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C770" i="4"/>
  <c r="X64" i="4"/>
  <c r="AB139" i="4"/>
  <c r="AA139" i="4"/>
  <c r="Z139" i="4"/>
  <c r="AL139" i="4" s="1"/>
  <c r="AR139" i="4" s="1"/>
  <c r="AD139" i="4"/>
  <c r="AP139" i="4" s="1"/>
  <c r="AV139" i="4" s="1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C916" i="4"/>
  <c r="AB916" i="4"/>
  <c r="Z916" i="4"/>
  <c r="AW916" i="4"/>
  <c r="AA916" i="4"/>
  <c r="AE916" i="4"/>
  <c r="AV916" i="4"/>
  <c r="AU916" i="4"/>
  <c r="AS916" i="4"/>
  <c r="AD916" i="4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AF911" i="4" s="1"/>
  <c r="D172" i="4"/>
  <c r="H172" i="4" s="1"/>
  <c r="G172" i="4"/>
  <c r="F172" i="4"/>
  <c r="J172" i="4" s="1"/>
  <c r="E172" i="4"/>
  <c r="I172" i="4" s="1"/>
  <c r="X60" i="4"/>
  <c r="X111" i="4"/>
  <c r="X119" i="4"/>
  <c r="AL727" i="4"/>
  <c r="AR727" i="4" s="1"/>
  <c r="AN727" i="4"/>
  <c r="AT727" i="4" s="1"/>
  <c r="AK963" i="4"/>
  <c r="AF963" i="4"/>
  <c r="AJ963" i="4"/>
  <c r="X6" i="4"/>
  <c r="AI15" i="4"/>
  <c r="AK15" i="4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G651" i="4"/>
  <c r="AK665" i="4"/>
  <c r="AF665" i="4"/>
  <c r="AH667" i="4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N557" i="4" s="1"/>
  <c r="AT557" i="4" s="1"/>
  <c r="AE557" i="4"/>
  <c r="AA557" i="4"/>
  <c r="AM557" i="4" s="1"/>
  <c r="AS557" i="4" s="1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X137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D36" i="4"/>
  <c r="AP36" i="4" s="1"/>
  <c r="AV36" i="4" s="1"/>
  <c r="AB36" i="4"/>
  <c r="AN36" i="4" s="1"/>
  <c r="AT36" i="4" s="1"/>
  <c r="AA36" i="4"/>
  <c r="AC36" i="4"/>
  <c r="Z36" i="4"/>
  <c r="AI646" i="4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AO152" i="4"/>
  <c r="AU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Z959" i="4"/>
  <c r="AC959" i="4"/>
  <c r="AO959" i="4" s="1"/>
  <c r="AS959" i="4"/>
  <c r="AW959" i="4"/>
  <c r="AP96" i="4"/>
  <c r="AV96" i="4" s="1"/>
  <c r="X658" i="4"/>
  <c r="Y658" i="4" s="1"/>
  <c r="AN615" i="4"/>
  <c r="AT615" i="4" s="1"/>
  <c r="AM663" i="4"/>
  <c r="AS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D136" i="4"/>
  <c r="AE136" i="4"/>
  <c r="Z880" i="4"/>
  <c r="AE880" i="4"/>
  <c r="AQ880" i="4" s="1"/>
  <c r="AS880" i="4"/>
  <c r="AW880" i="4"/>
  <c r="AC880" i="4"/>
  <c r="AB880" i="4"/>
  <c r="AV880" i="4"/>
  <c r="AA880" i="4"/>
  <c r="AD880" i="4"/>
  <c r="AU880" i="4"/>
  <c r="AT880" i="4"/>
  <c r="AC848" i="4"/>
  <c r="Z848" i="4"/>
  <c r="AA848" i="4"/>
  <c r="AD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Z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B11" i="4"/>
  <c r="W14" i="4"/>
  <c r="Z15" i="4"/>
  <c r="AB15" i="4"/>
  <c r="AC15" i="4"/>
  <c r="AE15" i="4"/>
  <c r="AA15" i="4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X986" i="4"/>
  <c r="Y986" i="4"/>
  <c r="Y88" i="4"/>
  <c r="AB88" i="4" s="1"/>
  <c r="AA18" i="4"/>
  <c r="AD18" i="4"/>
  <c r="AP18" i="4" s="1"/>
  <c r="AV18" i="4" s="1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E22" i="4"/>
  <c r="AD22" i="4"/>
  <c r="AB22" i="4"/>
  <c r="Z22" i="4"/>
  <c r="AA22" i="4"/>
  <c r="AC22" i="4"/>
  <c r="AA59" i="4"/>
  <c r="AD59" i="4"/>
  <c r="Z59" i="4"/>
  <c r="AB59" i="4"/>
  <c r="AC59" i="4"/>
  <c r="AE59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AD174" i="4"/>
  <c r="F116" i="4"/>
  <c r="J116" i="4" s="1"/>
  <c r="Y592" i="4"/>
  <c r="AC592" i="4" s="1"/>
  <c r="X32" i="4"/>
  <c r="Y32" i="4" s="1"/>
  <c r="AG32" i="4" s="1"/>
  <c r="X49" i="4"/>
  <c r="Y49" i="4" s="1"/>
  <c r="AF49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U969" i="4"/>
  <c r="V969" i="4"/>
  <c r="X999" i="4"/>
  <c r="Y999" i="4"/>
  <c r="AC100" i="4"/>
  <c r="AE100" i="4"/>
  <c r="AD100" i="4"/>
  <c r="Z100" i="4"/>
  <c r="Y72" i="4"/>
  <c r="AB72" i="4" s="1"/>
  <c r="Y991" i="4"/>
  <c r="X991" i="4"/>
  <c r="AK803" i="4"/>
  <c r="AG803" i="4"/>
  <c r="AD38" i="4"/>
  <c r="AA646" i="4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AG978" i="4"/>
  <c r="AH978" i="4"/>
  <c r="W971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Z148" i="4"/>
  <c r="AG148" i="4"/>
  <c r="AF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H24" i="4"/>
  <c r="AK24" i="4"/>
  <c r="AI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A180" i="4"/>
  <c r="Z770" i="4"/>
  <c r="AA770" i="4"/>
  <c r="AH97" i="4"/>
  <c r="AC123" i="4"/>
  <c r="AO123" i="4" s="1"/>
  <c r="AU123" i="4" s="1"/>
  <c r="Z123" i="4"/>
  <c r="AD123" i="4"/>
  <c r="AE123" i="4"/>
  <c r="AA123" i="4"/>
  <c r="AB123" i="4"/>
  <c r="AN123" i="4" s="1"/>
  <c r="AT123" i="4" s="1"/>
  <c r="AB147" i="4"/>
  <c r="AN147" i="4" s="1"/>
  <c r="AT147" i="4" s="1"/>
  <c r="AA147" i="4"/>
  <c r="AM147" i="4" s="1"/>
  <c r="AS147" i="4" s="1"/>
  <c r="Z147" i="4"/>
  <c r="AL147" i="4" s="1"/>
  <c r="AR147" i="4" s="1"/>
  <c r="AE147" i="4"/>
  <c r="AD147" i="4"/>
  <c r="AC147" i="4"/>
  <c r="AE179" i="4"/>
  <c r="AQ179" i="4" s="1"/>
  <c r="AW179" i="4" s="1"/>
  <c r="Z179" i="4"/>
  <c r="AB179" i="4"/>
  <c r="AC179" i="4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K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B164" i="4"/>
  <c r="Z164" i="4"/>
  <c r="AL164" i="4" s="1"/>
  <c r="AR164" i="4" s="1"/>
  <c r="AA164" i="4"/>
  <c r="AM164" i="4" s="1"/>
  <c r="AS164" i="4" s="1"/>
  <c r="AC164" i="4"/>
  <c r="AE164" i="4"/>
  <c r="AQ164" i="4" s="1"/>
  <c r="AW164" i="4" s="1"/>
  <c r="Z20" i="4"/>
  <c r="AC20" i="4"/>
  <c r="AO20" i="4" s="1"/>
  <c r="AU20" i="4" s="1"/>
  <c r="AA20" i="4"/>
  <c r="AB20" i="4"/>
  <c r="AE20" i="4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G136" i="4"/>
  <c r="AH53" i="4"/>
  <c r="AF53" i="4"/>
  <c r="AK53" i="4"/>
  <c r="AH880" i="4"/>
  <c r="AF880" i="4"/>
  <c r="AG880" i="4"/>
  <c r="AH848" i="4"/>
  <c r="AF848" i="4"/>
  <c r="AG848" i="4"/>
  <c r="AM599" i="4"/>
  <c r="AS599" i="4" s="1"/>
  <c r="AL886" i="4"/>
  <c r="AO886" i="4"/>
  <c r="AM886" i="4"/>
  <c r="X34" i="4"/>
  <c r="X681" i="4"/>
  <c r="AH10" i="4"/>
  <c r="AG61" i="4"/>
  <c r="AJ572" i="4"/>
  <c r="AG572" i="4"/>
  <c r="AI572" i="4"/>
  <c r="AJ879" i="4"/>
  <c r="AI879" i="4"/>
  <c r="AF879" i="4"/>
  <c r="AI911" i="4"/>
  <c r="X696" i="4"/>
  <c r="X77" i="4"/>
  <c r="Y77" i="4" s="1"/>
  <c r="W93" i="4"/>
  <c r="AK101" i="4"/>
  <c r="AG101" i="4"/>
  <c r="AA115" i="4"/>
  <c r="AM115" i="4" s="1"/>
  <c r="AS115" i="4" s="1"/>
  <c r="AE115" i="4"/>
  <c r="AD115" i="4"/>
  <c r="AP115" i="4" s="1"/>
  <c r="AV115" i="4" s="1"/>
  <c r="Z115" i="4"/>
  <c r="AL115" i="4" s="1"/>
  <c r="AR115" i="4" s="1"/>
  <c r="AB115" i="4"/>
  <c r="AC115" i="4"/>
  <c r="AB163" i="4"/>
  <c r="AN163" i="4" s="1"/>
  <c r="AT163" i="4" s="1"/>
  <c r="AE163" i="4"/>
  <c r="AQ163" i="4" s="1"/>
  <c r="AW163" i="4" s="1"/>
  <c r="Z163" i="4"/>
  <c r="AD163" i="4"/>
  <c r="AA163" i="4"/>
  <c r="AC163" i="4"/>
  <c r="AO163" i="4" s="1"/>
  <c r="AU163" i="4" s="1"/>
  <c r="AC171" i="4"/>
  <c r="AO171" i="4" s="1"/>
  <c r="AU171" i="4" s="1"/>
  <c r="Z171" i="4"/>
  <c r="AD171" i="4"/>
  <c r="AE171" i="4"/>
  <c r="AA171" i="4"/>
  <c r="AB171" i="4"/>
  <c r="AI963" i="4"/>
  <c r="AH963" i="4"/>
  <c r="AG963" i="4"/>
  <c r="X16" i="4"/>
  <c r="Y16" i="4" s="1"/>
  <c r="AH15" i="4"/>
  <c r="AF15" i="4"/>
  <c r="AJ15" i="4"/>
  <c r="X26" i="4"/>
  <c r="Y26" i="4" s="1"/>
  <c r="Z31" i="4"/>
  <c r="AL31" i="4" s="1"/>
  <c r="AR31" i="4" s="1"/>
  <c r="AD31" i="4"/>
  <c r="AP31" i="4" s="1"/>
  <c r="AV31" i="4" s="1"/>
  <c r="AC31" i="4"/>
  <c r="AB31" i="4"/>
  <c r="AN31" i="4" s="1"/>
  <c r="AT31" i="4" s="1"/>
  <c r="AE31" i="4"/>
  <c r="AA31" i="4"/>
  <c r="W65" i="4"/>
  <c r="Z91" i="4"/>
  <c r="AC91" i="4"/>
  <c r="AB91" i="4"/>
  <c r="AN91" i="4" s="1"/>
  <c r="AT91" i="4" s="1"/>
  <c r="AE91" i="4"/>
  <c r="AD91" i="4"/>
  <c r="AA91" i="4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94" i="4"/>
  <c r="AJ994" i="4"/>
  <c r="AG994" i="4"/>
  <c r="AI994" i="4"/>
  <c r="AK994" i="4"/>
  <c r="AH994" i="4"/>
  <c r="AJ88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W90" i="4"/>
  <c r="AB726" i="4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592" i="4"/>
  <c r="V2" i="4"/>
  <c r="U2" i="4"/>
  <c r="X7" i="4"/>
  <c r="AD170" i="4"/>
  <c r="AC170" i="4"/>
  <c r="AO170" i="4" s="1"/>
  <c r="AU170" i="4" s="1"/>
  <c r="Z170" i="4"/>
  <c r="AE170" i="4"/>
  <c r="AB170" i="4"/>
  <c r="AN170" i="4" s="1"/>
  <c r="AT170" i="4" s="1"/>
  <c r="AA170" i="4"/>
  <c r="AB8" i="4"/>
  <c r="AE8" i="4"/>
  <c r="AD8" i="4"/>
  <c r="AP8" i="4" s="1"/>
  <c r="AV8" i="4" s="1"/>
  <c r="Z8" i="4"/>
  <c r="AA8" i="4"/>
  <c r="AC8" i="4"/>
  <c r="AB27" i="4"/>
  <c r="AN27" i="4" s="1"/>
  <c r="AT27" i="4" s="1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AN66" i="4" s="1"/>
  <c r="AT66" i="4" s="1"/>
  <c r="Z66" i="4"/>
  <c r="AA66" i="4"/>
  <c r="AM66" i="4" s="1"/>
  <c r="AS66" i="4" s="1"/>
  <c r="AC66" i="4"/>
  <c r="Y71" i="4"/>
  <c r="AA71" i="4" s="1"/>
  <c r="W95" i="4"/>
  <c r="W98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A92" i="4"/>
  <c r="AE92" i="4"/>
  <c r="AD92" i="4"/>
  <c r="AP92" i="4" s="1"/>
  <c r="AV92" i="4" s="1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A521" i="4"/>
  <c r="AM521" i="4" s="1"/>
  <c r="AS521" i="4" s="1"/>
  <c r="Z521" i="4"/>
  <c r="AL521" i="4" s="1"/>
  <c r="AR521" i="4" s="1"/>
  <c r="AB521" i="4"/>
  <c r="AN521" i="4" s="1"/>
  <c r="AT521" i="4" s="1"/>
  <c r="AD521" i="4"/>
  <c r="AK795" i="4"/>
  <c r="AK38" i="4"/>
  <c r="AA102" i="4"/>
  <c r="Z102" i="4"/>
  <c r="AB102" i="4"/>
  <c r="AD102" i="4"/>
  <c r="AP102" i="4" s="1"/>
  <c r="AV102" i="4" s="1"/>
  <c r="AE102" i="4"/>
  <c r="AQ102" i="4" s="1"/>
  <c r="AW102" i="4" s="1"/>
  <c r="AC102" i="4"/>
  <c r="X603" i="4"/>
  <c r="Y603" i="4" s="1"/>
  <c r="AJ603" i="4" s="1"/>
  <c r="W618" i="4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K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C120" i="4"/>
  <c r="AO120" i="4" s="1"/>
  <c r="AU120" i="4" s="1"/>
  <c r="AE120" i="4"/>
  <c r="AB120" i="4"/>
  <c r="AD120" i="4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D151" i="4"/>
  <c r="AP151" i="4" s="1"/>
  <c r="AV151" i="4" s="1"/>
  <c r="AA151" i="4"/>
  <c r="AE151" i="4"/>
  <c r="AQ151" i="4" s="1"/>
  <c r="AW151" i="4" s="1"/>
  <c r="AB151" i="4"/>
  <c r="AC151" i="4"/>
  <c r="AN776" i="4"/>
  <c r="AT776" i="4" s="1"/>
  <c r="AB69" i="4"/>
  <c r="AN69" i="4" s="1"/>
  <c r="AT69" i="4" s="1"/>
  <c r="AA69" i="4"/>
  <c r="AE69" i="4"/>
  <c r="AQ69" i="4" s="1"/>
  <c r="AW69" i="4" s="1"/>
  <c r="AD69" i="4"/>
  <c r="Z69" i="4"/>
  <c r="AC69" i="4"/>
  <c r="Z89" i="4"/>
  <c r="AL89" i="4" s="1"/>
  <c r="AR89" i="4" s="1"/>
  <c r="AD89" i="4"/>
  <c r="AC89" i="4"/>
  <c r="AB89" i="4"/>
  <c r="AE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N47" i="4" s="1"/>
  <c r="AT47" i="4" s="1"/>
  <c r="AC47" i="4"/>
  <c r="AE47" i="4"/>
  <c r="AD47" i="4"/>
  <c r="AP47" i="4" s="1"/>
  <c r="AV47" i="4" s="1"/>
  <c r="Z47" i="4"/>
  <c r="AA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Q755" i="4" s="1"/>
  <c r="AW755" i="4" s="1"/>
  <c r="AB755" i="4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D769" i="4"/>
  <c r="H769" i="4" s="1"/>
  <c r="Y825" i="4"/>
  <c r="Z825" i="4" s="1"/>
  <c r="AC793" i="4"/>
  <c r="AB793" i="4"/>
  <c r="AD793" i="4"/>
  <c r="AC833" i="4"/>
  <c r="AB833" i="4"/>
  <c r="AD833" i="4"/>
  <c r="AO797" i="4"/>
  <c r="AU797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G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O223" i="4"/>
  <c r="AU223" i="4" s="1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O191" i="4" s="1"/>
  <c r="AU191" i="4" s="1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Q223" i="4"/>
  <c r="AW223" i="4" s="1"/>
  <c r="AO356" i="4"/>
  <c r="AU356" i="4" s="1"/>
  <c r="AL207" i="4"/>
  <c r="AR207" i="4" s="1"/>
  <c r="G207" i="4" s="1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F433" i="4"/>
  <c r="J433" i="4" s="1"/>
  <c r="G433" i="4"/>
  <c r="AL419" i="4"/>
  <c r="AR419" i="4" s="1"/>
  <c r="AQ419" i="4"/>
  <c r="AW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E395" i="4"/>
  <c r="AD395" i="4"/>
  <c r="AP395" i="4" s="1"/>
  <c r="AV395" i="4" s="1"/>
  <c r="AC395" i="4"/>
  <c r="AT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O447" i="4" s="1"/>
  <c r="AU447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N376" i="4" s="1"/>
  <c r="AT376" i="4" s="1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O378" i="4"/>
  <c r="AU378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AE314" i="4"/>
  <c r="AI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Z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X454" i="4"/>
  <c r="Y454" i="4" s="1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D448" i="4"/>
  <c r="AP448" i="4" s="1"/>
  <c r="AV448" i="4" s="1"/>
  <c r="AE448" i="4"/>
  <c r="AQ448" i="4" s="1"/>
  <c r="AW448" i="4" s="1"/>
  <c r="AO164" i="4" l="1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AH949" i="4"/>
  <c r="AK949" i="4"/>
  <c r="AG949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I451" i="4"/>
  <c r="AO451" i="4" s="1"/>
  <c r="AU451" i="4" s="1"/>
  <c r="AJ451" i="4"/>
  <c r="E467" i="4"/>
  <c r="I467" i="4" s="1"/>
  <c r="AA451" i="4"/>
  <c r="AF639" i="4"/>
  <c r="AL639" i="4" s="1"/>
  <c r="AR639" i="4" s="1"/>
  <c r="AD639" i="4"/>
  <c r="Z639" i="4"/>
  <c r="AG684" i="4"/>
  <c r="AF684" i="4"/>
  <c r="AL684" i="4" s="1"/>
  <c r="AR684" i="4" s="1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AL92" i="4"/>
  <c r="AR92" i="4" s="1"/>
  <c r="AO641" i="4"/>
  <c r="AU641" i="4" s="1"/>
  <c r="AL91" i="4"/>
  <c r="AR91" i="4" s="1"/>
  <c r="AL171" i="4"/>
  <c r="AR171" i="4" s="1"/>
  <c r="AG131" i="4"/>
  <c r="AJ891" i="4"/>
  <c r="AH891" i="4"/>
  <c r="AO818" i="4"/>
  <c r="AU818" i="4" s="1"/>
  <c r="Z654" i="4"/>
  <c r="AQ147" i="4"/>
  <c r="AW147" i="4" s="1"/>
  <c r="AB646" i="4"/>
  <c r="AJ803" i="4"/>
  <c r="AG967" i="4"/>
  <c r="AH955" i="4"/>
  <c r="AB136" i="4"/>
  <c r="Y965" i="4"/>
  <c r="X974" i="4"/>
  <c r="AO36" i="4"/>
  <c r="AU36" i="4" s="1"/>
  <c r="AF651" i="4"/>
  <c r="AJ651" i="4"/>
  <c r="AB654" i="4"/>
  <c r="X943" i="4"/>
  <c r="AD943" i="4" s="1"/>
  <c r="AK654" i="4"/>
  <c r="E562" i="4"/>
  <c r="I562" i="4" s="1"/>
  <c r="Y894" i="4"/>
  <c r="X898" i="4"/>
  <c r="AC898" i="4" s="1"/>
  <c r="AI641" i="4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P639" i="4" s="1"/>
  <c r="AV639" i="4" s="1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G832" i="4"/>
  <c r="AA832" i="4"/>
  <c r="AM832" i="4" s="1"/>
  <c r="AS832" i="4" s="1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J91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Q22" i="4"/>
  <c r="AW22" i="4" s="1"/>
  <c r="AH967" i="4"/>
  <c r="AN527" i="4"/>
  <c r="AT527" i="4" s="1"/>
  <c r="AF955" i="4"/>
  <c r="AQ848" i="4"/>
  <c r="AW848" i="4" s="1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F654" i="4"/>
  <c r="AH654" i="4"/>
  <c r="D562" i="4"/>
  <c r="H562" i="4" s="1"/>
  <c r="AO644" i="4"/>
  <c r="AU644" i="4" s="1"/>
  <c r="AK641" i="4"/>
  <c r="AQ641" i="4" s="1"/>
  <c r="AW641" i="4" s="1"/>
  <c r="W917" i="4"/>
  <c r="W904" i="4"/>
  <c r="X904" i="4" s="1"/>
  <c r="AA405" i="4"/>
  <c r="AL376" i="4"/>
  <c r="AR376" i="4" s="1"/>
  <c r="AK192" i="4"/>
  <c r="AH451" i="4"/>
  <c r="Y420" i="4"/>
  <c r="AD420" i="4" s="1"/>
  <c r="AK451" i="4"/>
  <c r="AL395" i="4"/>
  <c r="AR395" i="4" s="1"/>
  <c r="AI639" i="4"/>
  <c r="AO639" i="4" s="1"/>
  <c r="AU639" i="4" s="1"/>
  <c r="AK639" i="4"/>
  <c r="AE639" i="4"/>
  <c r="AI684" i="4"/>
  <c r="AE684" i="4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Z832" i="4"/>
  <c r="AJ775" i="4"/>
  <c r="AG646" i="4"/>
  <c r="AM646" i="4" s="1"/>
  <c r="AS646" i="4" s="1"/>
  <c r="AI795" i="4"/>
  <c r="AG72" i="4"/>
  <c r="AL170" i="4"/>
  <c r="AR170" i="4" s="1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AO646" i="4" s="1"/>
  <c r="AU646" i="4" s="1"/>
  <c r="Z646" i="4"/>
  <c r="AH803" i="4"/>
  <c r="AF803" i="4"/>
  <c r="AP623" i="4"/>
  <c r="AV623" i="4" s="1"/>
  <c r="AL527" i="4"/>
  <c r="AR527" i="4" s="1"/>
  <c r="G527" i="4" s="1"/>
  <c r="AC136" i="4"/>
  <c r="AA136" i="4"/>
  <c r="AI651" i="4"/>
  <c r="AC654" i="4"/>
  <c r="AO654" i="4" s="1"/>
  <c r="AU654" i="4" s="1"/>
  <c r="AJ654" i="4"/>
  <c r="AO695" i="4"/>
  <c r="AU695" i="4" s="1"/>
  <c r="AN596" i="4"/>
  <c r="AT596" i="4" s="1"/>
  <c r="AL152" i="4"/>
  <c r="AR152" i="4" s="1"/>
  <c r="G152" i="4" s="1"/>
  <c r="AP152" i="4"/>
  <c r="AV152" i="4" s="1"/>
  <c r="AE9" i="4"/>
  <c r="AQ8" i="4"/>
  <c r="AW8" i="4" s="1"/>
  <c r="E5" i="4"/>
  <c r="I5" i="4" s="1"/>
  <c r="AN8" i="4"/>
  <c r="AT8" i="4" s="1"/>
  <c r="G5" i="4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E174" i="4"/>
  <c r="AL22" i="4"/>
  <c r="AR22" i="4" s="1"/>
  <c r="AF100" i="4"/>
  <c r="AL100" i="4" s="1"/>
  <c r="AR100" i="4" s="1"/>
  <c r="AK136" i="4"/>
  <c r="AQ136" i="4" s="1"/>
  <c r="AW136" i="4" s="1"/>
  <c r="AG112" i="4"/>
  <c r="AE112" i="4"/>
  <c r="AI112" i="4"/>
  <c r="AO112" i="4" s="1"/>
  <c r="AU112" i="4" s="1"/>
  <c r="AH112" i="4"/>
  <c r="AG9" i="4"/>
  <c r="Y231" i="4"/>
  <c r="Z231" i="4" s="1"/>
  <c r="AA225" i="4"/>
  <c r="AM225" i="4" s="1"/>
  <c r="AS225" i="4" s="1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44" i="4"/>
  <c r="AK148" i="4"/>
  <c r="AQ148" i="4" s="1"/>
  <c r="AW148" i="4" s="1"/>
  <c r="AB148" i="4"/>
  <c r="AE148" i="4"/>
  <c r="AQ15" i="4"/>
  <c r="AW15" i="4" s="1"/>
  <c r="AC44" i="4"/>
  <c r="AO44" i="4" s="1"/>
  <c r="AU44" i="4" s="1"/>
  <c r="AF136" i="4"/>
  <c r="AL136" i="4" s="1"/>
  <c r="AR136" i="4" s="1"/>
  <c r="AM139" i="4"/>
  <c r="AS139" i="4" s="1"/>
  <c r="AB112" i="4"/>
  <c r="AG225" i="4"/>
  <c r="AN109" i="4"/>
  <c r="AT109" i="4" s="1"/>
  <c r="AL69" i="4"/>
  <c r="AR69" i="4" s="1"/>
  <c r="AL151" i="4"/>
  <c r="AR151" i="4" s="1"/>
  <c r="AN160" i="4"/>
  <c r="AT160" i="4" s="1"/>
  <c r="AL120" i="4"/>
  <c r="AR120" i="4" s="1"/>
  <c r="AP66" i="4"/>
  <c r="AV66" i="4" s="1"/>
  <c r="AP27" i="4"/>
  <c r="AV27" i="4" s="1"/>
  <c r="AG11" i="4"/>
  <c r="AP171" i="4"/>
  <c r="AV171" i="4" s="1"/>
  <c r="AK107" i="4"/>
  <c r="AH44" i="4"/>
  <c r="AJ148" i="4"/>
  <c r="AI148" i="4"/>
  <c r="AC148" i="4"/>
  <c r="AE11" i="4"/>
  <c r="Z44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AQ9" i="4" s="1"/>
  <c r="AW9" i="4" s="1"/>
  <c r="Z9" i="4"/>
  <c r="AA9" i="4"/>
  <c r="AM9" i="4" s="1"/>
  <c r="AS9" i="4" s="1"/>
  <c r="D241" i="4"/>
  <c r="H241" i="4" s="1"/>
  <c r="E241" i="4"/>
  <c r="I241" i="4" s="1"/>
  <c r="AN228" i="4"/>
  <c r="AT228" i="4" s="1"/>
  <c r="AM172" i="4"/>
  <c r="AS172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Q170" i="4"/>
  <c r="AW170" i="4" s="1"/>
  <c r="AI174" i="4"/>
  <c r="AO115" i="4"/>
  <c r="AU115" i="4" s="1"/>
  <c r="AG180" i="4"/>
  <c r="Z174" i="4"/>
  <c r="AB174" i="4"/>
  <c r="AN174" i="4" s="1"/>
  <c r="AT174" i="4" s="1"/>
  <c r="AM15" i="4"/>
  <c r="AS15" i="4" s="1"/>
  <c r="AJ174" i="4"/>
  <c r="AP174" i="4" s="1"/>
  <c r="AV174" i="4" s="1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O180" i="4" s="1"/>
  <c r="AU180" i="4" s="1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AN120" i="4"/>
  <c r="AT120" i="4" s="1"/>
  <c r="AF113" i="4"/>
  <c r="AM170" i="4"/>
  <c r="AS170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AJ144" i="4"/>
  <c r="AC144" i="4"/>
  <c r="AI144" i="4"/>
  <c r="AG144" i="4"/>
  <c r="AJ405" i="4"/>
  <c r="AB405" i="4"/>
  <c r="AC437" i="4"/>
  <c r="AO398" i="4"/>
  <c r="AU398" i="4" s="1"/>
  <c r="AC405" i="4"/>
  <c r="AO405" i="4" s="1"/>
  <c r="AU405" i="4" s="1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L960" i="4" s="1"/>
  <c r="AA960" i="4"/>
  <c r="AM960" i="4" s="1"/>
  <c r="AT960" i="4"/>
  <c r="AU960" i="4"/>
  <c r="AB960" i="4"/>
  <c r="AN960" i="4" s="1"/>
  <c r="AV960" i="4"/>
  <c r="AK956" i="4"/>
  <c r="AB322" i="4"/>
  <c r="Z405" i="4"/>
  <c r="AL405" i="4" s="1"/>
  <c r="AR405" i="4" s="1"/>
  <c r="AD405" i="4"/>
  <c r="AP405" i="4" s="1"/>
  <c r="AV405" i="4" s="1"/>
  <c r="AI405" i="4"/>
  <c r="AK405" i="4"/>
  <c r="AE405" i="4"/>
  <c r="X917" i="4"/>
  <c r="Y917" i="4"/>
  <c r="X872" i="4"/>
  <c r="Y872" i="4"/>
  <c r="Y904" i="4"/>
  <c r="AA437" i="4"/>
  <c r="AK437" i="4"/>
  <c r="AJ437" i="4"/>
  <c r="AD437" i="4"/>
  <c r="AG437" i="4"/>
  <c r="AM437" i="4" s="1"/>
  <c r="AS437" i="4" s="1"/>
  <c r="AF437" i="4"/>
  <c r="Z437" i="4"/>
  <c r="AL437" i="4" s="1"/>
  <c r="AR437" i="4" s="1"/>
  <c r="F437" i="4" s="1"/>
  <c r="J437" i="4" s="1"/>
  <c r="AH437" i="4"/>
  <c r="AI437" i="4"/>
  <c r="AO437" i="4" s="1"/>
  <c r="AU437" i="4" s="1"/>
  <c r="AB437" i="4"/>
  <c r="AN437" i="4" s="1"/>
  <c r="AT437" i="4" s="1"/>
  <c r="AE437" i="4"/>
  <c r="AQ437" i="4" s="1"/>
  <c r="AW437" i="4" s="1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AM405" i="4"/>
  <c r="AS40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O972" i="4" s="1"/>
  <c r="AG972" i="4"/>
  <c r="AA972" i="4"/>
  <c r="AS972" i="4"/>
  <c r="AB972" i="4"/>
  <c r="AN972" i="4" s="1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N405" i="4"/>
  <c r="AT405" i="4" s="1"/>
  <c r="AG671" i="4"/>
  <c r="AB671" i="4"/>
  <c r="AF671" i="4"/>
  <c r="AK671" i="4"/>
  <c r="AC671" i="4"/>
  <c r="AO671" i="4" s="1"/>
  <c r="AU671" i="4" s="1"/>
  <c r="AE671" i="4"/>
  <c r="AA671" i="4"/>
  <c r="AM671" i="4" s="1"/>
  <c r="AS671" i="4" s="1"/>
  <c r="AJ671" i="4"/>
  <c r="Z671" i="4"/>
  <c r="AD671" i="4"/>
  <c r="AH671" i="4"/>
  <c r="AQ405" i="4"/>
  <c r="AW405" i="4" s="1"/>
  <c r="AH997" i="4"/>
  <c r="AA997" i="4"/>
  <c r="AF997" i="4"/>
  <c r="AW997" i="4"/>
  <c r="AC997" i="4"/>
  <c r="AG997" i="4"/>
  <c r="AB997" i="4"/>
  <c r="AN997" i="4" s="1"/>
  <c r="AK997" i="4"/>
  <c r="AV997" i="4"/>
  <c r="Z997" i="4"/>
  <c r="AS997" i="4"/>
  <c r="AD997" i="4"/>
  <c r="AT997" i="4"/>
  <c r="AE997" i="4"/>
  <c r="AJ997" i="4"/>
  <c r="AI997" i="4"/>
  <c r="AU997" i="4"/>
  <c r="AC225" i="4"/>
  <c r="AO225" i="4" s="1"/>
  <c r="AU225" i="4" s="1"/>
  <c r="Z225" i="4"/>
  <c r="AE262" i="4"/>
  <c r="AQ262" i="4" s="1"/>
  <c r="AW262" i="4" s="1"/>
  <c r="G241" i="4"/>
  <c r="AQ260" i="4"/>
  <c r="AW260" i="4" s="1"/>
  <c r="AK262" i="4"/>
  <c r="AJ225" i="4"/>
  <c r="AP225" i="4" s="1"/>
  <c r="AV225" i="4" s="1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E10" i="4"/>
  <c r="AH11" i="4"/>
  <c r="AN11" i="4" s="1"/>
  <c r="AT11" i="4" s="1"/>
  <c r="AO139" i="4"/>
  <c r="AU139" i="4" s="1"/>
  <c r="AQ112" i="4"/>
  <c r="AW112" i="4" s="1"/>
  <c r="AF230" i="4"/>
  <c r="F241" i="4"/>
  <c r="J241" i="4" s="1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M11" i="4" s="1"/>
  <c r="AS11" i="4" s="1"/>
  <c r="AD10" i="4"/>
  <c r="AL36" i="4"/>
  <c r="AR36" i="4" s="1"/>
  <c r="D36" i="4" s="1"/>
  <c r="H36" i="4" s="1"/>
  <c r="AM112" i="4"/>
  <c r="AS112" i="4" s="1"/>
  <c r="AL358" i="4"/>
  <c r="AR358" i="4" s="1"/>
  <c r="AM350" i="4"/>
  <c r="AS350" i="4" s="1"/>
  <c r="AQ369" i="4"/>
  <c r="AW369" i="4" s="1"/>
  <c r="AN350" i="4"/>
  <c r="AT350" i="4" s="1"/>
  <c r="AL333" i="4"/>
  <c r="AR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L322" i="4" s="1"/>
  <c r="AR322" i="4" s="1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G943" i="4"/>
  <c r="Y962" i="4"/>
  <c r="X962" i="4"/>
  <c r="AN343" i="4"/>
  <c r="AT343" i="4" s="1"/>
  <c r="AJ118" i="4"/>
  <c r="AF131" i="4"/>
  <c r="AL59" i="4"/>
  <c r="AR59" i="4" s="1"/>
  <c r="D59" i="4" s="1"/>
  <c r="H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M869" i="4"/>
  <c r="AS869" i="4" s="1"/>
  <c r="AH885" i="4"/>
  <c r="AG956" i="4"/>
  <c r="AF343" i="4"/>
  <c r="AI365" i="4"/>
  <c r="AO365" i="4" s="1"/>
  <c r="AU365" i="4" s="1"/>
  <c r="AH365" i="4"/>
  <c r="AN365" i="4" s="1"/>
  <c r="AT365" i="4" s="1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M842" i="4" s="1"/>
  <c r="AS842" i="4" s="1"/>
  <c r="AD842" i="4"/>
  <c r="AK842" i="4"/>
  <c r="AE842" i="4"/>
  <c r="AF842" i="4"/>
  <c r="AL842" i="4" s="1"/>
  <c r="AR842" i="4" s="1"/>
  <c r="E842" i="4" s="1"/>
  <c r="I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K876" i="4" s="1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Q666" i="4" s="1"/>
  <c r="AW666" i="4" s="1"/>
  <c r="AB666" i="4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E437" i="4"/>
  <c r="I437" i="4" s="1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E451" i="4" s="1"/>
  <c r="I451" i="4" s="1"/>
  <c r="AE203" i="4"/>
  <c r="AQ203" i="4" s="1"/>
  <c r="AW203" i="4" s="1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P310" i="4" s="1"/>
  <c r="AV310" i="4" s="1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Q491" i="4" s="1"/>
  <c r="AW491" i="4" s="1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L664" i="4" s="1"/>
  <c r="AR664" i="4" s="1"/>
  <c r="AD664" i="4"/>
  <c r="AK664" i="4"/>
  <c r="AC664" i="4"/>
  <c r="AI664" i="4"/>
  <c r="AO664" i="4" s="1"/>
  <c r="AU664" i="4" s="1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O431" i="4" s="1"/>
  <c r="AU431" i="4" s="1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X906" i="4" s="1"/>
  <c r="AB962" i="4"/>
  <c r="AE962" i="4"/>
  <c r="AC962" i="4"/>
  <c r="AF962" i="4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J411" i="4"/>
  <c r="AH674" i="4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D842" i="4"/>
  <c r="H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P513" i="4"/>
  <c r="AV513" i="4" s="1"/>
  <c r="AD777" i="4"/>
  <c r="AP777" i="4" s="1"/>
  <c r="AV777" i="4" s="1"/>
  <c r="Z777" i="4"/>
  <c r="AE777" i="4"/>
  <c r="AQ777" i="4" s="1"/>
  <c r="AW777" i="4" s="1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X866" i="4" s="1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M560" i="4" s="1"/>
  <c r="AS560" i="4" s="1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O958" i="4"/>
  <c r="AN958" i="4"/>
  <c r="AL113" i="4"/>
  <c r="AR113" i="4" s="1"/>
  <c r="F113" i="4" s="1"/>
  <c r="J113" i="4" s="1"/>
  <c r="AQ59" i="4"/>
  <c r="AW59" i="4" s="1"/>
  <c r="AP118" i="4"/>
  <c r="AV11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L107" i="4"/>
  <c r="AR107" i="4" s="1"/>
  <c r="E107" i="4" s="1"/>
  <c r="I107" i="4" s="1"/>
  <c r="AQ770" i="4"/>
  <c r="AW770" i="4" s="1"/>
  <c r="AE756" i="4"/>
  <c r="AC79" i="4"/>
  <c r="AB79" i="4"/>
  <c r="AC752" i="4"/>
  <c r="Z752" i="4"/>
  <c r="AK779" i="4"/>
  <c r="AQ779" i="4" s="1"/>
  <c r="AW779" i="4" s="1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N515" i="4" s="1"/>
  <c r="AT515" i="4" s="1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L587" i="4" s="1"/>
  <c r="AR587" i="4" s="1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P191" i="4"/>
  <c r="AV191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N24" i="4"/>
  <c r="AT24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M17" i="4" s="1"/>
  <c r="AS17" i="4" s="1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V898" i="4"/>
  <c r="AI898" i="4"/>
  <c r="AS898" i="4"/>
  <c r="AW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E587" i="4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D109" i="4"/>
  <c r="H109" i="4" s="1"/>
  <c r="E160" i="4"/>
  <c r="I160" i="4" s="1"/>
  <c r="G160" i="4"/>
  <c r="F160" i="4"/>
  <c r="J160" i="4" s="1"/>
  <c r="D160" i="4"/>
  <c r="H160" i="4" s="1"/>
  <c r="E641" i="4"/>
  <c r="I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F22" i="4"/>
  <c r="J22" i="4" s="1"/>
  <c r="D22" i="4"/>
  <c r="H22" i="4" s="1"/>
  <c r="G22" i="4"/>
  <c r="E22" i="4"/>
  <c r="I22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F48" i="4"/>
  <c r="J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D69" i="4"/>
  <c r="H69" i="4" s="1"/>
  <c r="F69" i="4"/>
  <c r="J69" i="4" s="1"/>
  <c r="E69" i="4"/>
  <c r="I6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66" i="4"/>
  <c r="E66" i="4"/>
  <c r="I66" i="4" s="1"/>
  <c r="G170" i="4"/>
  <c r="E170" i="4"/>
  <c r="I170" i="4" s="1"/>
  <c r="D170" i="4"/>
  <c r="H170" i="4" s="1"/>
  <c r="F170" i="4"/>
  <c r="J170" i="4" s="1"/>
  <c r="F828" i="4"/>
  <c r="J828" i="4" s="1"/>
  <c r="G59" i="4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102" i="4"/>
  <c r="H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G8" i="4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D31" i="4"/>
  <c r="H31" i="4" s="1"/>
  <c r="F31" i="4"/>
  <c r="J31" i="4" s="1"/>
  <c r="G31" i="4"/>
  <c r="E163" i="4"/>
  <c r="I163" i="4" s="1"/>
  <c r="AL632" i="4"/>
  <c r="AR632" i="4" s="1"/>
  <c r="AN632" i="4"/>
  <c r="AT632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F147" i="4"/>
  <c r="J147" i="4" s="1"/>
  <c r="G147" i="4"/>
  <c r="E147" i="4"/>
  <c r="I147" i="4" s="1"/>
  <c r="D147" i="4"/>
  <c r="H147" i="4" s="1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P958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E18" i="4"/>
  <c r="I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Q830" i="4"/>
  <c r="AW830" i="4" s="1"/>
  <c r="G543" i="4"/>
  <c r="F543" i="4"/>
  <c r="J543" i="4" s="1"/>
  <c r="E543" i="4"/>
  <c r="I543" i="4" s="1"/>
  <c r="D543" i="4"/>
  <c r="H543" i="4" s="1"/>
  <c r="AL880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E36" i="4"/>
  <c r="I36" i="4" s="1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Z12" i="4"/>
  <c r="AC12" i="4"/>
  <c r="AB12" i="4"/>
  <c r="AN12" i="4" s="1"/>
  <c r="AT12" i="4" s="1"/>
  <c r="E24" i="4"/>
  <c r="I24" i="4" s="1"/>
  <c r="F24" i="4"/>
  <c r="J24" i="4" s="1"/>
  <c r="G24" i="4"/>
  <c r="D24" i="4"/>
  <c r="H24" i="4" s="1"/>
  <c r="AQ24" i="4"/>
  <c r="AW24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P17" i="4"/>
  <c r="AV17" i="4" s="1"/>
  <c r="AL963" i="4"/>
  <c r="AO963" i="4"/>
  <c r="AE943" i="4"/>
  <c r="Z943" i="4"/>
  <c r="AT943" i="4"/>
  <c r="AB101" i="4"/>
  <c r="AA101" i="4"/>
  <c r="AM101" i="4" s="1"/>
  <c r="AS101" i="4" s="1"/>
  <c r="AD101" i="4"/>
  <c r="AO879" i="4"/>
  <c r="AQ879" i="4"/>
  <c r="AL879" i="4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E152" i="4"/>
  <c r="I152" i="4" s="1"/>
  <c r="AQ107" i="4"/>
  <c r="AW107" i="4" s="1"/>
  <c r="AJ52" i="4"/>
  <c r="AI52" i="4"/>
  <c r="AM48" i="4"/>
  <c r="AS48" i="4" s="1"/>
  <c r="AJ127" i="4"/>
  <c r="AI127" i="4"/>
  <c r="AN97" i="4"/>
  <c r="AT97" i="4" s="1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E949" i="4"/>
  <c r="AQ949" i="4" s="1"/>
  <c r="AV949" i="4"/>
  <c r="AW949" i="4"/>
  <c r="AD949" i="4"/>
  <c r="AT949" i="4"/>
  <c r="Z949" i="4"/>
  <c r="AL949" i="4" s="1"/>
  <c r="AA949" i="4"/>
  <c r="AM949" i="4" s="1"/>
  <c r="AU949" i="4"/>
  <c r="AS949" i="4"/>
  <c r="AB933" i="4"/>
  <c r="AC933" i="4"/>
  <c r="AE933" i="4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L321" i="4" s="1"/>
  <c r="AR321" i="4" s="1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M668" i="4"/>
  <c r="AS668" i="4" s="1"/>
  <c r="D649" i="4"/>
  <c r="H649" i="4" s="1"/>
  <c r="AK716" i="4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N934" i="4" s="1"/>
  <c r="AE934" i="4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E140" i="4"/>
  <c r="I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M788" i="4" s="1"/>
  <c r="AS788" i="4" s="1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A49" i="4"/>
  <c r="AE32" i="4"/>
  <c r="AD32" i="4"/>
  <c r="AB32" i="4"/>
  <c r="AA32" i="4"/>
  <c r="AM32" i="4" s="1"/>
  <c r="AS32" i="4" s="1"/>
  <c r="AC32" i="4"/>
  <c r="Z32" i="4"/>
  <c r="AL174" i="4"/>
  <c r="AR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I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O136" i="4"/>
  <c r="AU136" i="4" s="1"/>
  <c r="AP136" i="4"/>
  <c r="AV136" i="4" s="1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Z52" i="4"/>
  <c r="AD52" i="4"/>
  <c r="AE52" i="4"/>
  <c r="AU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C166" i="4"/>
  <c r="Z79" i="4"/>
  <c r="AD79" i="4"/>
  <c r="AA79" i="4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P974" i="4" s="1"/>
  <c r="AV974" i="4"/>
  <c r="AW974" i="4"/>
  <c r="AU974" i="4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N114" i="4" s="1"/>
  <c r="AT114" i="4" s="1"/>
  <c r="AC114" i="4"/>
  <c r="AA114" i="4"/>
  <c r="AM114" i="4" s="1"/>
  <c r="AS114" i="4" s="1"/>
  <c r="AE114" i="4"/>
  <c r="Z114" i="4"/>
  <c r="AG113" i="4"/>
  <c r="AJ113" i="4"/>
  <c r="AD71" i="4"/>
  <c r="AP71" i="4" s="1"/>
  <c r="AV71" i="4" s="1"/>
  <c r="AC71" i="4"/>
  <c r="AO71" i="4" s="1"/>
  <c r="AU71" i="4" s="1"/>
  <c r="AE71" i="4"/>
  <c r="AB71" i="4"/>
  <c r="AN71" i="4" s="1"/>
  <c r="AT71" i="4" s="1"/>
  <c r="AE55" i="4"/>
  <c r="AA55" i="4"/>
  <c r="AD55" i="4"/>
  <c r="AC55" i="4"/>
  <c r="Z55" i="4"/>
  <c r="AB55" i="4"/>
  <c r="AN55" i="4" s="1"/>
  <c r="AT55" i="4" s="1"/>
  <c r="AF46" i="4"/>
  <c r="AK46" i="4"/>
  <c r="AI46" i="4"/>
  <c r="AF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Q611" i="4" s="1"/>
  <c r="AW611" i="4" s="1"/>
  <c r="AL602" i="4"/>
  <c r="AR602" i="4" s="1"/>
  <c r="Y533" i="4"/>
  <c r="AC533" i="4" s="1"/>
  <c r="AA145" i="4"/>
  <c r="AE145" i="4"/>
  <c r="AQ145" i="4" s="1"/>
  <c r="AW145" i="4" s="1"/>
  <c r="Z145" i="4"/>
  <c r="AF129" i="4"/>
  <c r="AL129" i="4" s="1"/>
  <c r="AR129" i="4" s="1"/>
  <c r="AK129" i="4"/>
  <c r="Y117" i="4"/>
  <c r="AC117" i="4" s="1"/>
  <c r="AD70" i="4"/>
  <c r="AC70" i="4"/>
  <c r="Z70" i="4"/>
  <c r="AL70" i="4" s="1"/>
  <c r="AE70" i="4"/>
  <c r="AQ70" i="4" s="1"/>
  <c r="AW70" i="4" s="1"/>
  <c r="AB70" i="4"/>
  <c r="AA70" i="4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Y662" i="4"/>
  <c r="AC662" i="4" s="1"/>
  <c r="AG791" i="4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O50" i="4" s="1"/>
  <c r="AU50" i="4" s="1"/>
  <c r="AA12" i="4"/>
  <c r="AE12" i="4"/>
  <c r="AQ12" i="4" s="1"/>
  <c r="AW12" i="4" s="1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D182" i="4"/>
  <c r="Z182" i="4"/>
  <c r="AL182" i="4" s="1"/>
  <c r="AR182" i="4" s="1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C142" i="4"/>
  <c r="AO142" i="4" s="1"/>
  <c r="AU142" i="4" s="1"/>
  <c r="AB142" i="4"/>
  <c r="AE142" i="4"/>
  <c r="AD142" i="4"/>
  <c r="AA142" i="4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Q747" i="4" s="1"/>
  <c r="AW747" i="4" s="1"/>
  <c r="AC747" i="4"/>
  <c r="AO747" i="4" s="1"/>
  <c r="AU747" i="4" s="1"/>
  <c r="Z747" i="4"/>
  <c r="Z731" i="4"/>
  <c r="AL731" i="4" s="1"/>
  <c r="AR731" i="4" s="1"/>
  <c r="AD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D705" i="4"/>
  <c r="AE705" i="4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L104" i="4" s="1"/>
  <c r="AR104" i="4" s="1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G144" i="4"/>
  <c r="D144" i="4"/>
  <c r="H144" i="4" s="1"/>
  <c r="AB942" i="4"/>
  <c r="AN942" i="4" s="1"/>
  <c r="AE942" i="4"/>
  <c r="AQ942" i="4" s="1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AN922" i="4"/>
  <c r="AO922" i="4"/>
  <c r="AM922" i="4"/>
  <c r="AC88" i="4"/>
  <c r="AE88" i="4"/>
  <c r="AD88" i="4"/>
  <c r="AP88" i="4" s="1"/>
  <c r="AV88" i="4" s="1"/>
  <c r="AB967" i="4"/>
  <c r="AN967" i="4" s="1"/>
  <c r="AD967" i="4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Z720" i="4"/>
  <c r="AL720" i="4" s="1"/>
  <c r="AR720" i="4" s="1"/>
  <c r="AA720" i="4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D185" i="4"/>
  <c r="AP185" i="4" s="1"/>
  <c r="AV185" i="4" s="1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M21" i="4" s="1"/>
  <c r="AS21" i="4" s="1"/>
  <c r="AB21" i="4"/>
  <c r="AE21" i="4"/>
  <c r="AC17" i="4"/>
  <c r="AO17" i="4" s="1"/>
  <c r="AU17" i="4" s="1"/>
  <c r="AA13" i="4"/>
  <c r="AB13" i="4"/>
  <c r="AN13" i="4" s="1"/>
  <c r="AT13" i="4" s="1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C97" i="4"/>
  <c r="AO97" i="4" s="1"/>
  <c r="AU97" i="4" s="1"/>
  <c r="AB35" i="4"/>
  <c r="AA35" i="4"/>
  <c r="AE35" i="4"/>
  <c r="Z35" i="4"/>
  <c r="AC35" i="4"/>
  <c r="AO35" i="4" s="1"/>
  <c r="AU35" i="4" s="1"/>
  <c r="AD35" i="4"/>
  <c r="Y33" i="4"/>
  <c r="Z33" i="4" s="1"/>
  <c r="Z23" i="4"/>
  <c r="AD23" i="4"/>
  <c r="AP23" i="4" s="1"/>
  <c r="AV23" i="4" s="1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L43" i="4" s="1"/>
  <c r="AR43" i="4" s="1"/>
  <c r="AE43" i="4"/>
  <c r="AQ43" i="4" s="1"/>
  <c r="AW43" i="4" s="1"/>
  <c r="AD43" i="4"/>
  <c r="AB105" i="4"/>
  <c r="AC105" i="4"/>
  <c r="AE105" i="4"/>
  <c r="AQ105" i="4" s="1"/>
  <c r="AW105" i="4" s="1"/>
  <c r="AD105" i="4"/>
  <c r="Z105" i="4"/>
  <c r="AL105" i="4" s="1"/>
  <c r="AR105" i="4" s="1"/>
  <c r="AA105" i="4"/>
  <c r="AL610" i="4"/>
  <c r="AR610" i="4" s="1"/>
  <c r="AA891" i="4"/>
  <c r="AM891" i="4" s="1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39" i="4"/>
  <c r="AW639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75" i="4"/>
  <c r="I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G451" i="4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I291" i="4"/>
  <c r="Y361" i="4"/>
  <c r="AA361" i="4" s="1"/>
  <c r="AF295" i="4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N118" i="4" l="1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F587" i="4"/>
  <c r="J587" i="4" s="1"/>
  <c r="D587" i="4"/>
  <c r="H587" i="4" s="1"/>
  <c r="E587" i="4"/>
  <c r="I587" i="4" s="1"/>
  <c r="G587" i="4"/>
  <c r="F664" i="4"/>
  <c r="J664" i="4" s="1"/>
  <c r="G664" i="4"/>
  <c r="D664" i="4"/>
  <c r="H664" i="4" s="1"/>
  <c r="E664" i="4"/>
  <c r="I664" i="4" s="1"/>
  <c r="G405" i="4"/>
  <c r="D405" i="4"/>
  <c r="H405" i="4" s="1"/>
  <c r="E405" i="4"/>
  <c r="I405" i="4" s="1"/>
  <c r="F405" i="4"/>
  <c r="J405" i="4" s="1"/>
  <c r="G684" i="4"/>
  <c r="D684" i="4"/>
  <c r="H684" i="4" s="1"/>
  <c r="F684" i="4"/>
  <c r="J684" i="4" s="1"/>
  <c r="E684" i="4"/>
  <c r="I684" i="4" s="1"/>
  <c r="G639" i="4"/>
  <c r="F639" i="4"/>
  <c r="J639" i="4" s="1"/>
  <c r="E639" i="4"/>
  <c r="I639" i="4" s="1"/>
  <c r="D639" i="4"/>
  <c r="H639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M937" i="4"/>
  <c r="AL142" i="4"/>
  <c r="AR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F842" i="4"/>
  <c r="J842" i="4" s="1"/>
  <c r="AO674" i="4"/>
  <c r="AU674" i="4" s="1"/>
  <c r="D437" i="4"/>
  <c r="H437" i="4" s="1"/>
  <c r="G350" i="4"/>
  <c r="AH943" i="4"/>
  <c r="AL646" i="4"/>
  <c r="AR646" i="4" s="1"/>
  <c r="AH974" i="4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D152" i="4"/>
  <c r="H152" i="4" s="1"/>
  <c r="AU943" i="4"/>
  <c r="AS943" i="4"/>
  <c r="AB943" i="4"/>
  <c r="AN943" i="4" s="1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G842" i="4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P149" i="4"/>
  <c r="AV149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M791" i="4"/>
  <c r="AS791" i="4" s="1"/>
  <c r="AO784" i="4"/>
  <c r="AU784" i="4" s="1"/>
  <c r="AM145" i="4"/>
  <c r="AS145" i="4" s="1"/>
  <c r="AO25" i="4"/>
  <c r="AU25" i="4" s="1"/>
  <c r="Z149" i="4"/>
  <c r="AL122" i="4"/>
  <c r="AR122" i="4" s="1"/>
  <c r="AN974" i="4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AL671" i="4"/>
  <c r="AR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D100" i="4"/>
  <c r="H100" i="4" s="1"/>
  <c r="G100" i="4"/>
  <c r="E100" i="4"/>
  <c r="I100" i="4" s="1"/>
  <c r="F100" i="4"/>
  <c r="J100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O174" i="4"/>
  <c r="AU174" i="4" s="1"/>
  <c r="E262" i="4"/>
  <c r="I262" i="4" s="1"/>
  <c r="D262" i="4"/>
  <c r="H262" i="4" s="1"/>
  <c r="F262" i="4"/>
  <c r="J262" i="4" s="1"/>
  <c r="G262" i="4"/>
  <c r="AM105" i="4"/>
  <c r="AS105" i="4" s="1"/>
  <c r="AO105" i="4"/>
  <c r="AU105" i="4" s="1"/>
  <c r="AL23" i="4"/>
  <c r="AR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AF58" i="4"/>
  <c r="AL145" i="4"/>
  <c r="AR145" i="4" s="1"/>
  <c r="AM55" i="4"/>
  <c r="AS55" i="4" s="1"/>
  <c r="AL114" i="4"/>
  <c r="AR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Q917" i="4" s="1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O904" i="4" s="1"/>
  <c r="AD904" i="4"/>
  <c r="AP904" i="4" s="1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E59" i="4"/>
  <c r="I59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F59" i="4"/>
  <c r="J59" i="4" s="1"/>
  <c r="D641" i="4"/>
  <c r="H641" i="4" s="1"/>
  <c r="AQ890" i="4"/>
  <c r="AO924" i="4"/>
  <c r="AG678" i="4"/>
  <c r="F422" i="4"/>
  <c r="J422" i="4" s="1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AO997" i="4"/>
  <c r="D671" i="4"/>
  <c r="H671" i="4" s="1"/>
  <c r="E671" i="4"/>
  <c r="I671" i="4" s="1"/>
  <c r="G671" i="4"/>
  <c r="F671" i="4"/>
  <c r="J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AQ183" i="4"/>
  <c r="AW183" i="4" s="1"/>
  <c r="AM183" i="4"/>
  <c r="AS183" i="4" s="1"/>
  <c r="AM46" i="4"/>
  <c r="AS46" i="4" s="1"/>
  <c r="AL12" i="4"/>
  <c r="AR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G413" i="4"/>
  <c r="E413" i="4"/>
  <c r="I41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F76" i="4"/>
  <c r="J76" i="4" s="1"/>
  <c r="D76" i="4"/>
  <c r="H76" i="4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E25" i="4"/>
  <c r="I25" i="4" s="1"/>
  <c r="G25" i="4"/>
  <c r="D25" i="4"/>
  <c r="H25" i="4" s="1"/>
  <c r="F25" i="4"/>
  <c r="J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O64" i="4" s="1"/>
  <c r="AU64" i="4" s="1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L758" i="4" s="1"/>
  <c r="AR758" i="4" s="1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P33" i="4" s="1"/>
  <c r="AV33" i="4" s="1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Z173" i="4"/>
  <c r="AB173" i="4"/>
  <c r="AN173" i="4" s="1"/>
  <c r="AT173" i="4" s="1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P45" i="4" s="1"/>
  <c r="AV45" i="4" s="1"/>
  <c r="AC45" i="4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L137" i="4" s="1"/>
  <c r="AR137" i="4" s="1"/>
  <c r="AE137" i="4"/>
  <c r="AQ137" i="4" s="1"/>
  <c r="AW137" i="4" s="1"/>
  <c r="AD137" i="4"/>
  <c r="AP137" i="4" s="1"/>
  <c r="AV137" i="4" s="1"/>
  <c r="AD146" i="4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G176" i="4"/>
  <c r="D176" i="4"/>
  <c r="H176" i="4" s="1"/>
  <c r="F176" i="4"/>
  <c r="J176" i="4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Z126" i="4"/>
  <c r="AL126" i="4" s="1"/>
  <c r="AR126" i="4" s="1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L361" i="4" s="1"/>
  <c r="AR361" i="4" s="1"/>
  <c r="AO390" i="4"/>
  <c r="AU390" i="4" s="1"/>
  <c r="AO429" i="4"/>
  <c r="AU429" i="4" s="1"/>
  <c r="AF370" i="4"/>
  <c r="Z391" i="4"/>
  <c r="AL391" i="4" s="1"/>
  <c r="AR391" i="4" s="1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E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F190" i="4" l="1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E87" i="4"/>
  <c r="I87" i="4" s="1"/>
  <c r="G87" i="4"/>
  <c r="D87" i="4"/>
  <c r="H87" i="4" s="1"/>
  <c r="F87" i="4"/>
  <c r="J87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D56" i="4"/>
  <c r="H56" i="4" s="1"/>
  <c r="E56" i="4"/>
  <c r="I56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O923" i="4" l="1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D34" i="4"/>
  <c r="H34" i="4" s="1"/>
  <c r="F34" i="4"/>
  <c r="J34" i="4" s="1"/>
  <c r="AL212" i="4"/>
  <c r="AR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G83" i="4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D165" i="4"/>
  <c r="H165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F90" i="4"/>
  <c r="J90" i="4" s="1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83" i="4" l="1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<sst xmlns="http://schemas.openxmlformats.org/spreadsheetml/2006/main" count="530" uniqueCount="177">
  <si>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</si>
  <si>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</si>
  <si>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</si>
  <si>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</si>
  <si>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</si>
  <si>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</si>
  <si>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</si>
  <si>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</si>
  <si>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</si>
  <si>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</si>
  <si>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</si>
  <si>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</si>
  <si>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</si>
  <si>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</si>
  <si>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</si>
  <si>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</si>
  <si>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</si>
  <si>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</si>
  <si>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</si>
  <si>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</si>
  <si>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</si>
  <si>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</si>
  <si>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</si>
  <si>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</si>
  <si>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</si>
  <si>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</si>
  <si>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</si>
  <si>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</si>
  <si>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</si>
  <si>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</si>
  <si>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</si>
  <si>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</si>
  <si>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</si>
  <si>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</si>
  <si>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</si>
  <si>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</si>
  <si>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</si>
  <si>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</si>
  <si>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</si>
  <si>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</si>
  <si>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</si>
  <si>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</si>
  <si>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</si>
  <si>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</si>
  <si>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</si>
  <si>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</si>
  <si>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</si>
  <si>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</si>
  <si>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</si>
  <si>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</si>
  <si>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</si>
  <si>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</si>
  <si>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</si>
  <si>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</si>
  <si>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</si>
  <si>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</si>
  <si>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</si>
  <si>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</si>
  <si>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</si>
  <si>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</si>
  <si>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</si>
  <si>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</si>
  <si>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</si>
  <si>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</si>
  <si>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</si>
  <si>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</si>
  <si>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</si>
  <si>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</si>
  <si>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SC3</t>
  </si>
  <si>
    <t>Edinburgh City</t>
  </si>
  <si>
    <t>Elgin</t>
  </si>
  <si>
    <t>Bolton</t>
  </si>
  <si>
    <t>Crewe</t>
  </si>
  <si>
    <t>Hartlepool</t>
  </si>
  <si>
    <t>Newport County</t>
  </si>
  <si>
    <t>Accrington</t>
  </si>
  <si>
    <t>Plymouth</t>
  </si>
  <si>
    <t>Burton</t>
  </si>
  <si>
    <t>Charlton</t>
  </si>
  <si>
    <t>Ipswich</t>
  </si>
  <si>
    <t>Oxford</t>
  </si>
  <si>
    <t>Milton Keynes Dons</t>
  </si>
  <si>
    <t>Cambridge</t>
  </si>
  <si>
    <t>Sheffield Weds</t>
  </si>
  <si>
    <t>Gillingham</t>
  </si>
  <si>
    <t>Wycombe</t>
  </si>
  <si>
    <t>Portsmouth</t>
  </si>
  <si>
    <t>Port Vale</t>
  </si>
  <si>
    <t>Bradford</t>
  </si>
  <si>
    <t>Carlisle</t>
  </si>
  <si>
    <t>Barrow</t>
  </si>
  <si>
    <t>Bristol Rvs</t>
  </si>
  <si>
    <t>Northampton</t>
  </si>
  <si>
    <t>Exeter</t>
  </si>
  <si>
    <t>Oldham</t>
  </si>
  <si>
    <t>Rochdale</t>
  </si>
  <si>
    <t>Leyton Orient</t>
  </si>
  <si>
    <t>Scunthorpe</t>
  </si>
  <si>
    <t>Salford</t>
  </si>
  <si>
    <t>Stevenage</t>
  </si>
  <si>
    <t>Mansfield</t>
  </si>
  <si>
    <t>Tranmere</t>
  </si>
  <si>
    <t>Sutton</t>
  </si>
  <si>
    <t>Walsall</t>
  </si>
  <si>
    <t>Harrogate</t>
  </si>
  <si>
    <t>Grimsby</t>
  </si>
  <si>
    <t>Altrincham</t>
  </si>
  <si>
    <t>Boreham Wood</t>
  </si>
  <si>
    <t>Chesterfield</t>
  </si>
  <si>
    <t>Weymouth</t>
  </si>
  <si>
    <t>Kings Lynn</t>
  </si>
  <si>
    <t>Wrexham</t>
  </si>
  <si>
    <t>Maidenhead</t>
  </si>
  <si>
    <t>Dag and Red</t>
  </si>
  <si>
    <t>Notts County</t>
  </si>
  <si>
    <t>Solihull</t>
  </si>
  <si>
    <t>Southend</t>
  </si>
  <si>
    <t>Woking</t>
  </si>
  <si>
    <t>Torquay</t>
  </si>
  <si>
    <t>Dover Athletic</t>
  </si>
  <si>
    <t>Wealdstone</t>
  </si>
  <si>
    <t>Yeovil</t>
  </si>
  <si>
    <t>Eastleigh</t>
  </si>
  <si>
    <t>Stockport</t>
  </si>
  <si>
    <t>Bromley</t>
  </si>
  <si>
    <t>E2</t>
  </si>
  <si>
    <t>E3</t>
  </si>
  <si>
    <t>EC</t>
  </si>
  <si>
    <t>Sandhausen</t>
  </si>
  <si>
    <t>QPR</t>
  </si>
  <si>
    <t>Luton</t>
  </si>
  <si>
    <t>St Pauli</t>
  </si>
  <si>
    <t>Sheffield United</t>
  </si>
  <si>
    <t>Coventry</t>
  </si>
  <si>
    <t>Bristol City</t>
  </si>
  <si>
    <t>Blackburn</t>
  </si>
  <si>
    <t>Fulham</t>
  </si>
  <si>
    <t>Barnsley</t>
  </si>
  <si>
    <t>Huddersfield</t>
  </si>
  <si>
    <t>West Brom</t>
  </si>
  <si>
    <t>Hull</t>
  </si>
  <si>
    <t>Birmingham</t>
  </si>
  <si>
    <t>Middlesbrough</t>
  </si>
  <si>
    <t>Millwall</t>
  </si>
  <si>
    <t>Preston</t>
  </si>
  <si>
    <t>Cardiff</t>
  </si>
  <si>
    <t>Reading</t>
  </si>
  <si>
    <t>Nottm Forest</t>
  </si>
  <si>
    <t>Stoke</t>
  </si>
  <si>
    <t>Peterboro</t>
  </si>
  <si>
    <t>Swansea</t>
  </si>
  <si>
    <t>Blackpool</t>
  </si>
  <si>
    <t>Cheltenham</t>
  </si>
  <si>
    <t>Shrewsbury</t>
  </si>
  <si>
    <t>Doncaster</t>
  </si>
  <si>
    <t>Lincoln</t>
  </si>
  <si>
    <t>Fleetwood Town</t>
  </si>
  <si>
    <t>Morecambe</t>
  </si>
  <si>
    <t>AFC Wimbledon</t>
  </si>
  <si>
    <t>Rotherham</t>
  </si>
  <si>
    <t>Sunderland</t>
  </si>
  <si>
    <t>Wigan</t>
  </si>
  <si>
    <t>Crawley Town</t>
  </si>
  <si>
    <t>Forest Green</t>
  </si>
  <si>
    <t>Swindon</t>
  </si>
  <si>
    <t>Colchester</t>
  </si>
  <si>
    <t>Halifax</t>
  </si>
  <si>
    <t>Derby</t>
  </si>
  <si>
    <t>Bournemouth</t>
  </si>
  <si>
    <t>D2</t>
  </si>
  <si>
    <t>E1</t>
  </si>
  <si>
    <t>SC0</t>
  </si>
  <si>
    <t>Aldershot</t>
  </si>
  <si>
    <t>Ross County</t>
  </si>
  <si>
    <t>Hibernian</t>
  </si>
  <si>
    <t>23/11/2021</t>
  </si>
  <si>
    <t>24/11/2021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</si>
</sst>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1.0517344996321181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1.0494125025023127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1.0516104099147749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1.0483906463555754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1.0424343751332963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1.0512018249471584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1.0509354515449301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1.0475117579190587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1.0503245504598744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1.0581003177923753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1.0518980699471303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1.0518980699471303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1.0597111971376585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1.0501502456550436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1.0513726059103246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1.0586373210952964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1.0513726059103246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1.056895036351561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1.0619653803953464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1.0602107487113226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1.049459408292031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1.0584574108458336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1.0572141669010744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1.0512018249471584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1.055162882031925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1.0597968244159457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1.0571615895212632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1.0480730539288112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1.0575635508862022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1.0703838499014962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1.0720963920751123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1.0633504678478547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1.06243870990235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1.0626247827424988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1.0648207184922545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1.0674111222252509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1.0655103519273617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1.0724395508015951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1.068727537804758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1.0648207184922545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1.0764784527427438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1.0614473041522947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1.0499964535568072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1.0533067630678474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1.04299513543169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1.0509442098096211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1.0484438729518561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1.0488145277884962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1.0497253316960662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1.0421804198806015</v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1.0285953900424203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4.3537599868215136</v>
      </c>
      <c r="I2" s="6">
        <f>IF('Log_working_3-way'!$D2="","",'True_Odds_Calculator_3-way'!O3/'True_Odds_Calculator_3-way'!B3-1)</f>
        <v>6.7094143810229809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2.9252437703142009E-2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1.0280367447178385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21.457705192070698</v>
      </c>
      <c r="I3" s="6">
        <f>IF('Log_working_3-way'!$D3="","",'True_Odds_Calculator_3-way'!O4/'True_Odds_Calculator_3-way'!B4-1)</f>
        <v>7.9763597659828225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2.921937605649827E-2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1.0280734245044427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22.350299348434525</v>
      </c>
      <c r="I4" s="6">
        <f>IF('Log_working_3-way'!$D4="","",'True_Odds_Calculator_3-way'!O5/'True_Odds_Calculator_3-way'!B5-1)</f>
        <v>7.9232879493521722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2.9075438065449211E-2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1.0253850878823862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11.868912951766861</v>
      </c>
      <c r="I5" s="6">
        <f>IF('Log_working_3-way'!$D5="","",'True_Odds_Calculator_3-way'!O6/'True_Odds_Calculator_3-way'!B6-1)</f>
        <v>8.6847569582478563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2.7525832634703873E-2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1.028291684787618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4.9529359209208632</v>
      </c>
      <c r="I6" s="6">
        <f>IF('Log_working_3-way'!$D6="","",'True_Odds_Calculator_3-way'!O7/'True_Odds_Calculator_3-way'!B7-1)</f>
        <v>6.7096956101489367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2.9214893320318014E-2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1.0336419470660425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26.365308552738778</v>
      </c>
      <c r="I7" s="6">
        <f>IF('Log_working_3-way'!$D7="","",'True_Odds_Calculator_3-way'!O8/'True_Odds_Calculator_3-way'!B8-1)</f>
        <v>6.2998389799541057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3.3912895615023197E-2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1.0318651563733934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19.737167567252229</v>
      </c>
      <c r="I8" s="6">
        <f>IF('Log_working_3-way'!$D8="","",'True_Odds_Calculator_3-way'!O9/'True_Odds_Calculator_3-way'!B9-1)</f>
        <v>6.8980676736140421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3.3577533577533458E-2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1.0370748818632471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3.0851687349406598</v>
      </c>
      <c r="I9" s="6">
        <f>IF('Log_working_3-way'!$D9="","",'True_Odds_Calculator_3-way'!O10/'True_Odds_Calculator_3-way'!B10-1)</f>
        <v>5.9726306113282162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3.6376273982491991E-2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1.0309620722486881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8.2220935289471111</v>
      </c>
      <c r="I10" s="6">
        <f>IF('Log_working_3-way'!$D10="","",'True_Odds_Calculator_3-way'!O11/'True_Odds_Calculator_3-way'!B11-1)</f>
        <v>6.9028448187326692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3.2952752250997808E-2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1.0300249080000807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10.206778108058788</v>
      </c>
      <c r="I11" s="6">
        <f>IF('Log_working_3-way'!$D11="","",'True_Odds_Calculator_3-way'!O12/'True_Odds_Calculator_3-way'!B12-1)</f>
        <v>7.6314909560986344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3.2344304509910549E-2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1.03000175215057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12.690864041189775</v>
      </c>
      <c r="I12" s="6">
        <f>IF('Log_working_3-way'!$D12="","",'True_Odds_Calculator_3-way'!O13/'True_Odds_Calculator_3-way'!B13-1)</f>
        <v>6.9989990099288537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3.2299861500040938E-2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1.0337408383580453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5.8710356460764226</v>
      </c>
      <c r="I13" s="6">
        <f>IF('Log_working_3-way'!$D13="","",'True_Odds_Calculator_3-way'!O14/'True_Odds_Calculator_3-way'!B14-1)</f>
        <v>6.2131101834146794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3.4940215333008728E-2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1.0315790841965982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17.288966319748891</v>
      </c>
      <c r="I14" s="6">
        <f>IF('Log_working_3-way'!$D14="","",'True_Odds_Calculator_3-way'!O15/'True_Odds_Calculator_3-way'!B15-1)</f>
        <v>6.3829119861627861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3.3606347779594481E-2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1.0310778113728598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13.765112356072798</v>
      </c>
      <c r="I15" s="6">
        <f>IF('Log_working_3-way'!$D15="","",'True_Odds_Calculator_3-way'!O16/'True_Odds_Calculator_3-way'!B16-1)</f>
        <v>7.1771092767001328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3.3435350474942727E-2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1.032478564502938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16.802931113813546</v>
      </c>
      <c r="I16" s="6">
        <f>IF('Log_working_3-way'!$D16="","",'True_Odds_Calculator_3-way'!O17/'True_Odds_Calculator_3-way'!B17-1)</f>
        <v>7.073301206503924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3.4657586599217138E-2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1.0309090535247716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6.3080354441494588</v>
      </c>
      <c r="I17" s="6">
        <f>IF('Log_working_3-way'!$D17="","",'True_Odds_Calculator_3-way'!O18/'True_Odds_Calculator_3-way'!B18-1)</f>
        <v>8.2810768262709971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3.2753291218631464E-2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1.0400214077648327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33.135157290706019</v>
      </c>
      <c r="I18" s="6">
        <f>IF('Log_working_3-way'!$D18="","",'True_Odds_Calculator_3-way'!O19/'True_Odds_Calculator_3-way'!B19-1)</f>
        <v>5.2697227676806966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3.7957396842414282E-2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1.0297964142082607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13.555537203586251</v>
      </c>
      <c r="I19" s="6">
        <f>IF('Log_working_3-way'!$D19="","",'True_Odds_Calculator_3-way'!O20/'True_Odds_Calculator_3-way'!B20-1)</f>
        <v>7.6333239333438669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3.2125123157048074E-2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1.0315781833625457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5.5987577387086533</v>
      </c>
      <c r="I20" s="6">
        <f>IF('Log_working_3-way'!$D20="","",'True_Odds_Calculator_3-way'!O21/'True_Odds_Calculator_3-way'!B21-1)</f>
        <v>7.7291361084817574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3.3095019251972779E-2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1.0319127262272145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7.8274969285481291</v>
      </c>
      <c r="I21" s="6">
        <f>IF('Log_working_3-way'!$D21="","",'True_Odds_Calculator_3-way'!O22/'True_Odds_Calculator_3-way'!B22-1)</f>
        <v>7.3173466945473606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3.3966426818257123E-2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1.0391912217197701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31.959739487329706</v>
      </c>
      <c r="I22" s="6">
        <f>IF('Log_working_3-way'!$D22="","",'True_Odds_Calculator_3-way'!O23/'True_Odds_Calculator_3-way'!B23-1)</f>
        <v>5.5021132895868305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3.7585774427879581E-2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1.0381859214104459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30.853044920421233</v>
      </c>
      <c r="I23" s="6">
        <f>IF('Log_working_3-way'!$D23="","",'True_Odds_Calculator_3-way'!O24/'True_Odds_Calculator_3-way'!B24-1)</f>
        <v>6.0065081480857687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3.6932650014210422E-2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1.0337979322951012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21.766070317800079</v>
      </c>
      <c r="I24" s="6">
        <f>IF('Log_working_3-way'!$D24="","",'True_Odds_Calculator_3-way'!O25/'True_Odds_Calculator_3-way'!B25-1)</f>
        <v>7.9254622555793475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3.5088506685284182E-2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1.0316503563766908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21.374447839928528</v>
      </c>
      <c r="I25" s="6">
        <f>IF('Log_working_3-way'!$D25="","",'True_Odds_Calculator_3-way'!O26/'True_Odds_Calculator_3-way'!B26-1)</f>
        <v>6.8571449204687305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3.3049194813900673E-2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1.0327265564011865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22.943643887884594</v>
      </c>
      <c r="I26" s="6">
        <f>IF('Log_working_3-way'!$D26="","",'True_Odds_Calculator_3-way'!O27/'True_Odds_Calculator_3-way'!B27-1)</f>
        <v>7.4673782142994423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3.37550413612413E-2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1.0359926728918079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3.7014571450414522</v>
      </c>
      <c r="I27" s="6">
        <f>IF('Log_working_3-way'!$D27="","",'True_Odds_Calculator_3-way'!O28/'True_Odds_Calculator_3-way'!B28-1)</f>
        <v>7.5457528989230056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3.650431452133418E-2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1.0307568257086184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18.474935942917046</v>
      </c>
      <c r="I28" s="6">
        <f>IF('Log_working_3-way'!$D28="","",'True_Odds_Calculator_3-way'!O29/'True_Odds_Calculator_3-way'!B29-1)</f>
        <v>8.7603334795194954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3.2557477400526613E-2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1.0350353073914587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29.511518059831761</v>
      </c>
      <c r="I29" s="6">
        <f>IF('Log_working_3-way'!$D29="","",'True_Odds_Calculator_3-way'!O30/'True_Odds_Calculator_3-way'!B30-1)</f>
        <v>5.7301601785542395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3.4418262776434005E-2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1.0300721099531698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10.281343841899917</v>
      </c>
      <c r="I30" s="6">
        <f>IF('Log_working_3-way'!$D30="","",'True_Odds_Calculator_3-way'!O31/'True_Odds_Calculator_3-way'!B31-1)</f>
        <v>8.8856994302612691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3.2532958114929622E-2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1.0413565566270673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15.219950707702061</v>
      </c>
      <c r="I31" s="6">
        <f>IF('Log_working_3-way'!$D31="","",'True_Odds_Calculator_3-way'!O32/'True_Odds_Calculator_3-way'!B32-1)</f>
        <v>6.5998561344106248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4.4089967572382482E-2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1.03989214439525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10.971390657350375</v>
      </c>
      <c r="I32" s="6">
        <f>IF('Log_working_3-way'!$D32="","",'True_Odds_Calculator_3-way'!O33/'True_Odds_Calculator_3-way'!B33-1)</f>
        <v>9.1068551437482537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4.2995718784323733E-2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1.045117594516429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22.889966898755848</v>
      </c>
      <c r="I33" s="6">
        <f>IF('Log_working_3-way'!$D33="","",'True_Odds_Calculator_3-way'!O34/'True_Odds_Calculator_3-way'!B34-1)</f>
        <v>6.212283208174088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4.6464405160057343E-2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1.0482935609962911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29.476358487920276</v>
      </c>
      <c r="I34" s="6">
        <f>IF('Log_working_3-way'!$D34="","",'True_Odds_Calculator_3-way'!O35/'True_Odds_Calculator_3-way'!B35-1)</f>
        <v>5.2135167317527484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4.7346519501483275E-2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1.0474186732422772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26.895879459769322</v>
      </c>
      <c r="I35" s="6">
        <f>IF('Log_working_3-way'!$D35="","",'True_Odds_Calculator_3-way'!O36/'True_Odds_Calculator_3-way'!B36-1)</f>
        <v>6.1272393510600871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4.7409444069471451E-2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1.0441040208540098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6.5891937814745667</v>
      </c>
      <c r="I36" s="6">
        <f>IF('Log_working_3-way'!$D36="","",'True_Odds_Calculator_3-way'!O37/'True_Odds_Calculator_3-way'!B37-1)</f>
        <v>5.9114070001613772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4.5556850096640789E-2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1.0410663396614335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9.5046992062205629</v>
      </c>
      <c r="I37" s="6">
        <f>IF('Log_working_3-way'!$D37="","",'True_Odds_Calculator_3-way'!O38/'True_Odds_Calculator_3-way'!B38-1)</f>
        <v>7.0961887033881528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4.3764430503216323E-2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1.0418928289629648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8.9625112618283449</v>
      </c>
      <c r="I38" s="6">
        <f>IF('Log_working_3-way'!$D38="","",'True_Odds_Calculator_3-way'!O39/'True_Odds_Calculator_3-way'!B39-1)</f>
        <v>6.9972378985407486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4.4498419102185771E-2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1.0450565282287045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23.380865565537501</v>
      </c>
      <c r="I39" s="6">
        <f>IF('Log_working_3-way'!$D39="","",'True_Odds_Calculator_3-way'!O40/'True_Odds_Calculator_3-way'!B40-1)</f>
        <v>6.8926167065607418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4.621393348857028E-2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1.0654725023808664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52.098108302893301</v>
      </c>
      <c r="I40" s="6">
        <f>IF('Log_working_3-way'!$D40="","",'True_Odds_Calculator_3-way'!O41/'True_Odds_Calculator_3-way'!B41-1)</f>
        <v>2.3186317689308313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4.8845101637981614E-2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1.0451773771911157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4.4733849374899588</v>
      </c>
      <c r="I41" s="6">
        <f>IF('Log_working_3-way'!$D41="","",'True_Odds_Calculator_3-way'!O42/'True_Odds_Calculator_3-way'!B42-1)</f>
        <v>6.5036423182449106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4.5662284052376823E-2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1.059953931038931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15.882621404143816</v>
      </c>
      <c r="I42" s="6">
        <f>IF('Log_working_3-way'!$D42="","",'True_Odds_Calculator_3-way'!O43/'True_Odds_Calculator_3-way'!B43-1)</f>
        <v>7.9572329077617123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6.3496616682533702E-2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1.0422266389485662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49.83408563518136</v>
      </c>
      <c r="I43" s="6">
        <f>IF('Log_working_3-way'!$D43="","",'True_Odds_Calculator_3-way'!O44/'True_Odds_Calculator_3-way'!B44-1)</f>
        <v>2.259268838772472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3.2967864760194754E-2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1.0270122482991333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8.7320690809607751</v>
      </c>
      <c r="I44" s="6">
        <f>IF('Log_working_3-way'!$D44="","",'True_Odds_Calculator_3-way'!O45/'True_Odds_Calculator_3-way'!B45-1)</f>
        <v>7.6079709657420942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2.9012503157678893E-2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1.0310044730793981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31.065537458138117</v>
      </c>
      <c r="I45" s="6">
        <f>IF('Log_working_3-way'!$D45="","",'True_Odds_Calculator_3-way'!O46/'True_Odds_Calculator_3-way'!B46-1)</f>
        <v>5.5837687993882232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3.0061084223969914E-2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1.0256871703928621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7.1307015922244315</v>
      </c>
      <c r="I46" s="6">
        <f>IF('Log_working_3-way'!$D46="","",'True_Odds_Calculator_3-way'!O47/'True_Odds_Calculator_3-way'!B47-1)</f>
        <v>7.5201417301104669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2.7353205312337536E-2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1.0270305119178844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21.478637566743295</v>
      </c>
      <c r="I47" s="6">
        <f>IF('Log_working_3-way'!$D47="","",'True_Odds_Calculator_3-way'!O48/'True_Odds_Calculator_3-way'!B48-1)</f>
        <v>6.6306269620599769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2.8260954731542887E-2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1.0436134844372296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54.657487501458441</v>
      </c>
      <c r="I48" s="6">
        <f>IF('Log_working_3-way'!$D48="","",'True_Odds_Calculator_3-way'!O49/'True_Odds_Calculator_3-way'!B49-1)</f>
        <v>2.2769790164948223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3.1165893809784517E-2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1.0266640416485229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6.8933100383739729</v>
      </c>
      <c r="I49" s="6">
        <f>IF('Log_working_3-way'!$D49="","",'True_Odds_Calculator_3-way'!O50/'True_Odds_Calculator_3-way'!B50-1)</f>
        <v>7.462019039494189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2.8316028911290703E-2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1.0260600088435214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21.719700637374405</v>
      </c>
      <c r="I50" s="6">
        <f>IF('Log_working_3-way'!$D50="","",'True_Odds_Calculator_3-way'!O51/'True_Odds_Calculator_3-way'!B51-1)</f>
        <v>6.9470730825375986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2.7204005970436818E-2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1.0258151189261269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7.8834135810935493</v>
      </c>
      <c r="I51" s="6">
        <f>IF('Log_working_3-way'!$D51="","",'True_Odds_Calculator_3-way'!O52/'True_Odds_Calculator_3-way'!B52-1)</f>
        <v>6.679551787638796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2.7458124474316392E-2</v>
      </c>
    </row>
    <row r="52" spans="4:11" x14ac:dyDescent="0.25">
      <c r="D52" t="str">
        <f>solve_for_c('True_Odds_Calculator_3-way'!A53,'True_Odds_Calculator_3-way'!B53,'True_Odds_Calculator_3-way'!C53,'Log_working_3-way'!B$1,'Log_working_3-way'!B$2)</f>
        <v/>
      </c>
      <c r="F52" s="6" t="str">
        <f>IF('Log_working_3-way'!D52="","",1/'True_Odds_Calculator_3-way'!N53+1/'True_Odds_Calculator_3-way'!O53+1/'True_Odds_Calculator_3-way'!#REF!-1)</f>
        <v/>
      </c>
      <c r="H52" s="6" t="str">
        <f>IF('Log_working_3-way'!$D52="","",'True_Odds_Calculator_3-way'!N53/'True_Odds_Calculator_3-way'!A53-1)</f>
        <v/>
      </c>
      <c r="I52" s="6" t="str">
        <f>IF('Log_working_3-way'!$D52="","",'True_Odds_Calculator_3-way'!O53/'True_Odds_Calculator_3-way'!B53-1)</f>
        <v/>
      </c>
      <c r="J52" s="6" t="str">
        <f>IF('Log_working_3-way'!$D52="","",'True_Odds_Calculator_3-way'!#REF!/'True_Odds_Calculator_3-way'!C53-1)</f>
        <v/>
      </c>
      <c r="K52" s="6" t="str">
        <f>IF('Log_working_3-way'!$D52="","",1/'True_Odds_Calculator_3-way'!A53+1/'True_Odds_Calculator_3-way'!B53+1/'True_Odds_Calculator_3-way'!C53-1)</f>
        <v/>
      </c>
    </row>
    <row r="53" spans="4:11" x14ac:dyDescent="0.25">
      <c r="D53" t="str">
        <f>solve_for_c('True_Odds_Calculator_3-way'!A54,'True_Odds_Calculator_3-way'!B54,'True_Odds_Calculator_3-way'!C54,'Log_working_3-way'!B$1,'Log_working_3-way'!B$2)</f>
        <v/>
      </c>
      <c r="F53" s="6" t="str">
        <f>IF('Log_working_3-way'!D53="","",1/'True_Odds_Calculator_3-way'!N54+1/'True_Odds_Calculator_3-way'!O54+1/'True_Odds_Calculator_3-way'!#REF!-1)</f>
        <v/>
      </c>
      <c r="H53" s="6" t="str">
        <f>IF('Log_working_3-way'!$D53="","",'True_Odds_Calculator_3-way'!N54/'True_Odds_Calculator_3-way'!A54-1)</f>
        <v/>
      </c>
      <c r="I53" s="6" t="str">
        <f>IF('Log_working_3-way'!$D53="","",'True_Odds_Calculator_3-way'!O54/'True_Odds_Calculator_3-way'!B54-1)</f>
        <v/>
      </c>
      <c r="J53" s="6" t="str">
        <f>IF('Log_working_3-way'!$D53="","",'True_Odds_Calculator_3-way'!#REF!/'True_Odds_Calculator_3-way'!C54-1)</f>
        <v/>
      </c>
      <c r="K53" s="6" t="str">
        <f>IF('Log_working_3-way'!$D53="","",1/'True_Odds_Calculator_3-way'!A54+1/'True_Odds_Calculator_3-way'!B54+1/'True_Odds_Calculator_3-way'!C54-1)</f>
        <v/>
      </c>
    </row>
    <row r="54" spans="4:11" x14ac:dyDescent="0.25">
      <c r="D54" t="str">
        <f>solve_for_c('True_Odds_Calculator_3-way'!A55,'True_Odds_Calculator_3-way'!B55,'True_Odds_Calculator_3-way'!C55,'Log_working_3-way'!B$1,'Log_working_3-way'!B$2)</f>
        <v/>
      </c>
      <c r="F54" s="6" t="str">
        <f>IF('Log_working_3-way'!D54="","",1/'True_Odds_Calculator_3-way'!N55+1/'True_Odds_Calculator_3-way'!O55+1/'True_Odds_Calculator_3-way'!#REF!-1)</f>
        <v/>
      </c>
      <c r="H54" s="6" t="str">
        <f>IF('Log_working_3-way'!$D54="","",'True_Odds_Calculator_3-way'!N55/'True_Odds_Calculator_3-way'!A55-1)</f>
        <v/>
      </c>
      <c r="I54" s="6" t="str">
        <f>IF('Log_working_3-way'!$D54="","",'True_Odds_Calculator_3-way'!O55/'True_Odds_Calculator_3-way'!B55-1)</f>
        <v/>
      </c>
      <c r="J54" s="6" t="str">
        <f>IF('Log_working_3-way'!$D54="","",'True_Odds_Calculator_3-way'!#REF!/'True_Odds_Calculator_3-way'!C55-1)</f>
        <v/>
      </c>
      <c r="K54" s="6" t="str">
        <f>IF('Log_working_3-way'!$D54="","",1/'True_Odds_Calculator_3-way'!A55+1/'True_Odds_Calculator_3-way'!B55+1/'True_Odds_Calculator_3-way'!C55-1)</f>
        <v/>
      </c>
    </row>
    <row r="55" spans="4:11" x14ac:dyDescent="0.25">
      <c r="D55" t="str">
        <f>solve_for_c('True_Odds_Calculator_3-way'!A56,'True_Odds_Calculator_3-way'!B56,'True_Odds_Calculator_3-way'!C56,'Log_working_3-way'!B$1,'Log_working_3-way'!B$2)</f>
        <v/>
      </c>
      <c r="F55" s="6" t="str">
        <f>IF('Log_working_3-way'!D55="","",1/'True_Odds_Calculator_3-way'!N56+1/'True_Odds_Calculator_3-way'!O56+1/'True_Odds_Calculator_3-way'!#REF!-1)</f>
        <v/>
      </c>
      <c r="H55" s="6" t="str">
        <f>IF('Log_working_3-way'!$D55="","",'True_Odds_Calculator_3-way'!N56/'True_Odds_Calculator_3-way'!A56-1)</f>
        <v/>
      </c>
      <c r="I55" s="6" t="str">
        <f>IF('Log_working_3-way'!$D55="","",'True_Odds_Calculator_3-way'!O56/'True_Odds_Calculator_3-way'!B56-1)</f>
        <v/>
      </c>
      <c r="J55" s="6" t="str">
        <f>IF('Log_working_3-way'!$D55="","",'True_Odds_Calculator_3-way'!#REF!/'True_Odds_Calculator_3-way'!C56-1)</f>
        <v/>
      </c>
      <c r="K55" s="6" t="str">
        <f>IF('Log_working_3-way'!$D55="","",1/'True_Odds_Calculator_3-way'!A56+1/'True_Odds_Calculator_3-way'!B56+1/'True_Odds_Calculator_3-way'!C56-1)</f>
        <v/>
      </c>
    </row>
    <row r="56" spans="4:11" x14ac:dyDescent="0.25">
      <c r="D56" t="str">
        <f>solve_for_c('True_Odds_Calculator_3-way'!A57,'True_Odds_Calculator_3-way'!B57,'True_Odds_Calculator_3-way'!C57,'Log_working_3-way'!B$1,'Log_working_3-way'!B$2)</f>
        <v/>
      </c>
      <c r="F56" s="6" t="str">
        <f>IF('Log_working_3-way'!D56="","",1/'True_Odds_Calculator_3-way'!N57+1/'True_Odds_Calculator_3-way'!O57+1/'True_Odds_Calculator_3-way'!#REF!-1)</f>
        <v/>
      </c>
      <c r="H56" s="6" t="str">
        <f>IF('Log_working_3-way'!$D56="","",'True_Odds_Calculator_3-way'!N57/'True_Odds_Calculator_3-way'!A57-1)</f>
        <v/>
      </c>
      <c r="I56" s="6" t="str">
        <f>IF('Log_working_3-way'!$D56="","",'True_Odds_Calculator_3-way'!O57/'True_Odds_Calculator_3-way'!B57-1)</f>
        <v/>
      </c>
      <c r="J56" s="6" t="str">
        <f>IF('Log_working_3-way'!$D56="","",'True_Odds_Calculator_3-way'!#REF!/'True_Odds_Calculator_3-way'!C57-1)</f>
        <v/>
      </c>
      <c r="K56" s="6" t="str">
        <f>IF('Log_working_3-way'!$D56="","",1/'True_Odds_Calculator_3-way'!A57+1/'True_Odds_Calculator_3-way'!B57+1/'True_Odds_Calculator_3-way'!C57-1)</f>
        <v/>
      </c>
    </row>
    <row r="57" spans="4:11" x14ac:dyDescent="0.25">
      <c r="D57" t="str">
        <f>solve_for_c('True_Odds_Calculator_3-way'!A58,'True_Odds_Calculator_3-way'!B58,'True_Odds_Calculator_3-way'!C58,'Log_working_3-way'!B$1,'Log_working_3-way'!B$2)</f>
        <v/>
      </c>
      <c r="F57" s="6" t="str">
        <f>IF('Log_working_3-way'!D57="","",1/'True_Odds_Calculator_3-way'!N58+1/'True_Odds_Calculator_3-way'!O58+1/'True_Odds_Calculator_3-way'!#REF!-1)</f>
        <v/>
      </c>
      <c r="H57" s="6" t="str">
        <f>IF('Log_working_3-way'!$D57="","",'True_Odds_Calculator_3-way'!N58/'True_Odds_Calculator_3-way'!A58-1)</f>
        <v/>
      </c>
      <c r="I57" s="6" t="str">
        <f>IF('Log_working_3-way'!$D57="","",'True_Odds_Calculator_3-way'!O58/'True_Odds_Calculator_3-way'!B58-1)</f>
        <v/>
      </c>
      <c r="J57" s="6" t="str">
        <f>IF('Log_working_3-way'!$D57="","",'True_Odds_Calculator_3-way'!#REF!/'True_Odds_Calculator_3-way'!C58-1)</f>
        <v/>
      </c>
      <c r="K57" s="6" t="str">
        <f>IF('Log_working_3-way'!$D57="","",1/'True_Odds_Calculator_3-way'!A58+1/'True_Odds_Calculator_3-way'!B58+1/'True_Odds_Calculator_3-way'!C58-1)</f>
        <v/>
      </c>
    </row>
    <row r="58" spans="4:11" x14ac:dyDescent="0.25">
      <c r="D58" t="str">
        <f>solve_for_c('True_Odds_Calculator_3-way'!A59,'True_Odds_Calculator_3-way'!B59,'True_Odds_Calculator_3-way'!C59,'Log_working_3-way'!B$1,'Log_working_3-way'!B$2)</f>
        <v/>
      </c>
      <c r="F58" s="6" t="str">
        <f>IF('Log_working_3-way'!D58="","",1/'True_Odds_Calculator_3-way'!N59+1/'True_Odds_Calculator_3-way'!O59+1/'True_Odds_Calculator_3-way'!#REF!-1)</f>
        <v/>
      </c>
      <c r="H58" s="6" t="str">
        <f>IF('Log_working_3-way'!$D58="","",'True_Odds_Calculator_3-way'!N59/'True_Odds_Calculator_3-way'!A59-1)</f>
        <v/>
      </c>
      <c r="I58" s="6" t="str">
        <f>IF('Log_working_3-way'!$D58="","",'True_Odds_Calculator_3-way'!O59/'True_Odds_Calculator_3-way'!B59-1)</f>
        <v/>
      </c>
      <c r="J58" s="6" t="str">
        <f>IF('Log_working_3-way'!$D58="","",'True_Odds_Calculator_3-way'!#REF!/'True_Odds_Calculator_3-way'!C59-1)</f>
        <v/>
      </c>
      <c r="K58" s="6" t="str">
        <f>IF('Log_working_3-way'!$D58="","",1/'True_Odds_Calculator_3-way'!A59+1/'True_Odds_Calculator_3-way'!B59+1/'True_Odds_Calculator_3-way'!C59-1)</f>
        <v/>
      </c>
    </row>
    <row r="59" spans="4:11" x14ac:dyDescent="0.25">
      <c r="D59" t="str">
        <f>solve_for_c('True_Odds_Calculator_3-way'!A60,'True_Odds_Calculator_3-way'!B60,'True_Odds_Calculator_3-way'!C60,'Log_working_3-way'!B$1,'Log_working_3-way'!B$2)</f>
        <v/>
      </c>
      <c r="F59" s="6" t="str">
        <f>IF('Log_working_3-way'!D59="","",1/'True_Odds_Calculator_3-way'!N60+1/'True_Odds_Calculator_3-way'!O60+1/'True_Odds_Calculator_3-way'!#REF!-1)</f>
        <v/>
      </c>
      <c r="H59" s="6" t="str">
        <f>IF('Log_working_3-way'!$D59="","",'True_Odds_Calculator_3-way'!N60/'True_Odds_Calculator_3-way'!A60-1)</f>
        <v/>
      </c>
      <c r="I59" s="6" t="str">
        <f>IF('Log_working_3-way'!$D59="","",'True_Odds_Calculator_3-way'!O60/'True_Odds_Calculator_3-way'!B60-1)</f>
        <v/>
      </c>
      <c r="J59" s="6" t="str">
        <f>IF('Log_working_3-way'!$D59="","",'True_Odds_Calculator_3-way'!#REF!/'True_Odds_Calculator_3-way'!C60-1)</f>
        <v/>
      </c>
      <c r="K59" s="6" t="str">
        <f>IF('Log_working_3-way'!$D59="","",1/'True_Odds_Calculator_3-way'!A60+1/'True_Odds_Calculator_3-way'!B60+1/'True_Odds_Calculator_3-way'!C60-1)</f>
        <v/>
      </c>
    </row>
    <row r="60" spans="4:11" x14ac:dyDescent="0.25">
      <c r="D60" t="str">
        <f>solve_for_c('True_Odds_Calculator_3-way'!A61,'True_Odds_Calculator_3-way'!B61,'True_Odds_Calculator_3-way'!C61,'Log_working_3-way'!B$1,'Log_working_3-way'!B$2)</f>
        <v/>
      </c>
      <c r="F60" s="6" t="str">
        <f>IF('Log_working_3-way'!D60="","",1/'True_Odds_Calculator_3-way'!N61+1/'True_Odds_Calculator_3-way'!O61+1/'True_Odds_Calculator_3-way'!#REF!-1)</f>
        <v/>
      </c>
      <c r="H60" s="6" t="str">
        <f>IF('Log_working_3-way'!$D60="","",'True_Odds_Calculator_3-way'!N61/'True_Odds_Calculator_3-way'!A61-1)</f>
        <v/>
      </c>
      <c r="I60" s="6" t="str">
        <f>IF('Log_working_3-way'!$D60="","",'True_Odds_Calculator_3-way'!O61/'True_Odds_Calculator_3-way'!B61-1)</f>
        <v/>
      </c>
      <c r="J60" s="6" t="str">
        <f>IF('Log_working_3-way'!$D60="","",'True_Odds_Calculator_3-way'!#REF!/'True_Odds_Calculator_3-way'!C61-1)</f>
        <v/>
      </c>
      <c r="K60" s="6" t="str">
        <f>IF('Log_working_3-way'!$D60="","",1/'True_Odds_Calculator_3-way'!A61+1/'True_Odds_Calculator_3-way'!B61+1/'True_Odds_Calculator_3-way'!C61-1)</f>
        <v/>
      </c>
    </row>
    <row r="61" spans="4:11" x14ac:dyDescent="0.25">
      <c r="D61" t="str">
        <f>solve_for_c('True_Odds_Calculator_3-way'!A62,'True_Odds_Calculator_3-way'!B62,'True_Odds_Calculator_3-way'!C62,'Log_working_3-way'!B$1,'Log_working_3-way'!B$2)</f>
        <v/>
      </c>
      <c r="F61" s="6" t="str">
        <f>IF('Log_working_3-way'!D61="","",1/'True_Odds_Calculator_3-way'!N62+1/'True_Odds_Calculator_3-way'!O62+1/'True_Odds_Calculator_3-way'!#REF!-1)</f>
        <v/>
      </c>
      <c r="H61" s="6" t="str">
        <f>IF('Log_working_3-way'!$D61="","",'True_Odds_Calculator_3-way'!N62/'True_Odds_Calculator_3-way'!A62-1)</f>
        <v/>
      </c>
      <c r="I61" s="6" t="str">
        <f>IF('Log_working_3-way'!$D61="","",'True_Odds_Calculator_3-way'!O62/'True_Odds_Calculator_3-way'!B62-1)</f>
        <v/>
      </c>
      <c r="J61" s="6" t="str">
        <f>IF('Log_working_3-way'!$D61="","",'True_Odds_Calculator_3-way'!#REF!/'True_Odds_Calculator_3-way'!C62-1)</f>
        <v/>
      </c>
      <c r="K61" s="6" t="str">
        <f>IF('Log_working_3-way'!$D61="","",1/'True_Odds_Calculator_3-way'!A62+1/'True_Odds_Calculator_3-way'!B62+1/'True_Odds_Calculator_3-way'!C62-1)</f>
        <v/>
      </c>
    </row>
    <row r="62" spans="4:11" x14ac:dyDescent="0.25">
      <c r="D62" t="str">
        <f>solve_for_c('True_Odds_Calculator_3-way'!A63,'True_Odds_Calculator_3-way'!B63,'True_Odds_Calculator_3-way'!C63,'Log_working_3-way'!B$1,'Log_working_3-way'!B$2)</f>
        <v/>
      </c>
      <c r="F62" s="6" t="str">
        <f>IF('Log_working_3-way'!D62="","",1/'True_Odds_Calculator_3-way'!N63+1/'True_Odds_Calculator_3-way'!O63+1/'True_Odds_Calculator_3-way'!#REF!-1)</f>
        <v/>
      </c>
      <c r="H62" s="6" t="str">
        <f>IF('Log_working_3-way'!$D62="","",'True_Odds_Calculator_3-way'!N63/'True_Odds_Calculator_3-way'!A63-1)</f>
        <v/>
      </c>
      <c r="I62" s="6" t="str">
        <f>IF('Log_working_3-way'!$D62="","",'True_Odds_Calculator_3-way'!O63/'True_Odds_Calculator_3-way'!B63-1)</f>
        <v/>
      </c>
      <c r="J62" s="6" t="str">
        <f>IF('Log_working_3-way'!$D62="","",'True_Odds_Calculator_3-way'!#REF!/'True_Odds_Calculator_3-way'!C63-1)</f>
        <v/>
      </c>
      <c r="K62" s="6" t="str">
        <f>IF('Log_working_3-way'!$D62="","",1/'True_Odds_Calculator_3-way'!A63+1/'True_Odds_Calculator_3-way'!B63+1/'True_Odds_Calculator_3-way'!C63-1)</f>
        <v/>
      </c>
    </row>
    <row r="63" spans="4:11" x14ac:dyDescent="0.25">
      <c r="D63" t="str">
        <f>solve_for_c('True_Odds_Calculator_3-way'!A64,'True_Odds_Calculator_3-way'!B64,'True_Odds_Calculator_3-way'!C64,'Log_working_3-way'!B$1,'Log_working_3-way'!B$2)</f>
        <v/>
      </c>
      <c r="F63" s="6" t="str">
        <f>IF('Log_working_3-way'!D63="","",1/'True_Odds_Calculator_3-way'!N64+1/'True_Odds_Calculator_3-way'!O64+1/'True_Odds_Calculator_3-way'!#REF!-1)</f>
        <v/>
      </c>
      <c r="H63" s="6" t="str">
        <f>IF('Log_working_3-way'!$D63="","",'True_Odds_Calculator_3-way'!N64/'True_Odds_Calculator_3-way'!A64-1)</f>
        <v/>
      </c>
      <c r="I63" s="6" t="str">
        <f>IF('Log_working_3-way'!$D63="","",'True_Odds_Calculator_3-way'!O64/'True_Odds_Calculator_3-way'!B64-1)</f>
        <v/>
      </c>
      <c r="J63" s="6" t="str">
        <f>IF('Log_working_3-way'!$D63="","",'True_Odds_Calculator_3-way'!#REF!/'True_Odds_Calculator_3-way'!C64-1)</f>
        <v/>
      </c>
      <c r="K63" s="6" t="str">
        <f>IF('Log_working_3-way'!$D63="","",1/'True_Odds_Calculator_3-way'!A64+1/'True_Odds_Calculator_3-way'!B64+1/'True_Odds_Calculator_3-way'!C64-1)</f>
        <v/>
      </c>
    </row>
    <row r="64" spans="4:11" x14ac:dyDescent="0.25">
      <c r="D64" t="str">
        <f>solve_for_c('True_Odds_Calculator_3-way'!A65,'True_Odds_Calculator_3-way'!B65,'True_Odds_Calculator_3-way'!C65,'Log_working_3-way'!B$1,'Log_working_3-way'!B$2)</f>
        <v/>
      </c>
      <c r="F64" s="6" t="str">
        <f>IF('Log_working_3-way'!D64="","",1/'True_Odds_Calculator_3-way'!N65+1/'True_Odds_Calculator_3-way'!O65+1/'True_Odds_Calculator_3-way'!#REF!-1)</f>
        <v/>
      </c>
      <c r="H64" s="6" t="str">
        <f>IF('Log_working_3-way'!$D64="","",'True_Odds_Calculator_3-way'!N65/'True_Odds_Calculator_3-way'!A65-1)</f>
        <v/>
      </c>
      <c r="I64" s="6" t="str">
        <f>IF('Log_working_3-way'!$D64="","",'True_Odds_Calculator_3-way'!O65/'True_Odds_Calculator_3-way'!B65-1)</f>
        <v/>
      </c>
      <c r="J64" s="6" t="str">
        <f>IF('Log_working_3-way'!$D64="","",'True_Odds_Calculator_3-way'!#REF!/'True_Odds_Calculator_3-way'!C65-1)</f>
        <v/>
      </c>
      <c r="K64" s="6" t="str">
        <f>IF('Log_working_3-way'!$D64="","",1/'True_Odds_Calculator_3-way'!A65+1/'True_Odds_Calculator_3-way'!B65+1/'True_Odds_Calculator_3-way'!C65-1)</f>
        <v/>
      </c>
    </row>
    <row r="65" spans="4:11" x14ac:dyDescent="0.25">
      <c r="D65" t="str">
        <f>solve_for_c('True_Odds_Calculator_3-way'!A66,'True_Odds_Calculator_3-way'!B66,'True_Odds_Calculator_3-way'!C66,'Log_working_3-way'!B$1,'Log_working_3-way'!B$2)</f>
        <v/>
      </c>
      <c r="F65" s="6" t="str">
        <f>IF('Log_working_3-way'!D65="","",1/'True_Odds_Calculator_3-way'!N66+1/'True_Odds_Calculator_3-way'!O66+1/'True_Odds_Calculator_3-way'!#REF!-1)</f>
        <v/>
      </c>
      <c r="H65" s="6" t="str">
        <f>IF('Log_working_3-way'!$D65="","",'True_Odds_Calculator_3-way'!N66/'True_Odds_Calculator_3-way'!A66-1)</f>
        <v/>
      </c>
      <c r="I65" s="6" t="str">
        <f>IF('Log_working_3-way'!$D65="","",'True_Odds_Calculator_3-way'!O66/'True_Odds_Calculator_3-way'!B66-1)</f>
        <v/>
      </c>
      <c r="J65" s="6" t="str">
        <f>IF('Log_working_3-way'!$D65="","",'True_Odds_Calculator_3-way'!#REF!/'True_Odds_Calculator_3-way'!C66-1)</f>
        <v/>
      </c>
      <c r="K65" s="6" t="str">
        <f>IF('Log_working_3-way'!$D65="","",1/'True_Odds_Calculator_3-way'!A66+1/'True_Odds_Calculator_3-way'!B66+1/'True_Odds_Calculator_3-way'!C66-1)</f>
        <v/>
      </c>
    </row>
    <row r="66" spans="4:11" x14ac:dyDescent="0.25">
      <c r="D66" t="str">
        <f>solve_for_c('True_Odds_Calculator_3-way'!A67,'True_Odds_Calculator_3-way'!B67,'True_Odds_Calculator_3-way'!C67,'Log_working_3-way'!B$1,'Log_working_3-way'!B$2)</f>
        <v/>
      </c>
      <c r="F66" s="6" t="str">
        <f>IF('Log_working_3-way'!D66="","",1/'True_Odds_Calculator_3-way'!N67+1/'True_Odds_Calculator_3-way'!O67+1/'True_Odds_Calculator_3-way'!#REF!-1)</f>
        <v/>
      </c>
      <c r="H66" s="6" t="str">
        <f>IF('Log_working_3-way'!$D66="","",'True_Odds_Calculator_3-way'!N67/'True_Odds_Calculator_3-way'!A67-1)</f>
        <v/>
      </c>
      <c r="I66" s="6" t="str">
        <f>IF('Log_working_3-way'!$D66="","",'True_Odds_Calculator_3-way'!O67/'True_Odds_Calculator_3-way'!B67-1)</f>
        <v/>
      </c>
      <c r="J66" s="6" t="str">
        <f>IF('Log_working_3-way'!$D66="","",'True_Odds_Calculator_3-way'!#REF!/'True_Odds_Calculator_3-way'!C67-1)</f>
        <v/>
      </c>
      <c r="K66" s="6" t="str">
        <f>IF('Log_working_3-way'!$D66="","",1/'True_Odds_Calculator_3-way'!A67+1/'True_Odds_Calculator_3-way'!B67+1/'True_Odds_Calculator_3-way'!C67-1)</f>
        <v/>
      </c>
    </row>
    <row r="67" spans="4:11" x14ac:dyDescent="0.25">
      <c r="D67" t="str">
        <f>solve_for_c('True_Odds_Calculator_3-way'!A68,'True_Odds_Calculator_3-way'!B68,'True_Odds_Calculator_3-way'!C68,'Log_working_3-way'!B$1,'Log_working_3-way'!B$2)</f>
        <v/>
      </c>
      <c r="F67" s="6" t="str">
        <f>IF('Log_working_3-way'!D67="","",1/'True_Odds_Calculator_3-way'!N68+1/'True_Odds_Calculator_3-way'!O68+1/'True_Odds_Calculator_3-way'!#REF!-1)</f>
        <v/>
      </c>
      <c r="H67" s="6" t="str">
        <f>IF('Log_working_3-way'!$D67="","",'True_Odds_Calculator_3-way'!N68/'True_Odds_Calculator_3-way'!A68-1)</f>
        <v/>
      </c>
      <c r="I67" s="6" t="str">
        <f>IF('Log_working_3-way'!$D67="","",'True_Odds_Calculator_3-way'!O68/'True_Odds_Calculator_3-way'!B68-1)</f>
        <v/>
      </c>
      <c r="J67" s="6" t="str">
        <f>IF('Log_working_3-way'!$D67="","",'True_Odds_Calculator_3-way'!#REF!/'True_Odds_Calculator_3-way'!C68-1)</f>
        <v/>
      </c>
      <c r="K67" s="6" t="str">
        <f>IF('Log_working_3-way'!$D67="","",1/'True_Odds_Calculator_3-way'!A68+1/'True_Odds_Calculator_3-way'!B68+1/'True_Odds_Calculator_3-way'!C68-1)</f>
        <v/>
      </c>
    </row>
    <row r="68" spans="4:11" x14ac:dyDescent="0.25">
      <c r="D68" t="str">
        <f>solve_for_c('True_Odds_Calculator_3-way'!A69,'True_Odds_Calculator_3-way'!B69,'True_Odds_Calculator_3-way'!C69,'Log_working_3-way'!B$1,'Log_working_3-way'!B$2)</f>
        <v/>
      </c>
      <c r="F68" s="6" t="str">
        <f>IF('Log_working_3-way'!D68="","",1/'True_Odds_Calculator_3-way'!N69+1/'True_Odds_Calculator_3-way'!O69+1/'True_Odds_Calculator_3-way'!#REF!-1)</f>
        <v/>
      </c>
      <c r="H68" s="6" t="str">
        <f>IF('Log_working_3-way'!$D68="","",'True_Odds_Calculator_3-way'!N69/'True_Odds_Calculator_3-way'!A69-1)</f>
        <v/>
      </c>
      <c r="I68" s="6" t="str">
        <f>IF('Log_working_3-way'!$D68="","",'True_Odds_Calculator_3-way'!O69/'True_Odds_Calculator_3-way'!B69-1)</f>
        <v/>
      </c>
      <c r="J68" s="6" t="str">
        <f>IF('Log_working_3-way'!$D68="","",'True_Odds_Calculator_3-way'!#REF!/'True_Odds_Calculator_3-way'!C69-1)</f>
        <v/>
      </c>
      <c r="K68" s="6" t="str">
        <f>IF('Log_working_3-way'!$D68="","",1/'True_Odds_Calculator_3-way'!A69+1/'True_Odds_Calculator_3-way'!B69+1/'True_Odds_Calculator_3-way'!C69-1)</f>
        <v/>
      </c>
    </row>
    <row r="69" spans="4:11" x14ac:dyDescent="0.25">
      <c r="D69" t="str">
        <f>solve_for_c('True_Odds_Calculator_3-way'!A70,'True_Odds_Calculator_3-way'!B70,'True_Odds_Calculator_3-way'!C70,'Log_working_3-way'!B$1,'Log_working_3-way'!B$2)</f>
        <v/>
      </c>
      <c r="F69" s="6" t="str">
        <f>IF('Log_working_3-way'!D69="","",1/'True_Odds_Calculator_3-way'!N70+1/'True_Odds_Calculator_3-way'!O70+1/'True_Odds_Calculator_3-way'!#REF!-1)</f>
        <v/>
      </c>
      <c r="H69" s="6" t="str">
        <f>IF('Log_working_3-way'!$D69="","",'True_Odds_Calculator_3-way'!N70/'True_Odds_Calculator_3-way'!A70-1)</f>
        <v/>
      </c>
      <c r="I69" s="6" t="str">
        <f>IF('Log_working_3-way'!$D69="","",'True_Odds_Calculator_3-way'!O70/'True_Odds_Calculator_3-way'!B70-1)</f>
        <v/>
      </c>
      <c r="J69" s="6" t="str">
        <f>IF('Log_working_3-way'!$D69="","",'True_Odds_Calculator_3-way'!#REF!/'True_Odds_Calculator_3-way'!C70-1)</f>
        <v/>
      </c>
      <c r="K69" s="6" t="str">
        <f>IF('Log_working_3-way'!$D69="","",1/'True_Odds_Calculator_3-way'!A70+1/'True_Odds_Calculator_3-way'!B70+1/'True_Odds_Calculator_3-way'!C70-1)</f>
        <v/>
      </c>
    </row>
    <row r="70" spans="4:11" x14ac:dyDescent="0.25">
      <c r="D70" t="str">
        <f>solve_for_c('True_Odds_Calculator_3-way'!A71,'True_Odds_Calculator_3-way'!B71,'True_Odds_Calculator_3-way'!C71,'Log_working_3-way'!B$1,'Log_working_3-way'!B$2)</f>
        <v/>
      </c>
      <c r="F70" s="6" t="str">
        <f>IF('Log_working_3-way'!D70="","",1/'True_Odds_Calculator_3-way'!N71+1/'True_Odds_Calculator_3-way'!O71+1/'True_Odds_Calculator_3-way'!#REF!-1)</f>
        <v/>
      </c>
      <c r="H70" s="6" t="str">
        <f>IF('Log_working_3-way'!$D70="","",'True_Odds_Calculator_3-way'!N71/'True_Odds_Calculator_3-way'!A71-1)</f>
        <v/>
      </c>
      <c r="I70" s="6" t="str">
        <f>IF('Log_working_3-way'!$D70="","",'True_Odds_Calculator_3-way'!O71/'True_Odds_Calculator_3-way'!B71-1)</f>
        <v/>
      </c>
      <c r="J70" s="6" t="str">
        <f>IF('Log_working_3-way'!$D70="","",'True_Odds_Calculator_3-way'!#REF!/'True_Odds_Calculator_3-way'!C71-1)</f>
        <v/>
      </c>
      <c r="K70" s="6" t="str">
        <f>IF('Log_working_3-way'!$D70="","",1/'True_Odds_Calculator_3-way'!A71+1/'True_Odds_Calculator_3-way'!B71+1/'True_Odds_Calculator_3-way'!C71-1)</f>
        <v/>
      </c>
    </row>
    <row r="71" spans="4:11" x14ac:dyDescent="0.25">
      <c r="D71" t="str">
        <f>solve_for_c('True_Odds_Calculator_3-way'!A72,'True_Odds_Calculator_3-way'!B72,'True_Odds_Calculator_3-way'!C72,'Log_working_3-way'!B$1,'Log_working_3-way'!B$2)</f>
        <v/>
      </c>
      <c r="F71" s="6" t="str">
        <f>IF('Log_working_3-way'!D71="","",1/'True_Odds_Calculator_3-way'!N72+1/'True_Odds_Calculator_3-way'!O72+1/'True_Odds_Calculator_3-way'!#REF!-1)</f>
        <v/>
      </c>
      <c r="H71" s="6" t="str">
        <f>IF('Log_working_3-way'!$D71="","",'True_Odds_Calculator_3-way'!N72/'True_Odds_Calculator_3-way'!A72-1)</f>
        <v/>
      </c>
      <c r="I71" s="6" t="str">
        <f>IF('Log_working_3-way'!$D71="","",'True_Odds_Calculator_3-way'!O72/'True_Odds_Calculator_3-way'!B72-1)</f>
        <v/>
      </c>
      <c r="J71" s="6" t="str">
        <f>IF('Log_working_3-way'!$D71="","",'True_Odds_Calculator_3-way'!#REF!/'True_Odds_Calculator_3-way'!C72-1)</f>
        <v/>
      </c>
      <c r="K71" s="6" t="str">
        <f>IF('Log_working_3-way'!$D71="","",1/'True_Odds_Calculator_3-way'!A72+1/'True_Odds_Calculator_3-way'!B72+1/'True_Odds_Calculator_3-way'!C72-1)</f>
        <v/>
      </c>
    </row>
    <row r="72" spans="4:11" x14ac:dyDescent="0.25">
      <c r="D72" t="str">
        <f>solve_for_c('True_Odds_Calculator_3-way'!A73,'True_Odds_Calculator_3-way'!B73,'True_Odds_Calculator_3-way'!C73,'Log_working_3-way'!B$1,'Log_working_3-way'!B$2)</f>
        <v/>
      </c>
      <c r="F72" s="6" t="str">
        <f>IF('Log_working_3-way'!D72="","",1/'True_Odds_Calculator_3-way'!N73+1/'True_Odds_Calculator_3-way'!O73+1/'True_Odds_Calculator_3-way'!#REF!-1)</f>
        <v/>
      </c>
      <c r="H72" s="6" t="str">
        <f>IF('Log_working_3-way'!$D72="","",'True_Odds_Calculator_3-way'!N73/'True_Odds_Calculator_3-way'!A73-1)</f>
        <v/>
      </c>
      <c r="I72" s="6" t="str">
        <f>IF('Log_working_3-way'!$D72="","",'True_Odds_Calculator_3-way'!O73/'True_Odds_Calculator_3-way'!B73-1)</f>
        <v/>
      </c>
      <c r="J72" s="6" t="str">
        <f>IF('Log_working_3-way'!$D72="","",'True_Odds_Calculator_3-way'!#REF!/'True_Odds_Calculator_3-way'!C73-1)</f>
        <v/>
      </c>
      <c r="K72" s="6" t="str">
        <f>IF('Log_working_3-way'!$D72="","",1/'True_Odds_Calculator_3-way'!A73+1/'True_Odds_Calculator_3-way'!B73+1/'True_Odds_Calculator_3-way'!C73-1)</f>
        <v/>
      </c>
    </row>
    <row r="73" spans="4:11" x14ac:dyDescent="0.25">
      <c r="D73" t="str">
        <f>solve_for_c('True_Odds_Calculator_3-way'!A74,'True_Odds_Calculator_3-way'!B74,'True_Odds_Calculator_3-way'!C74,'Log_working_3-way'!B$1,'Log_working_3-way'!B$2)</f>
        <v/>
      </c>
      <c r="F73" s="6" t="str">
        <f>IF('Log_working_3-way'!D73="","",1/'True_Odds_Calculator_3-way'!N74+1/'True_Odds_Calculator_3-way'!O74+1/'True_Odds_Calculator_3-way'!#REF!-1)</f>
        <v/>
      </c>
      <c r="H73" s="6" t="str">
        <f>IF('Log_working_3-way'!$D73="","",'True_Odds_Calculator_3-way'!N74/'True_Odds_Calculator_3-way'!A74-1)</f>
        <v/>
      </c>
      <c r="I73" s="6" t="str">
        <f>IF('Log_working_3-way'!$D73="","",'True_Odds_Calculator_3-way'!O74/'True_Odds_Calculator_3-way'!B74-1)</f>
        <v/>
      </c>
      <c r="J73" s="6" t="str">
        <f>IF('Log_working_3-way'!$D73="","",'True_Odds_Calculator_3-way'!#REF!/'True_Odds_Calculator_3-way'!C74-1)</f>
        <v/>
      </c>
      <c r="K73" s="6" t="str">
        <f>IF('Log_working_3-way'!$D73="","",1/'True_Odds_Calculator_3-way'!A74+1/'True_Odds_Calculator_3-way'!B74+1/'True_Odds_Calculator_3-way'!C74-1)</f>
        <v/>
      </c>
    </row>
    <row r="74" spans="4:11" x14ac:dyDescent="0.25">
      <c r="D74" t="str">
        <f>solve_for_c('True_Odds_Calculator_3-way'!A75,'True_Odds_Calculator_3-way'!B75,'True_Odds_Calculator_3-way'!C75,'Log_working_3-way'!B$1,'Log_working_3-way'!B$2)</f>
        <v/>
      </c>
      <c r="F74" s="6" t="str">
        <f>IF('Log_working_3-way'!D74="","",1/'True_Odds_Calculator_3-way'!N75+1/'True_Odds_Calculator_3-way'!O75+1/'True_Odds_Calculator_3-way'!#REF!-1)</f>
        <v/>
      </c>
      <c r="H74" s="6" t="str">
        <f>IF('Log_working_3-way'!$D74="","",'True_Odds_Calculator_3-way'!N75/'True_Odds_Calculator_3-way'!A75-1)</f>
        <v/>
      </c>
      <c r="I74" s="6" t="str">
        <f>IF('Log_working_3-way'!$D74="","",'True_Odds_Calculator_3-way'!O75/'True_Odds_Calculator_3-way'!B75-1)</f>
        <v/>
      </c>
      <c r="J74" s="6" t="str">
        <f>IF('Log_working_3-way'!$D74="","",'True_Odds_Calculator_3-way'!#REF!/'True_Odds_Calculator_3-way'!C75-1)</f>
        <v/>
      </c>
      <c r="K74" s="6" t="str">
        <f>IF('Log_working_3-way'!$D74="","",1/'True_Odds_Calculator_3-way'!A75+1/'True_Odds_Calculator_3-way'!B75+1/'True_Odds_Calculator_3-way'!C75-1)</f>
        <v/>
      </c>
    </row>
    <row r="75" spans="4:11" x14ac:dyDescent="0.25">
      <c r="D75" t="str">
        <f>solve_for_c('True_Odds_Calculator_3-way'!A76,'True_Odds_Calculator_3-way'!B76,'True_Odds_Calculator_3-way'!C76,'Log_working_3-way'!B$1,'Log_working_3-way'!B$2)</f>
        <v/>
      </c>
      <c r="F75" s="6" t="str">
        <f>IF('Log_working_3-way'!D75="","",1/'True_Odds_Calculator_3-way'!N76+1/'True_Odds_Calculator_3-way'!O76+1/'True_Odds_Calculator_3-way'!#REF!-1)</f>
        <v/>
      </c>
      <c r="H75" s="6" t="str">
        <f>IF('Log_working_3-way'!$D75="","",'True_Odds_Calculator_3-way'!N76/'True_Odds_Calculator_3-way'!A76-1)</f>
        <v/>
      </c>
      <c r="I75" s="6" t="str">
        <f>IF('Log_working_3-way'!$D75="","",'True_Odds_Calculator_3-way'!O76/'True_Odds_Calculator_3-way'!B76-1)</f>
        <v/>
      </c>
      <c r="J75" s="6" t="str">
        <f>IF('Log_working_3-way'!$D75="","",'True_Odds_Calculator_3-way'!#REF!/'True_Odds_Calculator_3-way'!C76-1)</f>
        <v/>
      </c>
      <c r="K75" s="6" t="str">
        <f>IF('Log_working_3-way'!$D75="","",1/'True_Odds_Calculator_3-way'!A76+1/'True_Odds_Calculator_3-way'!B76+1/'True_Odds_Calculator_3-way'!C76-1)</f>
        <v/>
      </c>
    </row>
    <row r="76" spans="4:11" x14ac:dyDescent="0.25">
      <c r="D76" t="str">
        <f>solve_for_c('True_Odds_Calculator_3-way'!A77,'True_Odds_Calculator_3-way'!B77,'True_Odds_Calculator_3-way'!C77,'Log_working_3-way'!B$1,'Log_working_3-way'!B$2)</f>
        <v/>
      </c>
      <c r="F76" s="6" t="str">
        <f>IF('Log_working_3-way'!D76="","",1/'True_Odds_Calculator_3-way'!N77+1/'True_Odds_Calculator_3-way'!O77+1/'True_Odds_Calculator_3-way'!#REF!-1)</f>
        <v/>
      </c>
      <c r="H76" s="6" t="str">
        <f>IF('Log_working_3-way'!$D76="","",'True_Odds_Calculator_3-way'!N77/'True_Odds_Calculator_3-way'!A77-1)</f>
        <v/>
      </c>
      <c r="I76" s="6" t="str">
        <f>IF('Log_working_3-way'!$D76="","",'True_Odds_Calculator_3-way'!O77/'True_Odds_Calculator_3-way'!B77-1)</f>
        <v/>
      </c>
      <c r="J76" s="6" t="str">
        <f>IF('Log_working_3-way'!$D76="","",'True_Odds_Calculator_3-way'!#REF!/'True_Odds_Calculator_3-way'!C77-1)</f>
        <v/>
      </c>
      <c r="K76" s="6" t="str">
        <f>IF('Log_working_3-way'!$D76="","",1/'True_Odds_Calculator_3-way'!A77+1/'True_Odds_Calculator_3-way'!B77+1/'True_Odds_Calculator_3-way'!C77-1)</f>
        <v/>
      </c>
    </row>
    <row r="77" spans="4:11" x14ac:dyDescent="0.25">
      <c r="D77" t="str">
        <f>solve_for_c('True_Odds_Calculator_3-way'!A78,'True_Odds_Calculator_3-way'!B78,'True_Odds_Calculator_3-way'!C78,'Log_working_3-way'!B$1,'Log_working_3-way'!B$2)</f>
        <v/>
      </c>
      <c r="F77" s="6" t="str">
        <f>IF('Log_working_3-way'!D77="","",1/'True_Odds_Calculator_3-way'!N78+1/'True_Odds_Calculator_3-way'!O78+1/'True_Odds_Calculator_3-way'!#REF!-1)</f>
        <v/>
      </c>
      <c r="H77" s="6" t="str">
        <f>IF('Log_working_3-way'!$D77="","",'True_Odds_Calculator_3-way'!N78/'True_Odds_Calculator_3-way'!A78-1)</f>
        <v/>
      </c>
      <c r="I77" s="6" t="str">
        <f>IF('Log_working_3-way'!$D77="","",'True_Odds_Calculator_3-way'!O78/'True_Odds_Calculator_3-way'!B78-1)</f>
        <v/>
      </c>
      <c r="J77" s="6" t="str">
        <f>IF('Log_working_3-way'!$D77="","",'True_Odds_Calculator_3-way'!#REF!/'True_Odds_Calculator_3-way'!C78-1)</f>
        <v/>
      </c>
      <c r="K77" s="6" t="str">
        <f>IF('Log_working_3-way'!$D77="","",1/'True_Odds_Calculator_3-way'!A78+1/'True_Odds_Calculator_3-way'!B78+1/'True_Odds_Calculator_3-way'!C78-1)</f>
        <v/>
      </c>
    </row>
    <row r="78" spans="4:11" x14ac:dyDescent="0.25">
      <c r="D78" t="str">
        <f>solve_for_c('True_Odds_Calculator_3-way'!A79,'True_Odds_Calculator_3-way'!B79,'True_Odds_Calculator_3-way'!C79,'Log_working_3-way'!B$1,'Log_working_3-way'!B$2)</f>
        <v/>
      </c>
      <c r="F78" s="6" t="str">
        <f>IF('Log_working_3-way'!D78="","",1/'True_Odds_Calculator_3-way'!N79+1/'True_Odds_Calculator_3-way'!O79+1/'True_Odds_Calculator_3-way'!#REF!-1)</f>
        <v/>
      </c>
      <c r="H78" s="6" t="str">
        <f>IF('Log_working_3-way'!$D78="","",'True_Odds_Calculator_3-way'!N79/'True_Odds_Calculator_3-way'!A79-1)</f>
        <v/>
      </c>
      <c r="I78" s="6" t="str">
        <f>IF('Log_working_3-way'!$D78="","",'True_Odds_Calculator_3-way'!O79/'True_Odds_Calculator_3-way'!B79-1)</f>
        <v/>
      </c>
      <c r="J78" s="6" t="str">
        <f>IF('Log_working_3-way'!$D78="","",'True_Odds_Calculator_3-way'!#REF!/'True_Odds_Calculator_3-way'!C79-1)</f>
        <v/>
      </c>
      <c r="K78" s="6" t="str">
        <f>IF('Log_working_3-way'!$D78="","",1/'True_Odds_Calculator_3-way'!A79+1/'True_Odds_Calculator_3-way'!B79+1/'True_Odds_Calculator_3-way'!C79-1)</f>
        <v/>
      </c>
    </row>
    <row r="79" spans="4:11" x14ac:dyDescent="0.25">
      <c r="D79" t="str">
        <f>solve_for_c('True_Odds_Calculator_3-way'!A80,'True_Odds_Calculator_3-way'!B80,'True_Odds_Calculator_3-way'!C80,'Log_working_3-way'!B$1,'Log_working_3-way'!B$2)</f>
        <v/>
      </c>
      <c r="F79" s="6" t="str">
        <f>IF('Log_working_3-way'!D79="","",1/'True_Odds_Calculator_3-way'!N80+1/'True_Odds_Calculator_3-way'!O80+1/'True_Odds_Calculator_3-way'!#REF!-1)</f>
        <v/>
      </c>
      <c r="H79" s="6" t="str">
        <f>IF('Log_working_3-way'!$D79="","",'True_Odds_Calculator_3-way'!N80/'True_Odds_Calculator_3-way'!A80-1)</f>
        <v/>
      </c>
      <c r="I79" s="6" t="str">
        <f>IF('Log_working_3-way'!$D79="","",'True_Odds_Calculator_3-way'!O80/'True_Odds_Calculator_3-way'!B80-1)</f>
        <v/>
      </c>
      <c r="J79" s="6" t="str">
        <f>IF('Log_working_3-way'!$D79="","",'True_Odds_Calculator_3-way'!#REF!/'True_Odds_Calculator_3-way'!C80-1)</f>
        <v/>
      </c>
      <c r="K79" s="6" t="str">
        <f>IF('Log_working_3-way'!$D79="","",1/'True_Odds_Calculator_3-way'!A80+1/'True_Odds_Calculator_3-way'!B80+1/'True_Odds_Calculator_3-way'!C80-1)</f>
        <v/>
      </c>
    </row>
    <row r="80" spans="4:11" x14ac:dyDescent="0.25">
      <c r="D80" t="str">
        <f>solve_for_c('True_Odds_Calculator_3-way'!A81,'True_Odds_Calculator_3-way'!B81,'True_Odds_Calculator_3-way'!C81,'Log_working_3-way'!B$1,'Log_working_3-way'!B$2)</f>
        <v/>
      </c>
      <c r="F80" s="6" t="str">
        <f>IF('Log_working_3-way'!D80="","",1/'True_Odds_Calculator_3-way'!N81+1/'True_Odds_Calculator_3-way'!O81+1/'True_Odds_Calculator_3-way'!#REF!-1)</f>
        <v/>
      </c>
      <c r="H80" s="6" t="str">
        <f>IF('Log_working_3-way'!$D80="","",'True_Odds_Calculator_3-way'!N81/'True_Odds_Calculator_3-way'!A81-1)</f>
        <v/>
      </c>
      <c r="I80" s="6" t="str">
        <f>IF('Log_working_3-way'!$D80="","",'True_Odds_Calculator_3-way'!O81/'True_Odds_Calculator_3-way'!B81-1)</f>
        <v/>
      </c>
      <c r="J80" s="6" t="str">
        <f>IF('Log_working_3-way'!$D80="","",'True_Odds_Calculator_3-way'!#REF!/'True_Odds_Calculator_3-way'!C81-1)</f>
        <v/>
      </c>
      <c r="K80" s="6" t="str">
        <f>IF('Log_working_3-way'!$D80="","",1/'True_Odds_Calculator_3-way'!A81+1/'True_Odds_Calculator_3-way'!B81+1/'True_Odds_Calculator_3-way'!C81-1)</f>
        <v/>
      </c>
    </row>
    <row r="81" spans="4:11" x14ac:dyDescent="0.25">
      <c r="D81" t="str">
        <f>solve_for_c('True_Odds_Calculator_3-way'!A82,'True_Odds_Calculator_3-way'!B82,'True_Odds_Calculator_3-way'!C82,'Log_working_3-way'!B$1,'Log_working_3-way'!B$2)</f>
        <v/>
      </c>
      <c r="F81" s="6" t="str">
        <f>IF('Log_working_3-way'!D81="","",1/'True_Odds_Calculator_3-way'!N82+1/'True_Odds_Calculator_3-way'!O82+1/'True_Odds_Calculator_3-way'!#REF!-1)</f>
        <v/>
      </c>
      <c r="H81" s="6" t="str">
        <f>IF('Log_working_3-way'!$D81="","",'True_Odds_Calculator_3-way'!N82/'True_Odds_Calculator_3-way'!A82-1)</f>
        <v/>
      </c>
      <c r="I81" s="6" t="str">
        <f>IF('Log_working_3-way'!$D81="","",'True_Odds_Calculator_3-way'!O82/'True_Odds_Calculator_3-way'!B82-1)</f>
        <v/>
      </c>
      <c r="J81" s="6" t="str">
        <f>IF('Log_working_3-way'!$D81="","",'True_Odds_Calculator_3-way'!#REF!/'True_Odds_Calculator_3-way'!C82-1)</f>
        <v/>
      </c>
      <c r="K81" s="6" t="str">
        <f>IF('Log_working_3-way'!$D81="","",1/'True_Odds_Calculator_3-way'!A82+1/'True_Odds_Calculator_3-way'!B82+1/'True_Odds_Calculator_3-way'!C82-1)</f>
        <v/>
      </c>
    </row>
    <row r="82" spans="4:11" x14ac:dyDescent="0.25">
      <c r="D82" t="str">
        <f>solve_for_c('True_Odds_Calculator_3-way'!A83,'True_Odds_Calculator_3-way'!B83,'True_Odds_Calculator_3-way'!C83,'Log_working_3-way'!B$1,'Log_working_3-way'!B$2)</f>
        <v/>
      </c>
      <c r="F82" s="6" t="str">
        <f>IF('Log_working_3-way'!D82="","",1/'True_Odds_Calculator_3-way'!N83+1/'True_Odds_Calculator_3-way'!O83+1/'True_Odds_Calculator_3-way'!#REF!-1)</f>
        <v/>
      </c>
      <c r="H82" s="6" t="str">
        <f>IF('Log_working_3-way'!$D82="","",'True_Odds_Calculator_3-way'!N83/'True_Odds_Calculator_3-way'!A83-1)</f>
        <v/>
      </c>
      <c r="I82" s="6" t="str">
        <f>IF('Log_working_3-way'!$D82="","",'True_Odds_Calculator_3-way'!O83/'True_Odds_Calculator_3-way'!B83-1)</f>
        <v/>
      </c>
      <c r="J82" s="6" t="str">
        <f>IF('Log_working_3-way'!$D82="","",'True_Odds_Calculator_3-way'!#REF!/'True_Odds_Calculator_3-way'!C83-1)</f>
        <v/>
      </c>
      <c r="K82" s="6" t="str">
        <f>IF('Log_working_3-way'!$D82="","",1/'True_Odds_Calculator_3-way'!A83+1/'True_Odds_Calculator_3-way'!B83+1/'True_Odds_Calculator_3-way'!C83-1)</f>
        <v/>
      </c>
    </row>
    <row r="83" spans="4:11" x14ac:dyDescent="0.25">
      <c r="D83" t="str">
        <f>solve_for_c('True_Odds_Calculator_3-way'!A84,'True_Odds_Calculator_3-way'!B84,'True_Odds_Calculator_3-way'!C84,'Log_working_3-way'!B$1,'Log_working_3-way'!B$2)</f>
        <v/>
      </c>
      <c r="F83" s="6" t="str">
        <f>IF('Log_working_3-way'!D83="","",1/'True_Odds_Calculator_3-way'!N84+1/'True_Odds_Calculator_3-way'!O84+1/'True_Odds_Calculator_3-way'!#REF!-1)</f>
        <v/>
      </c>
      <c r="H83" s="6" t="str">
        <f>IF('Log_working_3-way'!$D83="","",'True_Odds_Calculator_3-way'!N84/'True_Odds_Calculator_3-way'!A84-1)</f>
        <v/>
      </c>
      <c r="I83" s="6" t="str">
        <f>IF('Log_working_3-way'!$D83="","",'True_Odds_Calculator_3-way'!O84/'True_Odds_Calculator_3-way'!B84-1)</f>
        <v/>
      </c>
      <c r="J83" s="6" t="str">
        <f>IF('Log_working_3-way'!$D83="","",'True_Odds_Calculator_3-way'!#REF!/'True_Odds_Calculator_3-way'!C84-1)</f>
        <v/>
      </c>
      <c r="K83" s="6" t="str">
        <f>IF('Log_working_3-way'!$D83="","",1/'True_Odds_Calculator_3-way'!A84+1/'True_Odds_Calculator_3-way'!B84+1/'True_Odds_Calculator_3-way'!C84-1)</f>
        <v/>
      </c>
    </row>
    <row r="84" spans="4:11" x14ac:dyDescent="0.25">
      <c r="D84" t="str">
        <f>solve_for_c('True_Odds_Calculator_3-way'!A85,'True_Odds_Calculator_3-way'!B85,'True_Odds_Calculator_3-way'!C85,'Log_working_3-way'!B$1,'Log_working_3-way'!B$2)</f>
        <v/>
      </c>
      <c r="F84" s="6" t="str">
        <f>IF('Log_working_3-way'!D84="","",1/'True_Odds_Calculator_3-way'!N85+1/'True_Odds_Calculator_3-way'!O85+1/'True_Odds_Calculator_3-way'!#REF!-1)</f>
        <v/>
      </c>
      <c r="H84" s="6" t="str">
        <f>IF('Log_working_3-way'!$D84="","",'True_Odds_Calculator_3-way'!N85/'True_Odds_Calculator_3-way'!A85-1)</f>
        <v/>
      </c>
      <c r="I84" s="6" t="str">
        <f>IF('Log_working_3-way'!$D84="","",'True_Odds_Calculator_3-way'!O85/'True_Odds_Calculator_3-way'!B85-1)</f>
        <v/>
      </c>
      <c r="J84" s="6" t="str">
        <f>IF('Log_working_3-way'!$D84="","",'True_Odds_Calculator_3-way'!#REF!/'True_Odds_Calculator_3-way'!C85-1)</f>
        <v/>
      </c>
      <c r="K84" s="6" t="str">
        <f>IF('Log_working_3-way'!$D84="","",1/'True_Odds_Calculator_3-way'!A85+1/'True_Odds_Calculator_3-way'!B85+1/'True_Odds_Calculator_3-way'!C85-1)</f>
        <v/>
      </c>
    </row>
    <row r="85" spans="4:11" x14ac:dyDescent="0.25">
      <c r="D85" t="str">
        <f>solve_for_c('True_Odds_Calculator_3-way'!A86,'True_Odds_Calculator_3-way'!B86,'True_Odds_Calculator_3-way'!C86,'Log_working_3-way'!B$1,'Log_working_3-way'!B$2)</f>
        <v/>
      </c>
      <c r="F85" s="6" t="str">
        <f>IF('Log_working_3-way'!D85="","",1/'True_Odds_Calculator_3-way'!N86+1/'True_Odds_Calculator_3-way'!O86+1/'True_Odds_Calculator_3-way'!#REF!-1)</f>
        <v/>
      </c>
      <c r="H85" s="6" t="str">
        <f>IF('Log_working_3-way'!$D85="","",'True_Odds_Calculator_3-way'!N86/'True_Odds_Calculator_3-way'!A86-1)</f>
        <v/>
      </c>
      <c r="I85" s="6" t="str">
        <f>IF('Log_working_3-way'!$D85="","",'True_Odds_Calculator_3-way'!O86/'True_Odds_Calculator_3-way'!B86-1)</f>
        <v/>
      </c>
      <c r="J85" s="6" t="str">
        <f>IF('Log_working_3-way'!$D85="","",'True_Odds_Calculator_3-way'!#REF!/'True_Odds_Calculator_3-way'!C86-1)</f>
        <v/>
      </c>
      <c r="K85" s="6" t="str">
        <f>IF('Log_working_3-way'!$D85="","",1/'True_Odds_Calculator_3-way'!A86+1/'True_Odds_Calculator_3-way'!B86+1/'True_Odds_Calculator_3-way'!C86-1)</f>
        <v/>
      </c>
    </row>
    <row r="86" spans="4:11" x14ac:dyDescent="0.25">
      <c r="D86" t="str">
        <f>solve_for_c('True_Odds_Calculator_3-way'!A87,'True_Odds_Calculator_3-way'!B87,'True_Odds_Calculator_3-way'!C87,'Log_working_3-way'!B$1,'Log_working_3-way'!B$2)</f>
        <v/>
      </c>
      <c r="F86" s="6" t="str">
        <f>IF('Log_working_3-way'!D86="","",1/'True_Odds_Calculator_3-way'!N87+1/'True_Odds_Calculator_3-way'!O87+1/'True_Odds_Calculator_3-way'!#REF!-1)</f>
        <v/>
      </c>
      <c r="H86" s="6" t="str">
        <f>IF('Log_working_3-way'!$D86="","",'True_Odds_Calculator_3-way'!N87/'True_Odds_Calculator_3-way'!A87-1)</f>
        <v/>
      </c>
      <c r="I86" s="6" t="str">
        <f>IF('Log_working_3-way'!$D86="","",'True_Odds_Calculator_3-way'!O87/'True_Odds_Calculator_3-way'!B87-1)</f>
        <v/>
      </c>
      <c r="J86" s="6" t="str">
        <f>IF('Log_working_3-way'!$D86="","",'True_Odds_Calculator_3-way'!#REF!/'True_Odds_Calculator_3-way'!C87-1)</f>
        <v/>
      </c>
      <c r="K86" s="6" t="str">
        <f>IF('Log_working_3-way'!$D86="","",1/'True_Odds_Calculator_3-way'!A87+1/'True_Odds_Calculator_3-way'!B87+1/'True_Odds_Calculator_3-way'!C87-1)</f>
        <v/>
      </c>
    </row>
    <row r="87" spans="4:11" x14ac:dyDescent="0.25">
      <c r="D87" t="str">
        <f>solve_for_c('True_Odds_Calculator_3-way'!A88,'True_Odds_Calculator_3-way'!B88,'True_Odds_Calculator_3-way'!C88,'Log_working_3-way'!B$1,'Log_working_3-way'!B$2)</f>
        <v/>
      </c>
      <c r="F87" s="6" t="str">
        <f>IF('Log_working_3-way'!D87="","",1/'True_Odds_Calculator_3-way'!N88+1/'True_Odds_Calculator_3-way'!O88+1/'True_Odds_Calculator_3-way'!#REF!-1)</f>
        <v/>
      </c>
      <c r="H87" s="6" t="str">
        <f>IF('Log_working_3-way'!$D87="","",'True_Odds_Calculator_3-way'!N88/'True_Odds_Calculator_3-way'!A88-1)</f>
        <v/>
      </c>
      <c r="I87" s="6" t="str">
        <f>IF('Log_working_3-way'!$D87="","",'True_Odds_Calculator_3-way'!O88/'True_Odds_Calculator_3-way'!B88-1)</f>
        <v/>
      </c>
      <c r="J87" s="6" t="str">
        <f>IF('Log_working_3-way'!$D87="","",'True_Odds_Calculator_3-way'!#REF!/'True_Odds_Calculator_3-way'!C88-1)</f>
        <v/>
      </c>
      <c r="K87" s="6" t="str">
        <f>IF('Log_working_3-way'!$D87="","",1/'True_Odds_Calculator_3-way'!A88+1/'True_Odds_Calculator_3-way'!B88+1/'True_Odds_Calculator_3-way'!C88-1)</f>
        <v/>
      </c>
    </row>
    <row r="88" spans="4:11" x14ac:dyDescent="0.25">
      <c r="D88" t="str">
        <f>solve_for_c('True_Odds_Calculator_3-way'!A89,'True_Odds_Calculator_3-way'!B89,'True_Odds_Calculator_3-way'!C89,'Log_working_3-way'!B$1,'Log_working_3-way'!B$2)</f>
        <v/>
      </c>
      <c r="F88" s="6" t="str">
        <f>IF('Log_working_3-way'!D88="","",1/'True_Odds_Calculator_3-way'!N89+1/'True_Odds_Calculator_3-way'!O89+1/'True_Odds_Calculator_3-way'!#REF!-1)</f>
        <v/>
      </c>
      <c r="H88" s="6" t="str">
        <f>IF('Log_working_3-way'!$D88="","",'True_Odds_Calculator_3-way'!N89/'True_Odds_Calculator_3-way'!A89-1)</f>
        <v/>
      </c>
      <c r="I88" s="6" t="str">
        <f>IF('Log_working_3-way'!$D88="","",'True_Odds_Calculator_3-way'!O89/'True_Odds_Calculator_3-way'!B89-1)</f>
        <v/>
      </c>
      <c r="J88" s="6" t="str">
        <f>IF('Log_working_3-way'!$D88="","",'True_Odds_Calculator_3-way'!#REF!/'True_Odds_Calculator_3-way'!C89-1)</f>
        <v/>
      </c>
      <c r="K88" s="6" t="str">
        <f>IF('Log_working_3-way'!$D88="","",1/'True_Odds_Calculator_3-way'!A89+1/'True_Odds_Calculator_3-way'!B89+1/'True_Odds_Calculator_3-way'!C89-1)</f>
        <v/>
      </c>
    </row>
    <row r="89" spans="4:11" x14ac:dyDescent="0.25">
      <c r="D89" t="str">
        <f>solve_for_c('True_Odds_Calculator_3-way'!A90,'True_Odds_Calculator_3-way'!B90,'True_Odds_Calculator_3-way'!C90,'Log_working_3-way'!B$1,'Log_working_3-way'!B$2)</f>
        <v/>
      </c>
      <c r="F89" s="6" t="str">
        <f>IF('Log_working_3-way'!D89="","",1/'True_Odds_Calculator_3-way'!N90+1/'True_Odds_Calculator_3-way'!O90+1/'True_Odds_Calculator_3-way'!#REF!-1)</f>
        <v/>
      </c>
      <c r="H89" s="6" t="str">
        <f>IF('Log_working_3-way'!$D89="","",'True_Odds_Calculator_3-way'!N90/'True_Odds_Calculator_3-way'!A90-1)</f>
        <v/>
      </c>
      <c r="I89" s="6" t="str">
        <f>IF('Log_working_3-way'!$D89="","",'True_Odds_Calculator_3-way'!O90/'True_Odds_Calculator_3-way'!B90-1)</f>
        <v/>
      </c>
      <c r="J89" s="6" t="str">
        <f>IF('Log_working_3-way'!$D89="","",'True_Odds_Calculator_3-way'!#REF!/'True_Odds_Calculator_3-way'!C90-1)</f>
        <v/>
      </c>
      <c r="K89" s="6" t="str">
        <f>IF('Log_working_3-way'!$D89="","",1/'True_Odds_Calculator_3-way'!A90+1/'True_Odds_Calculator_3-way'!B90+1/'True_Odds_Calculator_3-way'!C90-1)</f>
        <v/>
      </c>
    </row>
    <row r="90" spans="4:11" x14ac:dyDescent="0.25">
      <c r="D90" t="str">
        <f>solve_for_c('True_Odds_Calculator_3-way'!A91,'True_Odds_Calculator_3-way'!B91,'True_Odds_Calculator_3-way'!C91,'Log_working_3-way'!B$1,'Log_working_3-way'!B$2)</f>
        <v/>
      </c>
      <c r="F90" s="6" t="str">
        <f>IF('Log_working_3-way'!D90="","",1/'True_Odds_Calculator_3-way'!N91+1/'True_Odds_Calculator_3-way'!O91+1/'True_Odds_Calculator_3-way'!#REF!-1)</f>
        <v/>
      </c>
      <c r="H90" s="6" t="str">
        <f>IF('Log_working_3-way'!$D90="","",'True_Odds_Calculator_3-way'!N91/'True_Odds_Calculator_3-way'!A91-1)</f>
        <v/>
      </c>
      <c r="I90" s="6" t="str">
        <f>IF('Log_working_3-way'!$D90="","",'True_Odds_Calculator_3-way'!O91/'True_Odds_Calculator_3-way'!B91-1)</f>
        <v/>
      </c>
      <c r="J90" s="6" t="str">
        <f>IF('Log_working_3-way'!$D90="","",'True_Odds_Calculator_3-way'!#REF!/'True_Odds_Calculator_3-way'!C91-1)</f>
        <v/>
      </c>
      <c r="K90" s="6" t="str">
        <f>IF('Log_working_3-way'!$D90="","",1/'True_Odds_Calculator_3-way'!A91+1/'True_Odds_Calculator_3-way'!B91+1/'True_Odds_Calculator_3-way'!C91-1)</f>
        <v/>
      </c>
    </row>
    <row r="91" spans="4:11" x14ac:dyDescent="0.25">
      <c r="D91" t="str">
        <f>solve_for_c('True_Odds_Calculator_3-way'!A92,'True_Odds_Calculator_3-way'!B92,'True_Odds_Calculator_3-way'!C92,'Log_working_3-way'!B$1,'Log_working_3-way'!B$2)</f>
        <v/>
      </c>
      <c r="F91" s="6" t="str">
        <f>IF('Log_working_3-way'!D91="","",1/'True_Odds_Calculator_3-way'!N92+1/'True_Odds_Calculator_3-way'!O92+1/'True_Odds_Calculator_3-way'!#REF!-1)</f>
        <v/>
      </c>
      <c r="H91" s="6" t="str">
        <f>IF('Log_working_3-way'!$D91="","",'True_Odds_Calculator_3-way'!N92/'True_Odds_Calculator_3-way'!A92-1)</f>
        <v/>
      </c>
      <c r="I91" s="6" t="str">
        <f>IF('Log_working_3-way'!$D91="","",'True_Odds_Calculator_3-way'!O92/'True_Odds_Calculator_3-way'!B92-1)</f>
        <v/>
      </c>
      <c r="J91" s="6" t="str">
        <f>IF('Log_working_3-way'!$D91="","",'True_Odds_Calculator_3-way'!#REF!/'True_Odds_Calculator_3-way'!C92-1)</f>
        <v/>
      </c>
      <c r="K91" s="6" t="str">
        <f>IF('Log_working_3-way'!$D91="","",1/'True_Odds_Calculator_3-way'!A92+1/'True_Odds_Calculator_3-way'!B92+1/'True_Odds_Calculator_3-way'!C92-1)</f>
        <v/>
      </c>
    </row>
    <row r="92" spans="4:11" x14ac:dyDescent="0.25">
      <c r="D92" t="str">
        <f>solve_for_c('True_Odds_Calculator_3-way'!A93,'True_Odds_Calculator_3-way'!B93,'True_Odds_Calculator_3-way'!C93,'Log_working_3-way'!B$1,'Log_working_3-way'!B$2)</f>
        <v/>
      </c>
      <c r="F92" s="6" t="str">
        <f>IF('Log_working_3-way'!D92="","",1/'True_Odds_Calculator_3-way'!N93+1/'True_Odds_Calculator_3-way'!O93+1/'True_Odds_Calculator_3-way'!#REF!-1)</f>
        <v/>
      </c>
      <c r="H92" s="6" t="str">
        <f>IF('Log_working_3-way'!$D92="","",'True_Odds_Calculator_3-way'!N93/'True_Odds_Calculator_3-way'!A93-1)</f>
        <v/>
      </c>
      <c r="I92" s="6" t="str">
        <f>IF('Log_working_3-way'!$D92="","",'True_Odds_Calculator_3-way'!O93/'True_Odds_Calculator_3-way'!B93-1)</f>
        <v/>
      </c>
      <c r="J92" s="6" t="str">
        <f>IF('Log_working_3-way'!$D92="","",'True_Odds_Calculator_3-way'!#REF!/'True_Odds_Calculator_3-way'!C93-1)</f>
        <v/>
      </c>
      <c r="K92" s="6" t="str">
        <f>IF('Log_working_3-way'!$D92="","",1/'True_Odds_Calculator_3-way'!A93+1/'True_Odds_Calculator_3-way'!B93+1/'True_Odds_Calculator_3-way'!C93-1)</f>
        <v/>
      </c>
    </row>
    <row r="93" spans="4:11" x14ac:dyDescent="0.25">
      <c r="D93" t="str">
        <f>solve_for_c('True_Odds_Calculator_3-way'!A94,'True_Odds_Calculator_3-way'!B94,'True_Odds_Calculator_3-way'!C94,'Log_working_3-way'!B$1,'Log_working_3-way'!B$2)</f>
        <v/>
      </c>
      <c r="F93" s="6" t="str">
        <f>IF('Log_working_3-way'!D93="","",1/'True_Odds_Calculator_3-way'!N94+1/'True_Odds_Calculator_3-way'!O94+1/'True_Odds_Calculator_3-way'!#REF!-1)</f>
        <v/>
      </c>
      <c r="H93" s="6" t="str">
        <f>IF('Log_working_3-way'!$D93="","",'True_Odds_Calculator_3-way'!N94/'True_Odds_Calculator_3-way'!A94-1)</f>
        <v/>
      </c>
      <c r="I93" s="6" t="str">
        <f>IF('Log_working_3-way'!$D93="","",'True_Odds_Calculator_3-way'!O94/'True_Odds_Calculator_3-way'!B94-1)</f>
        <v/>
      </c>
      <c r="J93" s="6" t="str">
        <f>IF('Log_working_3-way'!$D93="","",'True_Odds_Calculator_3-way'!#REF!/'True_Odds_Calculator_3-way'!C94-1)</f>
        <v/>
      </c>
      <c r="K93" s="6" t="str">
        <f>IF('Log_working_3-way'!$D93="","",1/'True_Odds_Calculator_3-way'!A94+1/'True_Odds_Calculator_3-way'!B94+1/'True_Odds_Calculator_3-way'!C94-1)</f>
        <v/>
      </c>
    </row>
    <row r="94" spans="4:11" x14ac:dyDescent="0.25">
      <c r="D94" t="str">
        <f>solve_for_c('True_Odds_Calculator_3-way'!A95,'True_Odds_Calculator_3-way'!B95,'True_Odds_Calculator_3-way'!C95,'Log_working_3-way'!B$1,'Log_working_3-way'!B$2)</f>
        <v/>
      </c>
      <c r="F94" s="6" t="str">
        <f>IF('Log_working_3-way'!D94="","",1/'True_Odds_Calculator_3-way'!N95+1/'True_Odds_Calculator_3-way'!O95+1/'True_Odds_Calculator_3-way'!#REF!-1)</f>
        <v/>
      </c>
      <c r="H94" s="6" t="str">
        <f>IF('Log_working_3-way'!$D94="","",'True_Odds_Calculator_3-way'!N95/'True_Odds_Calculator_3-way'!A95-1)</f>
        <v/>
      </c>
      <c r="I94" s="6" t="str">
        <f>IF('Log_working_3-way'!$D94="","",'True_Odds_Calculator_3-way'!O95/'True_Odds_Calculator_3-way'!B95-1)</f>
        <v/>
      </c>
      <c r="J94" s="6" t="str">
        <f>IF('Log_working_3-way'!$D94="","",'True_Odds_Calculator_3-way'!#REF!/'True_Odds_Calculator_3-way'!C95-1)</f>
        <v/>
      </c>
      <c r="K94" s="6" t="str">
        <f>IF('Log_working_3-way'!$D94="","",1/'True_Odds_Calculator_3-way'!A95+1/'True_Odds_Calculator_3-way'!B95+1/'True_Odds_Calculator_3-way'!C95-1)</f>
        <v/>
      </c>
    </row>
    <row r="95" spans="4:11" x14ac:dyDescent="0.25">
      <c r="D95" t="str">
        <f>solve_for_c('True_Odds_Calculator_3-way'!A96,'True_Odds_Calculator_3-way'!B96,'True_Odds_Calculator_3-way'!C96,'Log_working_3-way'!B$1,'Log_working_3-way'!B$2)</f>
        <v/>
      </c>
      <c r="F95" s="6" t="str">
        <f>IF('Log_working_3-way'!D95="","",1/'True_Odds_Calculator_3-way'!N96+1/'True_Odds_Calculator_3-way'!O96+1/'True_Odds_Calculator_3-way'!#REF!-1)</f>
        <v/>
      </c>
      <c r="H95" s="6" t="str">
        <f>IF('Log_working_3-way'!$D95="","",'True_Odds_Calculator_3-way'!N96/'True_Odds_Calculator_3-way'!A96-1)</f>
        <v/>
      </c>
      <c r="I95" s="6" t="str">
        <f>IF('Log_working_3-way'!$D95="","",'True_Odds_Calculator_3-way'!O96/'True_Odds_Calculator_3-way'!B96-1)</f>
        <v/>
      </c>
      <c r="J95" s="6" t="str">
        <f>IF('Log_working_3-way'!$D95="","",'True_Odds_Calculator_3-way'!#REF!/'True_Odds_Calculator_3-way'!C96-1)</f>
        <v/>
      </c>
      <c r="K95" s="6" t="str">
        <f>IF('Log_working_3-way'!$D95="","",1/'True_Odds_Calculator_3-way'!A96+1/'True_Odds_Calculator_3-way'!B96+1/'True_Odds_Calculator_3-way'!C96-1)</f>
        <v/>
      </c>
    </row>
    <row r="96" spans="4:11" x14ac:dyDescent="0.25">
      <c r="D96" t="str">
        <f>solve_for_c('True_Odds_Calculator_3-way'!A97,'True_Odds_Calculator_3-way'!B97,'True_Odds_Calculator_3-way'!C97,'Log_working_3-way'!B$1,'Log_working_3-way'!B$2)</f>
        <v/>
      </c>
      <c r="F96" s="6" t="str">
        <f>IF('Log_working_3-way'!D96="","",1/'True_Odds_Calculator_3-way'!N97+1/'True_Odds_Calculator_3-way'!O97+1/'True_Odds_Calculator_3-way'!#REF!-1)</f>
        <v/>
      </c>
      <c r="H96" s="6" t="str">
        <f>IF('Log_working_3-way'!$D96="","",'True_Odds_Calculator_3-way'!N97/'True_Odds_Calculator_3-way'!A97-1)</f>
        <v/>
      </c>
      <c r="I96" s="6" t="str">
        <f>IF('Log_working_3-way'!$D96="","",'True_Odds_Calculator_3-way'!O97/'True_Odds_Calculator_3-way'!B97-1)</f>
        <v/>
      </c>
      <c r="J96" s="6" t="str">
        <f>IF('Log_working_3-way'!$D96="","",'True_Odds_Calculator_3-way'!#REF!/'True_Odds_Calculator_3-way'!C97-1)</f>
        <v/>
      </c>
      <c r="K96" s="6" t="str">
        <f>IF('Log_working_3-way'!$D96="","",1/'True_Odds_Calculator_3-way'!A97+1/'True_Odds_Calculator_3-way'!B97+1/'True_Odds_Calculator_3-way'!C97-1)</f>
        <v/>
      </c>
    </row>
    <row r="97" spans="4:11" x14ac:dyDescent="0.25">
      <c r="D97" t="str">
        <f>solve_for_c('True_Odds_Calculator_3-way'!A98,'True_Odds_Calculator_3-way'!B98,'True_Odds_Calculator_3-way'!C98,'Log_working_3-way'!B$1,'Log_working_3-way'!B$2)</f>
        <v/>
      </c>
      <c r="F97" s="6" t="str">
        <f>IF('Log_working_3-way'!D97="","",1/'True_Odds_Calculator_3-way'!N98+1/'True_Odds_Calculator_3-way'!O98+1/'True_Odds_Calculator_3-way'!#REF!-1)</f>
        <v/>
      </c>
      <c r="H97" s="6" t="str">
        <f>IF('Log_working_3-way'!$D97="","",'True_Odds_Calculator_3-way'!N98/'True_Odds_Calculator_3-way'!A98-1)</f>
        <v/>
      </c>
      <c r="I97" s="6" t="str">
        <f>IF('Log_working_3-way'!$D97="","",'True_Odds_Calculator_3-way'!O98/'True_Odds_Calculator_3-way'!B98-1)</f>
        <v/>
      </c>
      <c r="J97" s="6" t="str">
        <f>IF('Log_working_3-way'!$D97="","",'True_Odds_Calculator_3-way'!#REF!/'True_Odds_Calculator_3-way'!C98-1)</f>
        <v/>
      </c>
      <c r="K97" s="6" t="str">
        <f>IF('Log_working_3-way'!$D97="","",1/'True_Odds_Calculator_3-way'!A98+1/'True_Odds_Calculator_3-way'!B98+1/'True_Odds_Calculator_3-way'!C98-1)</f>
        <v/>
      </c>
    </row>
    <row r="98" spans="4:11" x14ac:dyDescent="0.25">
      <c r="D98" t="str">
        <f>solve_for_c('True_Odds_Calculator_3-way'!A99,'True_Odds_Calculator_3-way'!B99,'True_Odds_Calculator_3-way'!C99,'Log_working_3-way'!B$1,'Log_working_3-way'!B$2)</f>
        <v/>
      </c>
      <c r="F98" s="6" t="str">
        <f>IF('Log_working_3-way'!D98="","",1/'True_Odds_Calculator_3-way'!N99+1/'True_Odds_Calculator_3-way'!O99+1/'True_Odds_Calculator_3-way'!#REF!-1)</f>
        <v/>
      </c>
      <c r="H98" s="6" t="str">
        <f>IF('Log_working_3-way'!$D98="","",'True_Odds_Calculator_3-way'!N99/'True_Odds_Calculator_3-way'!A99-1)</f>
        <v/>
      </c>
      <c r="I98" s="6" t="str">
        <f>IF('Log_working_3-way'!$D98="","",'True_Odds_Calculator_3-way'!O99/'True_Odds_Calculator_3-way'!B99-1)</f>
        <v/>
      </c>
      <c r="J98" s="6" t="str">
        <f>IF('Log_working_3-way'!$D98="","",'True_Odds_Calculator_3-way'!#REF!/'True_Odds_Calculator_3-way'!C99-1)</f>
        <v/>
      </c>
      <c r="K98" s="6" t="str">
        <f>IF('Log_working_3-way'!$D98="","",1/'True_Odds_Calculator_3-way'!A99+1/'True_Odds_Calculator_3-way'!B99+1/'True_Odds_Calculator_3-way'!C99-1)</f>
        <v/>
      </c>
    </row>
    <row r="99" spans="4:11" x14ac:dyDescent="0.25">
      <c r="D99" t="str">
        <f>solve_for_c('True_Odds_Calculator_3-way'!A100,'True_Odds_Calculator_3-way'!B100,'True_Odds_Calculator_3-way'!C100,'Log_working_3-way'!B$1,'Log_working_3-way'!B$2)</f>
        <v/>
      </c>
      <c r="F99" s="6" t="str">
        <f>IF('Log_working_3-way'!D99="","",1/'True_Odds_Calculator_3-way'!N100+1/'True_Odds_Calculator_3-way'!O100+1/'True_Odds_Calculator_3-way'!#REF!-1)</f>
        <v/>
      </c>
      <c r="H99" s="6" t="str">
        <f>IF('Log_working_3-way'!$D99="","",'True_Odds_Calculator_3-way'!N100/'True_Odds_Calculator_3-way'!A100-1)</f>
        <v/>
      </c>
      <c r="I99" s="6" t="str">
        <f>IF('Log_working_3-way'!$D99="","",'True_Odds_Calculator_3-way'!O100/'True_Odds_Calculator_3-way'!B100-1)</f>
        <v/>
      </c>
      <c r="J99" s="6" t="str">
        <f>IF('Log_working_3-way'!$D99="","",'True_Odds_Calculator_3-way'!#REF!/'True_Odds_Calculator_3-way'!C100-1)</f>
        <v/>
      </c>
      <c r="K99" s="6" t="str">
        <f>IF('Log_working_3-way'!$D99="","",1/'True_Odds_Calculator_3-way'!A100+1/'True_Odds_Calculator_3-way'!B100+1/'True_Odds_Calculator_3-way'!C100-1)</f>
        <v/>
      </c>
    </row>
    <row r="100" spans="4:11" x14ac:dyDescent="0.25">
      <c r="D100" t="str">
        <f>solve_for_c('True_Odds_Calculator_3-way'!A101,'True_Odds_Calculator_3-way'!B101,'True_Odds_Calculator_3-way'!C101,'Log_working_3-way'!B$1,'Log_working_3-way'!B$2)</f>
        <v/>
      </c>
      <c r="F100" s="6" t="str">
        <f>IF('Log_working_3-way'!D100="","",1/'True_Odds_Calculator_3-way'!N101+1/'True_Odds_Calculator_3-way'!O101+1/'True_Odds_Calculator_3-way'!#REF!-1)</f>
        <v/>
      </c>
      <c r="H100" s="6" t="str">
        <f>IF('Log_working_3-way'!$D100="","",'True_Odds_Calculator_3-way'!N101/'True_Odds_Calculator_3-way'!A101-1)</f>
        <v/>
      </c>
      <c r="I100" s="6" t="str">
        <f>IF('Log_working_3-way'!$D100="","",'True_Odds_Calculator_3-way'!O101/'True_Odds_Calculator_3-way'!B101-1)</f>
        <v/>
      </c>
      <c r="J100" s="6" t="str">
        <f>IF('Log_working_3-way'!$D100="","",'True_Odds_Calculator_3-way'!#REF!/'True_Odds_Calculator_3-way'!C101-1)</f>
        <v/>
      </c>
      <c r="K100" s="6" t="str">
        <f>IF('Log_working_3-way'!$D100="","",1/'True_Odds_Calculator_3-way'!A101+1/'True_Odds_Calculator_3-way'!B101+1/'True_Odds_Calculator_3-way'!C101-1)</f>
        <v/>
      </c>
    </row>
    <row r="101" spans="4:11" x14ac:dyDescent="0.25">
      <c r="D101" t="str">
        <f>solve_for_c('True_Odds_Calculator_3-way'!A102,'True_Odds_Calculator_3-way'!B102,'True_Odds_Calculator_3-way'!C102,'Log_working_3-way'!B$1,'Log_working_3-way'!B$2)</f>
        <v/>
      </c>
      <c r="F101" s="6" t="str">
        <f>IF('Log_working_3-way'!D101="","",1/'True_Odds_Calculator_3-way'!N102+1/'True_Odds_Calculator_3-way'!O102+1/'True_Odds_Calculator_3-way'!#REF!-1)</f>
        <v/>
      </c>
      <c r="H101" s="6" t="str">
        <f>IF('Log_working_3-way'!$D101="","",'True_Odds_Calculator_3-way'!N102/'True_Odds_Calculator_3-way'!A102-1)</f>
        <v/>
      </c>
      <c r="I101" s="6" t="str">
        <f>IF('Log_working_3-way'!$D101="","",'True_Odds_Calculator_3-way'!O102/'True_Odds_Calculator_3-way'!B102-1)</f>
        <v/>
      </c>
      <c r="J101" s="6" t="str">
        <f>IF('Log_working_3-way'!$D101="","",'True_Odds_Calculator_3-way'!#REF!/'True_Odds_Calculator_3-way'!C102-1)</f>
        <v/>
      </c>
      <c r="K101" s="6" t="str">
        <f>IF('Log_working_3-way'!$D101="","",1/'True_Odds_Calculator_3-way'!A102+1/'True_Odds_Calculator_3-way'!B102+1/'True_Odds_Calculator_3-way'!C102-1)</f>
        <v/>
      </c>
    </row>
    <row r="102" spans="4:11" x14ac:dyDescent="0.25">
      <c r="D102" t="str">
        <f>solve_for_c('True_Odds_Calculator_3-way'!A103,'True_Odds_Calculator_3-way'!B103,'True_Odds_Calculator_3-way'!C103,'Log_working_3-way'!B$1,'Log_working_3-way'!B$2)</f>
        <v/>
      </c>
      <c r="F102" s="6" t="str">
        <f>IF('Log_working_3-way'!D102="","",1/'True_Odds_Calculator_3-way'!N103+1/'True_Odds_Calculator_3-way'!O103+1/'True_Odds_Calculator_3-way'!#REF!-1)</f>
        <v/>
      </c>
      <c r="H102" s="6" t="str">
        <f>IF('Log_working_3-way'!$D102="","",'True_Odds_Calculator_3-way'!N103/'True_Odds_Calculator_3-way'!A103-1)</f>
        <v/>
      </c>
      <c r="I102" s="6" t="str">
        <f>IF('Log_working_3-way'!$D102="","",'True_Odds_Calculator_3-way'!O103/'True_Odds_Calculator_3-way'!B103-1)</f>
        <v/>
      </c>
      <c r="J102" s="6" t="str">
        <f>IF('Log_working_3-way'!$D102="","",'True_Odds_Calculator_3-way'!#REF!/'True_Odds_Calculator_3-way'!C103-1)</f>
        <v/>
      </c>
      <c r="K102" s="6" t="str">
        <f>IF('Log_working_3-way'!$D102="","",1/'True_Odds_Calculator_3-way'!A103+1/'True_Odds_Calculator_3-way'!B103+1/'True_Odds_Calculator_3-way'!C103-1)</f>
        <v/>
      </c>
    </row>
    <row r="103" spans="4:11" x14ac:dyDescent="0.25">
      <c r="D103" t="str">
        <f>solve_for_c('True_Odds_Calculator_3-way'!A104,'True_Odds_Calculator_3-way'!B104,'True_Odds_Calculator_3-way'!C104,'Log_working_3-way'!B$1,'Log_working_3-way'!B$2)</f>
        <v/>
      </c>
      <c r="F103" s="6" t="str">
        <f>IF('Log_working_3-way'!D103="","",1/'True_Odds_Calculator_3-way'!N104+1/'True_Odds_Calculator_3-way'!O104+1/'True_Odds_Calculator_3-way'!#REF!-1)</f>
        <v/>
      </c>
      <c r="H103" s="6" t="str">
        <f>IF('Log_working_3-way'!$D103="","",'True_Odds_Calculator_3-way'!N104/'True_Odds_Calculator_3-way'!A104-1)</f>
        <v/>
      </c>
      <c r="I103" s="6" t="str">
        <f>IF('Log_working_3-way'!$D103="","",'True_Odds_Calculator_3-way'!O104/'True_Odds_Calculator_3-way'!B104-1)</f>
        <v/>
      </c>
      <c r="J103" s="6" t="str">
        <f>IF('Log_working_3-way'!$D103="","",'True_Odds_Calculator_3-way'!#REF!/'True_Odds_Calculator_3-way'!C104-1)</f>
        <v/>
      </c>
      <c r="K103" s="6" t="str">
        <f>IF('Log_working_3-way'!$D103="","",1/'True_Odds_Calculator_3-way'!A104+1/'True_Odds_Calculator_3-way'!B104+1/'True_Odds_Calculator_3-way'!C104-1)</f>
        <v/>
      </c>
    </row>
    <row r="104" spans="4:11" x14ac:dyDescent="0.25">
      <c r="D104" t="str">
        <f>solve_for_c('True_Odds_Calculator_3-way'!A105,'True_Odds_Calculator_3-way'!B105,'True_Odds_Calculator_3-way'!C105,'Log_working_3-way'!B$1,'Log_working_3-way'!B$2)</f>
        <v/>
      </c>
      <c r="F104" s="6" t="str">
        <f>IF('Log_working_3-way'!D104="","",1/'True_Odds_Calculator_3-way'!N105+1/'True_Odds_Calculator_3-way'!O105+1/'True_Odds_Calculator_3-way'!#REF!-1)</f>
        <v/>
      </c>
      <c r="H104" s="6" t="str">
        <f>IF('Log_working_3-way'!$D104="","",'True_Odds_Calculator_3-way'!N105/'True_Odds_Calculator_3-way'!A105-1)</f>
        <v/>
      </c>
      <c r="I104" s="6" t="str">
        <f>IF('Log_working_3-way'!$D104="","",'True_Odds_Calculator_3-way'!O105/'True_Odds_Calculator_3-way'!B105-1)</f>
        <v/>
      </c>
      <c r="J104" s="6" t="str">
        <f>IF('Log_working_3-way'!$D104="","",'True_Odds_Calculator_3-way'!#REF!/'True_Odds_Calculator_3-way'!C105-1)</f>
        <v/>
      </c>
      <c r="K104" s="6" t="str">
        <f>IF('Log_working_3-way'!$D104="","",1/'True_Odds_Calculator_3-way'!A105+1/'True_Odds_Calculator_3-way'!B105+1/'True_Odds_Calculator_3-way'!C105-1)</f>
        <v/>
      </c>
    </row>
    <row r="105" spans="4:11" x14ac:dyDescent="0.25">
      <c r="D105" t="str">
        <f>solve_for_c('True_Odds_Calculator_3-way'!A106,'True_Odds_Calculator_3-way'!B106,'True_Odds_Calculator_3-way'!C106,'Log_working_3-way'!B$1,'Log_working_3-way'!B$2)</f>
        <v/>
      </c>
      <c r="F105" s="6" t="str">
        <f>IF('Log_working_3-way'!D105="","",1/'True_Odds_Calculator_3-way'!N106+1/'True_Odds_Calculator_3-way'!O106+1/'True_Odds_Calculator_3-way'!#REF!-1)</f>
        <v/>
      </c>
      <c r="H105" s="6" t="str">
        <f>IF('Log_working_3-way'!$D105="","",'True_Odds_Calculator_3-way'!N106/'True_Odds_Calculator_3-way'!A106-1)</f>
        <v/>
      </c>
      <c r="I105" s="6" t="str">
        <f>IF('Log_working_3-way'!$D105="","",'True_Odds_Calculator_3-way'!O106/'True_Odds_Calculator_3-way'!B106-1)</f>
        <v/>
      </c>
      <c r="J105" s="6" t="str">
        <f>IF('Log_working_3-way'!$D105="","",'True_Odds_Calculator_3-way'!#REF!/'True_Odds_Calculator_3-way'!C106-1)</f>
        <v/>
      </c>
      <c r="K105" s="6" t="str">
        <f>IF('Log_working_3-way'!$D105="","",1/'True_Odds_Calculator_3-way'!A106+1/'True_Odds_Calculator_3-way'!B106+1/'True_Odds_Calculator_3-way'!C106-1)</f>
        <v/>
      </c>
    </row>
    <row r="106" spans="4:11" x14ac:dyDescent="0.25">
      <c r="D106" t="str">
        <f>solve_for_c('True_Odds_Calculator_3-way'!A107,'True_Odds_Calculator_3-way'!B107,'True_Odds_Calculator_3-way'!C107,'Log_working_3-way'!B$1,'Log_working_3-way'!B$2)</f>
        <v/>
      </c>
      <c r="F106" s="6" t="str">
        <f>IF('Log_working_3-way'!D106="","",1/'True_Odds_Calculator_3-way'!N107+1/'True_Odds_Calculator_3-way'!O107+1/'True_Odds_Calculator_3-way'!#REF!-1)</f>
        <v/>
      </c>
      <c r="H106" s="6" t="str">
        <f>IF('Log_working_3-way'!$D106="","",'True_Odds_Calculator_3-way'!N107/'True_Odds_Calculator_3-way'!A107-1)</f>
        <v/>
      </c>
      <c r="I106" s="6" t="str">
        <f>IF('Log_working_3-way'!$D106="","",'True_Odds_Calculator_3-way'!O107/'True_Odds_Calculator_3-way'!B107-1)</f>
        <v/>
      </c>
      <c r="J106" s="6" t="str">
        <f>IF('Log_working_3-way'!$D106="","",'True_Odds_Calculator_3-way'!#REF!/'True_Odds_Calculator_3-way'!C107-1)</f>
        <v/>
      </c>
      <c r="K106" s="6" t="str">
        <f>IF('Log_working_3-way'!$D106="","",1/'True_Odds_Calculator_3-way'!A107+1/'True_Odds_Calculator_3-way'!B107+1/'True_Odds_Calculator_3-way'!C107-1)</f>
        <v/>
      </c>
    </row>
    <row r="107" spans="4:11" x14ac:dyDescent="0.25">
      <c r="D107" t="str">
        <f>solve_for_c('True_Odds_Calculator_3-way'!A108,'True_Odds_Calculator_3-way'!B108,'True_Odds_Calculator_3-way'!C108,'Log_working_3-way'!B$1,'Log_working_3-way'!B$2)</f>
        <v/>
      </c>
      <c r="F107" s="6" t="str">
        <f>IF('Log_working_3-way'!D107="","",1/'True_Odds_Calculator_3-way'!N108+1/'True_Odds_Calculator_3-way'!O108+1/'True_Odds_Calculator_3-way'!#REF!-1)</f>
        <v/>
      </c>
      <c r="H107" s="6" t="str">
        <f>IF('Log_working_3-way'!$D107="","",'True_Odds_Calculator_3-way'!N108/'True_Odds_Calculator_3-way'!A108-1)</f>
        <v/>
      </c>
      <c r="I107" s="6" t="str">
        <f>IF('Log_working_3-way'!$D107="","",'True_Odds_Calculator_3-way'!O108/'True_Odds_Calculator_3-way'!B108-1)</f>
        <v/>
      </c>
      <c r="J107" s="6" t="str">
        <f>IF('Log_working_3-way'!$D107="","",'True_Odds_Calculator_3-way'!#REF!/'True_Odds_Calculator_3-way'!C108-1)</f>
        <v/>
      </c>
      <c r="K107" s="6" t="str">
        <f>IF('Log_working_3-way'!$D107="","",1/'True_Odds_Calculator_3-way'!A108+1/'True_Odds_Calculator_3-way'!B108+1/'True_Odds_Calculator_3-way'!C108-1)</f>
        <v/>
      </c>
    </row>
    <row r="108" spans="4:11" x14ac:dyDescent="0.25">
      <c r="D108" t="str">
        <f>solve_for_c('True_Odds_Calculator_3-way'!A109,'True_Odds_Calculator_3-way'!B109,'True_Odds_Calculator_3-way'!C109,'Log_working_3-way'!B$1,'Log_working_3-way'!B$2)</f>
        <v/>
      </c>
      <c r="F108" s="6" t="str">
        <f>IF('Log_working_3-way'!D108="","",1/'True_Odds_Calculator_3-way'!N109+1/'True_Odds_Calculator_3-way'!O109+1/'True_Odds_Calculator_3-way'!#REF!-1)</f>
        <v/>
      </c>
      <c r="H108" s="6" t="str">
        <f>IF('Log_working_3-way'!$D108="","",'True_Odds_Calculator_3-way'!N109/'True_Odds_Calculator_3-way'!A109-1)</f>
        <v/>
      </c>
      <c r="I108" s="6" t="str">
        <f>IF('Log_working_3-way'!$D108="","",'True_Odds_Calculator_3-way'!O109/'True_Odds_Calculator_3-way'!B109-1)</f>
        <v/>
      </c>
      <c r="J108" s="6" t="str">
        <f>IF('Log_working_3-way'!$D108="","",'True_Odds_Calculator_3-way'!#REF!/'True_Odds_Calculator_3-way'!C109-1)</f>
        <v/>
      </c>
      <c r="K108" s="6" t="str">
        <f>IF('Log_working_3-way'!$D108="","",1/'True_Odds_Calculator_3-way'!A109+1/'True_Odds_Calculator_3-way'!B109+1/'True_Odds_Calculator_3-way'!C109-1)</f>
        <v/>
      </c>
    </row>
    <row r="109" spans="4:11" x14ac:dyDescent="0.25">
      <c r="D109" t="str">
        <f>solve_for_c('True_Odds_Calculator_3-way'!A110,'True_Odds_Calculator_3-way'!B110,'True_Odds_Calculator_3-way'!C110,'Log_working_3-way'!B$1,'Log_working_3-way'!B$2)</f>
        <v/>
      </c>
      <c r="F109" s="6" t="str">
        <f>IF('Log_working_3-way'!D109="","",1/'True_Odds_Calculator_3-way'!N110+1/'True_Odds_Calculator_3-way'!O110+1/'True_Odds_Calculator_3-way'!#REF!-1)</f>
        <v/>
      </c>
      <c r="H109" s="6" t="str">
        <f>IF('Log_working_3-way'!$D109="","",'True_Odds_Calculator_3-way'!N110/'True_Odds_Calculator_3-way'!A110-1)</f>
        <v/>
      </c>
      <c r="I109" s="6" t="str">
        <f>IF('Log_working_3-way'!$D109="","",'True_Odds_Calculator_3-way'!O110/'True_Odds_Calculator_3-way'!B110-1)</f>
        <v/>
      </c>
      <c r="J109" s="6" t="str">
        <f>IF('Log_working_3-way'!$D109="","",'True_Odds_Calculator_3-way'!#REF!/'True_Odds_Calculator_3-way'!C110-1)</f>
        <v/>
      </c>
      <c r="K109" s="6" t="str">
        <f>IF('Log_working_3-way'!$D109="","",1/'True_Odds_Calculator_3-way'!A110+1/'True_Odds_Calculator_3-way'!B110+1/'True_Odds_Calculator_3-way'!C110-1)</f>
        <v/>
      </c>
    </row>
    <row r="110" spans="4:11" x14ac:dyDescent="0.25">
      <c r="D110" t="str">
        <f>solve_for_c('True_Odds_Calculator_3-way'!A111,'True_Odds_Calculator_3-way'!B111,'True_Odds_Calculator_3-way'!C111,'Log_working_3-way'!B$1,'Log_working_3-way'!B$2)</f>
        <v/>
      </c>
      <c r="F110" s="6" t="str">
        <f>IF('Log_working_3-way'!D110="","",1/'True_Odds_Calculator_3-way'!N111+1/'True_Odds_Calculator_3-way'!O111+1/'True_Odds_Calculator_3-way'!#REF!-1)</f>
        <v/>
      </c>
      <c r="H110" s="6" t="str">
        <f>IF('Log_working_3-way'!$D110="","",'True_Odds_Calculator_3-way'!N111/'True_Odds_Calculator_3-way'!A111-1)</f>
        <v/>
      </c>
      <c r="I110" s="6" t="str">
        <f>IF('Log_working_3-way'!$D110="","",'True_Odds_Calculator_3-way'!O111/'True_Odds_Calculator_3-way'!B111-1)</f>
        <v/>
      </c>
      <c r="J110" s="6" t="str">
        <f>IF('Log_working_3-way'!$D110="","",'True_Odds_Calculator_3-way'!#REF!/'True_Odds_Calculator_3-way'!C111-1)</f>
        <v/>
      </c>
      <c r="K110" s="6" t="str">
        <f>IF('Log_working_3-way'!$D110="","",1/'True_Odds_Calculator_3-way'!A111+1/'True_Odds_Calculator_3-way'!B111+1/'True_Odds_Calculator_3-way'!C111-1)</f>
        <v/>
      </c>
    </row>
    <row r="111" spans="4:11" x14ac:dyDescent="0.25">
      <c r="D111" t="str">
        <f>solve_for_c('True_Odds_Calculator_3-way'!A112,'True_Odds_Calculator_3-way'!B112,'True_Odds_Calculator_3-way'!C112,'Log_working_3-way'!B$1,'Log_working_3-way'!B$2)</f>
        <v/>
      </c>
      <c r="F111" s="6" t="str">
        <f>IF('Log_working_3-way'!D111="","",1/'True_Odds_Calculator_3-way'!N112+1/'True_Odds_Calculator_3-way'!O112+1/'True_Odds_Calculator_3-way'!#REF!-1)</f>
        <v/>
      </c>
      <c r="H111" s="6" t="str">
        <f>IF('Log_working_3-way'!$D111="","",'True_Odds_Calculator_3-way'!N112/'True_Odds_Calculator_3-way'!A112-1)</f>
        <v/>
      </c>
      <c r="I111" s="6" t="str">
        <f>IF('Log_working_3-way'!$D111="","",'True_Odds_Calculator_3-way'!O112/'True_Odds_Calculator_3-way'!B112-1)</f>
        <v/>
      </c>
      <c r="J111" s="6" t="str">
        <f>IF('Log_working_3-way'!$D111="","",'True_Odds_Calculator_3-way'!#REF!/'True_Odds_Calculator_3-way'!C112-1)</f>
        <v/>
      </c>
      <c r="K111" s="6" t="str">
        <f>IF('Log_working_3-way'!$D111="","",1/'True_Odds_Calculator_3-way'!A112+1/'True_Odds_Calculator_3-way'!B112+1/'True_Odds_Calculator_3-way'!C112-1)</f>
        <v/>
      </c>
    </row>
    <row r="112" spans="4:11" x14ac:dyDescent="0.25">
      <c r="D112" t="str">
        <f>solve_for_c('True_Odds_Calculator_3-way'!A113,'True_Odds_Calculator_3-way'!B113,'True_Odds_Calculator_3-way'!C113,'Log_working_3-way'!B$1,'Log_working_3-way'!B$2)</f>
        <v/>
      </c>
      <c r="F112" s="6" t="str">
        <f>IF('Log_working_3-way'!D112="","",1/'True_Odds_Calculator_3-way'!N113+1/'True_Odds_Calculator_3-way'!O113+1/'True_Odds_Calculator_3-way'!#REF!-1)</f>
        <v/>
      </c>
      <c r="H112" s="6" t="str">
        <f>IF('Log_working_3-way'!$D112="","",'True_Odds_Calculator_3-way'!N113/'True_Odds_Calculator_3-way'!A113-1)</f>
        <v/>
      </c>
      <c r="I112" s="6" t="str">
        <f>IF('Log_working_3-way'!$D112="","",'True_Odds_Calculator_3-way'!O113/'True_Odds_Calculator_3-way'!B113-1)</f>
        <v/>
      </c>
      <c r="J112" s="6" t="str">
        <f>IF('Log_working_3-way'!$D112="","",'True_Odds_Calculator_3-way'!#REF!/'True_Odds_Calculator_3-way'!C113-1)</f>
        <v/>
      </c>
      <c r="K112" s="6" t="str">
        <f>IF('Log_working_3-way'!$D112="","",1/'True_Odds_Calculator_3-way'!A113+1/'True_Odds_Calculator_3-way'!B113+1/'True_Odds_Calculator_3-way'!C113-1)</f>
        <v/>
      </c>
    </row>
    <row r="113" spans="4:11" x14ac:dyDescent="0.25">
      <c r="D113" t="str">
        <f>solve_for_c('True_Odds_Calculator_3-way'!A114,'True_Odds_Calculator_3-way'!B114,'True_Odds_Calculator_3-way'!C114,'Log_working_3-way'!B$1,'Log_working_3-way'!B$2)</f>
        <v/>
      </c>
      <c r="F113" s="6" t="str">
        <f>IF('Log_working_3-way'!D113="","",1/'True_Odds_Calculator_3-way'!N114+1/'True_Odds_Calculator_3-way'!O114+1/'True_Odds_Calculator_3-way'!#REF!-1)</f>
        <v/>
      </c>
      <c r="H113" s="6" t="str">
        <f>IF('Log_working_3-way'!$D113="","",'True_Odds_Calculator_3-way'!N114/'True_Odds_Calculator_3-way'!A114-1)</f>
        <v/>
      </c>
      <c r="I113" s="6" t="str">
        <f>IF('Log_working_3-way'!$D113="","",'True_Odds_Calculator_3-way'!O114/'True_Odds_Calculator_3-way'!B114-1)</f>
        <v/>
      </c>
      <c r="J113" s="6" t="str">
        <f>IF('Log_working_3-way'!$D113="","",'True_Odds_Calculator_3-way'!#REF!/'True_Odds_Calculator_3-way'!C114-1)</f>
        <v/>
      </c>
      <c r="K113" s="6" t="str">
        <f>IF('Log_working_3-way'!$D113="","",1/'True_Odds_Calculator_3-way'!A114+1/'True_Odds_Calculator_3-way'!B114+1/'True_Odds_Calculator_3-way'!C114-1)</f>
        <v/>
      </c>
    </row>
    <row r="114" spans="4:11" x14ac:dyDescent="0.25">
      <c r="D114" t="str">
        <f>solve_for_c('True_Odds_Calculator_3-way'!A115,'True_Odds_Calculator_3-way'!B115,'True_Odds_Calculator_3-way'!C115,'Log_working_3-way'!B$1,'Log_working_3-way'!B$2)</f>
        <v/>
      </c>
      <c r="F114" s="6" t="str">
        <f>IF('Log_working_3-way'!D114="","",1/'True_Odds_Calculator_3-way'!N115+1/'True_Odds_Calculator_3-way'!O115+1/'True_Odds_Calculator_3-way'!#REF!-1)</f>
        <v/>
      </c>
      <c r="H114" s="6" t="str">
        <f>IF('Log_working_3-way'!$D114="","",'True_Odds_Calculator_3-way'!N115/'True_Odds_Calculator_3-way'!A115-1)</f>
        <v/>
      </c>
      <c r="I114" s="6" t="str">
        <f>IF('Log_working_3-way'!$D114="","",'True_Odds_Calculator_3-way'!O115/'True_Odds_Calculator_3-way'!B115-1)</f>
        <v/>
      </c>
      <c r="J114" s="6" t="str">
        <f>IF('Log_working_3-way'!$D114="","",'True_Odds_Calculator_3-way'!#REF!/'True_Odds_Calculator_3-way'!C115-1)</f>
        <v/>
      </c>
      <c r="K114" s="6" t="str">
        <f>IF('Log_working_3-way'!$D114="","",1/'True_Odds_Calculator_3-way'!A115+1/'True_Odds_Calculator_3-way'!B115+1/'True_Odds_Calculator_3-way'!C115-1)</f>
        <v/>
      </c>
    </row>
    <row r="115" spans="4:11" x14ac:dyDescent="0.25">
      <c r="D115" t="str">
        <f>solve_for_c('True_Odds_Calculator_3-way'!A116,'True_Odds_Calculator_3-way'!B116,'True_Odds_Calculator_3-way'!C116,'Log_working_3-way'!B$1,'Log_working_3-way'!B$2)</f>
        <v/>
      </c>
      <c r="F115" s="6" t="str">
        <f>IF('Log_working_3-way'!D115="","",1/'True_Odds_Calculator_3-way'!N116+1/'True_Odds_Calculator_3-way'!O116+1/'True_Odds_Calculator_3-way'!#REF!-1)</f>
        <v/>
      </c>
      <c r="H115" s="6" t="str">
        <f>IF('Log_working_3-way'!$D115="","",'True_Odds_Calculator_3-way'!N116/'True_Odds_Calculator_3-way'!A116-1)</f>
        <v/>
      </c>
      <c r="I115" s="6" t="str">
        <f>IF('Log_working_3-way'!$D115="","",'True_Odds_Calculator_3-way'!O116/'True_Odds_Calculator_3-way'!B116-1)</f>
        <v/>
      </c>
      <c r="J115" s="6" t="str">
        <f>IF('Log_working_3-way'!$D115="","",'True_Odds_Calculator_3-way'!#REF!/'True_Odds_Calculator_3-way'!C116-1)</f>
        <v/>
      </c>
      <c r="K115" s="6" t="str">
        <f>IF('Log_working_3-way'!$D115="","",1/'True_Odds_Calculator_3-way'!A116+1/'True_Odds_Calculator_3-way'!B116+1/'True_Odds_Calculator_3-way'!C116-1)</f>
        <v/>
      </c>
    </row>
    <row r="116" spans="4:11" x14ac:dyDescent="0.25">
      <c r="D116" t="str">
        <f>solve_for_c('True_Odds_Calculator_3-way'!A117,'True_Odds_Calculator_3-way'!B117,'True_Odds_Calculator_3-way'!C117,'Log_working_3-way'!B$1,'Log_working_3-way'!B$2)</f>
        <v/>
      </c>
      <c r="F116" s="6" t="str">
        <f>IF('Log_working_3-way'!D116="","",1/'True_Odds_Calculator_3-way'!N117+1/'True_Odds_Calculator_3-way'!O117+1/'True_Odds_Calculator_3-way'!#REF!-1)</f>
        <v/>
      </c>
      <c r="H116" s="6" t="str">
        <f>IF('Log_working_3-way'!$D116="","",'True_Odds_Calculator_3-way'!N117/'True_Odds_Calculator_3-way'!A117-1)</f>
        <v/>
      </c>
      <c r="I116" s="6" t="str">
        <f>IF('Log_working_3-way'!$D116="","",'True_Odds_Calculator_3-way'!O117/'True_Odds_Calculator_3-way'!B117-1)</f>
        <v/>
      </c>
      <c r="J116" s="6" t="str">
        <f>IF('Log_working_3-way'!$D116="","",'True_Odds_Calculator_3-way'!#REF!/'True_Odds_Calculator_3-way'!C117-1)</f>
        <v/>
      </c>
      <c r="K116" s="6" t="str">
        <f>IF('Log_working_3-way'!$D116="","",1/'True_Odds_Calculator_3-way'!A117+1/'True_Odds_Calculator_3-way'!B117+1/'True_Odds_Calculator_3-way'!C117-1)</f>
        <v/>
      </c>
    </row>
    <row r="117" spans="4:11" x14ac:dyDescent="0.25">
      <c r="D117" t="str">
        <f>solve_for_c('True_Odds_Calculator_3-way'!A118,'True_Odds_Calculator_3-way'!B118,'True_Odds_Calculator_3-way'!C118,'Log_working_3-way'!B$1,'Log_working_3-way'!B$2)</f>
        <v/>
      </c>
      <c r="F117" s="6" t="str">
        <f>IF('Log_working_3-way'!D117="","",1/'True_Odds_Calculator_3-way'!N118+1/'True_Odds_Calculator_3-way'!O118+1/'True_Odds_Calculator_3-way'!#REF!-1)</f>
        <v/>
      </c>
      <c r="H117" s="6" t="str">
        <f>IF('Log_working_3-way'!$D117="","",'True_Odds_Calculator_3-way'!N118/'True_Odds_Calculator_3-way'!A118-1)</f>
        <v/>
      </c>
      <c r="I117" s="6" t="str">
        <f>IF('Log_working_3-way'!$D117="","",'True_Odds_Calculator_3-way'!O118/'True_Odds_Calculator_3-way'!B118-1)</f>
        <v/>
      </c>
      <c r="J117" s="6" t="str">
        <f>IF('Log_working_3-way'!$D117="","",'True_Odds_Calculator_3-way'!#REF!/'True_Odds_Calculator_3-way'!C118-1)</f>
        <v/>
      </c>
      <c r="K117" s="6" t="str">
        <f>IF('Log_working_3-way'!$D117="","",1/'True_Odds_Calculator_3-way'!A118+1/'True_Odds_Calculator_3-way'!B118+1/'True_Odds_Calculator_3-way'!C118-1)</f>
        <v/>
      </c>
    </row>
    <row r="118" spans="4:11" x14ac:dyDescent="0.25">
      <c r="D118" t="str">
        <f>solve_for_c('True_Odds_Calculator_3-way'!A119,'True_Odds_Calculator_3-way'!B119,'True_Odds_Calculator_3-way'!C119,'Log_working_3-way'!B$1,'Log_working_3-way'!B$2)</f>
        <v/>
      </c>
      <c r="F118" s="6" t="str">
        <f>IF('Log_working_3-way'!D118="","",1/'True_Odds_Calculator_3-way'!N119+1/'True_Odds_Calculator_3-way'!O119+1/'True_Odds_Calculator_3-way'!#REF!-1)</f>
        <v/>
      </c>
      <c r="H118" s="6" t="str">
        <f>IF('Log_working_3-way'!$D118="","",'True_Odds_Calculator_3-way'!N119/'True_Odds_Calculator_3-way'!A119-1)</f>
        <v/>
      </c>
      <c r="I118" s="6" t="str">
        <f>IF('Log_working_3-way'!$D118="","",'True_Odds_Calculator_3-way'!O119/'True_Odds_Calculator_3-way'!B119-1)</f>
        <v/>
      </c>
      <c r="J118" s="6" t="str">
        <f>IF('Log_working_3-way'!$D118="","",'True_Odds_Calculator_3-way'!#REF!/'True_Odds_Calculator_3-way'!C119-1)</f>
        <v/>
      </c>
      <c r="K118" s="6" t="str">
        <f>IF('Log_working_3-way'!$D118="","",1/'True_Odds_Calculator_3-way'!A119+1/'True_Odds_Calculator_3-way'!B119+1/'True_Odds_Calculator_3-way'!C119-1)</f>
        <v/>
      </c>
    </row>
    <row r="119" spans="4:11" x14ac:dyDescent="0.25">
      <c r="D119" t="str">
        <f>solve_for_c('True_Odds_Calculator_3-way'!A120,'True_Odds_Calculator_3-way'!B120,'True_Odds_Calculator_3-way'!C120,'Log_working_3-way'!B$1,'Log_working_3-way'!B$2)</f>
        <v/>
      </c>
      <c r="F119" s="6" t="str">
        <f>IF('Log_working_3-way'!D119="","",1/'True_Odds_Calculator_3-way'!N120+1/'True_Odds_Calculator_3-way'!O120+1/'True_Odds_Calculator_3-way'!#REF!-1)</f>
        <v/>
      </c>
      <c r="H119" s="6" t="str">
        <f>IF('Log_working_3-way'!$D119="","",'True_Odds_Calculator_3-way'!N120/'True_Odds_Calculator_3-way'!A120-1)</f>
        <v/>
      </c>
      <c r="I119" s="6" t="str">
        <f>IF('Log_working_3-way'!$D119="","",'True_Odds_Calculator_3-way'!O120/'True_Odds_Calculator_3-way'!B120-1)</f>
        <v/>
      </c>
      <c r="J119" s="6" t="str">
        <f>IF('Log_working_3-way'!$D119="","",'True_Odds_Calculator_3-way'!#REF!/'True_Odds_Calculator_3-way'!C120-1)</f>
        <v/>
      </c>
      <c r="K119" s="6" t="str">
        <f>IF('Log_working_3-way'!$D119="","",1/'True_Odds_Calculator_3-way'!A120+1/'True_Odds_Calculator_3-way'!B120+1/'True_Odds_Calculator_3-way'!C120-1)</f>
        <v/>
      </c>
    </row>
    <row r="120" spans="4:11" x14ac:dyDescent="0.25">
      <c r="D120" t="str">
        <f>solve_for_c('True_Odds_Calculator_3-way'!A121,'True_Odds_Calculator_3-way'!B121,'True_Odds_Calculator_3-way'!C121,'Log_working_3-way'!B$1,'Log_working_3-way'!B$2)</f>
        <v/>
      </c>
      <c r="F120" s="6" t="str">
        <f>IF('Log_working_3-way'!D120="","",1/'True_Odds_Calculator_3-way'!N121+1/'True_Odds_Calculator_3-way'!O121+1/'True_Odds_Calculator_3-way'!#REF!-1)</f>
        <v/>
      </c>
      <c r="H120" s="6" t="str">
        <f>IF('Log_working_3-way'!$D120="","",'True_Odds_Calculator_3-way'!N121/'True_Odds_Calculator_3-way'!A121-1)</f>
        <v/>
      </c>
      <c r="I120" s="6" t="str">
        <f>IF('Log_working_3-way'!$D120="","",'True_Odds_Calculator_3-way'!O121/'True_Odds_Calculator_3-way'!B121-1)</f>
        <v/>
      </c>
      <c r="J120" s="6" t="str">
        <f>IF('Log_working_3-way'!$D120="","",'True_Odds_Calculator_3-way'!#REF!/'True_Odds_Calculator_3-way'!C121-1)</f>
        <v/>
      </c>
      <c r="K120" s="6" t="str">
        <f>IF('Log_working_3-way'!$D120="","",1/'True_Odds_Calculator_3-way'!A121+1/'True_Odds_Calculator_3-way'!B121+1/'True_Odds_Calculator_3-way'!C121-1)</f>
        <v/>
      </c>
    </row>
    <row r="121" spans="4:11" x14ac:dyDescent="0.25">
      <c r="D121" t="str">
        <f>solve_for_c('True_Odds_Calculator_3-way'!A122,'True_Odds_Calculator_3-way'!B122,'True_Odds_Calculator_3-way'!C122,'Log_working_3-way'!B$1,'Log_working_3-way'!B$2)</f>
        <v/>
      </c>
      <c r="F121" s="6" t="str">
        <f>IF('Log_working_3-way'!D121="","",1/'True_Odds_Calculator_3-way'!N122+1/'True_Odds_Calculator_3-way'!O122+1/'True_Odds_Calculator_3-way'!#REF!-1)</f>
        <v/>
      </c>
      <c r="H121" s="6" t="str">
        <f>IF('Log_working_3-way'!$D121="","",'True_Odds_Calculator_3-way'!N122/'True_Odds_Calculator_3-way'!A122-1)</f>
        <v/>
      </c>
      <c r="I121" s="6" t="str">
        <f>IF('Log_working_3-way'!$D121="","",'True_Odds_Calculator_3-way'!O122/'True_Odds_Calculator_3-way'!B122-1)</f>
        <v/>
      </c>
      <c r="J121" s="6" t="str">
        <f>IF('Log_working_3-way'!$D121="","",'True_Odds_Calculator_3-way'!#REF!/'True_Odds_Calculator_3-way'!C122-1)</f>
        <v/>
      </c>
      <c r="K121" s="6" t="str">
        <f>IF('Log_working_3-way'!$D121="","",1/'True_Odds_Calculator_3-way'!A122+1/'True_Odds_Calculator_3-way'!B122+1/'True_Odds_Calculator_3-way'!C122-1)</f>
        <v/>
      </c>
    </row>
    <row r="122" spans="4:11" x14ac:dyDescent="0.25">
      <c r="D122" t="str">
        <f>solve_for_c('True_Odds_Calculator_3-way'!A123,'True_Odds_Calculator_3-way'!B123,'True_Odds_Calculator_3-way'!C123,'Log_working_3-way'!B$1,'Log_working_3-way'!B$2)</f>
        <v/>
      </c>
      <c r="F122" s="6" t="str">
        <f>IF('Log_working_3-way'!D122="","",1/'True_Odds_Calculator_3-way'!N123+1/'True_Odds_Calculator_3-way'!O123+1/'True_Odds_Calculator_3-way'!#REF!-1)</f>
        <v/>
      </c>
      <c r="H122" s="6" t="str">
        <f>IF('Log_working_3-way'!$D122="","",'True_Odds_Calculator_3-way'!N123/'True_Odds_Calculator_3-way'!A123-1)</f>
        <v/>
      </c>
      <c r="I122" s="6" t="str">
        <f>IF('Log_working_3-way'!$D122="","",'True_Odds_Calculator_3-way'!O123/'True_Odds_Calculator_3-way'!B123-1)</f>
        <v/>
      </c>
      <c r="J122" s="6" t="str">
        <f>IF('Log_working_3-way'!$D122="","",'True_Odds_Calculator_3-way'!#REF!/'True_Odds_Calculator_3-way'!C123-1)</f>
        <v/>
      </c>
      <c r="K122" s="6" t="str">
        <f>IF('Log_working_3-way'!$D122="","",1/'True_Odds_Calculator_3-way'!A123+1/'True_Odds_Calculator_3-way'!B123+1/'True_Odds_Calculator_3-way'!C123-1)</f>
        <v/>
      </c>
    </row>
    <row r="123" spans="4:11" x14ac:dyDescent="0.25">
      <c r="D123" t="str">
        <f>solve_for_c('True_Odds_Calculator_3-way'!A124,'True_Odds_Calculator_3-way'!B124,'True_Odds_Calculator_3-way'!C124,'Log_working_3-way'!B$1,'Log_working_3-way'!B$2)</f>
        <v/>
      </c>
      <c r="F123" s="6" t="str">
        <f>IF('Log_working_3-way'!D123="","",1/'True_Odds_Calculator_3-way'!N124+1/'True_Odds_Calculator_3-way'!O124+1/'True_Odds_Calculator_3-way'!#REF!-1)</f>
        <v/>
      </c>
      <c r="H123" s="6" t="str">
        <f>IF('Log_working_3-way'!$D123="","",'True_Odds_Calculator_3-way'!N124/'True_Odds_Calculator_3-way'!A124-1)</f>
        <v/>
      </c>
      <c r="I123" s="6" t="str">
        <f>IF('Log_working_3-way'!$D123="","",'True_Odds_Calculator_3-way'!O124/'True_Odds_Calculator_3-way'!B124-1)</f>
        <v/>
      </c>
      <c r="J123" s="6" t="str">
        <f>IF('Log_working_3-way'!$D123="","",'True_Odds_Calculator_3-way'!#REF!/'True_Odds_Calculator_3-way'!C124-1)</f>
        <v/>
      </c>
      <c r="K123" s="6" t="str">
        <f>IF('Log_working_3-way'!$D123="","",1/'True_Odds_Calculator_3-way'!A124+1/'True_Odds_Calculator_3-way'!B124+1/'True_Odds_Calculator_3-way'!C124-1)</f>
        <v/>
      </c>
    </row>
    <row r="124" spans="4:11" x14ac:dyDescent="0.25">
      <c r="D124" t="str">
        <f>solve_for_c('True_Odds_Calculator_3-way'!A125,'True_Odds_Calculator_3-way'!B125,'True_Odds_Calculator_3-way'!C125,'Log_working_3-way'!B$1,'Log_working_3-way'!B$2)</f>
        <v/>
      </c>
      <c r="F124" s="6" t="str">
        <f>IF('Log_working_3-way'!D124="","",1/'True_Odds_Calculator_3-way'!N125+1/'True_Odds_Calculator_3-way'!O125+1/'True_Odds_Calculator_3-way'!#REF!-1)</f>
        <v/>
      </c>
      <c r="H124" s="6" t="str">
        <f>IF('Log_working_3-way'!$D124="","",'True_Odds_Calculator_3-way'!N125/'True_Odds_Calculator_3-way'!A125-1)</f>
        <v/>
      </c>
      <c r="I124" s="6" t="str">
        <f>IF('Log_working_3-way'!$D124="","",'True_Odds_Calculator_3-way'!O125/'True_Odds_Calculator_3-way'!B125-1)</f>
        <v/>
      </c>
      <c r="J124" s="6" t="str">
        <f>IF('Log_working_3-way'!$D124="","",'True_Odds_Calculator_3-way'!#REF!/'True_Odds_Calculator_3-way'!C125-1)</f>
        <v/>
      </c>
      <c r="K124" s="6" t="str">
        <f>IF('Log_working_3-way'!$D124="","",1/'True_Odds_Calculator_3-way'!A125+1/'True_Odds_Calculator_3-way'!B125+1/'True_Odds_Calculator_3-way'!C125-1)</f>
        <v/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IF('Log_working_3-way'!D125="","",1/'True_Odds_Calculator_3-way'!N126+1/'True_Odds_Calculator_3-way'!O126+1/'True_Odds_Calculator_3-way'!#REF!-1)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IF('Log_working_3-way'!$D125="","",'True_Odds_Calculator_3-way'!#REF!/'True_Odds_Calculator_3-way'!C126-1)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IF('Log_working_3-way'!D126="","",1/'True_Odds_Calculator_3-way'!N127+1/'True_Odds_Calculator_3-way'!O127+1/'True_Odds_Calculator_3-way'!#REF!-1)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IF('Log_working_3-way'!$D126="","",'True_Odds_Calculator_3-way'!#REF!/'True_Odds_Calculator_3-way'!C127-1)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IF('Log_working_3-way'!D127="","",1/'True_Odds_Calculator_3-way'!N128+1/'True_Odds_Calculator_3-way'!O128+1/'True_Odds_Calculator_3-way'!#REF!-1)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IF('Log_working_3-way'!$D127="","",'True_Odds_Calculator_3-way'!#REF!/'True_Odds_Calculator_3-way'!C128-1)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IF('Log_working_3-way'!D128="","",1/'True_Odds_Calculator_3-way'!N129+1/'True_Odds_Calculator_3-way'!O129+1/'True_Odds_Calculator_3-way'!#REF!-1)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IF('Log_working_3-way'!$D128="","",'True_Odds_Calculator_3-way'!#REF!/'True_Odds_Calculator_3-way'!C129-1)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IF('Log_working_3-way'!D129="","",1/'True_Odds_Calculator_3-way'!N130+1/'True_Odds_Calculator_3-way'!O130+1/'True_Odds_Calculator_3-way'!#REF!-1)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IF('Log_working_3-way'!$D129="","",'True_Odds_Calculator_3-way'!#REF!/'True_Odds_Calculator_3-way'!C130-1)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IF('Log_working_3-way'!D130="","",1/'True_Odds_Calculator_3-way'!N131+1/'True_Odds_Calculator_3-way'!O131+1/'True_Odds_Calculator_3-way'!#REF!-1)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IF('Log_working_3-way'!$D130="","",'True_Odds_Calculator_3-way'!#REF!/'True_Odds_Calculator_3-way'!C131-1)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IF('Log_working_3-way'!D131="","",1/'True_Odds_Calculator_3-way'!N132+1/'True_Odds_Calculator_3-way'!O132+1/'True_Odds_Calculator_3-way'!#REF!-1)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IF('Log_working_3-way'!$D131="","",'True_Odds_Calculator_3-way'!#REF!/'True_Odds_Calculator_3-way'!C132-1)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IF('Log_working_3-way'!D132="","",1/'True_Odds_Calculator_3-way'!N133+1/'True_Odds_Calculator_3-way'!O133+1/'True_Odds_Calculator_3-way'!#REF!-1)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IF('Log_working_3-way'!$D132="","",'True_Odds_Calculator_3-way'!#REF!/'True_Odds_Calculator_3-way'!C133-1)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IF('Log_working_3-way'!D133="","",1/'True_Odds_Calculator_3-way'!N134+1/'True_Odds_Calculator_3-way'!O134+1/'True_Odds_Calculator_3-way'!#REF!-1)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IF('Log_working_3-way'!$D133="","",'True_Odds_Calculator_3-way'!#REF!/'True_Odds_Calculator_3-way'!C134-1)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IF('Log_working_3-way'!D134="","",1/'True_Odds_Calculator_3-way'!N135+1/'True_Odds_Calculator_3-way'!O135+1/'True_Odds_Calculator_3-way'!#REF!-1)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IF('Log_working_3-way'!$D134="","",'True_Odds_Calculator_3-way'!#REF!/'True_Odds_Calculator_3-way'!C135-1)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IF('Log_working_3-way'!D135="","",1/'True_Odds_Calculator_3-way'!N136+1/'True_Odds_Calculator_3-way'!O136+1/'True_Odds_Calculator_3-way'!#REF!-1)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IF('Log_working_3-way'!$D135="","",'True_Odds_Calculator_3-way'!#REF!/'True_Odds_Calculator_3-way'!C136-1)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IF('Log_working_3-way'!D136="","",1/'True_Odds_Calculator_3-way'!N137+1/'True_Odds_Calculator_3-way'!O137+1/'True_Odds_Calculator_3-way'!#REF!-1)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IF('Log_working_3-way'!$D136="","",'True_Odds_Calculator_3-way'!#REF!/'True_Odds_Calculator_3-way'!C137-1)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IF('Log_working_3-way'!D137="","",1/'True_Odds_Calculator_3-way'!N138+1/'True_Odds_Calculator_3-way'!O138+1/'True_Odds_Calculator_3-way'!#REF!-1)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IF('Log_working_3-way'!$D137="","",'True_Odds_Calculator_3-way'!#REF!/'True_Odds_Calculator_3-way'!C138-1)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IF('Log_working_3-way'!D138="","",1/'True_Odds_Calculator_3-way'!N139+1/'True_Odds_Calculator_3-way'!O139+1/'True_Odds_Calculator_3-way'!#REF!-1)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IF('Log_working_3-way'!$D138="","",'True_Odds_Calculator_3-way'!#REF!/'True_Odds_Calculator_3-way'!C139-1)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IF('Log_working_3-way'!D139="","",1/'True_Odds_Calculator_3-way'!N140+1/'True_Odds_Calculator_3-way'!O140+1/'True_Odds_Calculator_3-way'!#REF!-1)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IF('Log_working_3-way'!$D139="","",'True_Odds_Calculator_3-way'!#REF!/'True_Odds_Calculator_3-way'!C140-1)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IF('Log_working_3-way'!D140="","",1/'True_Odds_Calculator_3-way'!N141+1/'True_Odds_Calculator_3-way'!O141+1/'True_Odds_Calculator_3-way'!#REF!-1)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IF('Log_working_3-way'!$D140="","",'True_Odds_Calculator_3-way'!#REF!/'True_Odds_Calculator_3-way'!C141-1)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IF('Log_working_3-way'!D141="","",1/'True_Odds_Calculator_3-way'!N142+1/'True_Odds_Calculator_3-way'!O142+1/'True_Odds_Calculator_3-way'!#REF!-1)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IF('Log_working_3-way'!$D141="","",'True_Odds_Calculator_3-way'!#REF!/'True_Odds_Calculator_3-way'!C142-1)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IF('Log_working_3-way'!D142="","",1/'True_Odds_Calculator_3-way'!N143+1/'True_Odds_Calculator_3-way'!O143+1/'True_Odds_Calculator_3-way'!#REF!-1)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IF('Log_working_3-way'!$D142="","",'True_Odds_Calculator_3-way'!#REF!/'True_Odds_Calculator_3-way'!C143-1)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IF('Log_working_3-way'!D143="","",1/'True_Odds_Calculator_3-way'!N144+1/'True_Odds_Calculator_3-way'!O144+1/'True_Odds_Calculator_3-way'!#REF!-1)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IF('Log_working_3-way'!$D143="","",'True_Odds_Calculator_3-way'!#REF!/'True_Odds_Calculator_3-way'!C144-1)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IF('Log_working_3-way'!D144="","",1/'True_Odds_Calculator_3-way'!N145+1/'True_Odds_Calculator_3-way'!O145+1/'True_Odds_Calculator_3-way'!#REF!-1)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IF('Log_working_3-way'!$D144="","",'True_Odds_Calculator_3-way'!#REF!/'True_Odds_Calculator_3-way'!C145-1)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IF('Log_working_3-way'!D145="","",1/'True_Odds_Calculator_3-way'!N146+1/'True_Odds_Calculator_3-way'!O146+1/'True_Odds_Calculator_3-way'!#REF!-1)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IF('Log_working_3-way'!$D145="","",'True_Odds_Calculator_3-way'!#REF!/'True_Odds_Calculator_3-way'!C146-1)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IF('Log_working_3-way'!D146="","",1/'True_Odds_Calculator_3-way'!N147+1/'True_Odds_Calculator_3-way'!O147+1/'True_Odds_Calculator_3-way'!#REF!-1)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IF('Log_working_3-way'!$D146="","",'True_Odds_Calculator_3-way'!#REF!/'True_Odds_Calculator_3-way'!C147-1)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IF('Log_working_3-way'!D147="","",1/'True_Odds_Calculator_3-way'!N148+1/'True_Odds_Calculator_3-way'!O148+1/'True_Odds_Calculator_3-way'!#REF!-1)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IF('Log_working_3-way'!$D147="","",'True_Odds_Calculator_3-way'!#REF!/'True_Odds_Calculator_3-way'!C148-1)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IF('Log_working_3-way'!D148="","",1/'True_Odds_Calculator_3-way'!N149+1/'True_Odds_Calculator_3-way'!O149+1/'True_Odds_Calculator_3-way'!#REF!-1)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IF('Log_working_3-way'!$D148="","",'True_Odds_Calculator_3-way'!#REF!/'True_Odds_Calculator_3-way'!C149-1)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IF('Log_working_3-way'!D149="","",1/'True_Odds_Calculator_3-way'!N150+1/'True_Odds_Calculator_3-way'!O150+1/'True_Odds_Calculator_3-way'!#REF!-1)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IF('Log_working_3-way'!$D149="","",'True_Odds_Calculator_3-way'!#REF!/'True_Odds_Calculator_3-way'!C150-1)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IF('Log_working_3-way'!D150="","",1/'True_Odds_Calculator_3-way'!N151+1/'True_Odds_Calculator_3-way'!O151+1/'True_Odds_Calculator_3-way'!#REF!-1)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IF('Log_working_3-way'!$D150="","",'True_Odds_Calculator_3-way'!#REF!/'True_Odds_Calculator_3-way'!C151-1)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IF('Log_working_3-way'!D151="","",1/'True_Odds_Calculator_3-way'!N152+1/'True_Odds_Calculator_3-way'!O152+1/'True_Odds_Calculator_3-way'!#REF!-1)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IF('Log_working_3-way'!$D151="","",'True_Odds_Calculator_3-way'!#REF!/'True_Odds_Calculator_3-way'!C152-1)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IF('Log_working_3-way'!D152="","",1/'True_Odds_Calculator_3-way'!N153+1/'True_Odds_Calculator_3-way'!O153+1/'True_Odds_Calculator_3-way'!#REF!-1)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IF('Log_working_3-way'!$D152="","",'True_Odds_Calculator_3-way'!#REF!/'True_Odds_Calculator_3-way'!C153-1)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IF('Log_working_3-way'!D153="","",1/'True_Odds_Calculator_3-way'!N154+1/'True_Odds_Calculator_3-way'!O154+1/'True_Odds_Calculator_3-way'!#REF!-1)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IF('Log_working_3-way'!$D153="","",'True_Odds_Calculator_3-way'!#REF!/'True_Odds_Calculator_3-way'!C154-1)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IF('Log_working_3-way'!D154="","",1/'True_Odds_Calculator_3-way'!N155+1/'True_Odds_Calculator_3-way'!O155+1/'True_Odds_Calculator_3-way'!#REF!-1)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IF('Log_working_3-way'!$D154="","",'True_Odds_Calculator_3-way'!#REF!/'True_Odds_Calculator_3-way'!C155-1)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IF('Log_working_3-way'!D155="","",1/'True_Odds_Calculator_3-way'!N156+1/'True_Odds_Calculator_3-way'!O156+1/'True_Odds_Calculator_3-way'!#REF!-1)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IF('Log_working_3-way'!$D155="","",'True_Odds_Calculator_3-way'!#REF!/'True_Odds_Calculator_3-way'!C156-1)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IF('Log_working_3-way'!D156="","",1/'True_Odds_Calculator_3-way'!N157+1/'True_Odds_Calculator_3-way'!O157+1/'True_Odds_Calculator_3-way'!#REF!-1)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IF('Log_working_3-way'!$D156="","",'True_Odds_Calculator_3-way'!#REF!/'True_Odds_Calculator_3-way'!C157-1)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IF('Log_working_3-way'!D157="","",1/'True_Odds_Calculator_3-way'!N158+1/'True_Odds_Calculator_3-way'!O158+1/'True_Odds_Calculator_3-way'!#REF!-1)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IF('Log_working_3-way'!$D157="","",'True_Odds_Calculator_3-way'!#REF!/'True_Odds_Calculator_3-way'!C158-1)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IF('Log_working_3-way'!D158="","",1/'True_Odds_Calculator_3-way'!N159+1/'True_Odds_Calculator_3-way'!O159+1/'True_Odds_Calculator_3-way'!#REF!-1)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IF('Log_working_3-way'!$D158="","",'True_Odds_Calculator_3-way'!#REF!/'True_Odds_Calculator_3-way'!C159-1)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IF('Log_working_3-way'!D159="","",1/'True_Odds_Calculator_3-way'!N160+1/'True_Odds_Calculator_3-way'!O160+1/'True_Odds_Calculator_3-way'!#REF!-1)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IF('Log_working_3-way'!$D159="","",'True_Odds_Calculator_3-way'!#REF!/'True_Odds_Calculator_3-way'!C160-1)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IF('Log_working_3-way'!D160="","",1/'True_Odds_Calculator_3-way'!N161+1/'True_Odds_Calculator_3-way'!O161+1/'True_Odds_Calculator_3-way'!#REF!-1)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IF('Log_working_3-way'!$D160="","",'True_Odds_Calculator_3-way'!#REF!/'True_Odds_Calculator_3-way'!C161-1)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IF('Log_working_3-way'!D161="","",1/'True_Odds_Calculator_3-way'!N162+1/'True_Odds_Calculator_3-way'!O162+1/'True_Odds_Calculator_3-way'!#REF!-1)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IF('Log_working_3-way'!$D161="","",'True_Odds_Calculator_3-way'!#REF!/'True_Odds_Calculator_3-way'!C162-1)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IF('Log_working_3-way'!D162="","",1/'True_Odds_Calculator_3-way'!N163+1/'True_Odds_Calculator_3-way'!O163+1/'True_Odds_Calculator_3-way'!#REF!-1)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IF('Log_working_3-way'!$D162="","",'True_Odds_Calculator_3-way'!#REF!/'True_Odds_Calculator_3-way'!C163-1)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IF('Log_working_3-way'!D163="","",1/'True_Odds_Calculator_3-way'!N164+1/'True_Odds_Calculator_3-way'!O164+1/'True_Odds_Calculator_3-way'!#REF!-1)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IF('Log_working_3-way'!$D163="","",'True_Odds_Calculator_3-way'!#REF!/'True_Odds_Calculator_3-way'!C164-1)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IF('Log_working_3-way'!D164="","",1/'True_Odds_Calculator_3-way'!N165+1/'True_Odds_Calculator_3-way'!O165+1/'True_Odds_Calculator_3-way'!#REF!-1)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IF('Log_working_3-way'!$D164="","",'True_Odds_Calculator_3-way'!#REF!/'True_Odds_Calculator_3-way'!C165-1)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IF('Log_working_3-way'!D165="","",1/'True_Odds_Calculator_3-way'!N166+1/'True_Odds_Calculator_3-way'!O166+1/'True_Odds_Calculator_3-way'!#REF!-1)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IF('Log_working_3-way'!$D165="","",'True_Odds_Calculator_3-way'!#REF!/'True_Odds_Calculator_3-way'!C166-1)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IF('Log_working_3-way'!D166="","",1/'True_Odds_Calculator_3-way'!N167+1/'True_Odds_Calculator_3-way'!O167+1/'True_Odds_Calculator_3-way'!#REF!-1)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IF('Log_working_3-way'!$D166="","",'True_Odds_Calculator_3-way'!#REF!/'True_Odds_Calculator_3-way'!C167-1)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IF('Log_working_3-way'!D167="","",1/'True_Odds_Calculator_3-way'!N168+1/'True_Odds_Calculator_3-way'!O168+1/'True_Odds_Calculator_3-way'!#REF!-1)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IF('Log_working_3-way'!$D167="","",'True_Odds_Calculator_3-way'!#REF!/'True_Odds_Calculator_3-way'!C168-1)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IF('Log_working_3-way'!D168="","",1/'True_Odds_Calculator_3-way'!N169+1/'True_Odds_Calculator_3-way'!O169+1/'True_Odds_Calculator_3-way'!#REF!-1)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IF('Log_working_3-way'!$D168="","",'True_Odds_Calculator_3-way'!#REF!/'True_Odds_Calculator_3-way'!C169-1)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IF('Log_working_3-way'!D169="","",1/'True_Odds_Calculator_3-way'!N170+1/'True_Odds_Calculator_3-way'!O170+1/'True_Odds_Calculator_3-way'!#REF!-1)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IF('Log_working_3-way'!$D169="","",'True_Odds_Calculator_3-way'!#REF!/'True_Odds_Calculator_3-way'!C170-1)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IF('Log_working_3-way'!D170="","",1/'True_Odds_Calculator_3-way'!N171+1/'True_Odds_Calculator_3-way'!O171+1/'True_Odds_Calculator_3-way'!#REF!-1)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IF('Log_working_3-way'!$D170="","",'True_Odds_Calculator_3-way'!#REF!/'True_Odds_Calculator_3-way'!C171-1)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4.26</v>
      </c>
      <c r="B2" s="4">
        <f>IF('True_Odds_Calculator_3-way'!B3="","",'True_Odds_Calculator_3-way'!B3)</f>
        <v>3.55</v>
      </c>
      <c r="C2" s="4">
        <f>IF('True_Odds_Calculator_3-way'!C3="","",'True_Odds_Calculator_3-way'!C3)</f>
        <v>1.95</v>
      </c>
      <c r="D2" s="9">
        <f>(K2/(AR2+K2-(AR2*K2)))</f>
        <v>0.22647283609431615</v>
      </c>
      <c r="E2" s="9">
        <f>(L2/(AR2+L2-(AR2*L2)))</f>
        <v>0.27235598830117863</v>
      </c>
      <c r="F2" s="9">
        <f>(M2/(AR2+M2-(AR2*M2)))</f>
        <v>0.50117117560450519</v>
      </c>
      <c r="G2" s="9">
        <f>AR2</f>
        <v>1.0477118370076695</v>
      </c>
      <c r="H2" s="9">
        <f>IF(A2="","",1/D2)</f>
        <v>4.415540588645003</v>
      </c>
      <c r="I2" s="9">
        <f>IF(B2="","",1/E2)</f>
        <v>3.6716651843695574</v>
      </c>
      <c r="J2" s="9">
        <f>IF(C2="","",1/F2)</f>
        <v>1.9953262451572857</v>
      </c>
      <c r="K2" s="11">
        <f>1/A2</f>
        <v>0.23474178403755869</v>
      </c>
      <c r="L2" s="11">
        <f>1/B2</f>
        <v>0.28169014084507044</v>
      </c>
      <c r="M2" s="11">
        <f>1/C2</f>
        <v>0.51282051282051289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-0.26779892064557798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0.22923141352024509</v>
      </c>
      <c r="Q2" s="11">
        <f>2*'OddsRatio_working_3-way'!K2*'OddsRatio_working_3-way'!L2*'OddsRatio_working_3-way'!M2</f>
        <v>6.7819944828474893E-2</v>
      </c>
      <c r="R2" s="11">
        <f>O2/N2</f>
        <v>0</v>
      </c>
      <c r="S2" s="11">
        <f>P2/N2</f>
        <v>-0.85598333618239053</v>
      </c>
      <c r="T2" s="11">
        <f>Q2/N2</f>
        <v>-0.25324950774626942</v>
      </c>
      <c r="U2" s="11">
        <f>'OddsRatio_working_3-way'!S2-'OddsRatio_working_3-way'!R2^2/3</f>
        <v>-0.85598333618239053</v>
      </c>
      <c r="V2" s="11">
        <f>'OddsRatio_working_3-way'!S2*'OddsRatio_working_3-way'!R2/3-2*'OddsRatio_working_3-way'!R2^3/27-'OddsRatio_working_3-way'!T2</f>
        <v>0.25324950774626942</v>
      </c>
      <c r="W2" s="11">
        <f>'OddsRatio_working_3-way'!V2^2+4*'OddsRatio_working_3-way'!U2^3/27</f>
        <v>-2.8781040333813721E-2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0.15241091948048005</v>
      </c>
      <c r="Y2" s="11">
        <f>IF('OddsRatio_working_3-way'!W2&gt;=0,IF('OddsRatio_working_3-way'!V2+SQRT('OddsRatio_working_3-way'!W2)&gt;0,0,PI()),ACOS('OddsRatio_working_3-way'!V2/(2*'OddsRatio_working_3-way'!X2)))</f>
        <v>0.59023203653789102</v>
      </c>
      <c r="Z2" s="11">
        <f>'OddsRatio_working_3-way'!X2^(1/3)*COS('OddsRatio_working_3-way'!Y2/3)</f>
        <v>0.52385591850383473</v>
      </c>
      <c r="AA2" s="11">
        <f>'OddsRatio_working_3-way'!X2^(1/3)*COS(('OddsRatio_working_3-way'!Y2+2*PI())/3)</f>
        <v>-0.35235509307786245</v>
      </c>
      <c r="AB2" s="11">
        <f>'OddsRatio_working_3-way'!X2^(1/3)*COS(('OddsRatio_working_3-way'!Y2+4*PI())/3)</f>
        <v>-0.17150082542597239</v>
      </c>
      <c r="AC2" s="11">
        <f>'OddsRatio_working_3-way'!X2^(1/3)*SIN('OddsRatio_working_3-way'!Y2/3)</f>
        <v>0.10441626011291136</v>
      </c>
      <c r="AD2" s="11">
        <f>'OddsRatio_working_3-way'!X2^(1/3)*SIN(('OddsRatio_working_3-way'!Y2+2*PI())/3)</f>
        <v>0.40146440329069571</v>
      </c>
      <c r="AE2" s="11">
        <f>'OddsRatio_working_3-way'!X2^(1/3)*SIN(('OddsRatio_working_3-way'!Y2+4*PI())/3)</f>
        <v>-0.50588066340360704</v>
      </c>
      <c r="AF2" s="11">
        <f>-'OddsRatio_working_3-way'!U2/(3*'OddsRatio_working_3-way'!X2^(1/3))*COS(('OddsRatio_working_3-way'!Y2)/3)</f>
        <v>0.52385591850383473</v>
      </c>
      <c r="AG2" s="11">
        <f>-'OddsRatio_working_3-way'!U2/(3*'OddsRatio_working_3-way'!X2^(1/3))*COS(('OddsRatio_working_3-way'!Y2+2*PI())/3)</f>
        <v>-0.35235509307786245</v>
      </c>
      <c r="AH2" s="11">
        <f>-'OddsRatio_working_3-way'!U2/(3*'OddsRatio_working_3-way'!X2^(1/3))*COS(('OddsRatio_working_3-way'!Y2+4*PI())/3)</f>
        <v>-0.17150082542597239</v>
      </c>
      <c r="AI2" s="11">
        <f>'OddsRatio_working_3-way'!U2/(3*'OddsRatio_working_3-way'!X2^(1/3))*SIN(('OddsRatio_working_3-way'!Y2)/3)</f>
        <v>-0.10441626011291136</v>
      </c>
      <c r="AJ2" s="11">
        <f>'OddsRatio_working_3-way'!U2/(3*'OddsRatio_working_3-way'!X2^(1/3))*SIN(('OddsRatio_working_3-way'!Y2+2*PI())/3)</f>
        <v>-0.40146440329069571</v>
      </c>
      <c r="AK2" s="11">
        <f>'OddsRatio_working_3-way'!U2/(3*'OddsRatio_working_3-way'!X2^(1/3))*SIN(('OddsRatio_working_3-way'!Y2+4*PI())/3)</f>
        <v>0.50588066340360704</v>
      </c>
      <c r="AL2" s="11">
        <f>'OddsRatio_working_3-way'!Z2+'OddsRatio_working_3-way'!AF2</f>
        <v>1.0477118370076695</v>
      </c>
      <c r="AM2" s="11">
        <f>'OddsRatio_working_3-way'!AA2+'OddsRatio_working_3-way'!AG2</f>
        <v>-0.70471018615572489</v>
      </c>
      <c r="AN2" s="11">
        <f>'OddsRatio_working_3-way'!AB2+'OddsRatio_working_3-way'!AH2</f>
        <v>-0.34300165085194478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1.0477118370076695</v>
      </c>
      <c r="AS2" s="11">
        <f>IF(('OddsRatio_working_3-way'!X2=0),IF(Q2&gt;0,-Q2^(1/3),(-Q2)^(1/3)),'OddsRatio_working_3-way'!AM2-'OddsRatio_working_3-way'!R2/3)</f>
        <v>-0.70471018615572489</v>
      </c>
      <c r="AT2" s="11">
        <f>IF(('OddsRatio_working_3-way'!X2=0),IF(Q2&gt;0,-Q2^(1/3),(-Q2)^(1/3)),'OddsRatio_working_3-way'!AN2-'OddsRatio_working_3-way'!R2/3)</f>
        <v>-0.34300165085194478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2.08</v>
      </c>
      <c r="B3" s="4">
        <f>IF('True_Odds_Calculator_3-way'!B4="","",'True_Odds_Calculator_3-way'!B4)</f>
        <v>3.29</v>
      </c>
      <c r="C3" s="4">
        <f>IF('True_Odds_Calculator_3-way'!C4="","",'True_Odds_Calculator_3-way'!C4)</f>
        <v>4.09</v>
      </c>
      <c r="D3" s="9">
        <f t="shared" ref="D3" si="0">(K3/(AR3+K3-(AR3*K3)))</f>
        <v>0.46941242678212214</v>
      </c>
      <c r="E3" s="9">
        <f t="shared" ref="E3" si="1">(L3/(AR3+L3-(AR3*L3)))</f>
        <v>0.29440313194447698</v>
      </c>
      <c r="F3" s="9">
        <f t="shared" ref="F3" si="2">(M3/(AR3+M3-(AR3*M3)))</f>
        <v>0.23618444127340088</v>
      </c>
      <c r="G3" s="9">
        <f t="shared" ref="G3" si="3">AR3</f>
        <v>1.0465951943035869</v>
      </c>
      <c r="H3" s="9">
        <f t="shared" ref="H3" si="4">IF(A3="","",1/D3)</f>
        <v>2.1303228098478741</v>
      </c>
      <c r="I3" s="9">
        <f t="shared" ref="I3" si="5">IF(B3="","",1/E3)</f>
        <v>3.3967029949552141</v>
      </c>
      <c r="J3" s="9">
        <f t="shared" ref="J3" si="6">IF(C3="","",1/F3)</f>
        <v>4.2339791503980839</v>
      </c>
      <c r="K3" s="11">
        <f t="shared" ref="K3" si="7">1/A3</f>
        <v>0.48076923076923073</v>
      </c>
      <c r="L3" s="11">
        <f t="shared" ref="L3" si="8">1/B3</f>
        <v>0.303951367781155</v>
      </c>
      <c r="M3" s="11">
        <f t="shared" ref="M3" si="9">1/C3</f>
        <v>0.24449877750611249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-0.27304559613512425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0.23080753195719639</v>
      </c>
      <c r="Q3" s="11">
        <f>2*'OddsRatio_working_3-way'!K3*'OddsRatio_working_3-way'!L3*'OddsRatio_working_3-way'!M3</f>
        <v>7.1457440234426128E-2</v>
      </c>
      <c r="R3" s="11">
        <f t="shared" ref="R3" si="10">O3/N3</f>
        <v>0</v>
      </c>
      <c r="S3" s="11">
        <f t="shared" ref="S3" si="11">P3/N3</f>
        <v>-0.84530765272982034</v>
      </c>
      <c r="T3" s="11">
        <f t="shared" ref="T3" si="12">Q3/N3</f>
        <v>-0.26170515564390723</v>
      </c>
      <c r="U3" s="11">
        <f>'OddsRatio_working_3-way'!S3-'OddsRatio_working_3-way'!R3^2/3</f>
        <v>-0.84530765272982034</v>
      </c>
      <c r="V3" s="11">
        <f>'OddsRatio_working_3-way'!S3*'OddsRatio_working_3-way'!R3/3-2*'OddsRatio_working_3-way'!R3^3/27-'OddsRatio_working_3-way'!T3</f>
        <v>0.26170515564390723</v>
      </c>
      <c r="W3" s="11">
        <f>'OddsRatio_working_3-way'!V3^2+4*'OddsRatio_working_3-way'!U3^3/27</f>
        <v>-2.0993430796600043E-2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0.14956856227764054</v>
      </c>
      <c r="Y3" s="11">
        <f>IF('OddsRatio_working_3-way'!W3&gt;=0,IF('OddsRatio_working_3-way'!V3+SQRT('OddsRatio_working_3-way'!W3)&gt;0,0,PI()),ACOS('OddsRatio_working_3-way'!V3/(2*'OddsRatio_working_3-way'!X3)))</f>
        <v>0.50563546323064679</v>
      </c>
      <c r="Z3" s="11">
        <f>'OddsRatio_working_3-way'!X3^(1/3)*COS('OddsRatio_working_3-way'!Y3/3)</f>
        <v>0.52329759715179347</v>
      </c>
      <c r="AA3" s="11">
        <f>'OddsRatio_working_3-way'!X3^(1/3)*COS(('OddsRatio_working_3-way'!Y3+2*PI())/3)</f>
        <v>-0.33876320575007179</v>
      </c>
      <c r="AB3" s="11">
        <f>'OddsRatio_working_3-way'!X3^(1/3)*COS(('OddsRatio_working_3-way'!Y3+4*PI())/3)</f>
        <v>-0.18453439140172162</v>
      </c>
      <c r="AC3" s="11">
        <f>'OddsRatio_working_3-way'!X3^(1/3)*SIN('OddsRatio_working_3-way'!Y3/3)</f>
        <v>8.904404748081679E-2</v>
      </c>
      <c r="AD3" s="11">
        <f>'OddsRatio_working_3-way'!X3^(1/3)*SIN(('OddsRatio_working_3-way'!Y3+2*PI())/3)</f>
        <v>0.40866698913240013</v>
      </c>
      <c r="AE3" s="11">
        <f>'OddsRatio_working_3-way'!X3^(1/3)*SIN(('OddsRatio_working_3-way'!Y3+4*PI())/3)</f>
        <v>-0.49771103661321686</v>
      </c>
      <c r="AF3" s="11">
        <f>-'OddsRatio_working_3-way'!U3/(3*'OddsRatio_working_3-way'!X3^(1/3))*COS(('OddsRatio_working_3-way'!Y3)/3)</f>
        <v>0.52329759715179358</v>
      </c>
      <c r="AG3" s="11">
        <f>-'OddsRatio_working_3-way'!U3/(3*'OddsRatio_working_3-way'!X3^(1/3))*COS(('OddsRatio_working_3-way'!Y3+2*PI())/3)</f>
        <v>-0.33876320575007185</v>
      </c>
      <c r="AH3" s="11">
        <f>-'OddsRatio_working_3-way'!U3/(3*'OddsRatio_working_3-way'!X3^(1/3))*COS(('OddsRatio_working_3-way'!Y3+4*PI())/3)</f>
        <v>-0.18453439140172168</v>
      </c>
      <c r="AI3" s="11">
        <f>'OddsRatio_working_3-way'!U3/(3*'OddsRatio_working_3-way'!X3^(1/3))*SIN(('OddsRatio_working_3-way'!Y3)/3)</f>
        <v>-8.9044047480816818E-2</v>
      </c>
      <c r="AJ3" s="11">
        <f>'OddsRatio_working_3-way'!U3/(3*'OddsRatio_working_3-way'!X3^(1/3))*SIN(('OddsRatio_working_3-way'!Y3+2*PI())/3)</f>
        <v>-0.40866698913240024</v>
      </c>
      <c r="AK3" s="11">
        <f>'OddsRatio_working_3-way'!U3/(3*'OddsRatio_working_3-way'!X3^(1/3))*SIN(('OddsRatio_working_3-way'!Y3+4*PI())/3)</f>
        <v>0.49771103661321697</v>
      </c>
      <c r="AL3" s="11">
        <f>'OddsRatio_working_3-way'!Z3+'OddsRatio_working_3-way'!AF3</f>
        <v>1.0465951943035869</v>
      </c>
      <c r="AM3" s="11">
        <f>'OddsRatio_working_3-way'!AA3+'OddsRatio_working_3-way'!AG3</f>
        <v>-0.67752641150014359</v>
      </c>
      <c r="AN3" s="11">
        <f>'OddsRatio_working_3-way'!AB3+'OddsRatio_working_3-way'!AH3</f>
        <v>-0.3690687828034433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1.0465951943035869</v>
      </c>
      <c r="AS3" s="11">
        <f>IF(('OddsRatio_working_3-way'!X3=0),IF(Q3&gt;0,-Q3^(1/3),(-Q3)^(1/3)),'OddsRatio_working_3-way'!AM3-'OddsRatio_working_3-way'!R3/3)</f>
        <v>-0.67752641150014359</v>
      </c>
      <c r="AT3" s="11">
        <f>IF(('OddsRatio_working_3-way'!X3=0),IF(Q3&gt;0,-Q3^(1/3),(-Q3)^(1/3)),'OddsRatio_working_3-way'!AN3-'OddsRatio_working_3-way'!R3/3)</f>
        <v>-0.3690687828034433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2.04</v>
      </c>
      <c r="B4" s="4">
        <f>IF('True_Odds_Calculator_3-way'!B5="","",'True_Odds_Calculator_3-way'!B5)</f>
        <v>3.3</v>
      </c>
      <c r="C4" s="4">
        <f>IF('True_Odds_Calculator_3-way'!C5="","",'True_Odds_Calculator_3-way'!C5)</f>
        <v>4.24</v>
      </c>
      <c r="D4" s="9">
        <f t="shared" ref="D4:D67" si="13">(K4/(AR4+K4-(AR4*K4)))</f>
        <v>0.47879791156893076</v>
      </c>
      <c r="E4" s="9">
        <f t="shared" ref="E4:E67" si="14">(L4/(AR4+L4-(AR4*L4)))</f>
        <v>0.2934788318610918</v>
      </c>
      <c r="F4" s="9">
        <f t="shared" ref="F4:F67" si="15">(M4/(AR4+M4-(AR4*M4)))</f>
        <v>0.22772325656997713</v>
      </c>
      <c r="G4" s="9">
        <f t="shared" ref="G4:G67" si="16">AR4</f>
        <v>1.0466959904199453</v>
      </c>
      <c r="H4" s="9">
        <f t="shared" ref="H4:H67" si="17">IF(A4="","",1/D4)</f>
        <v>2.0885638300367435</v>
      </c>
      <c r="I4" s="9">
        <f t="shared" ref="I4:I67" si="18">IF(B4="","",1/E4)</f>
        <v>3.4074007779658735</v>
      </c>
      <c r="J4" s="9">
        <f t="shared" ref="J4:J67" si="19">IF(C4="","",1/F4)</f>
        <v>4.3912950089606229</v>
      </c>
      <c r="K4" s="11">
        <f t="shared" ref="K4:K67" si="20">1/A4</f>
        <v>0.49019607843137253</v>
      </c>
      <c r="L4" s="11">
        <f t="shared" ref="L4:L67" si="21">1/B4</f>
        <v>0.30303030303030304</v>
      </c>
      <c r="M4" s="11">
        <f t="shared" ref="M4:M67" si="22">1/C4</f>
        <v>0.23584905660377356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-0.27151649682171308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0.23052388479691482</v>
      </c>
      <c r="Q4" s="11">
        <f>2*'OddsRatio_working_3-way'!K4*'OddsRatio_working_3-way'!L4*'OddsRatio_working_3-way'!M4</f>
        <v>7.0068050090247649E-2</v>
      </c>
      <c r="R4" s="11">
        <f t="shared" ref="R4:R67" si="23">O4/N4</f>
        <v>0</v>
      </c>
      <c r="S4" s="11">
        <f t="shared" ref="S4:S67" si="24">P4/N4</f>
        <v>-0.84902349395103094</v>
      </c>
      <c r="T4" s="11">
        <f t="shared" ref="T4:T67" si="25">Q4/N4</f>
        <v>-0.25806185226475098</v>
      </c>
      <c r="U4" s="11">
        <f>'OddsRatio_working_3-way'!S4-'OddsRatio_working_3-way'!R4^2/3</f>
        <v>-0.84902349395103094</v>
      </c>
      <c r="V4" s="11">
        <f>'OddsRatio_working_3-way'!S4*'OddsRatio_working_3-way'!R4/3-2*'OddsRatio_working_3-way'!R4^3/27-'OddsRatio_working_3-way'!T4</f>
        <v>0.25806185226475098</v>
      </c>
      <c r="W4" s="11">
        <f>'OddsRatio_working_3-way'!V4^2+4*'OddsRatio_working_3-way'!U4^3/27</f>
        <v>-2.4072355042139296E-2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0.15055586557525205</v>
      </c>
      <c r="Y4" s="11">
        <f>IF('OddsRatio_working_3-way'!W4&gt;=0,IF('OddsRatio_working_3-way'!V4+SQRT('OddsRatio_working_3-way'!W4)&gt;0,0,PI()),ACOS('OddsRatio_working_3-way'!V4/(2*'OddsRatio_working_3-way'!X4)))</f>
        <v>0.54131817162205631</v>
      </c>
      <c r="Z4" s="11">
        <f>'OddsRatio_working_3-way'!X4^(1/3)*COS('OddsRatio_working_3-way'!Y4/3)</f>
        <v>0.52334799520997266</v>
      </c>
      <c r="AA4" s="11">
        <f>'OddsRatio_working_3-way'!X4^(1/3)*COS(('OddsRatio_working_3-way'!Y4+2*PI())/3)</f>
        <v>-0.34435428800139584</v>
      </c>
      <c r="AB4" s="11">
        <f>'OddsRatio_working_3-way'!X4^(1/3)*COS(('OddsRatio_working_3-way'!Y4+4*PI())/3)</f>
        <v>-0.17899370720857694</v>
      </c>
      <c r="AC4" s="11">
        <f>'OddsRatio_working_3-way'!X4^(1/3)*SIN('OddsRatio_working_3-way'!Y4/3)</f>
        <v>9.5470975834086841E-2</v>
      </c>
      <c r="AD4" s="11">
        <f>'OddsRatio_working_3-way'!X4^(1/3)*SIN(('OddsRatio_working_3-way'!Y4+2*PI())/3)</f>
        <v>0.40549717095444959</v>
      </c>
      <c r="AE4" s="11">
        <f>'OddsRatio_working_3-way'!X4^(1/3)*SIN(('OddsRatio_working_3-way'!Y4+4*PI())/3)</f>
        <v>-0.50096814678853652</v>
      </c>
      <c r="AF4" s="11">
        <f>-'OddsRatio_working_3-way'!U4/(3*'OddsRatio_working_3-way'!X4^(1/3))*COS(('OddsRatio_working_3-way'!Y4)/3)</f>
        <v>0.52334799520997255</v>
      </c>
      <c r="AG4" s="11">
        <f>-'OddsRatio_working_3-way'!U4/(3*'OddsRatio_working_3-way'!X4^(1/3))*COS(('OddsRatio_working_3-way'!Y4+2*PI())/3)</f>
        <v>-0.34435428800139578</v>
      </c>
      <c r="AH4" s="11">
        <f>-'OddsRatio_working_3-way'!U4/(3*'OddsRatio_working_3-way'!X4^(1/3))*COS(('OddsRatio_working_3-way'!Y4+4*PI())/3)</f>
        <v>-0.17899370720857691</v>
      </c>
      <c r="AI4" s="11">
        <f>'OddsRatio_working_3-way'!U4/(3*'OddsRatio_working_3-way'!X4^(1/3))*SIN(('OddsRatio_working_3-way'!Y4)/3)</f>
        <v>-9.5470975834086827E-2</v>
      </c>
      <c r="AJ4" s="11">
        <f>'OddsRatio_working_3-way'!U4/(3*'OddsRatio_working_3-way'!X4^(1/3))*SIN(('OddsRatio_working_3-way'!Y4+2*PI())/3)</f>
        <v>-0.40549717095444954</v>
      </c>
      <c r="AK4" s="11">
        <f>'OddsRatio_working_3-way'!U4/(3*'OddsRatio_working_3-way'!X4^(1/3))*SIN(('OddsRatio_working_3-way'!Y4+4*PI())/3)</f>
        <v>0.50096814678853641</v>
      </c>
      <c r="AL4" s="11">
        <f>'OddsRatio_working_3-way'!Z4+'OddsRatio_working_3-way'!AF4</f>
        <v>1.0466959904199453</v>
      </c>
      <c r="AM4" s="11">
        <f>'OddsRatio_working_3-way'!AA4+'OddsRatio_working_3-way'!AG4</f>
        <v>-0.68870857600279156</v>
      </c>
      <c r="AN4" s="11">
        <f>'OddsRatio_working_3-way'!AB4+'OddsRatio_working_3-way'!AH4</f>
        <v>-0.35798741441715387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1.0466959904199453</v>
      </c>
      <c r="AS4" s="11">
        <f>IF(('OddsRatio_working_3-way'!X4=0),IF(Q4&gt;0,-Q4^(1/3),(-Q4)^(1/3)),'OddsRatio_working_3-way'!AM4-'OddsRatio_working_3-way'!R4/3)</f>
        <v>-0.68870857600279156</v>
      </c>
      <c r="AT4" s="11">
        <f>IF(('OddsRatio_working_3-way'!X4=0),IF(Q4&gt;0,-Q4^(1/3),(-Q4)^(1/3)),'OddsRatio_working_3-way'!AN4-'OddsRatio_working_3-way'!R4/3)</f>
        <v>-0.35798741441715387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2.75</v>
      </c>
      <c r="B5" s="4">
        <f>IF('True_Odds_Calculator_3-way'!B6="","",'True_Odds_Calculator_3-way'!B6)</f>
        <v>3.17</v>
      </c>
      <c r="C5" s="4">
        <f>IF('True_Odds_Calculator_3-way'!C6="","",'True_Odds_Calculator_3-way'!C6)</f>
        <v>2.87</v>
      </c>
      <c r="D5" s="9">
        <f t="shared" si="13"/>
        <v>0.35418324745271845</v>
      </c>
      <c r="E5" s="9">
        <f t="shared" si="14"/>
        <v>0.30665321882688967</v>
      </c>
      <c r="F5" s="9">
        <f t="shared" si="15"/>
        <v>0.33916353372039171</v>
      </c>
      <c r="G5" s="9">
        <f t="shared" si="16"/>
        <v>1.0419412746561283</v>
      </c>
      <c r="H5" s="9">
        <f t="shared" si="17"/>
        <v>2.8233972306482245</v>
      </c>
      <c r="I5" s="9">
        <f t="shared" si="18"/>
        <v>3.261012566003799</v>
      </c>
      <c r="J5" s="9">
        <f t="shared" si="19"/>
        <v>2.9484301836069604</v>
      </c>
      <c r="K5" s="11">
        <f t="shared" si="20"/>
        <v>0.36363636363636365</v>
      </c>
      <c r="L5" s="11">
        <f t="shared" si="21"/>
        <v>0.31545741324921134</v>
      </c>
      <c r="M5" s="11">
        <f t="shared" si="22"/>
        <v>0.34843205574912889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-0.28383473109179036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0.23142203645396692</v>
      </c>
      <c r="Q5" s="11">
        <f>2*'OddsRatio_working_3-way'!K5*'OddsRatio_working_3-way'!L5*'OddsRatio_working_3-way'!M5</f>
        <v>7.9938527272527413E-2</v>
      </c>
      <c r="R5" s="11">
        <f t="shared" si="23"/>
        <v>0</v>
      </c>
      <c r="S5" s="11">
        <f t="shared" si="24"/>
        <v>-0.81534079907622892</v>
      </c>
      <c r="T5" s="11">
        <f t="shared" si="25"/>
        <v>-0.28163758171890457</v>
      </c>
      <c r="U5" s="11">
        <f>'OddsRatio_working_3-way'!S5-'OddsRatio_working_3-way'!R5^2/3</f>
        <v>-0.81534079907622892</v>
      </c>
      <c r="V5" s="11">
        <f>'OddsRatio_working_3-way'!S5*'OddsRatio_working_3-way'!R5/3-2*'OddsRatio_working_3-way'!R5^3/27-'OddsRatio_working_3-way'!T5</f>
        <v>0.28163758171890457</v>
      </c>
      <c r="W5" s="11">
        <f>'OddsRatio_working_3-way'!V5^2+4*'OddsRatio_working_3-way'!U5^3/27</f>
        <v>-9.7994083181054958E-4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0.14168598048879361</v>
      </c>
      <c r="Y5" s="11">
        <f>IF('OddsRatio_working_3-way'!W5&gt;=0,IF('OddsRatio_working_3-way'!V5+SQRT('OddsRatio_working_3-way'!W5)&gt;0,0,PI()),ACOS('OddsRatio_working_3-way'!V5/(2*'OddsRatio_working_3-way'!X5)))</f>
        <v>0.11069559858361067</v>
      </c>
      <c r="Z5" s="11">
        <f>'OddsRatio_working_3-way'!X5^(1/3)*COS('OddsRatio_working_3-way'!Y5/3)</f>
        <v>0.52097063732806415</v>
      </c>
      <c r="AA5" s="11">
        <f>'OddsRatio_working_3-way'!X5^(1/3)*COS(('OddsRatio_working_3-way'!Y5+2*PI())/3)</f>
        <v>-0.27714052957684399</v>
      </c>
      <c r="AB5" s="11">
        <f>'OddsRatio_working_3-way'!X5^(1/3)*COS(('OddsRatio_working_3-way'!Y5+4*PI())/3)</f>
        <v>-0.24383010775122022</v>
      </c>
      <c r="AC5" s="11">
        <f>'OddsRatio_working_3-way'!X5^(1/3)*SIN('OddsRatio_working_3-way'!Y5/3)</f>
        <v>1.9231781007843868E-2</v>
      </c>
      <c r="AD5" s="11">
        <f>'OddsRatio_working_3-way'!X5^(1/3)*SIN(('OddsRatio_working_3-way'!Y5+2*PI())/3)</f>
        <v>0.44155791604795114</v>
      </c>
      <c r="AE5" s="11">
        <f>'OddsRatio_working_3-way'!X5^(1/3)*SIN(('OddsRatio_working_3-way'!Y5+4*PI())/3)</f>
        <v>-0.46078969705579503</v>
      </c>
      <c r="AF5" s="11">
        <f>-'OddsRatio_working_3-way'!U5/(3*'OddsRatio_working_3-way'!X5^(1/3))*COS(('OddsRatio_working_3-way'!Y5)/3)</f>
        <v>0.52097063732806415</v>
      </c>
      <c r="AG5" s="11">
        <f>-'OddsRatio_working_3-way'!U5/(3*'OddsRatio_working_3-way'!X5^(1/3))*COS(('OddsRatio_working_3-way'!Y5+2*PI())/3)</f>
        <v>-0.27714052957684399</v>
      </c>
      <c r="AH5" s="11">
        <f>-'OddsRatio_working_3-way'!U5/(3*'OddsRatio_working_3-way'!X5^(1/3))*COS(('OddsRatio_working_3-way'!Y5+4*PI())/3)</f>
        <v>-0.24383010775122022</v>
      </c>
      <c r="AI5" s="11">
        <f>'OddsRatio_working_3-way'!U5/(3*'OddsRatio_working_3-way'!X5^(1/3))*SIN(('OddsRatio_working_3-way'!Y5)/3)</f>
        <v>-1.9231781007843868E-2</v>
      </c>
      <c r="AJ5" s="11">
        <f>'OddsRatio_working_3-way'!U5/(3*'OddsRatio_working_3-way'!X5^(1/3))*SIN(('OddsRatio_working_3-way'!Y5+2*PI())/3)</f>
        <v>-0.44155791604795114</v>
      </c>
      <c r="AK5" s="11">
        <f>'OddsRatio_working_3-way'!U5/(3*'OddsRatio_working_3-way'!X5^(1/3))*SIN(('OddsRatio_working_3-way'!Y5+4*PI())/3)</f>
        <v>0.46078969705579503</v>
      </c>
      <c r="AL5" s="11">
        <f>'OddsRatio_working_3-way'!Z5+'OddsRatio_working_3-way'!AF5</f>
        <v>1.0419412746561283</v>
      </c>
      <c r="AM5" s="11">
        <f>'OddsRatio_working_3-way'!AA5+'OddsRatio_working_3-way'!AG5</f>
        <v>-0.55428105915368797</v>
      </c>
      <c r="AN5" s="11">
        <f>'OddsRatio_working_3-way'!AB5+'OddsRatio_working_3-way'!AH5</f>
        <v>-0.48766021550244043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1.0419412746561283</v>
      </c>
      <c r="AS5" s="11">
        <f>IF(('OddsRatio_working_3-way'!X5=0),IF(Q5&gt;0,-Q5^(1/3),(-Q5)^(1/3)),'OddsRatio_working_3-way'!AM5-'OddsRatio_working_3-way'!R5/3)</f>
        <v>-0.55428105915368797</v>
      </c>
      <c r="AT5" s="11">
        <f>IF(('OddsRatio_working_3-way'!X5=0),IF(Q5&gt;0,-Q5^(1/3),(-Q5)^(1/3)),'OddsRatio_working_3-way'!AN5-'OddsRatio_working_3-way'!R5/3)</f>
        <v>-0.48766021550244043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4.04</v>
      </c>
      <c r="B6" s="4">
        <f>IF('True_Odds_Calculator_3-way'!B7="","",'True_Odds_Calculator_3-way'!B7)</f>
        <v>3.55</v>
      </c>
      <c r="C6" s="4">
        <f>IF('True_Odds_Calculator_3-way'!C7="","",'True_Odds_Calculator_3-way'!C7)</f>
        <v>2</v>
      </c>
      <c r="D6" s="9">
        <f t="shared" si="13"/>
        <v>0.2390465696682246</v>
      </c>
      <c r="E6" s="9">
        <f t="shared" si="14"/>
        <v>0.27246546050392162</v>
      </c>
      <c r="F6" s="9">
        <f t="shared" si="15"/>
        <v>0.48848796982785375</v>
      </c>
      <c r="G6" s="9">
        <f t="shared" si="16"/>
        <v>1.0471333211182383</v>
      </c>
      <c r="H6" s="9">
        <f t="shared" si="17"/>
        <v>4.1832852961994442</v>
      </c>
      <c r="I6" s="9">
        <f t="shared" si="18"/>
        <v>3.6701899688515085</v>
      </c>
      <c r="J6" s="9">
        <f t="shared" si="19"/>
        <v>2.0471333211182383</v>
      </c>
      <c r="K6" s="11">
        <f t="shared" si="20"/>
        <v>0.24752475247524752</v>
      </c>
      <c r="L6" s="11">
        <f t="shared" si="21"/>
        <v>0.28169014084507044</v>
      </c>
      <c r="M6" s="11">
        <f t="shared" si="22"/>
        <v>0.5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-0.27025519453353786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0.22974480546646212</v>
      </c>
      <c r="Q6" s="11">
        <f>2*'OddsRatio_working_3-way'!K6*'OddsRatio_working_3-way'!L6*'OddsRatio_working_3-way'!M6</f>
        <v>6.9725282387393672E-2</v>
      </c>
      <c r="R6" s="11">
        <f t="shared" si="23"/>
        <v>0</v>
      </c>
      <c r="S6" s="11">
        <f t="shared" si="24"/>
        <v>-0.85010319917440658</v>
      </c>
      <c r="T6" s="11">
        <f t="shared" si="25"/>
        <v>-0.25799793601651189</v>
      </c>
      <c r="U6" s="11">
        <f>'OddsRatio_working_3-way'!S6-'OddsRatio_working_3-way'!R6^2/3</f>
        <v>-0.85010319917440658</v>
      </c>
      <c r="V6" s="11">
        <f>'OddsRatio_working_3-way'!S6*'OddsRatio_working_3-way'!R6/3-2*'OddsRatio_working_3-way'!R6^3/27-'OddsRatio_working_3-way'!T6</f>
        <v>0.25799793601651189</v>
      </c>
      <c r="W6" s="11">
        <f>'OddsRatio_working_3-way'!V6^2+4*'OddsRatio_working_3-way'!U6^3/27</f>
        <v>-2.4451688917783224E-2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0.15084315024766901</v>
      </c>
      <c r="Y6" s="11">
        <f>IF('OddsRatio_working_3-way'!W6&gt;=0,IF('OddsRatio_working_3-way'!V6+SQRT('OddsRatio_working_3-way'!W6)&gt;0,0,PI()),ACOS('OddsRatio_working_3-way'!V6/(2*'OddsRatio_working_3-way'!X6)))</f>
        <v>0.54488651591487058</v>
      </c>
      <c r="Z6" s="11">
        <f>'OddsRatio_working_3-way'!X6^(1/3)*COS('OddsRatio_working_3-way'!Y6/3)</f>
        <v>0.52356666055911916</v>
      </c>
      <c r="AA6" s="11">
        <f>'OddsRatio_working_3-way'!X6^(1/3)*COS(('OddsRatio_working_3-way'!Y6+2*PI())/3)</f>
        <v>-0.34505555708316271</v>
      </c>
      <c r="AB6" s="11">
        <f>'OddsRatio_working_3-way'!X6^(1/3)*COS(('OddsRatio_working_3-way'!Y6+4*PI())/3)</f>
        <v>-0.17851110347595664</v>
      </c>
      <c r="AC6" s="11">
        <f>'OddsRatio_working_3-way'!X6^(1/3)*SIN('OddsRatio_working_3-way'!Y6/3)</f>
        <v>9.6154485122159697E-2</v>
      </c>
      <c r="AD6" s="11">
        <f>'OddsRatio_working_3-way'!X6^(1/3)*SIN(('OddsRatio_working_3-way'!Y6+2*PI())/3)</f>
        <v>0.40534478605770152</v>
      </c>
      <c r="AE6" s="11">
        <f>'OddsRatio_working_3-way'!X6^(1/3)*SIN(('OddsRatio_working_3-way'!Y6+4*PI())/3)</f>
        <v>-0.50149927117986115</v>
      </c>
      <c r="AF6" s="11">
        <f>-'OddsRatio_working_3-way'!U6/(3*'OddsRatio_working_3-way'!X6^(1/3))*COS(('OddsRatio_working_3-way'!Y6)/3)</f>
        <v>0.52356666055911916</v>
      </c>
      <c r="AG6" s="11">
        <f>-'OddsRatio_working_3-way'!U6/(3*'OddsRatio_working_3-way'!X6^(1/3))*COS(('OddsRatio_working_3-way'!Y6+2*PI())/3)</f>
        <v>-0.34505555708316266</v>
      </c>
      <c r="AH6" s="11">
        <f>-'OddsRatio_working_3-way'!U6/(3*'OddsRatio_working_3-way'!X6^(1/3))*COS(('OddsRatio_working_3-way'!Y6+4*PI())/3)</f>
        <v>-0.17851110347595661</v>
      </c>
      <c r="AI6" s="11">
        <f>'OddsRatio_working_3-way'!U6/(3*'OddsRatio_working_3-way'!X6^(1/3))*SIN(('OddsRatio_working_3-way'!Y6)/3)</f>
        <v>-9.6154485122159683E-2</v>
      </c>
      <c r="AJ6" s="11">
        <f>'OddsRatio_working_3-way'!U6/(3*'OddsRatio_working_3-way'!X6^(1/3))*SIN(('OddsRatio_working_3-way'!Y6+2*PI())/3)</f>
        <v>-0.40534478605770147</v>
      </c>
      <c r="AK6" s="11">
        <f>'OddsRatio_working_3-way'!U6/(3*'OddsRatio_working_3-way'!X6^(1/3))*SIN(('OddsRatio_working_3-way'!Y6+4*PI())/3)</f>
        <v>0.50149927117986104</v>
      </c>
      <c r="AL6" s="11">
        <f>'OddsRatio_working_3-way'!Z6+'OddsRatio_working_3-way'!AF6</f>
        <v>1.0471333211182383</v>
      </c>
      <c r="AM6" s="11">
        <f>'OddsRatio_working_3-way'!AA6+'OddsRatio_working_3-way'!AG6</f>
        <v>-0.69011111416632542</v>
      </c>
      <c r="AN6" s="11">
        <f>'OddsRatio_working_3-way'!AB6+'OddsRatio_working_3-way'!AH6</f>
        <v>-0.35702220695191322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1.0471333211182383</v>
      </c>
      <c r="AS6" s="11">
        <f>IF(('OddsRatio_working_3-way'!X6=0),IF(Q6&gt;0,-Q6^(1/3),(-Q6)^(1/3)),'OddsRatio_working_3-way'!AM6-'OddsRatio_working_3-way'!R6/3)</f>
        <v>-0.69011111416632542</v>
      </c>
      <c r="AT6" s="11">
        <f>IF(('OddsRatio_working_3-way'!X6=0),IF(Q6&gt;0,-Q6^(1/3),(-Q6)^(1/3)),'OddsRatio_working_3-way'!AN6-'OddsRatio_working_3-way'!R6/3)</f>
        <v>-0.35702220695191322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1.88</v>
      </c>
      <c r="B7" s="4">
        <f>IF('True_Odds_Calculator_3-way'!B8="","",'True_Odds_Calculator_3-way'!B8)</f>
        <v>3.64</v>
      </c>
      <c r="C7" s="4">
        <f>IF('True_Odds_Calculator_3-way'!C8="","",'True_Odds_Calculator_3-way'!C8)</f>
        <v>4.4000000000000004</v>
      </c>
      <c r="D7" s="9">
        <f t="shared" si="13"/>
        <v>0.51825626027343308</v>
      </c>
      <c r="E7" s="9">
        <f t="shared" si="14"/>
        <v>0.26394681183186186</v>
      </c>
      <c r="F7" s="9">
        <f t="shared" si="15"/>
        <v>0.21779692789470503</v>
      </c>
      <c r="G7" s="9">
        <f t="shared" si="16"/>
        <v>1.0563038207821558</v>
      </c>
      <c r="H7" s="9">
        <f t="shared" si="17"/>
        <v>1.9295473622882973</v>
      </c>
      <c r="I7" s="9">
        <f t="shared" si="18"/>
        <v>3.7886420868648916</v>
      </c>
      <c r="J7" s="9">
        <f t="shared" si="19"/>
        <v>4.5914329906593299</v>
      </c>
      <c r="K7" s="11">
        <f t="shared" si="20"/>
        <v>0.53191489361702127</v>
      </c>
      <c r="L7" s="11">
        <f t="shared" si="21"/>
        <v>0.27472527472527469</v>
      </c>
      <c r="M7" s="11">
        <f t="shared" si="22"/>
        <v>0.22727272727272727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-0.26233341126958143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0.22982336812124043</v>
      </c>
      <c r="Q7" s="11">
        <f>2*'OddsRatio_working_3-way'!K7*'OddsRatio_working_3-way'!L7*'OddsRatio_working_3-way'!M7</f>
        <v>6.6422938763364289E-2</v>
      </c>
      <c r="R7" s="11">
        <f t="shared" si="23"/>
        <v>0</v>
      </c>
      <c r="S7" s="11">
        <f t="shared" si="24"/>
        <v>-0.87607356992383734</v>
      </c>
      <c r="T7" s="11">
        <f t="shared" si="25"/>
        <v>-0.2532004537352131</v>
      </c>
      <c r="U7" s="11">
        <f>'OddsRatio_working_3-way'!S7-'OddsRatio_working_3-way'!R7^2/3</f>
        <v>-0.87607356992383734</v>
      </c>
      <c r="V7" s="11">
        <f>'OddsRatio_working_3-way'!S7*'OddsRatio_working_3-way'!R7/3-2*'OddsRatio_working_3-way'!R7^3/27-'OddsRatio_working_3-way'!T7</f>
        <v>0.2532004537352131</v>
      </c>
      <c r="W7" s="11">
        <f>'OddsRatio_working_3-way'!V7^2+4*'OddsRatio_working_3-way'!U7^3/27</f>
        <v>-3.5502975799565267E-2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0.15780798900189041</v>
      </c>
      <c r="Y7" s="11">
        <f>IF('OddsRatio_working_3-way'!W7&gt;=0,IF('OddsRatio_working_3-way'!V7+SQRT('OddsRatio_working_3-way'!W7)&gt;0,0,PI()),ACOS('OddsRatio_working_3-way'!V7/(2*'OddsRatio_working_3-way'!X7)))</f>
        <v>0.63975475813684779</v>
      </c>
      <c r="Z7" s="11">
        <f>'OddsRatio_working_3-way'!X7^(1/3)*COS('OddsRatio_working_3-way'!Y7/3)</f>
        <v>0.52815191039107789</v>
      </c>
      <c r="AA7" s="11">
        <f>'OddsRatio_working_3-way'!X7^(1/3)*COS(('OddsRatio_working_3-way'!Y7+2*PI())/3)</f>
        <v>-0.36312171302317348</v>
      </c>
      <c r="AB7" s="11">
        <f>'OddsRatio_working_3-way'!X7^(1/3)*COS(('OddsRatio_working_3-way'!Y7+4*PI())/3)</f>
        <v>-0.16503019736790459</v>
      </c>
      <c r="AC7" s="11">
        <f>'OddsRatio_working_3-way'!X7^(1/3)*SIN('OddsRatio_working_3-way'!Y7/3)</f>
        <v>0.11436818988775055</v>
      </c>
      <c r="AD7" s="11">
        <f>'OddsRatio_working_3-way'!X7^(1/3)*SIN(('OddsRatio_working_3-way'!Y7+2*PI())/3)</f>
        <v>0.40020887651208065</v>
      </c>
      <c r="AE7" s="11">
        <f>'OddsRatio_working_3-way'!X7^(1/3)*SIN(('OddsRatio_working_3-way'!Y7+4*PI())/3)</f>
        <v>-0.51457706639983114</v>
      </c>
      <c r="AF7" s="11">
        <f>-'OddsRatio_working_3-way'!U7/(3*'OddsRatio_working_3-way'!X7^(1/3))*COS(('OddsRatio_working_3-way'!Y7)/3)</f>
        <v>0.52815191039107789</v>
      </c>
      <c r="AG7" s="11">
        <f>-'OddsRatio_working_3-way'!U7/(3*'OddsRatio_working_3-way'!X7^(1/3))*COS(('OddsRatio_working_3-way'!Y7+2*PI())/3)</f>
        <v>-0.36312171302317348</v>
      </c>
      <c r="AH7" s="11">
        <f>-'OddsRatio_working_3-way'!U7/(3*'OddsRatio_working_3-way'!X7^(1/3))*COS(('OddsRatio_working_3-way'!Y7+4*PI())/3)</f>
        <v>-0.16503019736790459</v>
      </c>
      <c r="AI7" s="11">
        <f>'OddsRatio_working_3-way'!U7/(3*'OddsRatio_working_3-way'!X7^(1/3))*SIN(('OddsRatio_working_3-way'!Y7)/3)</f>
        <v>-0.11436818988775055</v>
      </c>
      <c r="AJ7" s="11">
        <f>'OddsRatio_working_3-way'!U7/(3*'OddsRatio_working_3-way'!X7^(1/3))*SIN(('OddsRatio_working_3-way'!Y7+2*PI())/3)</f>
        <v>-0.40020887651208065</v>
      </c>
      <c r="AK7" s="11">
        <f>'OddsRatio_working_3-way'!U7/(3*'OddsRatio_working_3-way'!X7^(1/3))*SIN(('OddsRatio_working_3-way'!Y7+4*PI())/3)</f>
        <v>0.51457706639983114</v>
      </c>
      <c r="AL7" s="11">
        <f>'OddsRatio_working_3-way'!Z7+'OddsRatio_working_3-way'!AF7</f>
        <v>1.0563038207821558</v>
      </c>
      <c r="AM7" s="11">
        <f>'OddsRatio_working_3-way'!AA7+'OddsRatio_working_3-way'!AG7</f>
        <v>-0.72624342604634695</v>
      </c>
      <c r="AN7" s="11">
        <f>'OddsRatio_working_3-way'!AB7+'OddsRatio_working_3-way'!AH7</f>
        <v>-0.33006039473580917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1.0563038207821558</v>
      </c>
      <c r="AS7" s="11">
        <f>IF(('OddsRatio_working_3-way'!X7=0),IF(Q7&gt;0,-Q7^(1/3),(-Q7)^(1/3)),'OddsRatio_working_3-way'!AM7-'OddsRatio_working_3-way'!R7/3)</f>
        <v>-0.72624342604634695</v>
      </c>
      <c r="AT7" s="11">
        <f>IF(('OddsRatio_working_3-way'!X7=0),IF(Q7&gt;0,-Q7^(1/3),(-Q7)^(1/3)),'OddsRatio_working_3-way'!AN7-'OddsRatio_working_3-way'!R7/3)</f>
        <v>-0.33006039473580917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2.16</v>
      </c>
      <c r="B8" s="4">
        <f>IF('True_Odds_Calculator_3-way'!B9="","",'True_Odds_Calculator_3-way'!B9)</f>
        <v>3.5</v>
      </c>
      <c r="C8" s="4">
        <f>IF('True_Odds_Calculator_3-way'!C9="","",'True_Odds_Calculator_3-way'!C9)</f>
        <v>3.51</v>
      </c>
      <c r="D8" s="9">
        <f t="shared" si="13"/>
        <v>0.45017347572250244</v>
      </c>
      <c r="E8" s="9">
        <f t="shared" si="14"/>
        <v>0.27531113862326917</v>
      </c>
      <c r="F8" s="9">
        <f t="shared" si="15"/>
        <v>0.27451538565422851</v>
      </c>
      <c r="G8" s="9">
        <f t="shared" si="16"/>
        <v>1.0529016225070098</v>
      </c>
      <c r="H8" s="9">
        <f t="shared" si="17"/>
        <v>2.221365882108131</v>
      </c>
      <c r="I8" s="9">
        <f t="shared" si="18"/>
        <v>3.6322540562675241</v>
      </c>
      <c r="J8" s="9">
        <f t="shared" si="19"/>
        <v>3.6427830724925943</v>
      </c>
      <c r="K8" s="11">
        <f t="shared" si="20"/>
        <v>0.46296296296296291</v>
      </c>
      <c r="L8" s="11">
        <f t="shared" si="21"/>
        <v>0.2857142857142857</v>
      </c>
      <c r="M8" s="11">
        <f t="shared" si="22"/>
        <v>0.28490028490028491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-0.27431073727370026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0.23251782511041763</v>
      </c>
      <c r="Q8" s="11">
        <f>2*'OddsRatio_working_3-way'!K8*'OddsRatio_working_3-way'!L8*'OddsRatio_working_3-way'!M8</f>
        <v>7.5370445740816097E-2</v>
      </c>
      <c r="R8" s="11">
        <f t="shared" si="23"/>
        <v>0</v>
      </c>
      <c r="S8" s="11">
        <f t="shared" si="24"/>
        <v>-0.84764390713009996</v>
      </c>
      <c r="T8" s="11">
        <f t="shared" si="25"/>
        <v>-0.27476301689792548</v>
      </c>
      <c r="U8" s="11">
        <f>'OddsRatio_working_3-way'!S8-'OddsRatio_working_3-way'!R8^2/3</f>
        <v>-0.84764390713009996</v>
      </c>
      <c r="V8" s="11">
        <f>'OddsRatio_working_3-way'!S8*'OddsRatio_working_3-way'!R8/3-2*'OddsRatio_working_3-way'!R8^3/27-'OddsRatio_working_3-way'!T8</f>
        <v>0.27476301689792548</v>
      </c>
      <c r="W8" s="11">
        <f>'OddsRatio_working_3-way'!V8^2+4*'OddsRatio_working_3-way'!U8^3/27</f>
        <v>-1.473229359968671E-2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0.15018905507271194</v>
      </c>
      <c r="Y8" s="11">
        <f>IF('OddsRatio_working_3-way'!W8&gt;=0,IF('OddsRatio_working_3-way'!V8+SQRT('OddsRatio_working_3-way'!W8)&gt;0,0,PI()),ACOS('OddsRatio_working_3-way'!V8/(2*'OddsRatio_working_3-way'!X8)))</f>
        <v>0.41597237747958271</v>
      </c>
      <c r="Z8" s="11">
        <f>'OddsRatio_working_3-way'!X8^(1/3)*COS('OddsRatio_working_3-way'!Y8/3)</f>
        <v>0.5264508112535049</v>
      </c>
      <c r="AA8" s="11">
        <f>'OddsRatio_working_3-way'!X8^(1/3)*COS(('OddsRatio_working_3-way'!Y8+2*PI())/3)</f>
        <v>-0.32685035576755772</v>
      </c>
      <c r="AB8" s="11">
        <f>'OddsRatio_working_3-way'!X8^(1/3)*COS(('OddsRatio_working_3-way'!Y8+4*PI())/3)</f>
        <v>-0.19960045548594701</v>
      </c>
      <c r="AC8" s="11">
        <f>'OddsRatio_working_3-way'!X8^(1/3)*SIN('OddsRatio_working_3-way'!Y8/3)</f>
        <v>7.3467764181940939E-2</v>
      </c>
      <c r="AD8" s="11">
        <f>'OddsRatio_working_3-way'!X8^(1/3)*SIN(('OddsRatio_working_3-way'!Y8+2*PI())/3)</f>
        <v>0.41918589429749137</v>
      </c>
      <c r="AE8" s="11">
        <f>'OddsRatio_working_3-way'!X8^(1/3)*SIN(('OddsRatio_working_3-way'!Y8+4*PI())/3)</f>
        <v>-0.49265365847943232</v>
      </c>
      <c r="AF8" s="11">
        <f>-'OddsRatio_working_3-way'!U8/(3*'OddsRatio_working_3-way'!X8^(1/3))*COS(('OddsRatio_working_3-way'!Y8)/3)</f>
        <v>0.5264508112535049</v>
      </c>
      <c r="AG8" s="11">
        <f>-'OddsRatio_working_3-way'!U8/(3*'OddsRatio_working_3-way'!X8^(1/3))*COS(('OddsRatio_working_3-way'!Y8+2*PI())/3)</f>
        <v>-0.32685035576755772</v>
      </c>
      <c r="AH8" s="11">
        <f>-'OddsRatio_working_3-way'!U8/(3*'OddsRatio_working_3-way'!X8^(1/3))*COS(('OddsRatio_working_3-way'!Y8+4*PI())/3)</f>
        <v>-0.19960045548594701</v>
      </c>
      <c r="AI8" s="11">
        <f>'OddsRatio_working_3-way'!U8/(3*'OddsRatio_working_3-way'!X8^(1/3))*SIN(('OddsRatio_working_3-way'!Y8)/3)</f>
        <v>-7.3467764181940939E-2</v>
      </c>
      <c r="AJ8" s="11">
        <f>'OddsRatio_working_3-way'!U8/(3*'OddsRatio_working_3-way'!X8^(1/3))*SIN(('OddsRatio_working_3-way'!Y8+2*PI())/3)</f>
        <v>-0.41918589429749137</v>
      </c>
      <c r="AK8" s="11">
        <f>'OddsRatio_working_3-way'!U8/(3*'OddsRatio_working_3-way'!X8^(1/3))*SIN(('OddsRatio_working_3-way'!Y8+4*PI())/3)</f>
        <v>0.49265365847943232</v>
      </c>
      <c r="AL8" s="11">
        <f>'OddsRatio_working_3-way'!Z8+'OddsRatio_working_3-way'!AF8</f>
        <v>1.0529016225070098</v>
      </c>
      <c r="AM8" s="11">
        <f>'OddsRatio_working_3-way'!AA8+'OddsRatio_working_3-way'!AG8</f>
        <v>-0.65370071153511544</v>
      </c>
      <c r="AN8" s="11">
        <f>'OddsRatio_working_3-way'!AB8+'OddsRatio_working_3-way'!AH8</f>
        <v>-0.39920091097189403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1.0529016225070098</v>
      </c>
      <c r="AS8" s="11">
        <f>IF(('OddsRatio_working_3-way'!X8=0),IF(Q8&gt;0,-Q8^(1/3),(-Q8)^(1/3)),'OddsRatio_working_3-way'!AM8-'OddsRatio_working_3-way'!R8/3)</f>
        <v>-0.65370071153511544</v>
      </c>
      <c r="AT8" s="11">
        <f>IF(('OddsRatio_working_3-way'!X8=0),IF(Q8&gt;0,-Q8^(1/3),(-Q8)^(1/3)),'OddsRatio_working_3-way'!AN8-'OddsRatio_working_3-way'!R8/3)</f>
        <v>-0.39920091097189403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4.8600000000000003</v>
      </c>
      <c r="B9" s="4">
        <f>IF('True_Odds_Calculator_3-way'!B10="","",'True_Odds_Calculator_3-way'!B10)</f>
        <v>3.72</v>
      </c>
      <c r="C9" s="4">
        <f>IF('True_Odds_Calculator_3-way'!C10="","",'True_Odds_Calculator_3-way'!C10)</f>
        <v>1.78</v>
      </c>
      <c r="D9" s="9">
        <f t="shared" si="13"/>
        <v>0.19605115776113077</v>
      </c>
      <c r="E9" s="9">
        <f t="shared" si="14"/>
        <v>0.25709458159198917</v>
      </c>
      <c r="F9" s="9">
        <f t="shared" si="15"/>
        <v>0.54685426064688014</v>
      </c>
      <c r="G9" s="9">
        <f t="shared" si="16"/>
        <v>1.062359970289934</v>
      </c>
      <c r="H9" s="9">
        <f t="shared" si="17"/>
        <v>5.1007094853191459</v>
      </c>
      <c r="I9" s="9">
        <f t="shared" si="18"/>
        <v>3.8896191191886214</v>
      </c>
      <c r="J9" s="9">
        <f t="shared" si="19"/>
        <v>1.8286407768261486</v>
      </c>
      <c r="K9" s="11">
        <f t="shared" si="20"/>
        <v>0.20576131687242796</v>
      </c>
      <c r="L9" s="11">
        <f t="shared" si="21"/>
        <v>0.26881720430107525</v>
      </c>
      <c r="M9" s="11">
        <f t="shared" si="22"/>
        <v>0.5617977528089888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-0.25447879517389416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0.22870655010587621</v>
      </c>
      <c r="Q9" s="11">
        <f>2*'OddsRatio_working_3-way'!K9*'OddsRatio_working_3-way'!L9*'OddsRatio_working_3-way'!M9</f>
        <v>6.2148519050509839E-2</v>
      </c>
      <c r="R9" s="11">
        <f t="shared" si="23"/>
        <v>0</v>
      </c>
      <c r="S9" s="11">
        <f t="shared" si="24"/>
        <v>-0.89872537297102928</v>
      </c>
      <c r="T9" s="11">
        <f t="shared" si="25"/>
        <v>-0.24421885135082319</v>
      </c>
      <c r="U9" s="11">
        <f>'OddsRatio_working_3-way'!S9-'OddsRatio_working_3-way'!R9^2/3</f>
        <v>-0.89872537297102928</v>
      </c>
      <c r="V9" s="11">
        <f>'OddsRatio_working_3-way'!S9*'OddsRatio_working_3-way'!R9/3-2*'OddsRatio_working_3-way'!R9^3/27-'OddsRatio_working_3-way'!T9</f>
        <v>0.24421885135082319</v>
      </c>
      <c r="W9" s="11">
        <f>'OddsRatio_working_3-way'!V9^2+4*'OddsRatio_working_3-way'!U9^3/27</f>
        <v>-4.7898936477287143E-2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0.16396781988579545</v>
      </c>
      <c r="Y9" s="11">
        <f>IF('OddsRatio_working_3-way'!W9&gt;=0,IF('OddsRatio_working_3-way'!V9+SQRT('OddsRatio_working_3-way'!W9)&gt;0,0,PI()),ACOS('OddsRatio_working_3-way'!V9/(2*'OddsRatio_working_3-way'!X9)))</f>
        <v>0.73068743460974017</v>
      </c>
      <c r="Z9" s="11">
        <f>'OddsRatio_working_3-way'!X9^(1/3)*COS('OddsRatio_working_3-way'!Y9/3)</f>
        <v>0.531179985144967</v>
      </c>
      <c r="AA9" s="11">
        <f>'OddsRatio_working_3-way'!X9^(1/3)*COS(('OddsRatio_working_3-way'!Y9+2*PI())/3)</f>
        <v>-0.37990189387239964</v>
      </c>
      <c r="AB9" s="11">
        <f>'OddsRatio_working_3-way'!X9^(1/3)*COS(('OddsRatio_working_3-way'!Y9+4*PI())/3)</f>
        <v>-0.15127809127256753</v>
      </c>
      <c r="AC9" s="11">
        <f>'OddsRatio_working_3-way'!X9^(1/3)*SIN('OddsRatio_working_3-way'!Y9/3)</f>
        <v>0.13199601397416916</v>
      </c>
      <c r="AD9" s="11">
        <f>'OddsRatio_working_3-way'!X9^(1/3)*SIN(('OddsRatio_working_3-way'!Y9+2*PI())/3)</f>
        <v>0.39401735413029765</v>
      </c>
      <c r="AE9" s="11">
        <f>'OddsRatio_working_3-way'!X9^(1/3)*SIN(('OddsRatio_working_3-way'!Y9+4*PI())/3)</f>
        <v>-0.52601336810446664</v>
      </c>
      <c r="AF9" s="11">
        <f>-'OddsRatio_working_3-way'!U9/(3*'OddsRatio_working_3-way'!X9^(1/3))*COS(('OddsRatio_working_3-way'!Y9)/3)</f>
        <v>0.531179985144967</v>
      </c>
      <c r="AG9" s="11">
        <f>-'OddsRatio_working_3-way'!U9/(3*'OddsRatio_working_3-way'!X9^(1/3))*COS(('OddsRatio_working_3-way'!Y9+2*PI())/3)</f>
        <v>-0.37990189387239964</v>
      </c>
      <c r="AH9" s="11">
        <f>-'OddsRatio_working_3-way'!U9/(3*'OddsRatio_working_3-way'!X9^(1/3))*COS(('OddsRatio_working_3-way'!Y9+4*PI())/3)</f>
        <v>-0.15127809127256753</v>
      </c>
      <c r="AI9" s="11">
        <f>'OddsRatio_working_3-way'!U9/(3*'OddsRatio_working_3-way'!X9^(1/3))*SIN(('OddsRatio_working_3-way'!Y9)/3)</f>
        <v>-0.13199601397416916</v>
      </c>
      <c r="AJ9" s="11">
        <f>'OddsRatio_working_3-way'!U9/(3*'OddsRatio_working_3-way'!X9^(1/3))*SIN(('OddsRatio_working_3-way'!Y9+2*PI())/3)</f>
        <v>-0.39401735413029765</v>
      </c>
      <c r="AK9" s="11">
        <f>'OddsRatio_working_3-way'!U9/(3*'OddsRatio_working_3-way'!X9^(1/3))*SIN(('OddsRatio_working_3-way'!Y9+4*PI())/3)</f>
        <v>0.52601336810446664</v>
      </c>
      <c r="AL9" s="11">
        <f>'OddsRatio_working_3-way'!Z9+'OddsRatio_working_3-way'!AF9</f>
        <v>1.062359970289934</v>
      </c>
      <c r="AM9" s="11">
        <f>'OddsRatio_working_3-way'!AA9+'OddsRatio_working_3-way'!AG9</f>
        <v>-0.75980378774479929</v>
      </c>
      <c r="AN9" s="11">
        <f>'OddsRatio_working_3-way'!AB9+'OddsRatio_working_3-way'!AH9</f>
        <v>-0.30255618254513506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1.062359970289934</v>
      </c>
      <c r="AS9" s="11">
        <f>IF(('OddsRatio_working_3-way'!X9=0),IF(Q9&gt;0,-Q9^(1/3),(-Q9)^(1/3)),'OddsRatio_working_3-way'!AM9-'OddsRatio_working_3-way'!R9/3)</f>
        <v>-0.75980378774479929</v>
      </c>
      <c r="AT9" s="11">
        <f>IF(('OddsRatio_working_3-way'!X9=0),IF(Q9&gt;0,-Q9^(1/3),(-Q9)^(1/3)),'OddsRatio_working_3-way'!AN9-'OddsRatio_working_3-way'!R9/3)</f>
        <v>-0.30255618254513506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3.24</v>
      </c>
      <c r="B10" s="4">
        <f>IF('True_Odds_Calculator_3-way'!B11="","",'True_Odds_Calculator_3-way'!B11)</f>
        <v>3.5</v>
      </c>
      <c r="C10" s="4">
        <f>IF('True_Odds_Calculator_3-way'!C11="","",'True_Odds_Calculator_3-way'!C11)</f>
        <v>2.2799999999999998</v>
      </c>
      <c r="D10" s="9">
        <f t="shared" si="13"/>
        <v>0.29806916420047636</v>
      </c>
      <c r="E10" s="9">
        <f t="shared" si="14"/>
        <v>0.27561377577346807</v>
      </c>
      <c r="F10" s="9">
        <f t="shared" si="15"/>
        <v>0.42631706002605563</v>
      </c>
      <c r="G10" s="9">
        <f t="shared" si="16"/>
        <v>1.0513062668129012</v>
      </c>
      <c r="H10" s="9">
        <f t="shared" si="17"/>
        <v>3.3549260376608987</v>
      </c>
      <c r="I10" s="9">
        <f t="shared" si="18"/>
        <v>3.6282656670322533</v>
      </c>
      <c r="J10" s="9">
        <f t="shared" si="19"/>
        <v>2.3456720215205134</v>
      </c>
      <c r="K10" s="11">
        <f t="shared" si="20"/>
        <v>0.30864197530864196</v>
      </c>
      <c r="L10" s="11">
        <f t="shared" si="21"/>
        <v>0.2857142857142857</v>
      </c>
      <c r="M10" s="11">
        <f t="shared" si="22"/>
        <v>0.43859649122807021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-0.27723630062811355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0.23283517435564216</v>
      </c>
      <c r="Q10" s="11">
        <f>2*'OddsRatio_working_3-way'!K10*'OddsRatio_working_3-way'!L10*'OddsRatio_working_3-way'!M10</f>
        <v>7.7353878523469172E-2</v>
      </c>
      <c r="R10" s="11">
        <f t="shared" si="23"/>
        <v>0</v>
      </c>
      <c r="S10" s="11">
        <f t="shared" si="24"/>
        <v>-0.83984374999999967</v>
      </c>
      <c r="T10" s="11">
        <f t="shared" si="25"/>
        <v>-0.2790178571428571</v>
      </c>
      <c r="U10" s="11">
        <f>'OddsRatio_working_3-way'!S10-'OddsRatio_working_3-way'!R10^2/3</f>
        <v>-0.83984374999999967</v>
      </c>
      <c r="V10" s="11">
        <f>'OddsRatio_working_3-way'!S10*'OddsRatio_working_3-way'!R10/3-2*'OddsRatio_working_3-way'!R10^3/27-'OddsRatio_working_3-way'!T10</f>
        <v>0.2790178571428571</v>
      </c>
      <c r="W10" s="11">
        <f>'OddsRatio_working_3-way'!V10^2+4*'OddsRatio_working_3-way'!U10^3/27</f>
        <v>-9.9080445094262837E-3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0.14812073547786794</v>
      </c>
      <c r="Y10" s="11">
        <f>IF('OddsRatio_working_3-way'!W10&gt;=0,IF('OddsRatio_working_3-way'!V10+SQRT('OddsRatio_working_3-way'!W10)&gt;0,0,PI()),ACOS('OddsRatio_working_3-way'!V10/(2*'OddsRatio_working_3-way'!X10)))</f>
        <v>0.34267401874553305</v>
      </c>
      <c r="Z10" s="11">
        <f>'OddsRatio_working_3-way'!X10^(1/3)*COS('OddsRatio_working_3-way'!Y10/3)</f>
        <v>0.52565313340645059</v>
      </c>
      <c r="AA10" s="11">
        <f>'OddsRatio_working_3-way'!X10^(1/3)*COS(('OddsRatio_working_3-way'!Y10+2*PI())/3)</f>
        <v>-0.31505227880928582</v>
      </c>
      <c r="AB10" s="11">
        <f>'OddsRatio_working_3-way'!X10^(1/3)*COS(('OddsRatio_working_3-way'!Y10+4*PI())/3)</f>
        <v>-0.21060085459716488</v>
      </c>
      <c r="AC10" s="11">
        <f>'OddsRatio_working_3-way'!X10^(1/3)*SIN('OddsRatio_working_3-way'!Y10/3)</f>
        <v>6.0305057886107898E-2</v>
      </c>
      <c r="AD10" s="11">
        <f>'OddsRatio_working_3-way'!X10^(1/3)*SIN(('OddsRatio_working_3-way'!Y10+2*PI())/3)</f>
        <v>0.4250764381658228</v>
      </c>
      <c r="AE10" s="11">
        <f>'OddsRatio_working_3-way'!X10^(1/3)*SIN(('OddsRatio_working_3-way'!Y10+4*PI())/3)</f>
        <v>-0.48538149605193065</v>
      </c>
      <c r="AF10" s="11">
        <f>-'OddsRatio_working_3-way'!U10/(3*'OddsRatio_working_3-way'!X10^(1/3))*COS(('OddsRatio_working_3-way'!Y10)/3)</f>
        <v>0.52565313340645059</v>
      </c>
      <c r="AG10" s="11">
        <f>-'OddsRatio_working_3-way'!U10/(3*'OddsRatio_working_3-way'!X10^(1/3))*COS(('OddsRatio_working_3-way'!Y10+2*PI())/3)</f>
        <v>-0.31505227880928582</v>
      </c>
      <c r="AH10" s="11">
        <f>-'OddsRatio_working_3-way'!U10/(3*'OddsRatio_working_3-way'!X10^(1/3))*COS(('OddsRatio_working_3-way'!Y10+4*PI())/3)</f>
        <v>-0.21060085459716488</v>
      </c>
      <c r="AI10" s="11">
        <f>'OddsRatio_working_3-way'!U10/(3*'OddsRatio_working_3-way'!X10^(1/3))*SIN(('OddsRatio_working_3-way'!Y10)/3)</f>
        <v>-6.0305057886107898E-2</v>
      </c>
      <c r="AJ10" s="11">
        <f>'OddsRatio_working_3-way'!U10/(3*'OddsRatio_working_3-way'!X10^(1/3))*SIN(('OddsRatio_working_3-way'!Y10+2*PI())/3)</f>
        <v>-0.4250764381658228</v>
      </c>
      <c r="AK10" s="11">
        <f>'OddsRatio_working_3-way'!U10/(3*'OddsRatio_working_3-way'!X10^(1/3))*SIN(('OddsRatio_working_3-way'!Y10+4*PI())/3)</f>
        <v>0.48538149605193065</v>
      </c>
      <c r="AL10" s="11">
        <f>'OddsRatio_working_3-way'!Z10+'OddsRatio_working_3-way'!AF10</f>
        <v>1.0513062668129012</v>
      </c>
      <c r="AM10" s="11">
        <f>'OddsRatio_working_3-way'!AA10+'OddsRatio_working_3-way'!AG10</f>
        <v>-0.63010455761857165</v>
      </c>
      <c r="AN10" s="11">
        <f>'OddsRatio_working_3-way'!AB10+'OddsRatio_working_3-way'!AH10</f>
        <v>-0.42120170919432975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1.0513062668129012</v>
      </c>
      <c r="AS10" s="11">
        <f>IF(('OddsRatio_working_3-way'!X10=0),IF(Q10&gt;0,-Q10^(1/3),(-Q10)^(1/3)),'OddsRatio_working_3-way'!AM10-'OddsRatio_working_3-way'!R10/3)</f>
        <v>-0.63010455761857165</v>
      </c>
      <c r="AT10" s="11">
        <f>IF(('OddsRatio_working_3-way'!X10=0),IF(Q10&gt;0,-Q10^(1/3),(-Q10)^(1/3)),'OddsRatio_working_3-way'!AN10-'OddsRatio_working_3-way'!R10/3)</f>
        <v>-0.42120170919432975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2.94</v>
      </c>
      <c r="B11" s="4">
        <f>IF('True_Odds_Calculator_3-way'!B12="","",'True_Odds_Calculator_3-way'!B12)</f>
        <v>3.35</v>
      </c>
      <c r="C11" s="4">
        <f>IF('True_Odds_Calculator_3-way'!C12="","",'True_Odds_Calculator_3-way'!C12)</f>
        <v>2.54</v>
      </c>
      <c r="D11" s="9">
        <f t="shared" si="13"/>
        <v>0.32934520017941332</v>
      </c>
      <c r="E11" s="9">
        <f t="shared" si="14"/>
        <v>0.28845994766968425</v>
      </c>
      <c r="F11" s="9">
        <f t="shared" si="15"/>
        <v>0.38219485215090243</v>
      </c>
      <c r="G11" s="9">
        <f t="shared" si="16"/>
        <v>1.0496535253425918</v>
      </c>
      <c r="H11" s="9">
        <f t="shared" si="17"/>
        <v>3.0363278391646285</v>
      </c>
      <c r="I11" s="9">
        <f t="shared" si="18"/>
        <v>3.4666857845550916</v>
      </c>
      <c r="J11" s="9">
        <f t="shared" si="19"/>
        <v>2.6164664290275916</v>
      </c>
      <c r="K11" s="11">
        <f t="shared" si="20"/>
        <v>0.3401360544217687</v>
      </c>
      <c r="L11" s="11">
        <f t="shared" si="21"/>
        <v>0.29850746268656714</v>
      </c>
      <c r="M11" s="11">
        <f t="shared" si="22"/>
        <v>0.39370078740157477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-0.28064962029000107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0.23304656214348468</v>
      </c>
      <c r="Q11" s="11">
        <f>2*'OddsRatio_working_3-way'!K11*'OddsRatio_working_3-way'!L11*'OddsRatio_working_3-way'!M11</f>
        <v>7.994736265642699E-2</v>
      </c>
      <c r="R11" s="11">
        <f t="shared" si="23"/>
        <v>0</v>
      </c>
      <c r="S11" s="11">
        <f t="shared" si="24"/>
        <v>-0.83038260270109343</v>
      </c>
      <c r="T11" s="11">
        <f t="shared" si="25"/>
        <v>-0.28486538686143859</v>
      </c>
      <c r="U11" s="11">
        <f>'OddsRatio_working_3-way'!S11-'OddsRatio_working_3-way'!R11^2/3</f>
        <v>-0.83038260270109343</v>
      </c>
      <c r="V11" s="11">
        <f>'OddsRatio_working_3-way'!S11*'OddsRatio_working_3-way'!R11/3-2*'OddsRatio_working_3-way'!R11^3/27-'OddsRatio_working_3-way'!T11</f>
        <v>0.28486538686143859</v>
      </c>
      <c r="W11" s="11">
        <f>'OddsRatio_working_3-way'!V11^2+4*'OddsRatio_working_3-way'!U11^3/27</f>
        <v>-3.6780950062941936E-3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0.14562484647031501</v>
      </c>
      <c r="Y11" s="11">
        <f>IF('OddsRatio_working_3-way'!W11&gt;=0,IF('OddsRatio_working_3-way'!V11+SQRT('OddsRatio_working_3-way'!W11)&gt;0,0,PI()),ACOS('OddsRatio_working_3-way'!V11/(2*'OddsRatio_working_3-way'!X11)))</f>
        <v>0.20976626362233985</v>
      </c>
      <c r="Z11" s="11">
        <f>'OddsRatio_working_3-way'!X11^(1/3)*COS('OddsRatio_working_3-way'!Y11/3)</f>
        <v>0.52482676267129602</v>
      </c>
      <c r="AA11" s="11">
        <f>'OddsRatio_working_3-way'!X11^(1/3)*COS(('OddsRatio_working_3-way'!Y11+2*PI())/3)</f>
        <v>-0.29424579505576598</v>
      </c>
      <c r="AB11" s="11">
        <f>'OddsRatio_working_3-way'!X11^(1/3)*COS(('OddsRatio_working_3-way'!Y11+4*PI())/3)</f>
        <v>-0.23058096761553015</v>
      </c>
      <c r="AC11" s="11">
        <f>'OddsRatio_working_3-way'!X11^(1/3)*SIN('OddsRatio_working_3-way'!Y11/3)</f>
        <v>3.6756905260531395E-2</v>
      </c>
      <c r="AD11" s="11">
        <f>'OddsRatio_working_3-way'!X11^(1/3)*SIN(('OddsRatio_working_3-way'!Y11+2*PI())/3)</f>
        <v>0.43613485642902322</v>
      </c>
      <c r="AE11" s="11">
        <f>'OddsRatio_working_3-way'!X11^(1/3)*SIN(('OddsRatio_working_3-way'!Y11+4*PI())/3)</f>
        <v>-0.47289176168955449</v>
      </c>
      <c r="AF11" s="11">
        <f>-'OddsRatio_working_3-way'!U11/(3*'OddsRatio_working_3-way'!X11^(1/3))*COS(('OddsRatio_working_3-way'!Y11)/3)</f>
        <v>0.52482676267129591</v>
      </c>
      <c r="AG11" s="11">
        <f>-'OddsRatio_working_3-way'!U11/(3*'OddsRatio_working_3-way'!X11^(1/3))*COS(('OddsRatio_working_3-way'!Y11+2*PI())/3)</f>
        <v>-0.29424579505576592</v>
      </c>
      <c r="AH11" s="11">
        <f>-'OddsRatio_working_3-way'!U11/(3*'OddsRatio_working_3-way'!X11^(1/3))*COS(('OddsRatio_working_3-way'!Y11+4*PI())/3)</f>
        <v>-0.2305809676155301</v>
      </c>
      <c r="AI11" s="11">
        <f>'OddsRatio_working_3-way'!U11/(3*'OddsRatio_working_3-way'!X11^(1/3))*SIN(('OddsRatio_working_3-way'!Y11)/3)</f>
        <v>-3.6756905260531388E-2</v>
      </c>
      <c r="AJ11" s="11">
        <f>'OddsRatio_working_3-way'!U11/(3*'OddsRatio_working_3-way'!X11^(1/3))*SIN(('OddsRatio_working_3-way'!Y11+2*PI())/3)</f>
        <v>-0.43613485642902317</v>
      </c>
      <c r="AK11" s="11">
        <f>'OddsRatio_working_3-way'!U11/(3*'OddsRatio_working_3-way'!X11^(1/3))*SIN(('OddsRatio_working_3-way'!Y11+4*PI())/3)</f>
        <v>0.47289176168955438</v>
      </c>
      <c r="AL11" s="11">
        <f>'OddsRatio_working_3-way'!Z11+'OddsRatio_working_3-way'!AF11</f>
        <v>1.0496535253425918</v>
      </c>
      <c r="AM11" s="11">
        <f>'OddsRatio_working_3-way'!AA11+'OddsRatio_working_3-way'!AG11</f>
        <v>-0.58849159011153196</v>
      </c>
      <c r="AN11" s="11">
        <f>'OddsRatio_working_3-way'!AB11+'OddsRatio_working_3-way'!AH11</f>
        <v>-0.46116193523106025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1.0496535253425918</v>
      </c>
      <c r="AS11" s="11">
        <f>IF(('OddsRatio_working_3-way'!X11=0),IF(Q11&gt;0,-Q11^(1/3),(-Q11)^(1/3)),'OddsRatio_working_3-way'!AM11-'OddsRatio_working_3-way'!R11/3)</f>
        <v>-0.58849159011153196</v>
      </c>
      <c r="AT11" s="11">
        <f>IF(('OddsRatio_working_3-way'!X11=0),IF(Q11&gt;0,-Q11^(1/3),(-Q11)^(1/3)),'OddsRatio_working_3-way'!AN11-'OddsRatio_working_3-way'!R11/3)</f>
        <v>-0.46116193523106025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2.66</v>
      </c>
      <c r="B12" s="4">
        <f>IF('True_Odds_Calculator_3-way'!B13="","",'True_Odds_Calculator_3-way'!B13)</f>
        <v>3.48</v>
      </c>
      <c r="C12" s="4">
        <f>IF('True_Odds_Calculator_3-way'!C13="","",'True_Odds_Calculator_3-way'!C13)</f>
        <v>2.71</v>
      </c>
      <c r="D12" s="9">
        <f t="shared" si="13"/>
        <v>0.36465128801154084</v>
      </c>
      <c r="E12" s="9">
        <f t="shared" si="14"/>
        <v>0.27754472229014587</v>
      </c>
      <c r="F12" s="9">
        <f t="shared" si="15"/>
        <v>0.3578039896983134</v>
      </c>
      <c r="G12" s="9">
        <f t="shared" si="16"/>
        <v>1.0496060223232817</v>
      </c>
      <c r="H12" s="9">
        <f t="shared" si="17"/>
        <v>2.7423459970566482</v>
      </c>
      <c r="I12" s="9">
        <f t="shared" si="18"/>
        <v>3.6030229353617389</v>
      </c>
      <c r="J12" s="9">
        <f t="shared" si="19"/>
        <v>2.7948262981728114</v>
      </c>
      <c r="K12" s="11">
        <f t="shared" si="20"/>
        <v>0.37593984962406013</v>
      </c>
      <c r="L12" s="11">
        <f t="shared" si="21"/>
        <v>0.28735632183908044</v>
      </c>
      <c r="M12" s="11">
        <f t="shared" si="22"/>
        <v>0.36900369003690037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-0.28062457964481125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0.23319846887864781</v>
      </c>
      <c r="Q12" s="11">
        <f>2*'OddsRatio_working_3-way'!K12*'OddsRatio_working_3-way'!L12*'OddsRatio_working_3-way'!M12</f>
        <v>7.972597226620437E-2</v>
      </c>
      <c r="R12" s="11">
        <f t="shared" si="23"/>
        <v>0</v>
      </c>
      <c r="S12" s="11">
        <f t="shared" si="24"/>
        <v>-0.83099801583242983</v>
      </c>
      <c r="T12" s="11">
        <f t="shared" si="25"/>
        <v>-0.28410188575467682</v>
      </c>
      <c r="U12" s="11">
        <f>'OddsRatio_working_3-way'!S12-'OddsRatio_working_3-way'!R12^2/3</f>
        <v>-0.83099801583242983</v>
      </c>
      <c r="V12" s="11">
        <f>'OddsRatio_working_3-way'!S12*'OddsRatio_working_3-way'!R12/3-2*'OddsRatio_working_3-way'!R12^3/27-'OddsRatio_working_3-way'!T12</f>
        <v>0.28410188575467682</v>
      </c>
      <c r="W12" s="11">
        <f>'OddsRatio_working_3-way'!V12^2+4*'OddsRatio_working_3-way'!U12^3/27</f>
        <v>-4.3012415393166303E-3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0.14578676468448712</v>
      </c>
      <c r="Y12" s="11">
        <f>IF('OddsRatio_working_3-way'!W12&gt;=0,IF('OddsRatio_working_3-way'!V12+SQRT('OddsRatio_working_3-way'!W12)&gt;0,0,PI()),ACOS('OddsRatio_working_3-way'!V12/(2*'OddsRatio_working_3-way'!X12)))</f>
        <v>0.22687195933468773</v>
      </c>
      <c r="Z12" s="11">
        <f>'OddsRatio_working_3-way'!X12^(1/3)*COS('OddsRatio_working_3-way'!Y12/3)</f>
        <v>0.52480301116164096</v>
      </c>
      <c r="AA12" s="11">
        <f>'OddsRatio_working_3-way'!X12^(1/3)*COS(('OddsRatio_working_3-way'!Y12+2*PI())/3)</f>
        <v>-0.2968377301831685</v>
      </c>
      <c r="AB12" s="11">
        <f>'OddsRatio_working_3-way'!X12^(1/3)*COS(('OddsRatio_working_3-way'!Y12+4*PI())/3)</f>
        <v>-0.22796528097847266</v>
      </c>
      <c r="AC12" s="11">
        <f>'OddsRatio_working_3-way'!X12^(1/3)*SIN('OddsRatio_working_3-way'!Y12/3)</f>
        <v>3.976352708808021E-2</v>
      </c>
      <c r="AD12" s="11">
        <f>'OddsRatio_working_3-way'!X12^(1/3)*SIN(('OddsRatio_working_3-way'!Y12+2*PI())/3)</f>
        <v>0.43461097610450944</v>
      </c>
      <c r="AE12" s="11">
        <f>'OddsRatio_working_3-way'!X12^(1/3)*SIN(('OddsRatio_working_3-way'!Y12+4*PI())/3)</f>
        <v>-0.47437450319258934</v>
      </c>
      <c r="AF12" s="11">
        <f>-'OddsRatio_working_3-way'!U12/(3*'OddsRatio_working_3-way'!X12^(1/3))*COS(('OddsRatio_working_3-way'!Y12)/3)</f>
        <v>0.52480301116164085</v>
      </c>
      <c r="AG12" s="11">
        <f>-'OddsRatio_working_3-way'!U12/(3*'OddsRatio_working_3-way'!X12^(1/3))*COS(('OddsRatio_working_3-way'!Y12+2*PI())/3)</f>
        <v>-0.29683773018316839</v>
      </c>
      <c r="AH12" s="11">
        <f>-'OddsRatio_working_3-way'!U12/(3*'OddsRatio_working_3-way'!X12^(1/3))*COS(('OddsRatio_working_3-way'!Y12+4*PI())/3)</f>
        <v>-0.22796528097847263</v>
      </c>
      <c r="AI12" s="11">
        <f>'OddsRatio_working_3-way'!U12/(3*'OddsRatio_working_3-way'!X12^(1/3))*SIN(('OddsRatio_working_3-way'!Y12)/3)</f>
        <v>-3.9763527088080203E-2</v>
      </c>
      <c r="AJ12" s="11">
        <f>'OddsRatio_working_3-way'!U12/(3*'OddsRatio_working_3-way'!X12^(1/3))*SIN(('OddsRatio_working_3-way'!Y12+2*PI())/3)</f>
        <v>-0.43461097610450933</v>
      </c>
      <c r="AK12" s="11">
        <f>'OddsRatio_working_3-way'!U12/(3*'OddsRatio_working_3-way'!X12^(1/3))*SIN(('OddsRatio_working_3-way'!Y12+4*PI())/3)</f>
        <v>0.47437450319258928</v>
      </c>
      <c r="AL12" s="11">
        <f>'OddsRatio_working_3-way'!Z12+'OddsRatio_working_3-way'!AF12</f>
        <v>1.0496060223232817</v>
      </c>
      <c r="AM12" s="11">
        <f>'OddsRatio_working_3-way'!AA12+'OddsRatio_working_3-way'!AG12</f>
        <v>-0.59367546036633689</v>
      </c>
      <c r="AN12" s="11">
        <f>'OddsRatio_working_3-way'!AB12+'OddsRatio_working_3-way'!AH12</f>
        <v>-0.45593056195694526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1.0496060223232817</v>
      </c>
      <c r="AS12" s="11">
        <f>IF(('OddsRatio_working_3-way'!X12=0),IF(Q12&gt;0,-Q12^(1/3),(-Q12)^(1/3)),'OddsRatio_working_3-way'!AM12-'OddsRatio_working_3-way'!R12/3)</f>
        <v>-0.59367546036633689</v>
      </c>
      <c r="AT12" s="11">
        <f>IF(('OddsRatio_working_3-way'!X12=0),IF(Q12&gt;0,-Q12^(1/3),(-Q12)^(1/3)),'OddsRatio_working_3-way'!AN12-'OddsRatio_working_3-way'!R12/3)</f>
        <v>-0.45593056195694526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3.75</v>
      </c>
      <c r="B13" s="4">
        <f>IF('True_Odds_Calculator_3-way'!B14="","",'True_Odds_Calculator_3-way'!B14)</f>
        <v>3.66</v>
      </c>
      <c r="C13" s="4">
        <f>IF('True_Odds_Calculator_3-way'!C14="","",'True_Odds_Calculator_3-way'!C14)</f>
        <v>2.02</v>
      </c>
      <c r="D13" s="9">
        <f t="shared" si="13"/>
        <v>0.25611079617648153</v>
      </c>
      <c r="E13" s="9">
        <f t="shared" si="14"/>
        <v>0.26250151764808621</v>
      </c>
      <c r="F13" s="9">
        <f t="shared" si="15"/>
        <v>0.48138768617543204</v>
      </c>
      <c r="G13" s="9">
        <f t="shared" si="16"/>
        <v>1.0562036785061322</v>
      </c>
      <c r="H13" s="9">
        <f t="shared" si="17"/>
        <v>3.9045601158918628</v>
      </c>
      <c r="I13" s="9">
        <f t="shared" si="18"/>
        <v>3.8095017848263115</v>
      </c>
      <c r="J13" s="9">
        <f t="shared" si="19"/>
        <v>2.077327752076255</v>
      </c>
      <c r="K13" s="11">
        <f t="shared" si="20"/>
        <v>0.26666666666666666</v>
      </c>
      <c r="L13" s="11">
        <f t="shared" si="21"/>
        <v>0.27322404371584696</v>
      </c>
      <c r="M13" s="11">
        <f t="shared" si="22"/>
        <v>0.49504950495049505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-0.26912297787155759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0.23192483182744503</v>
      </c>
      <c r="Q13" s="11">
        <f>2*'OddsRatio_working_3-way'!K13*'OddsRatio_working_3-way'!L13*'OddsRatio_working_3-way'!M13</f>
        <v>7.2138361377121304E-2</v>
      </c>
      <c r="R13" s="11">
        <f t="shared" si="23"/>
        <v>0</v>
      </c>
      <c r="S13" s="11">
        <f t="shared" si="24"/>
        <v>-0.8617801187460632</v>
      </c>
      <c r="T13" s="11">
        <f t="shared" si="25"/>
        <v>-0.26804980365351883</v>
      </c>
      <c r="U13" s="11">
        <f>'OddsRatio_working_3-way'!S13-'OddsRatio_working_3-way'!R13^2/3</f>
        <v>-0.8617801187460632</v>
      </c>
      <c r="V13" s="11">
        <f>'OddsRatio_working_3-way'!S13*'OddsRatio_working_3-way'!R13/3-2*'OddsRatio_working_3-way'!R13^3/27-'OddsRatio_working_3-way'!T13</f>
        <v>0.26804980365351883</v>
      </c>
      <c r="W13" s="11">
        <f>'OddsRatio_working_3-way'!V13^2+4*'OddsRatio_working_3-way'!U13^3/27</f>
        <v>-2.2966178120916086E-2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0.15396174472868746</v>
      </c>
      <c r="Y13" s="11">
        <f>IF('OddsRatio_working_3-way'!W13&gt;=0,IF('OddsRatio_working_3-way'!V13+SQRT('OddsRatio_working_3-way'!W13)&gt;0,0,PI()),ACOS('OddsRatio_working_3-way'!V13/(2*'OddsRatio_working_3-way'!X13)))</f>
        <v>0.51456312806716031</v>
      </c>
      <c r="Z13" s="11">
        <f>'OddsRatio_working_3-way'!X13^(1/3)*COS('OddsRatio_working_3-way'!Y13/3)</f>
        <v>0.52810183925306597</v>
      </c>
      <c r="AA13" s="11">
        <f>'OddsRatio_working_3-way'!X13^(1/3)*COS(('OddsRatio_working_3-way'!Y13+2*PI())/3)</f>
        <v>-0.34327443393675799</v>
      </c>
      <c r="AB13" s="11">
        <f>'OddsRatio_working_3-way'!X13^(1/3)*COS(('OddsRatio_working_3-way'!Y13+4*PI())/3)</f>
        <v>-0.18482740531630815</v>
      </c>
      <c r="AC13" s="11">
        <f>'OddsRatio_working_3-way'!X13^(1/3)*SIN('OddsRatio_working_3-way'!Y13/3)</f>
        <v>9.1479434626313236E-2</v>
      </c>
      <c r="AD13" s="11">
        <f>'OddsRatio_working_3-way'!X13^(1/3)*SIN(('OddsRatio_working_3-way'!Y13+2*PI())/3)</f>
        <v>0.41160989126528463</v>
      </c>
      <c r="AE13" s="11">
        <f>'OddsRatio_working_3-way'!X13^(1/3)*SIN(('OddsRatio_working_3-way'!Y13+4*PI())/3)</f>
        <v>-0.50308932589159772</v>
      </c>
      <c r="AF13" s="11">
        <f>-'OddsRatio_working_3-way'!U13/(3*'OddsRatio_working_3-way'!X13^(1/3))*COS(('OddsRatio_working_3-way'!Y13)/3)</f>
        <v>0.52810183925306609</v>
      </c>
      <c r="AG13" s="11">
        <f>-'OddsRatio_working_3-way'!U13/(3*'OddsRatio_working_3-way'!X13^(1/3))*COS(('OddsRatio_working_3-way'!Y13+2*PI())/3)</f>
        <v>-0.34327443393675805</v>
      </c>
      <c r="AH13" s="11">
        <f>-'OddsRatio_working_3-way'!U13/(3*'OddsRatio_working_3-way'!X13^(1/3))*COS(('OddsRatio_working_3-way'!Y13+4*PI())/3)</f>
        <v>-0.18482740531630817</v>
      </c>
      <c r="AI13" s="11">
        <f>'OddsRatio_working_3-way'!U13/(3*'OddsRatio_working_3-way'!X13^(1/3))*SIN(('OddsRatio_working_3-way'!Y13)/3)</f>
        <v>-9.147943462631325E-2</v>
      </c>
      <c r="AJ13" s="11">
        <f>'OddsRatio_working_3-way'!U13/(3*'OddsRatio_working_3-way'!X13^(1/3))*SIN(('OddsRatio_working_3-way'!Y13+2*PI())/3)</f>
        <v>-0.41160989126528469</v>
      </c>
      <c r="AK13" s="11">
        <f>'OddsRatio_working_3-way'!U13/(3*'OddsRatio_working_3-way'!X13^(1/3))*SIN(('OddsRatio_working_3-way'!Y13+4*PI())/3)</f>
        <v>0.50308932589159783</v>
      </c>
      <c r="AL13" s="11">
        <f>'OddsRatio_working_3-way'!Z13+'OddsRatio_working_3-way'!AF13</f>
        <v>1.0562036785061322</v>
      </c>
      <c r="AM13" s="11">
        <f>'OddsRatio_working_3-way'!AA13+'OddsRatio_working_3-way'!AG13</f>
        <v>-0.6865488678735161</v>
      </c>
      <c r="AN13" s="11">
        <f>'OddsRatio_working_3-way'!AB13+'OddsRatio_working_3-way'!AH13</f>
        <v>-0.36965481063261629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1.0562036785061322</v>
      </c>
      <c r="AS13" s="11">
        <f>IF(('OddsRatio_working_3-way'!X13=0),IF(Q13&gt;0,-Q13^(1/3),(-Q13)^(1/3)),'OddsRatio_working_3-way'!AM13-'OddsRatio_working_3-way'!R13/3)</f>
        <v>-0.6865488678735161</v>
      </c>
      <c r="AT13" s="11">
        <f>IF(('OddsRatio_working_3-way'!X13=0),IF(Q13&gt;0,-Q13^(1/3),(-Q13)^(1/3)),'OddsRatio_working_3-way'!AN13-'OddsRatio_working_3-way'!R13/3)</f>
        <v>-0.36965481063261629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2.2999999999999998</v>
      </c>
      <c r="B14" s="4">
        <f>IF('True_Odds_Calculator_3-way'!B15="","",'True_Odds_Calculator_3-way'!B15)</f>
        <v>3.62</v>
      </c>
      <c r="C14" s="4">
        <f>IF('True_Odds_Calculator_3-way'!C15="","",'True_Odds_Calculator_3-way'!C15)</f>
        <v>3.1</v>
      </c>
      <c r="D14" s="9">
        <f t="shared" si="13"/>
        <v>0.422295336361797</v>
      </c>
      <c r="E14" s="9">
        <f t="shared" si="14"/>
        <v>0.2661649765816208</v>
      </c>
      <c r="F14" s="9">
        <f t="shared" si="15"/>
        <v>0.3115396870565823</v>
      </c>
      <c r="G14" s="9">
        <f t="shared" si="16"/>
        <v>1.0523161506521892</v>
      </c>
      <c r="H14" s="9">
        <f t="shared" si="17"/>
        <v>2.3680109958478459</v>
      </c>
      <c r="I14" s="9">
        <f t="shared" si="18"/>
        <v>3.7570683147087349</v>
      </c>
      <c r="J14" s="9">
        <f t="shared" si="19"/>
        <v>3.2098639163695974</v>
      </c>
      <c r="K14" s="11">
        <f t="shared" si="20"/>
        <v>0.43478260869565222</v>
      </c>
      <c r="L14" s="11">
        <f t="shared" si="21"/>
        <v>0.27624309392265195</v>
      </c>
      <c r="M14" s="11">
        <f t="shared" si="22"/>
        <v>0.32258064516129031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-0.27711870316846576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0.23323750707073845</v>
      </c>
      <c r="Q14" s="11">
        <f>2*'OddsRatio_working_3-way'!K14*'OddsRatio_working_3-way'!L14*'OddsRatio_working_3-way'!M14</f>
        <v>7.7487543877321735E-2</v>
      </c>
      <c r="R14" s="11">
        <f t="shared" si="23"/>
        <v>0</v>
      </c>
      <c r="S14" s="11">
        <f t="shared" si="24"/>
        <v>-0.84165198669015462</v>
      </c>
      <c r="T14" s="11">
        <f t="shared" si="25"/>
        <v>-0.2796186002292872</v>
      </c>
      <c r="U14" s="11">
        <f>'OddsRatio_working_3-way'!S14-'OddsRatio_working_3-way'!R14^2/3</f>
        <v>-0.84165198669015462</v>
      </c>
      <c r="V14" s="11">
        <f>'OddsRatio_working_3-way'!S14*'OddsRatio_working_3-way'!R14/3-2*'OddsRatio_working_3-way'!R14^3/27-'OddsRatio_working_3-way'!T14</f>
        <v>0.2796186002292872</v>
      </c>
      <c r="W14" s="11">
        <f>'OddsRatio_working_3-way'!V14^2+4*'OddsRatio_working_3-way'!U14^3/27</f>
        <v>-1.014052094882914E-2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0.14859936283764397</v>
      </c>
      <c r="Y14" s="11">
        <f>IF('OddsRatio_working_3-way'!W14&gt;=0,IF('OddsRatio_working_3-way'!V14+SQRT('OddsRatio_working_3-way'!W14)&gt;0,0,PI()),ACOS('OddsRatio_working_3-way'!V14/(2*'OddsRatio_working_3-way'!X14)))</f>
        <v>0.34567416578414223</v>
      </c>
      <c r="Z14" s="11">
        <f>'OddsRatio_working_3-way'!X14^(1/3)*COS('OddsRatio_working_3-way'!Y14/3)</f>
        <v>0.5261580753260946</v>
      </c>
      <c r="AA14" s="11">
        <f>'OddsRatio_working_3-way'!X14^(1/3)*COS(('OddsRatio_working_3-way'!Y14+2*PI())/3)</f>
        <v>-0.31581665705749323</v>
      </c>
      <c r="AB14" s="11">
        <f>'OddsRatio_working_3-way'!X14^(1/3)*COS(('OddsRatio_working_3-way'!Y14+4*PI())/3)</f>
        <v>-0.2103414182686015</v>
      </c>
      <c r="AC14" s="11">
        <f>'OddsRatio_working_3-way'!X14^(1/3)*SIN('OddsRatio_working_3-way'!Y14/3)</f>
        <v>6.0896157507606796E-2</v>
      </c>
      <c r="AD14" s="11">
        <f>'OddsRatio_working_3-way'!X14^(1/3)*SIN(('OddsRatio_working_3-way'!Y14+2*PI())/3)</f>
        <v>0.42521818088492075</v>
      </c>
      <c r="AE14" s="11">
        <f>'OddsRatio_working_3-way'!X14^(1/3)*SIN(('OddsRatio_working_3-way'!Y14+4*PI())/3)</f>
        <v>-0.48611433839252749</v>
      </c>
      <c r="AF14" s="11">
        <f>-'OddsRatio_working_3-way'!U14/(3*'OddsRatio_working_3-way'!X14^(1/3))*COS(('OddsRatio_working_3-way'!Y14)/3)</f>
        <v>0.52615807532609471</v>
      </c>
      <c r="AG14" s="11">
        <f>-'OddsRatio_working_3-way'!U14/(3*'OddsRatio_working_3-way'!X14^(1/3))*COS(('OddsRatio_working_3-way'!Y14+2*PI())/3)</f>
        <v>-0.31581665705749329</v>
      </c>
      <c r="AH14" s="11">
        <f>-'OddsRatio_working_3-way'!U14/(3*'OddsRatio_working_3-way'!X14^(1/3))*COS(('OddsRatio_working_3-way'!Y14+4*PI())/3)</f>
        <v>-0.21034141826860156</v>
      </c>
      <c r="AI14" s="11">
        <f>'OddsRatio_working_3-way'!U14/(3*'OddsRatio_working_3-way'!X14^(1/3))*SIN(('OddsRatio_working_3-way'!Y14)/3)</f>
        <v>-6.089615750760681E-2</v>
      </c>
      <c r="AJ14" s="11">
        <f>'OddsRatio_working_3-way'!U14/(3*'OddsRatio_working_3-way'!X14^(1/3))*SIN(('OddsRatio_working_3-way'!Y14+2*PI())/3)</f>
        <v>-0.42521818088492086</v>
      </c>
      <c r="AK14" s="11">
        <f>'OddsRatio_working_3-way'!U14/(3*'OddsRatio_working_3-way'!X14^(1/3))*SIN(('OddsRatio_working_3-way'!Y14+4*PI())/3)</f>
        <v>0.4861143383925276</v>
      </c>
      <c r="AL14" s="11">
        <f>'OddsRatio_working_3-way'!Z14+'OddsRatio_working_3-way'!AF14</f>
        <v>1.0523161506521892</v>
      </c>
      <c r="AM14" s="11">
        <f>'OddsRatio_working_3-way'!AA14+'OddsRatio_working_3-way'!AG14</f>
        <v>-0.63163331411498658</v>
      </c>
      <c r="AN14" s="11">
        <f>'OddsRatio_working_3-way'!AB14+'OddsRatio_working_3-way'!AH14</f>
        <v>-0.42068283653720306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1.0523161506521892</v>
      </c>
      <c r="AS14" s="11">
        <f>IF(('OddsRatio_working_3-way'!X14=0),IF(Q14&gt;0,-Q14^(1/3),(-Q14)^(1/3)),'OddsRatio_working_3-way'!AM14-'OddsRatio_working_3-way'!R14/3)</f>
        <v>-0.63163331411498658</v>
      </c>
      <c r="AT14" s="11">
        <f>IF(('OddsRatio_working_3-way'!X14=0),IF(Q14&gt;0,-Q14^(1/3),(-Q14)^(1/3)),'OddsRatio_working_3-way'!AN14-'OddsRatio_working_3-way'!R14/3)</f>
        <v>-0.42068283653720306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2.56</v>
      </c>
      <c r="B15" s="4">
        <f>IF('True_Odds_Calculator_3-way'!B16="","",'True_Odds_Calculator_3-way'!B16)</f>
        <v>3.44</v>
      </c>
      <c r="C15" s="4">
        <f>IF('True_Odds_Calculator_3-way'!C16="","",'True_Odds_Calculator_3-way'!C16)</f>
        <v>2.84</v>
      </c>
      <c r="D15" s="9">
        <f t="shared" si="13"/>
        <v>0.37876205224750015</v>
      </c>
      <c r="E15" s="9">
        <f t="shared" si="14"/>
        <v>0.28047267109366469</v>
      </c>
      <c r="F15" s="9">
        <f t="shared" si="15"/>
        <v>0.34076527665883527</v>
      </c>
      <c r="G15" s="9">
        <f t="shared" si="16"/>
        <v>1.0513974441855618</v>
      </c>
      <c r="H15" s="9">
        <f t="shared" si="17"/>
        <v>2.6401800129294766</v>
      </c>
      <c r="I15" s="9">
        <f t="shared" si="18"/>
        <v>3.5654097638127706</v>
      </c>
      <c r="J15" s="9">
        <f t="shared" si="19"/>
        <v>2.9345712973014333</v>
      </c>
      <c r="K15" s="11">
        <f t="shared" si="20"/>
        <v>0.390625</v>
      </c>
      <c r="L15" s="11">
        <f t="shared" si="21"/>
        <v>0.29069767441860467</v>
      </c>
      <c r="M15" s="11">
        <f t="shared" si="22"/>
        <v>0.35211267605633806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-0.28003705371765486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0.23350495414346545</v>
      </c>
      <c r="Q15" s="11">
        <f>2*'OddsRatio_working_3-way'!K15*'OddsRatio_working_3-way'!L15*'OddsRatio_working_3-way'!M15</f>
        <v>7.9967450049132013E-2</v>
      </c>
      <c r="R15" s="11">
        <f t="shared" si="23"/>
        <v>0</v>
      </c>
      <c r="S15" s="11">
        <f t="shared" si="24"/>
        <v>-0.83383591936692414</v>
      </c>
      <c r="T15" s="11">
        <f t="shared" si="25"/>
        <v>-0.28556024635853566</v>
      </c>
      <c r="U15" s="11">
        <f>'OddsRatio_working_3-way'!S15-'OddsRatio_working_3-way'!R15^2/3</f>
        <v>-0.83383591936692414</v>
      </c>
      <c r="V15" s="11">
        <f>'OddsRatio_working_3-way'!S15*'OddsRatio_working_3-way'!R15/3-2*'OddsRatio_working_3-way'!R15^3/27-'OddsRatio_working_3-way'!T15</f>
        <v>0.28556024635853566</v>
      </c>
      <c r="W15" s="11">
        <f>'OddsRatio_working_3-way'!V15^2+4*'OddsRatio_working_3-way'!U15^3/27</f>
        <v>-4.3444404476677828E-3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0.14653420654237645</v>
      </c>
      <c r="Y15" s="11">
        <f>IF('OddsRatio_working_3-way'!W15&gt;=0,IF('OddsRatio_working_3-way'!V15+SQRT('OddsRatio_working_3-way'!W15)&gt;0,0,PI()),ACOS('OddsRatio_working_3-way'!V15/(2*'OddsRatio_working_3-way'!X15)))</f>
        <v>0.22684489995996104</v>
      </c>
      <c r="Z15" s="11">
        <f>'OddsRatio_working_3-way'!X15^(1/3)*COS('OddsRatio_working_3-way'!Y15/3)</f>
        <v>0.5256987220927809</v>
      </c>
      <c r="AA15" s="11">
        <f>'OddsRatio_working_3-way'!X15^(1/3)*COS(('OddsRatio_working_3-way'!Y15+2*PI())/3)</f>
        <v>-0.29734022989952125</v>
      </c>
      <c r="AB15" s="11">
        <f>'OddsRatio_working_3-way'!X15^(1/3)*COS(('OddsRatio_working_3-way'!Y15+4*PI())/3)</f>
        <v>-0.22835849219325957</v>
      </c>
      <c r="AC15" s="11">
        <f>'OddsRatio_working_3-way'!X15^(1/3)*SIN('OddsRatio_working_3-way'!Y15/3)</f>
        <v>3.9826624833878402E-2</v>
      </c>
      <c r="AD15" s="11">
        <f>'OddsRatio_working_3-way'!X15^(1/3)*SIN(('OddsRatio_working_3-way'!Y15+2*PI())/3)</f>
        <v>0.43535513565242484</v>
      </c>
      <c r="AE15" s="11">
        <f>'OddsRatio_working_3-way'!X15^(1/3)*SIN(('OddsRatio_working_3-way'!Y15+4*PI())/3)</f>
        <v>-0.47518176048630317</v>
      </c>
      <c r="AF15" s="11">
        <f>-'OddsRatio_working_3-way'!U15/(3*'OddsRatio_working_3-way'!X15^(1/3))*COS(('OddsRatio_working_3-way'!Y15)/3)</f>
        <v>0.5256987220927809</v>
      </c>
      <c r="AG15" s="11">
        <f>-'OddsRatio_working_3-way'!U15/(3*'OddsRatio_working_3-way'!X15^(1/3))*COS(('OddsRatio_working_3-way'!Y15+2*PI())/3)</f>
        <v>-0.29734022989952125</v>
      </c>
      <c r="AH15" s="11">
        <f>-'OddsRatio_working_3-way'!U15/(3*'OddsRatio_working_3-way'!X15^(1/3))*COS(('OddsRatio_working_3-way'!Y15+4*PI())/3)</f>
        <v>-0.22835849219325957</v>
      </c>
      <c r="AI15" s="11">
        <f>'OddsRatio_working_3-way'!U15/(3*'OddsRatio_working_3-way'!X15^(1/3))*SIN(('OddsRatio_working_3-way'!Y15)/3)</f>
        <v>-3.9826624833878402E-2</v>
      </c>
      <c r="AJ15" s="11">
        <f>'OddsRatio_working_3-way'!U15/(3*'OddsRatio_working_3-way'!X15^(1/3))*SIN(('OddsRatio_working_3-way'!Y15+2*PI())/3)</f>
        <v>-0.43535513565242484</v>
      </c>
      <c r="AK15" s="11">
        <f>'OddsRatio_working_3-way'!U15/(3*'OddsRatio_working_3-way'!X15^(1/3))*SIN(('OddsRatio_working_3-way'!Y15+4*PI())/3)</f>
        <v>0.47518176048630317</v>
      </c>
      <c r="AL15" s="11">
        <f>'OddsRatio_working_3-way'!Z15+'OddsRatio_working_3-way'!AF15</f>
        <v>1.0513974441855618</v>
      </c>
      <c r="AM15" s="11">
        <f>'OddsRatio_working_3-way'!AA15+'OddsRatio_working_3-way'!AG15</f>
        <v>-0.59468045979904249</v>
      </c>
      <c r="AN15" s="11">
        <f>'OddsRatio_working_3-way'!AB15+'OddsRatio_working_3-way'!AH15</f>
        <v>-0.45671698438651914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1.0513974441855618</v>
      </c>
      <c r="AS15" s="11">
        <f>IF(('OddsRatio_working_3-way'!X15=0),IF(Q15&gt;0,-Q15^(1/3),(-Q15)^(1/3)),'OddsRatio_working_3-way'!AM15-'OddsRatio_working_3-way'!R15/3)</f>
        <v>-0.59468045979904249</v>
      </c>
      <c r="AT15" s="11">
        <f>IF(('OddsRatio_working_3-way'!X15=0),IF(Q15&gt;0,-Q15^(1/3),(-Q15)^(1/3)),'OddsRatio_working_3-way'!AN15-'OddsRatio_working_3-way'!R15/3)</f>
        <v>-0.45671698438651914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2.33</v>
      </c>
      <c r="B16" s="4">
        <f>IF('True_Odds_Calculator_3-way'!B17="","",'True_Odds_Calculator_3-way'!B17)</f>
        <v>3.46</v>
      </c>
      <c r="C16" s="4">
        <f>IF('True_Odds_Calculator_3-way'!C17="","",'True_Odds_Calculator_3-way'!C17)</f>
        <v>3.16</v>
      </c>
      <c r="D16" s="9">
        <f t="shared" si="13"/>
        <v>0.41639799699990443</v>
      </c>
      <c r="E16" s="9">
        <f t="shared" si="14"/>
        <v>0.27837025071496557</v>
      </c>
      <c r="F16" s="9">
        <f t="shared" si="15"/>
        <v>0.30523175228513016</v>
      </c>
      <c r="G16" s="9">
        <f t="shared" si="16"/>
        <v>1.0537958915696062</v>
      </c>
      <c r="H16" s="9">
        <f t="shared" si="17"/>
        <v>2.4015485357875761</v>
      </c>
      <c r="I16" s="9">
        <f t="shared" si="18"/>
        <v>3.5923378932612304</v>
      </c>
      <c r="J16" s="9">
        <f t="shared" si="19"/>
        <v>3.2761991257903498</v>
      </c>
      <c r="K16" s="11">
        <f t="shared" si="20"/>
        <v>0.42918454935622319</v>
      </c>
      <c r="L16" s="11">
        <f t="shared" si="21"/>
        <v>0.28901734104046245</v>
      </c>
      <c r="M16" s="11">
        <f t="shared" si="22"/>
        <v>0.31645569620253161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-0.2774095429264628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0.23355967555695542</v>
      </c>
      <c r="Q16" s="11">
        <f>2*'OddsRatio_working_3-way'!K16*'OddsRatio_working_3-way'!L16*'OddsRatio_working_3-way'!M16</f>
        <v>7.8507453968724508E-2</v>
      </c>
      <c r="R16" s="11">
        <f t="shared" si="23"/>
        <v>0</v>
      </c>
      <c r="S16" s="11">
        <f t="shared" si="24"/>
        <v>-0.84193093392922191</v>
      </c>
      <c r="T16" s="11">
        <f t="shared" si="25"/>
        <v>-0.2830019945980578</v>
      </c>
      <c r="U16" s="11">
        <f>'OddsRatio_working_3-way'!S16-'OddsRatio_working_3-way'!R16^2/3</f>
        <v>-0.84193093392922191</v>
      </c>
      <c r="V16" s="11">
        <f>'OddsRatio_working_3-way'!S16*'OddsRatio_working_3-way'!R16/3-2*'OddsRatio_working_3-way'!R16^3/27-'OddsRatio_working_3-way'!T16</f>
        <v>0.2830019945980578</v>
      </c>
      <c r="W16" s="11">
        <f>'OddsRatio_working_3-way'!V16^2+4*'OddsRatio_working_3-way'!U16^3/27</f>
        <v>-8.3248049758304493E-3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0.14867324399695259</v>
      </c>
      <c r="Y16" s="11">
        <f>IF('OddsRatio_working_3-way'!W16&gt;=0,IF('OddsRatio_working_3-way'!V16+SQRT('OddsRatio_working_3-way'!W16)&gt;0,0,PI()),ACOS('OddsRatio_working_3-way'!V16/(2*'OddsRatio_working_3-way'!X16)))</f>
        <v>0.31188017786761657</v>
      </c>
      <c r="Z16" s="11">
        <f>'OddsRatio_working_3-way'!X16^(1/3)*COS('OddsRatio_working_3-way'!Y16/3)</f>
        <v>0.52689794578480309</v>
      </c>
      <c r="AA16" s="11">
        <f>'OddsRatio_working_3-way'!X16^(1/3)*COS(('OddsRatio_working_3-way'!Y16+2*PI())/3)</f>
        <v>-0.31105831575828763</v>
      </c>
      <c r="AB16" s="11">
        <f>'OddsRatio_working_3-way'!X16^(1/3)*COS(('OddsRatio_working_3-way'!Y16+4*PI())/3)</f>
        <v>-0.21583963002651563</v>
      </c>
      <c r="AC16" s="11">
        <f>'OddsRatio_working_3-way'!X16^(1/3)*SIN('OddsRatio_working_3-way'!Y16/3)</f>
        <v>5.4974533839121209E-2</v>
      </c>
      <c r="AD16" s="11">
        <f>'OddsRatio_working_3-way'!X16^(1/3)*SIN(('OddsRatio_working_3-way'!Y16+2*PI())/3)</f>
        <v>0.42881973933191492</v>
      </c>
      <c r="AE16" s="11">
        <f>'OddsRatio_working_3-way'!X16^(1/3)*SIN(('OddsRatio_working_3-way'!Y16+4*PI())/3)</f>
        <v>-0.4837942731710359</v>
      </c>
      <c r="AF16" s="11">
        <f>-'OddsRatio_working_3-way'!U16/(3*'OddsRatio_working_3-way'!X16^(1/3))*COS(('OddsRatio_working_3-way'!Y16)/3)</f>
        <v>0.52689794578480298</v>
      </c>
      <c r="AG16" s="11">
        <f>-'OddsRatio_working_3-way'!U16/(3*'OddsRatio_working_3-way'!X16^(1/3))*COS(('OddsRatio_working_3-way'!Y16+2*PI())/3)</f>
        <v>-0.31105831575828757</v>
      </c>
      <c r="AH16" s="11">
        <f>-'OddsRatio_working_3-way'!U16/(3*'OddsRatio_working_3-way'!X16^(1/3))*COS(('OddsRatio_working_3-way'!Y16+4*PI())/3)</f>
        <v>-0.2158396300265156</v>
      </c>
      <c r="AI16" s="11">
        <f>'OddsRatio_working_3-way'!U16/(3*'OddsRatio_working_3-way'!X16^(1/3))*SIN(('OddsRatio_working_3-way'!Y16)/3)</f>
        <v>-5.4974533839121195E-2</v>
      </c>
      <c r="AJ16" s="11">
        <f>'OddsRatio_working_3-way'!U16/(3*'OddsRatio_working_3-way'!X16^(1/3))*SIN(('OddsRatio_working_3-way'!Y16+2*PI())/3)</f>
        <v>-0.42881973933191486</v>
      </c>
      <c r="AK16" s="11">
        <f>'OddsRatio_working_3-way'!U16/(3*'OddsRatio_working_3-way'!X16^(1/3))*SIN(('OddsRatio_working_3-way'!Y16+4*PI())/3)</f>
        <v>0.48379427317103579</v>
      </c>
      <c r="AL16" s="11">
        <f>'OddsRatio_working_3-way'!Z16+'OddsRatio_working_3-way'!AF16</f>
        <v>1.0537958915696062</v>
      </c>
      <c r="AM16" s="11">
        <f>'OddsRatio_working_3-way'!AA16+'OddsRatio_working_3-way'!AG16</f>
        <v>-0.62211663151657515</v>
      </c>
      <c r="AN16" s="11">
        <f>'OddsRatio_working_3-way'!AB16+'OddsRatio_working_3-way'!AH16</f>
        <v>-0.43167926005303126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1.0537958915696062</v>
      </c>
      <c r="AS16" s="11">
        <f>IF(('OddsRatio_working_3-way'!X16=0),IF(Q16&gt;0,-Q16^(1/3),(-Q16)^(1/3)),'OddsRatio_working_3-way'!AM16-'OddsRatio_working_3-way'!R16/3)</f>
        <v>-0.62211663151657515</v>
      </c>
      <c r="AT16" s="11">
        <f>IF(('OddsRatio_working_3-way'!X16=0),IF(Q16&gt;0,-Q16^(1/3),(-Q16)^(1/3)),'OddsRatio_working_3-way'!AN16-'OddsRatio_working_3-way'!R16/3)</f>
        <v>-0.43167926005303126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3.64</v>
      </c>
      <c r="B17" s="4">
        <f>IF('True_Odds_Calculator_3-way'!B18="","",'True_Odds_Calculator_3-way'!B18)</f>
        <v>3.23</v>
      </c>
      <c r="C17" s="4">
        <f>IF('True_Odds_Calculator_3-way'!C18="","",'True_Odds_Calculator_3-way'!C18)</f>
        <v>2.23</v>
      </c>
      <c r="D17" s="9">
        <f t="shared" si="13"/>
        <v>0.26487969185550364</v>
      </c>
      <c r="E17" s="9">
        <f t="shared" si="14"/>
        <v>0.29901743994792396</v>
      </c>
      <c r="F17" s="9">
        <f t="shared" si="15"/>
        <v>0.43610286819657257</v>
      </c>
      <c r="G17" s="9">
        <f t="shared" si="16"/>
        <v>1.051249570041962</v>
      </c>
      <c r="H17" s="9">
        <f t="shared" si="17"/>
        <v>3.7752988649107797</v>
      </c>
      <c r="I17" s="9">
        <f t="shared" si="18"/>
        <v>3.3442865411935747</v>
      </c>
      <c r="J17" s="9">
        <f t="shared" si="19"/>
        <v>2.2930369711516132</v>
      </c>
      <c r="K17" s="11">
        <f t="shared" si="20"/>
        <v>0.27472527472527469</v>
      </c>
      <c r="L17" s="11">
        <f t="shared" si="21"/>
        <v>0.30959752321981426</v>
      </c>
      <c r="M17" s="11">
        <f t="shared" si="22"/>
        <v>0.44843049327354262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-0.27618820807675315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0.23265964761751184</v>
      </c>
      <c r="Q17" s="11">
        <f>2*'OddsRatio_working_3-way'!K17*'OddsRatio_working_3-way'!L17*'OddsRatio_working_3-way'!M17</f>
        <v>7.6281851677872728E-2</v>
      </c>
      <c r="R17" s="11">
        <f t="shared" si="23"/>
        <v>0</v>
      </c>
      <c r="S17" s="11">
        <f t="shared" si="24"/>
        <v>-0.84239529716944084</v>
      </c>
      <c r="T17" s="11">
        <f t="shared" si="25"/>
        <v>-0.27619517939981664</v>
      </c>
      <c r="U17" s="11">
        <f>'OddsRatio_working_3-way'!S17-'OddsRatio_working_3-way'!R17^2/3</f>
        <v>-0.84239529716944084</v>
      </c>
      <c r="V17" s="11">
        <f>'OddsRatio_working_3-way'!S17*'OddsRatio_working_3-way'!R17/3-2*'OddsRatio_working_3-way'!R17^3/27-'OddsRatio_working_3-way'!T17</f>
        <v>0.27619517939981664</v>
      </c>
      <c r="W17" s="11">
        <f>'OddsRatio_working_3-way'!V17^2+4*'OddsRatio_working_3-way'!U17^3/27</f>
        <v>-1.2277532085408591E-2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0.14879626104938382</v>
      </c>
      <c r="Y17" s="11">
        <f>IF('OddsRatio_working_3-way'!W17&gt;=0,IF('OddsRatio_working_3-way'!V17+SQRT('OddsRatio_working_3-way'!W17)&gt;0,0,PI()),ACOS('OddsRatio_working_3-way'!V17/(2*'OddsRatio_working_3-way'!X17)))</f>
        <v>0.38152334009619238</v>
      </c>
      <c r="Z17" s="11">
        <f>'OddsRatio_working_3-way'!X17^(1/3)*COS('OddsRatio_working_3-way'!Y17/3)</f>
        <v>0.52562478502098098</v>
      </c>
      <c r="AA17" s="11">
        <f>'OddsRatio_working_3-way'!X17^(1/3)*COS(('OddsRatio_working_3-way'!Y17+2*PI())/3)</f>
        <v>-0.32101688822255631</v>
      </c>
      <c r="AB17" s="11">
        <f>'OddsRatio_working_3-way'!X17^(1/3)*COS(('OddsRatio_working_3-way'!Y17+4*PI())/3)</f>
        <v>-0.20460789679842464</v>
      </c>
      <c r="AC17" s="11">
        <f>'OddsRatio_working_3-way'!X17^(1/3)*SIN('OddsRatio_working_3-way'!Y17/3)</f>
        <v>6.720876253481517E-2</v>
      </c>
      <c r="AD17" s="11">
        <f>'OddsRatio_working_3-way'!X17^(1/3)*SIN(('OddsRatio_working_3-way'!Y17+2*PI())/3)</f>
        <v>0.42160003541949626</v>
      </c>
      <c r="AE17" s="11">
        <f>'OddsRatio_working_3-way'!X17^(1/3)*SIN(('OddsRatio_working_3-way'!Y17+4*PI())/3)</f>
        <v>-0.48880879795431148</v>
      </c>
      <c r="AF17" s="11">
        <f>-'OddsRatio_working_3-way'!U17/(3*'OddsRatio_working_3-way'!X17^(1/3))*COS(('OddsRatio_working_3-way'!Y17)/3)</f>
        <v>0.52562478502098087</v>
      </c>
      <c r="AG17" s="11">
        <f>-'OddsRatio_working_3-way'!U17/(3*'OddsRatio_working_3-way'!X17^(1/3))*COS(('OddsRatio_working_3-way'!Y17+2*PI())/3)</f>
        <v>-0.3210168882225562</v>
      </c>
      <c r="AH17" s="11">
        <f>-'OddsRatio_working_3-way'!U17/(3*'OddsRatio_working_3-way'!X17^(1/3))*COS(('OddsRatio_working_3-way'!Y17+4*PI())/3)</f>
        <v>-0.20460789679842462</v>
      </c>
      <c r="AI17" s="11">
        <f>'OddsRatio_working_3-way'!U17/(3*'OddsRatio_working_3-way'!X17^(1/3))*SIN(('OddsRatio_working_3-way'!Y17)/3)</f>
        <v>-6.7208762534815156E-2</v>
      </c>
      <c r="AJ17" s="11">
        <f>'OddsRatio_working_3-way'!U17/(3*'OddsRatio_working_3-way'!X17^(1/3))*SIN(('OddsRatio_working_3-way'!Y17+2*PI())/3)</f>
        <v>-0.4216000354194962</v>
      </c>
      <c r="AK17" s="11">
        <f>'OddsRatio_working_3-way'!U17/(3*'OddsRatio_working_3-way'!X17^(1/3))*SIN(('OddsRatio_working_3-way'!Y17+4*PI())/3)</f>
        <v>0.48880879795431137</v>
      </c>
      <c r="AL17" s="11">
        <f>'OddsRatio_working_3-way'!Z17+'OddsRatio_working_3-way'!AF17</f>
        <v>1.051249570041962</v>
      </c>
      <c r="AM17" s="11">
        <f>'OddsRatio_working_3-way'!AA17+'OddsRatio_working_3-way'!AG17</f>
        <v>-0.6420337764451125</v>
      </c>
      <c r="AN17" s="11">
        <f>'OddsRatio_working_3-way'!AB17+'OddsRatio_working_3-way'!AH17</f>
        <v>-0.40921579359684923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1.051249570041962</v>
      </c>
      <c r="AS17" s="11">
        <f>IF(('OddsRatio_working_3-way'!X17=0),IF(Q17&gt;0,-Q17^(1/3),(-Q17)^(1/3)),'OddsRatio_working_3-way'!AM17-'OddsRatio_working_3-way'!R17/3)</f>
        <v>-0.6420337764451125</v>
      </c>
      <c r="AT17" s="11">
        <f>IF(('OddsRatio_working_3-way'!X17=0),IF(Q17&gt;0,-Q17^(1/3),(-Q17)^(1/3)),'OddsRatio_working_3-way'!AN17-'OddsRatio_working_3-way'!R17/3)</f>
        <v>-0.40921579359684923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1.68</v>
      </c>
      <c r="B18" s="4">
        <f>IF('True_Odds_Calculator_3-way'!B19="","",'True_Odds_Calculator_3-way'!B19)</f>
        <v>3.92</v>
      </c>
      <c r="C18" s="4">
        <f>IF('True_Odds_Calculator_3-way'!C19="","",'True_Odds_Calculator_3-way'!C19)</f>
        <v>5.33</v>
      </c>
      <c r="D18" s="9">
        <f t="shared" si="13"/>
        <v>0.57933938082660041</v>
      </c>
      <c r="E18" s="9">
        <f t="shared" si="14"/>
        <v>0.24283775346984277</v>
      </c>
      <c r="F18" s="9">
        <f t="shared" si="15"/>
        <v>0.17782286570355677</v>
      </c>
      <c r="G18" s="9">
        <f t="shared" si="16"/>
        <v>1.0677999426265425</v>
      </c>
      <c r="H18" s="9">
        <f t="shared" si="17"/>
        <v>1.7261039609860489</v>
      </c>
      <c r="I18" s="9">
        <f t="shared" si="18"/>
        <v>4.1179758324695044</v>
      </c>
      <c r="J18" s="9">
        <f t="shared" si="19"/>
        <v>5.6235737515729296</v>
      </c>
      <c r="K18" s="11">
        <f t="shared" si="20"/>
        <v>0.59523809523809523</v>
      </c>
      <c r="L18" s="11">
        <f t="shared" si="21"/>
        <v>0.25510204081632654</v>
      </c>
      <c r="M18" s="11">
        <f t="shared" si="22"/>
        <v>0.18761726078799248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-0.24493852754181278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0.22591789328972012</v>
      </c>
      <c r="Q18" s="11">
        <f>2*'OddsRatio_working_3-way'!K18*'OddsRatio_working_3-way'!L18*'OddsRatio_working_3-way'!M18</f>
        <v>5.6978031094506949E-2</v>
      </c>
      <c r="R18" s="11">
        <f t="shared" si="23"/>
        <v>0</v>
      </c>
      <c r="S18" s="11">
        <f t="shared" si="24"/>
        <v>-0.92234527396329802</v>
      </c>
      <c r="T18" s="11">
        <f t="shared" si="25"/>
        <v>-0.23262175888103348</v>
      </c>
      <c r="U18" s="11">
        <f>'OddsRatio_working_3-way'!S18-'OddsRatio_working_3-way'!R18^2/3</f>
        <v>-0.92234527396329802</v>
      </c>
      <c r="V18" s="11">
        <f>'OddsRatio_working_3-way'!S18*'OddsRatio_working_3-way'!R18/3-2*'OddsRatio_working_3-way'!R18^3/27-'OddsRatio_working_3-way'!T18</f>
        <v>0.23262175888103348</v>
      </c>
      <c r="W18" s="11">
        <f>'OddsRatio_working_3-way'!V18^2+4*'OddsRatio_working_3-way'!U18^3/27</f>
        <v>-6.2132793354773994E-2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0.17047410071597363</v>
      </c>
      <c r="Y18" s="11">
        <f>IF('OddsRatio_working_3-way'!W18&gt;=0,IF('OddsRatio_working_3-way'!V18+SQRT('OddsRatio_working_3-way'!W18)&gt;0,0,PI()),ACOS('OddsRatio_working_3-way'!V18/(2*'OddsRatio_working_3-way'!X18)))</f>
        <v>0.81992110969131304</v>
      </c>
      <c r="Z18" s="11">
        <f>'OddsRatio_working_3-way'!X18^(1/3)*COS('OddsRatio_working_3-way'!Y18/3)</f>
        <v>0.53389997131327127</v>
      </c>
      <c r="AA18" s="11">
        <f>'OddsRatio_working_3-way'!X18^(1/3)*COS(('OddsRatio_working_3-way'!Y18+2*PI())/3)</f>
        <v>-0.39656261607740362</v>
      </c>
      <c r="AB18" s="11">
        <f>'OddsRatio_working_3-way'!X18^(1/3)*COS(('OddsRatio_working_3-way'!Y18+4*PI())/3)</f>
        <v>-0.13733735523586757</v>
      </c>
      <c r="AC18" s="11">
        <f>'OddsRatio_working_3-way'!X18^(1/3)*SIN('OddsRatio_working_3-way'!Y18/3)</f>
        <v>0.14966377412761184</v>
      </c>
      <c r="AD18" s="11">
        <f>'OddsRatio_working_3-way'!X18^(1/3)*SIN(('OddsRatio_working_3-way'!Y18+2*PI())/3)</f>
        <v>0.38753905117327014</v>
      </c>
      <c r="AE18" s="11">
        <f>'OddsRatio_working_3-way'!X18^(1/3)*SIN(('OddsRatio_working_3-way'!Y18+4*PI())/3)</f>
        <v>-0.53720282530088181</v>
      </c>
      <c r="AF18" s="11">
        <f>-'OddsRatio_working_3-way'!U18/(3*'OddsRatio_working_3-way'!X18^(1/3))*COS(('OddsRatio_working_3-way'!Y18)/3)</f>
        <v>0.53389997131327116</v>
      </c>
      <c r="AG18" s="11">
        <f>-'OddsRatio_working_3-way'!U18/(3*'OddsRatio_working_3-way'!X18^(1/3))*COS(('OddsRatio_working_3-way'!Y18+2*PI())/3)</f>
        <v>-0.39656261607740351</v>
      </c>
      <c r="AH18" s="11">
        <f>-'OddsRatio_working_3-way'!U18/(3*'OddsRatio_working_3-way'!X18^(1/3))*COS(('OddsRatio_working_3-way'!Y18+4*PI())/3)</f>
        <v>-0.13733735523586754</v>
      </c>
      <c r="AI18" s="11">
        <f>'OddsRatio_working_3-way'!U18/(3*'OddsRatio_working_3-way'!X18^(1/3))*SIN(('OddsRatio_working_3-way'!Y18)/3)</f>
        <v>-0.14966377412761178</v>
      </c>
      <c r="AJ18" s="11">
        <f>'OddsRatio_working_3-way'!U18/(3*'OddsRatio_working_3-way'!X18^(1/3))*SIN(('OddsRatio_working_3-way'!Y18+2*PI())/3)</f>
        <v>-0.38753905117327009</v>
      </c>
      <c r="AK18" s="11">
        <f>'OddsRatio_working_3-way'!U18/(3*'OddsRatio_working_3-way'!X18^(1/3))*SIN(('OddsRatio_working_3-way'!Y18+4*PI())/3)</f>
        <v>0.5372028253008817</v>
      </c>
      <c r="AL18" s="11">
        <f>'OddsRatio_working_3-way'!Z18+'OddsRatio_working_3-way'!AF18</f>
        <v>1.0677999426265425</v>
      </c>
      <c r="AM18" s="11">
        <f>'OddsRatio_working_3-way'!AA18+'OddsRatio_working_3-way'!AG18</f>
        <v>-0.79312523215480712</v>
      </c>
      <c r="AN18" s="11">
        <f>'OddsRatio_working_3-way'!AB18+'OddsRatio_working_3-way'!AH18</f>
        <v>-0.27467471047173508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1.0677999426265425</v>
      </c>
      <c r="AS18" s="11">
        <f>IF(('OddsRatio_working_3-way'!X18=0),IF(Q18&gt;0,-Q18^(1/3),(-Q18)^(1/3)),'OddsRatio_working_3-way'!AM18-'OddsRatio_working_3-way'!R18/3)</f>
        <v>-0.79312523215480712</v>
      </c>
      <c r="AT18" s="11">
        <f>IF(('OddsRatio_working_3-way'!X18=0),IF(Q18&gt;0,-Q18^(1/3),(-Q18)^(1/3)),'OddsRatio_working_3-way'!AN18-'OddsRatio_working_3-way'!R18/3)</f>
        <v>-0.27467471047173508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2.58</v>
      </c>
      <c r="B19" s="4">
        <f>IF('True_Odds_Calculator_3-way'!B20="","",'True_Odds_Calculator_3-way'!B20)</f>
        <v>3.35</v>
      </c>
      <c r="C19" s="4">
        <f>IF('True_Odds_Calculator_3-way'!C20="","",'True_Odds_Calculator_3-way'!C20)</f>
        <v>2.89</v>
      </c>
      <c r="D19" s="9">
        <f t="shared" si="13"/>
        <v>0.37624483862790736</v>
      </c>
      <c r="E19" s="9">
        <f t="shared" si="14"/>
        <v>0.28853531282345202</v>
      </c>
      <c r="F19" s="9">
        <f t="shared" si="15"/>
        <v>0.33521984854864056</v>
      </c>
      <c r="G19" s="9">
        <f t="shared" si="16"/>
        <v>1.0492682082857248</v>
      </c>
      <c r="H19" s="9">
        <f t="shared" si="17"/>
        <v>2.6578437690914454</v>
      </c>
      <c r="I19" s="9">
        <f t="shared" si="18"/>
        <v>3.4657802894714536</v>
      </c>
      <c r="J19" s="9">
        <f t="shared" si="19"/>
        <v>2.98311691366002</v>
      </c>
      <c r="K19" s="11">
        <f t="shared" si="20"/>
        <v>0.38759689922480617</v>
      </c>
      <c r="L19" s="11">
        <f t="shared" si="21"/>
        <v>0.29850746268656714</v>
      </c>
      <c r="M19" s="11">
        <f t="shared" si="22"/>
        <v>0.34602076124567471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-0.28094699913164523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0.2330025257954213</v>
      </c>
      <c r="Q19" s="11">
        <f>2*'OddsRatio_working_3-way'!K19*'OddsRatio_working_3-way'!L19*'OddsRatio_working_3-way'!M19</f>
        <v>8.006959649327193E-2</v>
      </c>
      <c r="R19" s="11">
        <f t="shared" si="23"/>
        <v>0</v>
      </c>
      <c r="S19" s="11">
        <f t="shared" si="24"/>
        <v>-0.82934691068275745</v>
      </c>
      <c r="T19" s="11">
        <f t="shared" si="25"/>
        <v>-0.28499893837895446</v>
      </c>
      <c r="U19" s="11">
        <f>'OddsRatio_working_3-way'!S19-'OddsRatio_working_3-way'!R19^2/3</f>
        <v>-0.82934691068275745</v>
      </c>
      <c r="V19" s="11">
        <f>'OddsRatio_working_3-way'!S19*'OddsRatio_working_3-way'!R19/3-2*'OddsRatio_working_3-way'!R19^3/27-'OddsRatio_working_3-way'!T19</f>
        <v>0.28499893837895446</v>
      </c>
      <c r="W19" s="11">
        <f>'OddsRatio_working_3-way'!V19^2+4*'OddsRatio_working_3-way'!U19^3/27</f>
        <v>-3.2849861715177481E-3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0.14535248626068356</v>
      </c>
      <c r="Y19" s="11">
        <f>IF('OddsRatio_working_3-way'!W19&gt;=0,IF('OddsRatio_working_3-way'!V19+SQRT('OddsRatio_working_3-way'!W19)&gt;0,0,PI()),ACOS('OddsRatio_working_3-way'!V19/(2*'OddsRatio_working_3-way'!X19)))</f>
        <v>0.19845812841312926</v>
      </c>
      <c r="Z19" s="11">
        <f>'OddsRatio_working_3-way'!X19^(1/3)*COS('OddsRatio_working_3-way'!Y19/3)</f>
        <v>0.52463410414286238</v>
      </c>
      <c r="AA19" s="11">
        <f>'OddsRatio_working_3-way'!X19^(1/3)*COS(('OddsRatio_working_3-way'!Y19+2*PI())/3)</f>
        <v>-0.29241722230934747</v>
      </c>
      <c r="AB19" s="11">
        <f>'OddsRatio_working_3-way'!X19^(1/3)*COS(('OddsRatio_working_3-way'!Y19+4*PI())/3)</f>
        <v>-0.23221688183351508</v>
      </c>
      <c r="AC19" s="11">
        <f>'OddsRatio_working_3-way'!X19^(1/3)*SIN('OddsRatio_working_3-way'!Y19/3)</f>
        <v>3.4756682779028936E-2</v>
      </c>
      <c r="AD19" s="11">
        <f>'OddsRatio_working_3-way'!X19^(1/3)*SIN(('OddsRatio_working_3-way'!Y19+2*PI())/3)</f>
        <v>0.4369681204898952</v>
      </c>
      <c r="AE19" s="11">
        <f>'OddsRatio_working_3-way'!X19^(1/3)*SIN(('OddsRatio_working_3-way'!Y19+4*PI())/3)</f>
        <v>-0.47172480326892413</v>
      </c>
      <c r="AF19" s="11">
        <f>-'OddsRatio_working_3-way'!U19/(3*'OddsRatio_working_3-way'!X19^(1/3))*COS(('OddsRatio_working_3-way'!Y19)/3)</f>
        <v>0.52463410414286227</v>
      </c>
      <c r="AG19" s="11">
        <f>-'OddsRatio_working_3-way'!U19/(3*'OddsRatio_working_3-way'!X19^(1/3))*COS(('OddsRatio_working_3-way'!Y19+2*PI())/3)</f>
        <v>-0.29241722230934741</v>
      </c>
      <c r="AH19" s="11">
        <f>-'OddsRatio_working_3-way'!U19/(3*'OddsRatio_working_3-way'!X19^(1/3))*COS(('OddsRatio_working_3-way'!Y19+4*PI())/3)</f>
        <v>-0.23221688183351502</v>
      </c>
      <c r="AI19" s="11">
        <f>'OddsRatio_working_3-way'!U19/(3*'OddsRatio_working_3-way'!X19^(1/3))*SIN(('OddsRatio_working_3-way'!Y19)/3)</f>
        <v>-3.4756682779028929E-2</v>
      </c>
      <c r="AJ19" s="11">
        <f>'OddsRatio_working_3-way'!U19/(3*'OddsRatio_working_3-way'!X19^(1/3))*SIN(('OddsRatio_working_3-way'!Y19+2*PI())/3)</f>
        <v>-0.43696812048989508</v>
      </c>
      <c r="AK19" s="11">
        <f>'OddsRatio_working_3-way'!U19/(3*'OddsRatio_working_3-way'!X19^(1/3))*SIN(('OddsRatio_working_3-way'!Y19+4*PI())/3)</f>
        <v>0.47172480326892402</v>
      </c>
      <c r="AL19" s="11">
        <f>'OddsRatio_working_3-way'!Z19+'OddsRatio_working_3-way'!AF19</f>
        <v>1.0492682082857248</v>
      </c>
      <c r="AM19" s="11">
        <f>'OddsRatio_working_3-way'!AA19+'OddsRatio_working_3-way'!AG19</f>
        <v>-0.58483444461869483</v>
      </c>
      <c r="AN19" s="11">
        <f>'OddsRatio_working_3-way'!AB19+'OddsRatio_working_3-way'!AH19</f>
        <v>-0.4644337636670301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1.0492682082857248</v>
      </c>
      <c r="AS19" s="11">
        <f>IF(('OddsRatio_working_3-way'!X19=0),IF(Q19&gt;0,-Q19^(1/3),(-Q19)^(1/3)),'OddsRatio_working_3-way'!AM19-'OddsRatio_working_3-way'!R19/3)</f>
        <v>-0.58483444461869483</v>
      </c>
      <c r="AT19" s="11">
        <f>IF(('OddsRatio_working_3-way'!X19=0),IF(Q19&gt;0,-Q19^(1/3),(-Q19)^(1/3)),'OddsRatio_working_3-way'!AN19-'OddsRatio_working_3-way'!R19/3)</f>
        <v>-0.4644337636670301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3.83</v>
      </c>
      <c r="B20" s="4">
        <f>IF('True_Odds_Calculator_3-way'!B21="","",'True_Odds_Calculator_3-way'!B21)</f>
        <v>3.33</v>
      </c>
      <c r="C20" s="4">
        <f>IF('True_Odds_Calculator_3-way'!C21="","",'True_Odds_Calculator_3-way'!C21)</f>
        <v>2.12</v>
      </c>
      <c r="D20" s="9">
        <f t="shared" si="13"/>
        <v>0.2513537799757547</v>
      </c>
      <c r="E20" s="9">
        <f t="shared" si="14"/>
        <v>0.2896680749131037</v>
      </c>
      <c r="F20" s="9">
        <f t="shared" si="15"/>
        <v>0.45897814511114143</v>
      </c>
      <c r="G20" s="9">
        <f t="shared" si="16"/>
        <v>1.0524580151030203</v>
      </c>
      <c r="H20" s="9">
        <f t="shared" si="17"/>
        <v>3.9784561827415481</v>
      </c>
      <c r="I20" s="9">
        <f t="shared" si="18"/>
        <v>3.4522271751900369</v>
      </c>
      <c r="J20" s="9">
        <f t="shared" si="19"/>
        <v>2.1787529769153831</v>
      </c>
      <c r="K20" s="11">
        <f t="shared" si="20"/>
        <v>0.2610966057441253</v>
      </c>
      <c r="L20" s="11">
        <f t="shared" si="21"/>
        <v>0.3003003003003003</v>
      </c>
      <c r="M20" s="11">
        <f t="shared" si="22"/>
        <v>0.47169811320754712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-0.27313761369626177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0.23226339793658379</v>
      </c>
      <c r="Q20" s="11">
        <f>2*'OddsRatio_working_3-way'!K20*'OddsRatio_working_3-way'!L20*'OddsRatio_working_3-way'!M20</f>
        <v>7.3969235011650883E-2</v>
      </c>
      <c r="R20" s="11">
        <f t="shared" si="23"/>
        <v>0</v>
      </c>
      <c r="S20" s="11">
        <f t="shared" si="24"/>
        <v>-0.85035303191477873</v>
      </c>
      <c r="T20" s="11">
        <f t="shared" si="25"/>
        <v>-0.27081306748878303</v>
      </c>
      <c r="U20" s="11">
        <f>'OddsRatio_working_3-way'!S20-'OddsRatio_working_3-way'!R20^2/3</f>
        <v>-0.85035303191477873</v>
      </c>
      <c r="V20" s="11">
        <f>'OddsRatio_working_3-way'!S20*'OddsRatio_working_3-way'!R20/3-2*'OddsRatio_working_3-way'!R20^3/27-'OddsRatio_working_3-way'!T20</f>
        <v>0.27081306748878303</v>
      </c>
      <c r="W20" s="11">
        <f>'OddsRatio_working_3-way'!V20^2+4*'OddsRatio_working_3-way'!U20^3/27</f>
        <v>-1.7755173518751485E-2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0.15090965098481579</v>
      </c>
      <c r="Y20" s="11">
        <f>IF('OddsRatio_working_3-way'!W20&gt;=0,IF('OddsRatio_working_3-way'!V20+SQRT('OddsRatio_working_3-way'!W20)&gt;0,0,PI()),ACOS('OddsRatio_working_3-way'!V20/(2*'OddsRatio_working_3-way'!X20)))</f>
        <v>0.45725245445209084</v>
      </c>
      <c r="Z20" s="11">
        <f>'OddsRatio_working_3-way'!X20^(1/3)*COS('OddsRatio_working_3-way'!Y20/3)</f>
        <v>0.52622900755151025</v>
      </c>
      <c r="AA20" s="11">
        <f>'OddsRatio_working_3-way'!X20^(1/3)*COS(('OddsRatio_working_3-way'!Y20+2*PI())/3)</f>
        <v>-0.33311830143851906</v>
      </c>
      <c r="AB20" s="11">
        <f>'OddsRatio_working_3-way'!X20^(1/3)*COS(('OddsRatio_working_3-way'!Y20+4*PI())/3)</f>
        <v>-0.19311070611299125</v>
      </c>
      <c r="AC20" s="11">
        <f>'OddsRatio_working_3-way'!X20^(1/3)*SIN('OddsRatio_working_3-way'!Y20/3)</f>
        <v>8.083342284978573E-2</v>
      </c>
      <c r="AD20" s="11">
        <f>'OddsRatio_working_3-way'!X20^(1/3)*SIN(('OddsRatio_working_3-way'!Y20+2*PI())/3)</f>
        <v>0.41531097732298822</v>
      </c>
      <c r="AE20" s="11">
        <f>'OddsRatio_working_3-way'!X20^(1/3)*SIN(('OddsRatio_working_3-way'!Y20+4*PI())/3)</f>
        <v>-0.49614440017277389</v>
      </c>
      <c r="AF20" s="11">
        <f>-'OddsRatio_working_3-way'!U20/(3*'OddsRatio_working_3-way'!X20^(1/3))*COS(('OddsRatio_working_3-way'!Y20)/3)</f>
        <v>0.52622900755151014</v>
      </c>
      <c r="AG20" s="11">
        <f>-'OddsRatio_working_3-way'!U20/(3*'OddsRatio_working_3-way'!X20^(1/3))*COS(('OddsRatio_working_3-way'!Y20+2*PI())/3)</f>
        <v>-0.333118301438519</v>
      </c>
      <c r="AH20" s="11">
        <f>-'OddsRatio_working_3-way'!U20/(3*'OddsRatio_working_3-way'!X20^(1/3))*COS(('OddsRatio_working_3-way'!Y20+4*PI())/3)</f>
        <v>-0.19311070611299122</v>
      </c>
      <c r="AI20" s="11">
        <f>'OddsRatio_working_3-way'!U20/(3*'OddsRatio_working_3-way'!X20^(1/3))*SIN(('OddsRatio_working_3-way'!Y20)/3)</f>
        <v>-8.0833422849785702E-2</v>
      </c>
      <c r="AJ20" s="11">
        <f>'OddsRatio_working_3-way'!U20/(3*'OddsRatio_working_3-way'!X20^(1/3))*SIN(('OddsRatio_working_3-way'!Y20+2*PI())/3)</f>
        <v>-0.41531097732298811</v>
      </c>
      <c r="AK20" s="11">
        <f>'OddsRatio_working_3-way'!U20/(3*'OddsRatio_working_3-way'!X20^(1/3))*SIN(('OddsRatio_working_3-way'!Y20+4*PI())/3)</f>
        <v>0.49614440017277378</v>
      </c>
      <c r="AL20" s="11">
        <f>'OddsRatio_working_3-way'!Z20+'OddsRatio_working_3-way'!AF20</f>
        <v>1.0524580151030203</v>
      </c>
      <c r="AM20" s="11">
        <f>'OddsRatio_working_3-way'!AA20+'OddsRatio_working_3-way'!AG20</f>
        <v>-0.66623660287703812</v>
      </c>
      <c r="AN20" s="11">
        <f>'OddsRatio_working_3-way'!AB20+'OddsRatio_working_3-way'!AH20</f>
        <v>-0.3862214122259825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1.0524580151030203</v>
      </c>
      <c r="AS20" s="11">
        <f>IF(('OddsRatio_working_3-way'!X20=0),IF(Q20&gt;0,-Q20^(1/3),(-Q20)^(1/3)),'OddsRatio_working_3-way'!AM20-'OddsRatio_working_3-way'!R20/3)</f>
        <v>-0.66623660287703812</v>
      </c>
      <c r="AT20" s="11">
        <f>IF(('OddsRatio_working_3-way'!X20=0),IF(Q20&gt;0,-Q20^(1/3),(-Q20)^(1/3)),'OddsRatio_working_3-way'!AN20-'OddsRatio_working_3-way'!R20/3)</f>
        <v>-0.3862214122259825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3.31</v>
      </c>
      <c r="B21" s="4">
        <f>IF('True_Odds_Calculator_3-way'!B22="","",'True_Odds_Calculator_3-way'!B22)</f>
        <v>3.41</v>
      </c>
      <c r="C21" s="4">
        <f>IF('True_Odds_Calculator_3-way'!C22="","",'True_Odds_Calculator_3-way'!C22)</f>
        <v>2.2799999999999998</v>
      </c>
      <c r="D21" s="9">
        <f t="shared" si="13"/>
        <v>0.29136110942281185</v>
      </c>
      <c r="E21" s="9">
        <f t="shared" si="14"/>
        <v>0.2826890549518426</v>
      </c>
      <c r="F21" s="9">
        <f t="shared" si="15"/>
        <v>0.42594983562534555</v>
      </c>
      <c r="G21" s="9">
        <f t="shared" si="16"/>
        <v>1.0528861697041885</v>
      </c>
      <c r="H21" s="9">
        <f t="shared" si="17"/>
        <v>3.4321670520166752</v>
      </c>
      <c r="I21" s="9">
        <f t="shared" si="18"/>
        <v>3.5374556689870951</v>
      </c>
      <c r="J21" s="9">
        <f t="shared" si="19"/>
        <v>2.3476942972213615</v>
      </c>
      <c r="K21" s="11">
        <f t="shared" si="20"/>
        <v>0.30211480362537763</v>
      </c>
      <c r="L21" s="11">
        <f t="shared" si="21"/>
        <v>0.29325513196480935</v>
      </c>
      <c r="M21" s="11">
        <f t="shared" si="22"/>
        <v>0.43859649122807021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-0.27689924548238354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0.2331492542254805</v>
      </c>
      <c r="Q21" s="11">
        <f>2*'OddsRatio_working_3-way'!K21*'OddsRatio_working_3-way'!L21*'OddsRatio_working_3-way'!M21</f>
        <v>7.7716418075160165E-2</v>
      </c>
      <c r="R21" s="11">
        <f t="shared" si="23"/>
        <v>0</v>
      </c>
      <c r="S21" s="11">
        <f t="shared" si="24"/>
        <v>-0.84200032332812391</v>
      </c>
      <c r="T21" s="11">
        <f t="shared" si="25"/>
        <v>-0.28066677444270799</v>
      </c>
      <c r="U21" s="11">
        <f>'OddsRatio_working_3-way'!S21-'OddsRatio_working_3-way'!R21^2/3</f>
        <v>-0.84200032332812391</v>
      </c>
      <c r="V21" s="11">
        <f>'OddsRatio_working_3-way'!S21*'OddsRatio_working_3-way'!R21/3-2*'OddsRatio_working_3-way'!R21^3/27-'OddsRatio_working_3-way'!T21</f>
        <v>0.28066677444270799</v>
      </c>
      <c r="W21" s="11">
        <f>'OddsRatio_working_3-way'!V21^2+4*'OddsRatio_working_3-way'!U21^3/27</f>
        <v>-9.6629581215948446E-3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0.14869162417371462</v>
      </c>
      <c r="Y21" s="11">
        <f>IF('OddsRatio_working_3-way'!W21&gt;=0,IF('OddsRatio_working_3-way'!V21+SQRT('OddsRatio_working_3-way'!W21)&gt;0,0,PI()),ACOS('OddsRatio_working_3-way'!V21/(2*'OddsRatio_working_3-way'!X21)))</f>
        <v>0.33688739131964485</v>
      </c>
      <c r="Z21" s="11">
        <f>'OddsRatio_working_3-way'!X21^(1/3)*COS('OddsRatio_working_3-way'!Y21/3)</f>
        <v>0.52644308485209423</v>
      </c>
      <c r="AA21" s="11">
        <f>'OddsRatio_working_3-way'!X21^(1/3)*COS(('OddsRatio_working_3-way'!Y21+2*PI())/3)</f>
        <v>-0.31463496130272783</v>
      </c>
      <c r="AB21" s="11">
        <f>'OddsRatio_working_3-way'!X21^(1/3)*COS(('OddsRatio_working_3-way'!Y21+4*PI())/3)</f>
        <v>-0.21180812354936646</v>
      </c>
      <c r="AC21" s="11">
        <f>'OddsRatio_working_3-way'!X21^(1/3)*SIN('OddsRatio_working_3-way'!Y21/3)</f>
        <v>5.9367102456821308E-2</v>
      </c>
      <c r="AD21" s="11">
        <f>'OddsRatio_working_3-way'!X21^(1/3)*SIN(('OddsRatio_working_3-way'!Y21+2*PI())/3)</f>
        <v>0.42622953390014978</v>
      </c>
      <c r="AE21" s="11">
        <f>'OddsRatio_working_3-way'!X21^(1/3)*SIN(('OddsRatio_working_3-way'!Y21+4*PI())/3)</f>
        <v>-0.48559663635697098</v>
      </c>
      <c r="AF21" s="11">
        <f>-'OddsRatio_working_3-way'!U21/(3*'OddsRatio_working_3-way'!X21^(1/3))*COS(('OddsRatio_working_3-way'!Y21)/3)</f>
        <v>0.52644308485209435</v>
      </c>
      <c r="AG21" s="11">
        <f>-'OddsRatio_working_3-way'!U21/(3*'OddsRatio_working_3-way'!X21^(1/3))*COS(('OddsRatio_working_3-way'!Y21+2*PI())/3)</f>
        <v>-0.31463496130272794</v>
      </c>
      <c r="AH21" s="11">
        <f>-'OddsRatio_working_3-way'!U21/(3*'OddsRatio_working_3-way'!X21^(1/3))*COS(('OddsRatio_working_3-way'!Y21+4*PI())/3)</f>
        <v>-0.21180812354936651</v>
      </c>
      <c r="AI21" s="11">
        <f>'OddsRatio_working_3-way'!U21/(3*'OddsRatio_working_3-way'!X21^(1/3))*SIN(('OddsRatio_working_3-way'!Y21)/3)</f>
        <v>-5.9367102456821322E-2</v>
      </c>
      <c r="AJ21" s="11">
        <f>'OddsRatio_working_3-way'!U21/(3*'OddsRatio_working_3-way'!X21^(1/3))*SIN(('OddsRatio_working_3-way'!Y21+2*PI())/3)</f>
        <v>-0.42622953390014984</v>
      </c>
      <c r="AK21" s="11">
        <f>'OddsRatio_working_3-way'!U21/(3*'OddsRatio_working_3-way'!X21^(1/3))*SIN(('OddsRatio_working_3-way'!Y21+4*PI())/3)</f>
        <v>0.48559663635697109</v>
      </c>
      <c r="AL21" s="11">
        <f>'OddsRatio_working_3-way'!Z21+'OddsRatio_working_3-way'!AF21</f>
        <v>1.0528861697041885</v>
      </c>
      <c r="AM21" s="11">
        <f>'OddsRatio_working_3-way'!AA21+'OddsRatio_working_3-way'!AG21</f>
        <v>-0.62926992260545578</v>
      </c>
      <c r="AN21" s="11">
        <f>'OddsRatio_working_3-way'!AB21+'OddsRatio_working_3-way'!AH21</f>
        <v>-0.42361624709873297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1.0528861697041885</v>
      </c>
      <c r="AS21" s="11">
        <f>IF(('OddsRatio_working_3-way'!X21=0),IF(Q21&gt;0,-Q21^(1/3),(-Q21)^(1/3)),'OddsRatio_working_3-way'!AM21-'OddsRatio_working_3-way'!R21/3)</f>
        <v>-0.62926992260545578</v>
      </c>
      <c r="AT21" s="11">
        <f>IF(('OddsRatio_working_3-way'!X21=0),IF(Q21&gt;0,-Q21^(1/3),(-Q21)^(1/3)),'OddsRatio_working_3-way'!AN21-'OddsRatio_working_3-way'!R21/3)</f>
        <v>-0.42361624709873297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1.71</v>
      </c>
      <c r="B22" s="4">
        <f>IF('True_Odds_Calculator_3-way'!B23="","",'True_Odds_Calculator_3-way'!B23)</f>
        <v>3.85</v>
      </c>
      <c r="C22" s="4">
        <f>IF('True_Odds_Calculator_3-way'!C23="","",'True_Odds_Calculator_3-way'!C23)</f>
        <v>5.18</v>
      </c>
      <c r="D22" s="9">
        <f t="shared" si="13"/>
        <v>0.56914372524938917</v>
      </c>
      <c r="E22" s="9">
        <f t="shared" si="14"/>
        <v>0.24760049984460761</v>
      </c>
      <c r="F22" s="9">
        <f t="shared" si="15"/>
        <v>0.18325577490600345</v>
      </c>
      <c r="G22" s="9">
        <f t="shared" si="16"/>
        <v>1.0662330034939818</v>
      </c>
      <c r="H22" s="9">
        <f t="shared" si="17"/>
        <v>1.7570254324807268</v>
      </c>
      <c r="I22" s="9">
        <f t="shared" si="18"/>
        <v>4.038764059957848</v>
      </c>
      <c r="J22" s="9">
        <f t="shared" si="19"/>
        <v>5.4568539546048438</v>
      </c>
      <c r="K22" s="11">
        <f t="shared" si="20"/>
        <v>0.58479532163742687</v>
      </c>
      <c r="L22" s="11">
        <f t="shared" si="21"/>
        <v>0.25974025974025972</v>
      </c>
      <c r="M22" s="11">
        <f t="shared" si="22"/>
        <v>0.19305019305019305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-0.24802353373781949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0.2269626329776705</v>
      </c>
      <c r="Q22" s="11">
        <f>2*'OddsRatio_working_3-way'!K22*'OddsRatio_working_3-way'!L22*'OddsRatio_working_3-way'!M22</f>
        <v>5.864667518802856E-2</v>
      </c>
      <c r="R22" s="11">
        <f t="shared" si="23"/>
        <v>0</v>
      </c>
      <c r="S22" s="11">
        <f t="shared" si="24"/>
        <v>-0.91508507099002934</v>
      </c>
      <c r="T22" s="11">
        <f t="shared" si="25"/>
        <v>-0.23645609069509807</v>
      </c>
      <c r="U22" s="11">
        <f>'OddsRatio_working_3-way'!S22-'OddsRatio_working_3-way'!R22^2/3</f>
        <v>-0.91508507099002934</v>
      </c>
      <c r="V22" s="11">
        <f>'OddsRatio_working_3-way'!S22*'OddsRatio_working_3-way'!R22/3-2*'OddsRatio_working_3-way'!R22^3/27-'OddsRatio_working_3-way'!T22</f>
        <v>0.23645609069509807</v>
      </c>
      <c r="W22" s="11">
        <f>'OddsRatio_working_3-way'!V22^2+4*'OddsRatio_working_3-way'!U22^3/27</f>
        <v>-5.761067503174918E-2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0.1684652470530329</v>
      </c>
      <c r="Y22" s="11">
        <f>IF('OddsRatio_working_3-way'!W22&gt;=0,IF('OddsRatio_working_3-way'!V22+SQRT('OddsRatio_working_3-way'!W22)&gt;0,0,PI()),ACOS('OddsRatio_working_3-way'!V22/(2*'OddsRatio_working_3-way'!X22)))</f>
        <v>0.79288241004569149</v>
      </c>
      <c r="Z22" s="11">
        <f>'OddsRatio_working_3-way'!X22^(1/3)*COS('OddsRatio_working_3-way'!Y22/3)</f>
        <v>0.53311650174699088</v>
      </c>
      <c r="AA22" s="11">
        <f>'OddsRatio_working_3-way'!X22^(1/3)*COS(('OddsRatio_working_3-way'!Y22+2*PI())/3)</f>
        <v>-0.39150369665402524</v>
      </c>
      <c r="AB22" s="11">
        <f>'OddsRatio_working_3-way'!X22^(1/3)*COS(('OddsRatio_working_3-way'!Y22+4*PI())/3)</f>
        <v>-0.14161280509296584</v>
      </c>
      <c r="AC22" s="11">
        <f>'OddsRatio_working_3-way'!X22^(1/3)*SIN('OddsRatio_working_3-way'!Y22/3)</f>
        <v>0.14427457351081327</v>
      </c>
      <c r="AD22" s="11">
        <f>'OddsRatio_working_3-way'!X22^(1/3)*SIN(('OddsRatio_working_3-way'!Y22+2*PI())/3)</f>
        <v>0.38955514693417859</v>
      </c>
      <c r="AE22" s="11">
        <f>'OddsRatio_working_3-way'!X22^(1/3)*SIN(('OddsRatio_working_3-way'!Y22+4*PI())/3)</f>
        <v>-0.53382972044499177</v>
      </c>
      <c r="AF22" s="11">
        <f>-'OddsRatio_working_3-way'!U22/(3*'OddsRatio_working_3-way'!X22^(1/3))*COS(('OddsRatio_working_3-way'!Y22)/3)</f>
        <v>0.53311650174699088</v>
      </c>
      <c r="AG22" s="11">
        <f>-'OddsRatio_working_3-way'!U22/(3*'OddsRatio_working_3-way'!X22^(1/3))*COS(('OddsRatio_working_3-way'!Y22+2*PI())/3)</f>
        <v>-0.39150369665402524</v>
      </c>
      <c r="AH22" s="11">
        <f>-'OddsRatio_working_3-way'!U22/(3*'OddsRatio_working_3-way'!X22^(1/3))*COS(('OddsRatio_working_3-way'!Y22+4*PI())/3)</f>
        <v>-0.14161280509296584</v>
      </c>
      <c r="AI22" s="11">
        <f>'OddsRatio_working_3-way'!U22/(3*'OddsRatio_working_3-way'!X22^(1/3))*SIN(('OddsRatio_working_3-way'!Y22)/3)</f>
        <v>-0.14427457351081327</v>
      </c>
      <c r="AJ22" s="11">
        <f>'OddsRatio_working_3-way'!U22/(3*'OddsRatio_working_3-way'!X22^(1/3))*SIN(('OddsRatio_working_3-way'!Y22+2*PI())/3)</f>
        <v>-0.38955514693417859</v>
      </c>
      <c r="AK22" s="11">
        <f>'OddsRatio_working_3-way'!U22/(3*'OddsRatio_working_3-way'!X22^(1/3))*SIN(('OddsRatio_working_3-way'!Y22+4*PI())/3)</f>
        <v>0.53382972044499177</v>
      </c>
      <c r="AL22" s="11">
        <f>'OddsRatio_working_3-way'!Z22+'OddsRatio_working_3-way'!AF22</f>
        <v>1.0662330034939818</v>
      </c>
      <c r="AM22" s="11">
        <f>'OddsRatio_working_3-way'!AA22+'OddsRatio_working_3-way'!AG22</f>
        <v>-0.78300739330805047</v>
      </c>
      <c r="AN22" s="11">
        <f>'OddsRatio_working_3-way'!AB22+'OddsRatio_working_3-way'!AH22</f>
        <v>-0.28322561018593168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1.0662330034939818</v>
      </c>
      <c r="AS22" s="11">
        <f>IF(('OddsRatio_working_3-way'!X22=0),IF(Q22&gt;0,-Q22^(1/3),(-Q22)^(1/3)),'OddsRatio_working_3-way'!AM22-'OddsRatio_working_3-way'!R22/3)</f>
        <v>-0.78300739330805047</v>
      </c>
      <c r="AT22" s="11">
        <f>IF(('OddsRatio_working_3-way'!X22=0),IF(Q22&gt;0,-Q22^(1/3),(-Q22)^(1/3)),'OddsRatio_working_3-way'!AN22-'OddsRatio_working_3-way'!R22/3)</f>
        <v>-0.28322561018593168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1.74</v>
      </c>
      <c r="B23" s="4">
        <f>IF('True_Odds_Calculator_3-way'!B24="","",'True_Odds_Calculator_3-way'!B24)</f>
        <v>3.71</v>
      </c>
      <c r="C23" s="4">
        <f>IF('True_Odds_Calculator_3-way'!C24="","",'True_Odds_Calculator_3-way'!C24)</f>
        <v>5.19</v>
      </c>
      <c r="D23" s="9">
        <f t="shared" si="13"/>
        <v>0.55940046011663846</v>
      </c>
      <c r="E23" s="9">
        <f t="shared" si="14"/>
        <v>0.25743856202139764</v>
      </c>
      <c r="F23" s="9">
        <f t="shared" si="15"/>
        <v>0.18316097786196395</v>
      </c>
      <c r="G23" s="9">
        <f t="shared" si="16"/>
        <v>1.0643623416076893</v>
      </c>
      <c r="H23" s="9">
        <f t="shared" si="17"/>
        <v>1.7876281327896901</v>
      </c>
      <c r="I23" s="9">
        <f t="shared" si="18"/>
        <v>3.8844219457568387</v>
      </c>
      <c r="J23" s="9">
        <f t="shared" si="19"/>
        <v>5.4596782113362181</v>
      </c>
      <c r="K23" s="11">
        <f t="shared" si="20"/>
        <v>0.57471264367816088</v>
      </c>
      <c r="L23" s="11">
        <f t="shared" si="21"/>
        <v>0.26954177897574122</v>
      </c>
      <c r="M23" s="11">
        <f t="shared" si="22"/>
        <v>0.19267822736030826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-0.25079825926381605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0.22803569988424499</v>
      </c>
      <c r="Q23" s="11">
        <f>2*'OddsRatio_working_3-way'!K23*'OddsRatio_working_3-way'!L23*'OddsRatio_working_3-way'!M23</f>
        <v>5.9695209393781409E-2</v>
      </c>
      <c r="R23" s="11">
        <f t="shared" si="23"/>
        <v>0</v>
      </c>
      <c r="S23" s="11">
        <f t="shared" si="24"/>
        <v>-0.90923956391727978</v>
      </c>
      <c r="T23" s="11">
        <f t="shared" si="25"/>
        <v>-0.23802082825059681</v>
      </c>
      <c r="U23" s="11">
        <f>'OddsRatio_working_3-way'!S23-'OddsRatio_working_3-way'!R23^2/3</f>
        <v>-0.90923956391727978</v>
      </c>
      <c r="V23" s="11">
        <f>'OddsRatio_working_3-way'!S23*'OddsRatio_working_3-way'!R23/3-2*'OddsRatio_working_3-way'!R23^3/27-'OddsRatio_working_3-way'!T23</f>
        <v>0.23802082825059681</v>
      </c>
      <c r="W23" s="11">
        <f>'OddsRatio_working_3-way'!V23^2+4*'OddsRatio_working_3-way'!U23^3/27</f>
        <v>-5.4706593001574572E-2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0.16685360925274786</v>
      </c>
      <c r="Y23" s="11">
        <f>IF('OddsRatio_working_3-way'!W23&gt;=0,IF('OddsRatio_working_3-way'!V23+SQRT('OddsRatio_working_3-way'!W23)&gt;0,0,PI()),ACOS('OddsRatio_working_3-way'!V23/(2*'OddsRatio_working_3-way'!X23)))</f>
        <v>0.77665439517742407</v>
      </c>
      <c r="Z23" s="11">
        <f>'OddsRatio_working_3-way'!X23^(1/3)*COS('OddsRatio_working_3-way'!Y23/3)</f>
        <v>0.53218117080384475</v>
      </c>
      <c r="AA23" s="11">
        <f>'OddsRatio_working_3-way'!X23^(1/3)*COS(('OddsRatio_working_3-way'!Y23+2*PI())/3)</f>
        <v>-0.3881450489037</v>
      </c>
      <c r="AB23" s="11">
        <f>'OddsRatio_working_3-way'!X23^(1/3)*COS(('OddsRatio_working_3-way'!Y23+4*PI())/3)</f>
        <v>-0.14403612190014489</v>
      </c>
      <c r="AC23" s="11">
        <f>'OddsRatio_working_3-way'!X23^(1/3)*SIN('OddsRatio_working_3-way'!Y23/3)</f>
        <v>0.14093635471709329</v>
      </c>
      <c r="AD23" s="11">
        <f>'OddsRatio_working_3-way'!X23^(1/3)*SIN(('OddsRatio_working_3-way'!Y23+2*PI())/3)</f>
        <v>0.39041423597332831</v>
      </c>
      <c r="AE23" s="11">
        <f>'OddsRatio_working_3-way'!X23^(1/3)*SIN(('OddsRatio_working_3-way'!Y23+4*PI())/3)</f>
        <v>-0.53135059069042156</v>
      </c>
      <c r="AF23" s="11">
        <f>-'OddsRatio_working_3-way'!U23/(3*'OddsRatio_working_3-way'!X23^(1/3))*COS(('OddsRatio_working_3-way'!Y23)/3)</f>
        <v>0.53218117080384464</v>
      </c>
      <c r="AG23" s="11">
        <f>-'OddsRatio_working_3-way'!U23/(3*'OddsRatio_working_3-way'!X23^(1/3))*COS(('OddsRatio_working_3-way'!Y23+2*PI())/3)</f>
        <v>-0.38814504890369989</v>
      </c>
      <c r="AH23" s="11">
        <f>-'OddsRatio_working_3-way'!U23/(3*'OddsRatio_working_3-way'!X23^(1/3))*COS(('OddsRatio_working_3-way'!Y23+4*PI())/3)</f>
        <v>-0.14403612190014486</v>
      </c>
      <c r="AI23" s="11">
        <f>'OddsRatio_working_3-way'!U23/(3*'OddsRatio_working_3-way'!X23^(1/3))*SIN(('OddsRatio_working_3-way'!Y23)/3)</f>
        <v>-0.14093635471709326</v>
      </c>
      <c r="AJ23" s="11">
        <f>'OddsRatio_working_3-way'!U23/(3*'OddsRatio_working_3-way'!X23^(1/3))*SIN(('OddsRatio_working_3-way'!Y23+2*PI())/3)</f>
        <v>-0.39041423597332819</v>
      </c>
      <c r="AK23" s="11">
        <f>'OddsRatio_working_3-way'!U23/(3*'OddsRatio_working_3-way'!X23^(1/3))*SIN(('OddsRatio_working_3-way'!Y23+4*PI())/3)</f>
        <v>0.53135059069042145</v>
      </c>
      <c r="AL23" s="11">
        <f>'OddsRatio_working_3-way'!Z23+'OddsRatio_working_3-way'!AF23</f>
        <v>1.0643623416076893</v>
      </c>
      <c r="AM23" s="11">
        <f>'OddsRatio_working_3-way'!AA23+'OddsRatio_working_3-way'!AG23</f>
        <v>-0.77629009780739988</v>
      </c>
      <c r="AN23" s="11">
        <f>'OddsRatio_working_3-way'!AB23+'OddsRatio_working_3-way'!AH23</f>
        <v>-0.28807224380028973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1.0643623416076893</v>
      </c>
      <c r="AS23" s="11">
        <f>IF(('OddsRatio_working_3-way'!X23=0),IF(Q23&gt;0,-Q23^(1/3),(-Q23)^(1/3)),'OddsRatio_working_3-way'!AM23-'OddsRatio_working_3-way'!R23/3)</f>
        <v>-0.77629009780739988</v>
      </c>
      <c r="AT23" s="11">
        <f>IF(('OddsRatio_working_3-way'!X23=0),IF(Q23&gt;0,-Q23^(1/3),(-Q23)^(1/3)),'OddsRatio_working_3-way'!AN23-'OddsRatio_working_3-way'!R23/3)</f>
        <v>-0.28807224380028973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2.06</v>
      </c>
      <c r="B24" s="4">
        <f>IF('True_Odds_Calculator_3-way'!B25="","",'True_Odds_Calculator_3-way'!B25)</f>
        <v>3.29</v>
      </c>
      <c r="C24" s="4">
        <f>IF('True_Odds_Calculator_3-way'!C25="","",'True_Odds_Calculator_3-way'!C25)</f>
        <v>4.07</v>
      </c>
      <c r="D24" s="9">
        <f t="shared" si="13"/>
        <v>0.471789222681607</v>
      </c>
      <c r="E24" s="9">
        <f t="shared" si="14"/>
        <v>0.29250558205353638</v>
      </c>
      <c r="F24" s="9">
        <f t="shared" si="15"/>
        <v>0.23570519526485664</v>
      </c>
      <c r="G24" s="9">
        <f t="shared" si="16"/>
        <v>1.0562175440159383</v>
      </c>
      <c r="H24" s="9">
        <f t="shared" si="17"/>
        <v>2.1195905966568946</v>
      </c>
      <c r="I24" s="9">
        <f t="shared" si="18"/>
        <v>3.4187381757964985</v>
      </c>
      <c r="J24" s="9">
        <f t="shared" si="19"/>
        <v>4.2425878601289311</v>
      </c>
      <c r="K24" s="11">
        <f t="shared" si="20"/>
        <v>0.4854368932038835</v>
      </c>
      <c r="L24" s="11">
        <f t="shared" si="21"/>
        <v>0.303951367781155</v>
      </c>
      <c r="M24" s="11">
        <f t="shared" si="22"/>
        <v>0.24570024570024568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-0.27016071407726028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0.23274346761229633</v>
      </c>
      <c r="Q24" s="11">
        <f>2*'OddsRatio_working_3-way'!K24*'OddsRatio_working_3-way'!L24*'OddsRatio_working_3-way'!M24</f>
        <v>7.2505753150248084E-2</v>
      </c>
      <c r="R24" s="11">
        <f t="shared" si="23"/>
        <v>0</v>
      </c>
      <c r="S24" s="11">
        <f t="shared" si="24"/>
        <v>-0.86150004602718289</v>
      </c>
      <c r="T24" s="11">
        <f t="shared" si="25"/>
        <v>-0.26838007664398222</v>
      </c>
      <c r="U24" s="11">
        <f>'OddsRatio_working_3-way'!S24-'OddsRatio_working_3-way'!R24^2/3</f>
        <v>-0.86150004602718289</v>
      </c>
      <c r="V24" s="11">
        <f>'OddsRatio_working_3-way'!S24*'OddsRatio_working_3-way'!R24/3-2*'OddsRatio_working_3-way'!R24^3/27-'OddsRatio_working_3-way'!T24</f>
        <v>0.26838007664398222</v>
      </c>
      <c r="W24" s="11">
        <f>'OddsRatio_working_3-way'!V24^2+4*'OddsRatio_working_3-way'!U24^3/27</f>
        <v>-2.2696595328226501E-2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0.15388669603612284</v>
      </c>
      <c r="Y24" s="11">
        <f>IF('OddsRatio_working_3-way'!W24&gt;=0,IF('OddsRatio_working_3-way'!V24+SQRT('OddsRatio_working_3-way'!W24)&gt;0,0,PI()),ACOS('OddsRatio_working_3-way'!V24/(2*'OddsRatio_working_3-way'!X24)))</f>
        <v>0.51151186066754106</v>
      </c>
      <c r="Z24" s="11">
        <f>'OddsRatio_working_3-way'!X24^(1/3)*COS('OddsRatio_working_3-way'!Y24/3)</f>
        <v>0.52810877200796924</v>
      </c>
      <c r="AA24" s="11">
        <f>'OddsRatio_working_3-way'!X24^(1/3)*COS(('OddsRatio_working_3-way'!Y24+2*PI())/3)</f>
        <v>-0.34279989510115061</v>
      </c>
      <c r="AB24" s="11">
        <f>'OddsRatio_working_3-way'!X24^(1/3)*COS(('OddsRatio_working_3-way'!Y24+4*PI())/3)</f>
        <v>-0.18530887690681849</v>
      </c>
      <c r="AC24" s="11">
        <f>'OddsRatio_working_3-way'!X24^(1/3)*SIN('OddsRatio_working_3-way'!Y24/3)</f>
        <v>9.0927481749445829E-2</v>
      </c>
      <c r="AD24" s="11">
        <f>'OddsRatio_working_3-way'!X24^(1/3)*SIN(('OddsRatio_working_3-way'!Y24+2*PI())/3)</f>
        <v>0.41189187164558261</v>
      </c>
      <c r="AE24" s="11">
        <f>'OddsRatio_working_3-way'!X24^(1/3)*SIN(('OddsRatio_working_3-way'!Y24+4*PI())/3)</f>
        <v>-0.50281935339502859</v>
      </c>
      <c r="AF24" s="11">
        <f>-'OddsRatio_working_3-way'!U24/(3*'OddsRatio_working_3-way'!X24^(1/3))*COS(('OddsRatio_working_3-way'!Y24)/3)</f>
        <v>0.52810877200796913</v>
      </c>
      <c r="AG24" s="11">
        <f>-'OddsRatio_working_3-way'!U24/(3*'OddsRatio_working_3-way'!X24^(1/3))*COS(('OddsRatio_working_3-way'!Y24+2*PI())/3)</f>
        <v>-0.3427998951011505</v>
      </c>
      <c r="AH24" s="11">
        <f>-'OddsRatio_working_3-way'!U24/(3*'OddsRatio_working_3-way'!X24^(1/3))*COS(('OddsRatio_working_3-way'!Y24+4*PI())/3)</f>
        <v>-0.18530887690681846</v>
      </c>
      <c r="AI24" s="11">
        <f>'OddsRatio_working_3-way'!U24/(3*'OddsRatio_working_3-way'!X24^(1/3))*SIN(('OddsRatio_working_3-way'!Y24)/3)</f>
        <v>-9.0927481749445802E-2</v>
      </c>
      <c r="AJ24" s="11">
        <f>'OddsRatio_working_3-way'!U24/(3*'OddsRatio_working_3-way'!X24^(1/3))*SIN(('OddsRatio_working_3-way'!Y24+2*PI())/3)</f>
        <v>-0.41189187164558255</v>
      </c>
      <c r="AK24" s="11">
        <f>'OddsRatio_working_3-way'!U24/(3*'OddsRatio_working_3-way'!X24^(1/3))*SIN(('OddsRatio_working_3-way'!Y24+4*PI())/3)</f>
        <v>0.50281935339502848</v>
      </c>
      <c r="AL24" s="11">
        <f>'OddsRatio_working_3-way'!Z24+'OddsRatio_working_3-way'!AF24</f>
        <v>1.0562175440159383</v>
      </c>
      <c r="AM24" s="11">
        <f>'OddsRatio_working_3-way'!AA24+'OddsRatio_working_3-way'!AG24</f>
        <v>-0.68559979020230111</v>
      </c>
      <c r="AN24" s="11">
        <f>'OddsRatio_working_3-way'!AB24+'OddsRatio_working_3-way'!AH24</f>
        <v>-0.37061775381363693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1.0562175440159383</v>
      </c>
      <c r="AS24" s="11">
        <f>IF(('OddsRatio_working_3-way'!X24=0),IF(Q24&gt;0,-Q24^(1/3),(-Q24)^(1/3)),'OddsRatio_working_3-way'!AM24-'OddsRatio_working_3-way'!R24/3)</f>
        <v>-0.68559979020230111</v>
      </c>
      <c r="AT24" s="11">
        <f>IF(('OddsRatio_working_3-way'!X24=0),IF(Q24&gt;0,-Q24^(1/3),(-Q24)^(1/3)),'OddsRatio_working_3-way'!AN24-'OddsRatio_working_3-way'!R24/3)</f>
        <v>-0.37061775381363693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2.08</v>
      </c>
      <c r="B25" s="4">
        <f>IF('True_Odds_Calculator_3-way'!B26="","",'True_Odds_Calculator_3-way'!B26)</f>
        <v>3.51</v>
      </c>
      <c r="C25" s="4">
        <f>IF('True_Odds_Calculator_3-way'!C26="","",'True_Odds_Calculator_3-way'!C26)</f>
        <v>3.74</v>
      </c>
      <c r="D25" s="9">
        <f t="shared" si="13"/>
        <v>0.46798055100351021</v>
      </c>
      <c r="E25" s="9">
        <f t="shared" si="14"/>
        <v>0.27456667833801895</v>
      </c>
      <c r="F25" s="9">
        <f t="shared" si="15"/>
        <v>0.25745277065847055</v>
      </c>
      <c r="G25" s="9">
        <f t="shared" si="16"/>
        <v>1.0526304989947768</v>
      </c>
      <c r="H25" s="9">
        <f t="shared" si="17"/>
        <v>2.1368409389143594</v>
      </c>
      <c r="I25" s="9">
        <f t="shared" si="18"/>
        <v>3.64210255247689</v>
      </c>
      <c r="J25" s="9">
        <f t="shared" si="19"/>
        <v>3.8842075672456882</v>
      </c>
      <c r="K25" s="11">
        <f t="shared" si="20"/>
        <v>0.48076923076923073</v>
      </c>
      <c r="L25" s="11">
        <f t="shared" si="21"/>
        <v>0.28490028490028491</v>
      </c>
      <c r="M25" s="11">
        <f t="shared" si="22"/>
        <v>0.26737967914438499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-0.27202322564313508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0.23182574087551458</v>
      </c>
      <c r="Q25" s="11">
        <f>2*'OddsRatio_working_3-way'!K25*'OddsRatio_working_3-way'!L25*'OddsRatio_working_3-way'!M25</f>
        <v>7.3246679581521201E-2</v>
      </c>
      <c r="R25" s="11">
        <f t="shared" si="23"/>
        <v>0</v>
      </c>
      <c r="S25" s="11">
        <f t="shared" si="24"/>
        <v>-0.8522277475661022</v>
      </c>
      <c r="T25" s="11">
        <f t="shared" si="25"/>
        <v>-0.26926627095295491</v>
      </c>
      <c r="U25" s="11">
        <f>'OddsRatio_working_3-way'!S25-'OddsRatio_working_3-way'!R25^2/3</f>
        <v>-0.8522277475661022</v>
      </c>
      <c r="V25" s="11">
        <f>'OddsRatio_working_3-way'!S25*'OddsRatio_working_3-way'!R25/3-2*'OddsRatio_working_3-way'!R25^3/27-'OddsRatio_working_3-way'!T25</f>
        <v>0.26926627095295491</v>
      </c>
      <c r="W25" s="11">
        <f>'OddsRatio_working_3-way'!V25^2+4*'OddsRatio_working_3-way'!U25^3/27</f>
        <v>-1.9194387800649984E-2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0.15140897634681383</v>
      </c>
      <c r="Y25" s="11">
        <f>IF('OddsRatio_working_3-way'!W25&gt;=0,IF('OddsRatio_working_3-way'!V25+SQRT('OddsRatio_working_3-way'!W25)&gt;0,0,PI()),ACOS('OddsRatio_working_3-way'!V25/(2*'OddsRatio_working_3-way'!X25)))</f>
        <v>0.47519875065068273</v>
      </c>
      <c r="Z25" s="11">
        <f>'OddsRatio_working_3-way'!X25^(1/3)*COS('OddsRatio_working_3-way'!Y25/3)</f>
        <v>0.52631524949738828</v>
      </c>
      <c r="AA25" s="11">
        <f>'OddsRatio_working_3-way'!X25^(1/3)*COS(('OddsRatio_working_3-way'!Y25+2*PI())/3)</f>
        <v>-0.3359664875430135</v>
      </c>
      <c r="AB25" s="11">
        <f>'OddsRatio_working_3-way'!X25^(1/3)*COS(('OddsRatio_working_3-way'!Y25+4*PI())/3)</f>
        <v>-0.19034876195437481</v>
      </c>
      <c r="AC25" s="11">
        <f>'OddsRatio_working_3-way'!X25^(1/3)*SIN('OddsRatio_working_3-way'!Y25/3)</f>
        <v>8.4072433067381644E-2</v>
      </c>
      <c r="AD25" s="11">
        <f>'OddsRatio_working_3-way'!X25^(1/3)*SIN(('OddsRatio_working_3-way'!Y25+2*PI())/3)</f>
        <v>0.41376615993019233</v>
      </c>
      <c r="AE25" s="11">
        <f>'OddsRatio_working_3-way'!X25^(1/3)*SIN(('OddsRatio_working_3-way'!Y25+4*PI())/3)</f>
        <v>-0.49783859299757405</v>
      </c>
      <c r="AF25" s="11">
        <f>-'OddsRatio_working_3-way'!U25/(3*'OddsRatio_working_3-way'!X25^(1/3))*COS(('OddsRatio_working_3-way'!Y25)/3)</f>
        <v>0.52631524949738839</v>
      </c>
      <c r="AG25" s="11">
        <f>-'OddsRatio_working_3-way'!U25/(3*'OddsRatio_working_3-way'!X25^(1/3))*COS(('OddsRatio_working_3-way'!Y25+2*PI())/3)</f>
        <v>-0.33596648754301356</v>
      </c>
      <c r="AH25" s="11">
        <f>-'OddsRatio_working_3-way'!U25/(3*'OddsRatio_working_3-way'!X25^(1/3))*COS(('OddsRatio_working_3-way'!Y25+4*PI())/3)</f>
        <v>-0.19034876195437483</v>
      </c>
      <c r="AI25" s="11">
        <f>'OddsRatio_working_3-way'!U25/(3*'OddsRatio_working_3-way'!X25^(1/3))*SIN(('OddsRatio_working_3-way'!Y25)/3)</f>
        <v>-8.4072433067381672E-2</v>
      </c>
      <c r="AJ25" s="11">
        <f>'OddsRatio_working_3-way'!U25/(3*'OddsRatio_working_3-way'!X25^(1/3))*SIN(('OddsRatio_working_3-way'!Y25+2*PI())/3)</f>
        <v>-0.41376615993019245</v>
      </c>
      <c r="AK25" s="11">
        <f>'OddsRatio_working_3-way'!U25/(3*'OddsRatio_working_3-way'!X25^(1/3))*SIN(('OddsRatio_working_3-way'!Y25+4*PI())/3)</f>
        <v>0.4978385929975741</v>
      </c>
      <c r="AL25" s="11">
        <f>'OddsRatio_working_3-way'!Z25+'OddsRatio_working_3-way'!AF25</f>
        <v>1.0526304989947768</v>
      </c>
      <c r="AM25" s="11">
        <f>'OddsRatio_working_3-way'!AA25+'OddsRatio_working_3-way'!AG25</f>
        <v>-0.67193297508602701</v>
      </c>
      <c r="AN25" s="11">
        <f>'OddsRatio_working_3-way'!AB25+'OddsRatio_working_3-way'!AH25</f>
        <v>-0.38069752390874967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1.0526304989947768</v>
      </c>
      <c r="AS25" s="11">
        <f>IF(('OddsRatio_working_3-way'!X25=0),IF(Q25&gt;0,-Q25^(1/3),(-Q25)^(1/3)),'OddsRatio_working_3-way'!AM25-'OddsRatio_working_3-way'!R25/3)</f>
        <v>-0.67193297508602701</v>
      </c>
      <c r="AT25" s="11">
        <f>IF(('OddsRatio_working_3-way'!X25=0),IF(Q25&gt;0,-Q25^(1/3),(-Q25)^(1/3)),'OddsRatio_working_3-way'!AN25-'OddsRatio_working_3-way'!R25/3)</f>
        <v>-0.38069752390874967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2.0099999999999998</v>
      </c>
      <c r="B26" s="4">
        <f>IF('True_Odds_Calculator_3-way'!B27="","",'True_Odds_Calculator_3-way'!B27)</f>
        <v>3.38</v>
      </c>
      <c r="C26" s="4">
        <f>IF('True_Odds_Calculator_3-way'!C27="","",'True_Odds_Calculator_3-way'!C27)</f>
        <v>4.16</v>
      </c>
      <c r="D26" s="9">
        <f t="shared" si="13"/>
        <v>0.48424963846611452</v>
      </c>
      <c r="E26" s="9">
        <f t="shared" si="14"/>
        <v>0.28492275689744773</v>
      </c>
      <c r="F26" s="9">
        <f t="shared" si="15"/>
        <v>0.23082760463643762</v>
      </c>
      <c r="G26" s="9">
        <f t="shared" si="16"/>
        <v>1.0545055313376559</v>
      </c>
      <c r="H26" s="9">
        <f t="shared" si="17"/>
        <v>2.065050586651032</v>
      </c>
      <c r="I26" s="9">
        <f t="shared" si="18"/>
        <v>3.5097231645836211</v>
      </c>
      <c r="J26" s="9">
        <f t="shared" si="19"/>
        <v>4.3322374790269933</v>
      </c>
      <c r="K26" s="11">
        <f t="shared" si="20"/>
        <v>0.49751243781094534</v>
      </c>
      <c r="L26" s="11">
        <f t="shared" si="21"/>
        <v>0.29585798816568049</v>
      </c>
      <c r="M26" s="11">
        <f t="shared" si="22"/>
        <v>0.24038461538461536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-0.26876909263423432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0.23175825469828823</v>
      </c>
      <c r="Q26" s="11">
        <f>2*'OddsRatio_working_3-way'!K26*'OddsRatio_working_3-way'!L26*'OddsRatio_working_3-way'!M26</f>
        <v>7.0765879297187251E-2</v>
      </c>
      <c r="R26" s="11">
        <f t="shared" si="23"/>
        <v>0</v>
      </c>
      <c r="S26" s="11">
        <f t="shared" si="24"/>
        <v>-0.86229503707737021</v>
      </c>
      <c r="T26" s="11">
        <f t="shared" si="25"/>
        <v>-0.2632961945274413</v>
      </c>
      <c r="U26" s="11">
        <f>'OddsRatio_working_3-way'!S26-'OddsRatio_working_3-way'!R26^2/3</f>
        <v>-0.86229503707737021</v>
      </c>
      <c r="V26" s="11">
        <f>'OddsRatio_working_3-way'!S26*'OddsRatio_working_3-way'!R26/3-2*'OddsRatio_working_3-way'!R26^3/27-'OddsRatio_working_3-way'!T26</f>
        <v>0.2632961945274413</v>
      </c>
      <c r="W26" s="11">
        <f>'OddsRatio_working_3-way'!V26^2+4*'OddsRatio_working_3-way'!U26^3/27</f>
        <v>-2.5662051683554218E-2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0.15409975481501131</v>
      </c>
      <c r="Y26" s="11">
        <f>IF('OddsRatio_working_3-way'!W26&gt;=0,IF('OddsRatio_working_3-way'!V26+SQRT('OddsRatio_working_3-way'!W26)&gt;0,0,PI()),ACOS('OddsRatio_working_3-way'!V26/(2*'OddsRatio_working_3-way'!X26)))</f>
        <v>0.54658525557322246</v>
      </c>
      <c r="Z26" s="11">
        <f>'OddsRatio_working_3-way'!X26^(1/3)*COS('OddsRatio_working_3-way'!Y26/3)</f>
        <v>0.52725276566882784</v>
      </c>
      <c r="AA26" s="11">
        <f>'OddsRatio_working_3-way'!X26^(1/3)*COS(('OddsRatio_working_3-way'!Y26+2*PI())/3)</f>
        <v>-0.34775218202985475</v>
      </c>
      <c r="AB26" s="11">
        <f>'OddsRatio_working_3-way'!X26^(1/3)*COS(('OddsRatio_working_3-way'!Y26+4*PI())/3)</f>
        <v>-0.17950058363897298</v>
      </c>
      <c r="AC26" s="11">
        <f>'OddsRatio_working_3-way'!X26^(1/3)*SIN('OddsRatio_working_3-way'!Y26/3)</f>
        <v>9.7140105622560396E-2</v>
      </c>
      <c r="AD26" s="11">
        <f>'OddsRatio_working_3-way'!X26^(1/3)*SIN(('OddsRatio_working_3-way'!Y26+2*PI())/3)</f>
        <v>0.4080442364735285</v>
      </c>
      <c r="AE26" s="11">
        <f>'OddsRatio_working_3-way'!X26^(1/3)*SIN(('OddsRatio_working_3-way'!Y26+4*PI())/3)</f>
        <v>-0.50518434209608887</v>
      </c>
      <c r="AF26" s="11">
        <f>-'OddsRatio_working_3-way'!U26/(3*'OddsRatio_working_3-way'!X26^(1/3))*COS(('OddsRatio_working_3-way'!Y26)/3)</f>
        <v>0.52725276566882795</v>
      </c>
      <c r="AG26" s="11">
        <f>-'OddsRatio_working_3-way'!U26/(3*'OddsRatio_working_3-way'!X26^(1/3))*COS(('OddsRatio_working_3-way'!Y26+2*PI())/3)</f>
        <v>-0.34775218202985481</v>
      </c>
      <c r="AH26" s="11">
        <f>-'OddsRatio_working_3-way'!U26/(3*'OddsRatio_working_3-way'!X26^(1/3))*COS(('OddsRatio_working_3-way'!Y26+4*PI())/3)</f>
        <v>-0.179500583638973</v>
      </c>
      <c r="AI26" s="11">
        <f>'OddsRatio_working_3-way'!U26/(3*'OddsRatio_working_3-way'!X26^(1/3))*SIN(('OddsRatio_working_3-way'!Y26)/3)</f>
        <v>-9.714010562256041E-2</v>
      </c>
      <c r="AJ26" s="11">
        <f>'OddsRatio_working_3-way'!U26/(3*'OddsRatio_working_3-way'!X26^(1/3))*SIN(('OddsRatio_working_3-way'!Y26+2*PI())/3)</f>
        <v>-0.40804423647352855</v>
      </c>
      <c r="AK26" s="11">
        <f>'OddsRatio_working_3-way'!U26/(3*'OddsRatio_working_3-way'!X26^(1/3))*SIN(('OddsRatio_working_3-way'!Y26+4*PI())/3)</f>
        <v>0.50518434209608898</v>
      </c>
      <c r="AL26" s="11">
        <f>'OddsRatio_working_3-way'!Z26+'OddsRatio_working_3-way'!AF26</f>
        <v>1.0545055313376559</v>
      </c>
      <c r="AM26" s="11">
        <f>'OddsRatio_working_3-way'!AA26+'OddsRatio_working_3-way'!AG26</f>
        <v>-0.69550436405970961</v>
      </c>
      <c r="AN26" s="11">
        <f>'OddsRatio_working_3-way'!AB26+'OddsRatio_working_3-way'!AH26</f>
        <v>-0.35900116727794595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1.0545055313376559</v>
      </c>
      <c r="AS26" s="11">
        <f>IF(('OddsRatio_working_3-way'!X26=0),IF(Q26&gt;0,-Q26^(1/3),(-Q26)^(1/3)),'OddsRatio_working_3-way'!AM26-'OddsRatio_working_3-way'!R26/3)</f>
        <v>-0.69550436405970961</v>
      </c>
      <c r="AT26" s="11">
        <f>IF(('OddsRatio_working_3-way'!X26=0),IF(Q26&gt;0,-Q26^(1/3),(-Q26)^(1/3)),'OddsRatio_working_3-way'!AN26-'OddsRatio_working_3-way'!R26/3)</f>
        <v>-0.35900116727794595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4.53</v>
      </c>
      <c r="B27" s="4">
        <f>IF('True_Odds_Calculator_3-way'!B28="","",'True_Odds_Calculator_3-way'!B28)</f>
        <v>3.36</v>
      </c>
      <c r="C27" s="4">
        <f>IF('True_Odds_Calculator_3-way'!C28="","",'True_Odds_Calculator_3-way'!C28)</f>
        <v>1.93</v>
      </c>
      <c r="D27" s="9">
        <f t="shared" si="13"/>
        <v>0.21087710275204169</v>
      </c>
      <c r="E27" s="9">
        <f t="shared" si="14"/>
        <v>0.28556745614335693</v>
      </c>
      <c r="F27" s="9">
        <f t="shared" si="15"/>
        <v>0.50355544110460126</v>
      </c>
      <c r="G27" s="9">
        <f t="shared" si="16"/>
        <v>1.0600845707872719</v>
      </c>
      <c r="H27" s="9">
        <f t="shared" si="17"/>
        <v>4.7420985348790703</v>
      </c>
      <c r="I27" s="9">
        <f t="shared" si="18"/>
        <v>3.5017995870579619</v>
      </c>
      <c r="J27" s="9">
        <f t="shared" si="19"/>
        <v>1.9858786508321624</v>
      </c>
      <c r="K27" s="11">
        <f t="shared" si="20"/>
        <v>0.22075055187637968</v>
      </c>
      <c r="L27" s="11">
        <f t="shared" si="21"/>
        <v>0.29761904761904762</v>
      </c>
      <c r="M27" s="11">
        <f t="shared" si="22"/>
        <v>0.5181347150259068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-0.26373931173539988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0.23216117132323427</v>
      </c>
      <c r="Q27" s="11">
        <f>2*'OddsRatio_working_3-way'!K27*'OddsRatio_working_3-way'!L27*'OddsRatio_working_3-way'!M27</f>
        <v>6.8082454933499778E-2</v>
      </c>
      <c r="R27" s="11">
        <f t="shared" si="23"/>
        <v>0</v>
      </c>
      <c r="S27" s="11">
        <f t="shared" si="24"/>
        <v>-0.88026760135081106</v>
      </c>
      <c r="T27" s="11">
        <f t="shared" si="25"/>
        <v>-0.25814299159847831</v>
      </c>
      <c r="U27" s="11">
        <f>'OddsRatio_working_3-way'!S27-'OddsRatio_working_3-way'!R27^2/3</f>
        <v>-0.88026760135081106</v>
      </c>
      <c r="V27" s="11">
        <f>'OddsRatio_working_3-way'!S27*'OddsRatio_working_3-way'!R27/3-2*'OddsRatio_working_3-way'!R27^3/27-'OddsRatio_working_3-way'!T27</f>
        <v>0.25814299159847831</v>
      </c>
      <c r="W27" s="11">
        <f>'OddsRatio_working_3-way'!V27^2+4*'OddsRatio_working_3-way'!U27^3/27</f>
        <v>-3.4413141152149787E-2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0.15894255665456769</v>
      </c>
      <c r="Y27" s="11">
        <f>IF('OddsRatio_working_3-way'!W27&gt;=0,IF('OddsRatio_working_3-way'!V27+SQRT('OddsRatio_working_3-way'!W27)&gt;0,0,PI()),ACOS('OddsRatio_working_3-way'!V27/(2*'OddsRatio_working_3-way'!X27)))</f>
        <v>0.6231163556200997</v>
      </c>
      <c r="Z27" s="11">
        <f>'OddsRatio_working_3-way'!X27^(1/3)*COS('OddsRatio_working_3-way'!Y27/3)</f>
        <v>0.53004228539363596</v>
      </c>
      <c r="AA27" s="11">
        <f>'OddsRatio_working_3-way'!X27^(1/3)*COS(('OddsRatio_working_3-way'!Y27+2*PI())/3)</f>
        <v>-0.36175935701112782</v>
      </c>
      <c r="AB27" s="11">
        <f>'OddsRatio_working_3-way'!X27^(1/3)*COS(('OddsRatio_working_3-way'!Y27+4*PI())/3)</f>
        <v>-0.16828292838250822</v>
      </c>
      <c r="AC27" s="11">
        <f>'OddsRatio_working_3-way'!X27^(1/3)*SIN('OddsRatio_working_3-way'!Y27/3)</f>
        <v>0.11170366815058093</v>
      </c>
      <c r="AD27" s="11">
        <f>'OddsRatio_working_3-way'!X27^(1/3)*SIN(('OddsRatio_working_3-way'!Y27+2*PI())/3)</f>
        <v>0.40317825015555975</v>
      </c>
      <c r="AE27" s="11">
        <f>'OddsRatio_working_3-way'!X27^(1/3)*SIN(('OddsRatio_working_3-way'!Y27+4*PI())/3)</f>
        <v>-0.51488191830614072</v>
      </c>
      <c r="AF27" s="11">
        <f>-'OddsRatio_working_3-way'!U27/(3*'OddsRatio_working_3-way'!X27^(1/3))*COS(('OddsRatio_working_3-way'!Y27)/3)</f>
        <v>0.53004228539363585</v>
      </c>
      <c r="AG27" s="11">
        <f>-'OddsRatio_working_3-way'!U27/(3*'OddsRatio_working_3-way'!X27^(1/3))*COS(('OddsRatio_working_3-way'!Y27+2*PI())/3)</f>
        <v>-0.36175935701112777</v>
      </c>
      <c r="AH27" s="11">
        <f>-'OddsRatio_working_3-way'!U27/(3*'OddsRatio_working_3-way'!X27^(1/3))*COS(('OddsRatio_working_3-way'!Y27+4*PI())/3)</f>
        <v>-0.16828292838250819</v>
      </c>
      <c r="AI27" s="11">
        <f>'OddsRatio_working_3-way'!U27/(3*'OddsRatio_working_3-way'!X27^(1/3))*SIN(('OddsRatio_working_3-way'!Y27)/3)</f>
        <v>-0.11170366815058091</v>
      </c>
      <c r="AJ27" s="11">
        <f>'OddsRatio_working_3-way'!U27/(3*'OddsRatio_working_3-way'!X27^(1/3))*SIN(('OddsRatio_working_3-way'!Y27+2*PI())/3)</f>
        <v>-0.40317825015555964</v>
      </c>
      <c r="AK27" s="11">
        <f>'OddsRatio_working_3-way'!U27/(3*'OddsRatio_working_3-way'!X27^(1/3))*SIN(('OddsRatio_working_3-way'!Y27+4*PI())/3)</f>
        <v>0.51488191830614061</v>
      </c>
      <c r="AL27" s="11">
        <f>'OddsRatio_working_3-way'!Z27+'OddsRatio_working_3-way'!AF27</f>
        <v>1.0600845707872719</v>
      </c>
      <c r="AM27" s="11">
        <f>'OddsRatio_working_3-way'!AA27+'OddsRatio_working_3-way'!AG27</f>
        <v>-0.72351871402225565</v>
      </c>
      <c r="AN27" s="11">
        <f>'OddsRatio_working_3-way'!AB27+'OddsRatio_working_3-way'!AH27</f>
        <v>-0.33656585676501638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1.0600845707872719</v>
      </c>
      <c r="AS27" s="11">
        <f>IF(('OddsRatio_working_3-way'!X27=0),IF(Q27&gt;0,-Q27^(1/3),(-Q27)^(1/3)),'OddsRatio_working_3-way'!AM27-'OddsRatio_working_3-way'!R27/3)</f>
        <v>-0.72351871402225565</v>
      </c>
      <c r="AT27" s="11">
        <f>IF(('OddsRatio_working_3-way'!X27=0),IF(Q27&gt;0,-Q27^(1/3),(-Q27)^(1/3)),'OddsRatio_working_3-way'!AN27-'OddsRatio_working_3-way'!R27/3)</f>
        <v>-0.33656585676501638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2.23</v>
      </c>
      <c r="B28" s="4">
        <f>IF('True_Odds_Calculator_3-way'!B29="","",'True_Odds_Calculator_3-way'!B29)</f>
        <v>3.15</v>
      </c>
      <c r="C28" s="4">
        <f>IF('True_Odds_Calculator_3-way'!C29="","",'True_Odds_Calculator_3-way'!C29)</f>
        <v>3.75</v>
      </c>
      <c r="D28" s="9">
        <f t="shared" si="13"/>
        <v>0.43616294264383992</v>
      </c>
      <c r="E28" s="9">
        <f t="shared" si="14"/>
        <v>0.30678286012843187</v>
      </c>
      <c r="F28" s="9">
        <f t="shared" si="15"/>
        <v>0.25705419722772838</v>
      </c>
      <c r="G28" s="9">
        <f t="shared" si="16"/>
        <v>1.0509927984551328</v>
      </c>
      <c r="H28" s="9">
        <f t="shared" si="17"/>
        <v>2.292721142099813</v>
      </c>
      <c r="I28" s="9">
        <f t="shared" si="18"/>
        <v>3.2596345166785361</v>
      </c>
      <c r="J28" s="9">
        <f t="shared" si="19"/>
        <v>3.8902301957516148</v>
      </c>
      <c r="K28" s="11">
        <f t="shared" si="20"/>
        <v>0.44843049327354262</v>
      </c>
      <c r="L28" s="11">
        <f t="shared" si="21"/>
        <v>0.31746031746031744</v>
      </c>
      <c r="M28" s="11">
        <f t="shared" si="22"/>
        <v>0.26666666666666666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-0.27607658908107358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0.23270932687973048</v>
      </c>
      <c r="Q28" s="11">
        <f>2*'OddsRatio_working_3-way'!K28*'OddsRatio_working_3-way'!L28*'OddsRatio_working_3-way'!M28</f>
        <v>7.5924739601869642E-2</v>
      </c>
      <c r="R28" s="11">
        <f t="shared" si="23"/>
        <v>0</v>
      </c>
      <c r="S28" s="11">
        <f t="shared" si="24"/>
        <v>-0.84291582873545379</v>
      </c>
      <c r="T28" s="11">
        <f t="shared" si="25"/>
        <v>-0.27501332095773368</v>
      </c>
      <c r="U28" s="11">
        <f>'OddsRatio_working_3-way'!S28-'OddsRatio_working_3-way'!R28^2/3</f>
        <v>-0.84291582873545379</v>
      </c>
      <c r="V28" s="11">
        <f>'OddsRatio_working_3-way'!S28*'OddsRatio_working_3-way'!R28/3-2*'OddsRatio_working_3-way'!R28^3/27-'OddsRatio_working_3-way'!T28</f>
        <v>0.27501332095773368</v>
      </c>
      <c r="W28" s="11">
        <f>'OddsRatio_working_3-way'!V28^2+4*'OddsRatio_working_3-way'!U28^3/27</f>
        <v>-1.3093254961269951E-2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0.14893419827684926</v>
      </c>
      <c r="Y28" s="11">
        <f>IF('OddsRatio_working_3-way'!W28&gt;=0,IF('OddsRatio_working_3-way'!V28+SQRT('OddsRatio_working_3-way'!W28)&gt;0,0,PI()),ACOS('OddsRatio_working_3-way'!V28/(2*'OddsRatio_working_3-way'!X28)))</f>
        <v>0.39428561421939623</v>
      </c>
      <c r="Z28" s="11">
        <f>'OddsRatio_working_3-way'!X28^(1/3)*COS('OddsRatio_working_3-way'!Y28/3)</f>
        <v>0.52549639922756641</v>
      </c>
      <c r="AA28" s="11">
        <f>'OddsRatio_working_3-way'!X28^(1/3)*COS(('OddsRatio_working_3-way'!Y28+2*PI())/3)</f>
        <v>-0.32290722207101791</v>
      </c>
      <c r="AB28" s="11">
        <f>'OddsRatio_working_3-way'!X28^(1/3)*COS(('OddsRatio_working_3-way'!Y28+4*PI())/3)</f>
        <v>-0.20258917715654856</v>
      </c>
      <c r="AC28" s="11">
        <f>'OddsRatio_working_3-way'!X28^(1/3)*SIN('OddsRatio_working_3-way'!Y28/3)</f>
        <v>6.9465655619738373E-2</v>
      </c>
      <c r="AD28" s="11">
        <f>'OddsRatio_working_3-way'!X28^(1/3)*SIN(('OddsRatio_working_3-way'!Y28+2*PI())/3)</f>
        <v>0.42036040351845255</v>
      </c>
      <c r="AE28" s="11">
        <f>'OddsRatio_working_3-way'!X28^(1/3)*SIN(('OddsRatio_working_3-way'!Y28+4*PI())/3)</f>
        <v>-0.48982605913819094</v>
      </c>
      <c r="AF28" s="11">
        <f>-'OddsRatio_working_3-way'!U28/(3*'OddsRatio_working_3-way'!X28^(1/3))*COS(('OddsRatio_working_3-way'!Y28)/3)</f>
        <v>0.52549639922756641</v>
      </c>
      <c r="AG28" s="11">
        <f>-'OddsRatio_working_3-way'!U28/(3*'OddsRatio_working_3-way'!X28^(1/3))*COS(('OddsRatio_working_3-way'!Y28+2*PI())/3)</f>
        <v>-0.32290722207101791</v>
      </c>
      <c r="AH28" s="11">
        <f>-'OddsRatio_working_3-way'!U28/(3*'OddsRatio_working_3-way'!X28^(1/3))*COS(('OddsRatio_working_3-way'!Y28+4*PI())/3)</f>
        <v>-0.20258917715654856</v>
      </c>
      <c r="AI28" s="11">
        <f>'OddsRatio_working_3-way'!U28/(3*'OddsRatio_working_3-way'!X28^(1/3))*SIN(('OddsRatio_working_3-way'!Y28)/3)</f>
        <v>-6.9465655619738373E-2</v>
      </c>
      <c r="AJ28" s="11">
        <f>'OddsRatio_working_3-way'!U28/(3*'OddsRatio_working_3-way'!X28^(1/3))*SIN(('OddsRatio_working_3-way'!Y28+2*PI())/3)</f>
        <v>-0.42036040351845255</v>
      </c>
      <c r="AK28" s="11">
        <f>'OddsRatio_working_3-way'!U28/(3*'OddsRatio_working_3-way'!X28^(1/3))*SIN(('OddsRatio_working_3-way'!Y28+4*PI())/3)</f>
        <v>0.48982605913819094</v>
      </c>
      <c r="AL28" s="11">
        <f>'OddsRatio_working_3-way'!Z28+'OddsRatio_working_3-way'!AF28</f>
        <v>1.0509927984551328</v>
      </c>
      <c r="AM28" s="11">
        <f>'OddsRatio_working_3-way'!AA28+'OddsRatio_working_3-way'!AG28</f>
        <v>-0.64581444414203582</v>
      </c>
      <c r="AN28" s="11">
        <f>'OddsRatio_working_3-way'!AB28+'OddsRatio_working_3-way'!AH28</f>
        <v>-0.40517835431309712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1.0509927984551328</v>
      </c>
      <c r="AS28" s="11">
        <f>IF(('OddsRatio_working_3-way'!X28=0),IF(Q28&gt;0,-Q28^(1/3),(-Q28)^(1/3)),'OddsRatio_working_3-way'!AM28-'OddsRatio_working_3-way'!R28/3)</f>
        <v>-0.64581444414203582</v>
      </c>
      <c r="AT28" s="11">
        <f>IF(('OddsRatio_working_3-way'!X28=0),IF(Q28&gt;0,-Q28^(1/3),(-Q28)^(1/3)),'OddsRatio_working_3-way'!AN28-'OddsRatio_working_3-way'!R28/3)</f>
        <v>-0.40517835431309712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1.78</v>
      </c>
      <c r="B29" s="4">
        <f>IF('True_Odds_Calculator_3-way'!B30="","",'True_Odds_Calculator_3-way'!B30)</f>
        <v>3.79</v>
      </c>
      <c r="C29" s="4">
        <f>IF('True_Odds_Calculator_3-way'!C30="","",'True_Odds_Calculator_3-way'!C30)</f>
        <v>4.79</v>
      </c>
      <c r="D29" s="9">
        <f t="shared" si="13"/>
        <v>0.54765340094001524</v>
      </c>
      <c r="E29" s="9">
        <f t="shared" si="14"/>
        <v>0.2528803212808296</v>
      </c>
      <c r="F29" s="9">
        <f t="shared" si="15"/>
        <v>0.19946627777915527</v>
      </c>
      <c r="G29" s="9">
        <f t="shared" si="16"/>
        <v>1.0589389863387535</v>
      </c>
      <c r="H29" s="9">
        <f t="shared" si="17"/>
        <v>1.8259724093442278</v>
      </c>
      <c r="I29" s="9">
        <f t="shared" si="18"/>
        <v>3.9544397718851214</v>
      </c>
      <c r="J29" s="9">
        <f t="shared" si="19"/>
        <v>5.0133787582238751</v>
      </c>
      <c r="K29" s="11">
        <f t="shared" si="20"/>
        <v>0.5617977528089888</v>
      </c>
      <c r="L29" s="11">
        <f t="shared" si="21"/>
        <v>0.26385224274406333</v>
      </c>
      <c r="M29" s="11">
        <f t="shared" si="22"/>
        <v>0.20876826722338204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-0.25523679951209222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0.22776295496191812</v>
      </c>
      <c r="Q29" s="11">
        <f>2*'OddsRatio_working_3-way'!K29*'OddsRatio_working_3-way'!L29*'OddsRatio_working_3-way'!M29</f>
        <v>6.1892107326608187E-2</v>
      </c>
      <c r="R29" s="11">
        <f t="shared" si="23"/>
        <v>0</v>
      </c>
      <c r="S29" s="11">
        <f t="shared" si="24"/>
        <v>-0.89235939095501593</v>
      </c>
      <c r="T29" s="11">
        <f t="shared" si="25"/>
        <v>-0.24248896493342825</v>
      </c>
      <c r="U29" s="11">
        <f>'OddsRatio_working_3-way'!S29-'OddsRatio_working_3-way'!R29^2/3</f>
        <v>-0.89235939095501593</v>
      </c>
      <c r="V29" s="11">
        <f>'OddsRatio_working_3-way'!S29*'OddsRatio_working_3-way'!R29/3-2*'OddsRatio_working_3-way'!R29^3/27-'OddsRatio_working_3-way'!T29</f>
        <v>0.24248896493342825</v>
      </c>
      <c r="W29" s="11">
        <f>'OddsRatio_working_3-way'!V29^2+4*'OddsRatio_working_3-way'!U29^3/27</f>
        <v>-4.6471768110410663E-2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0.16222874762576459</v>
      </c>
      <c r="Y29" s="11">
        <f>IF('OddsRatio_working_3-way'!W29&gt;=0,IF('OddsRatio_working_3-way'!V29+SQRT('OddsRatio_working_3-way'!W29)&gt;0,0,PI()),ACOS('OddsRatio_working_3-way'!V29/(2*'OddsRatio_working_3-way'!X29)))</f>
        <v>0.72670538665211781</v>
      </c>
      <c r="Z29" s="11">
        <f>'OddsRatio_working_3-way'!X29^(1/3)*COS('OddsRatio_working_3-way'!Y29/3)</f>
        <v>0.52946949316937686</v>
      </c>
      <c r="AA29" s="11">
        <f>'OddsRatio_working_3-way'!X29^(1/3)*COS(('OddsRatio_working_3-way'!Y29+2*PI())/3)</f>
        <v>-0.3780325382267874</v>
      </c>
      <c r="AB29" s="11">
        <f>'OddsRatio_working_3-way'!X29^(1/3)*COS(('OddsRatio_working_3-way'!Y29+4*PI())/3)</f>
        <v>-0.15143695494258957</v>
      </c>
      <c r="AC29" s="11">
        <f>'OddsRatio_working_3-way'!X29^(1/3)*SIN('OddsRatio_working_3-way'!Y29/3)</f>
        <v>0.13082502100631199</v>
      </c>
      <c r="AD29" s="11">
        <f>'OddsRatio_working_3-way'!X29^(1/3)*SIN(('OddsRatio_working_3-way'!Y29+2*PI())/3)</f>
        <v>0.39312152111039567</v>
      </c>
      <c r="AE29" s="11">
        <f>'OddsRatio_working_3-way'!X29^(1/3)*SIN(('OddsRatio_working_3-way'!Y29+4*PI())/3)</f>
        <v>-0.52394654211670755</v>
      </c>
      <c r="AF29" s="11">
        <f>-'OddsRatio_working_3-way'!U29/(3*'OddsRatio_working_3-way'!X29^(1/3))*COS(('OddsRatio_working_3-way'!Y29)/3)</f>
        <v>0.52946949316937664</v>
      </c>
      <c r="AG29" s="11">
        <f>-'OddsRatio_working_3-way'!U29/(3*'OddsRatio_working_3-way'!X29^(1/3))*COS(('OddsRatio_working_3-way'!Y29+2*PI())/3)</f>
        <v>-0.37803253822678728</v>
      </c>
      <c r="AH29" s="11">
        <f>-'OddsRatio_working_3-way'!U29/(3*'OddsRatio_working_3-way'!X29^(1/3))*COS(('OddsRatio_working_3-way'!Y29+4*PI())/3)</f>
        <v>-0.15143695494258949</v>
      </c>
      <c r="AI29" s="11">
        <f>'OddsRatio_working_3-way'!U29/(3*'OddsRatio_working_3-way'!X29^(1/3))*SIN(('OddsRatio_working_3-way'!Y29)/3)</f>
        <v>-0.13082502100631194</v>
      </c>
      <c r="AJ29" s="11">
        <f>'OddsRatio_working_3-way'!U29/(3*'OddsRatio_working_3-way'!X29^(1/3))*SIN(('OddsRatio_working_3-way'!Y29+2*PI())/3)</f>
        <v>-0.3931215211103955</v>
      </c>
      <c r="AK29" s="11">
        <f>'OddsRatio_working_3-way'!U29/(3*'OddsRatio_working_3-way'!X29^(1/3))*SIN(('OddsRatio_working_3-way'!Y29+4*PI())/3)</f>
        <v>0.52394654211670744</v>
      </c>
      <c r="AL29" s="11">
        <f>'OddsRatio_working_3-way'!Z29+'OddsRatio_working_3-way'!AF29</f>
        <v>1.0589389863387535</v>
      </c>
      <c r="AM29" s="11">
        <f>'OddsRatio_working_3-way'!AA29+'OddsRatio_working_3-way'!AG29</f>
        <v>-0.75606507645357468</v>
      </c>
      <c r="AN29" s="11">
        <f>'OddsRatio_working_3-way'!AB29+'OddsRatio_working_3-way'!AH29</f>
        <v>-0.30287390988517904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1.0589389863387535</v>
      </c>
      <c r="AS29" s="11">
        <f>IF(('OddsRatio_working_3-way'!X29=0),IF(Q29&gt;0,-Q29^(1/3),(-Q29)^(1/3)),'OddsRatio_working_3-way'!AM29-'OddsRatio_working_3-way'!R29/3)</f>
        <v>-0.75606507645357468</v>
      </c>
      <c r="AT29" s="11">
        <f>IF(('OddsRatio_working_3-way'!X29=0),IF(Q29&gt;0,-Q29^(1/3),(-Q29)^(1/3)),'OddsRatio_working_3-way'!AN29-'OddsRatio_working_3-way'!R29/3)</f>
        <v>-0.30287390988517904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2.93</v>
      </c>
      <c r="B30" s="4">
        <f>IF('True_Odds_Calculator_3-way'!B31="","",'True_Odds_Calculator_3-way'!B31)</f>
        <v>3.13</v>
      </c>
      <c r="C30" s="4">
        <f>IF('True_Odds_Calculator_3-way'!C31="","",'True_Odds_Calculator_3-way'!C31)</f>
        <v>2.69</v>
      </c>
      <c r="D30" s="9">
        <f t="shared" si="13"/>
        <v>0.33047595507162109</v>
      </c>
      <c r="E30" s="9">
        <f t="shared" si="14"/>
        <v>0.30903488887246233</v>
      </c>
      <c r="F30" s="9">
        <f t="shared" si="15"/>
        <v>0.36048915605591647</v>
      </c>
      <c r="G30" s="9">
        <f t="shared" si="16"/>
        <v>1.0497091994084005</v>
      </c>
      <c r="H30" s="9">
        <f t="shared" si="17"/>
        <v>3.0259387548582133</v>
      </c>
      <c r="I30" s="9">
        <f t="shared" si="18"/>
        <v>3.2358805947398923</v>
      </c>
      <c r="J30" s="9">
        <f t="shared" si="19"/>
        <v>2.7740085470001965</v>
      </c>
      <c r="K30" s="11">
        <f t="shared" si="20"/>
        <v>0.34129692832764502</v>
      </c>
      <c r="L30" s="11">
        <f t="shared" si="21"/>
        <v>0.31948881789137379</v>
      </c>
      <c r="M30" s="11">
        <f t="shared" si="22"/>
        <v>0.37174721189591081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-0.28161733162689595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0.23307924722780612</v>
      </c>
      <c r="Q30" s="11">
        <f>2*'OddsRatio_working_3-way'!K30*'OddsRatio_working_3-way'!L30*'OddsRatio_working_3-way'!M30</f>
        <v>8.1071042514019517E-2</v>
      </c>
      <c r="R30" s="11">
        <f t="shared" si="23"/>
        <v>0</v>
      </c>
      <c r="S30" s="11">
        <f t="shared" si="24"/>
        <v>-0.82764525138177192</v>
      </c>
      <c r="T30" s="11">
        <f t="shared" si="25"/>
        <v>-0.28787660917626845</v>
      </c>
      <c r="U30" s="11">
        <f>'OddsRatio_working_3-way'!S30-'OddsRatio_working_3-way'!R30^2/3</f>
        <v>-0.82764525138177192</v>
      </c>
      <c r="V30" s="11">
        <f>'OddsRatio_working_3-way'!S30*'OddsRatio_working_3-way'!R30/3-2*'OddsRatio_working_3-way'!R30^3/27-'OddsRatio_working_3-way'!T30</f>
        <v>0.28787660917626845</v>
      </c>
      <c r="W30" s="11">
        <f>'OddsRatio_working_3-way'!V30^2+4*'OddsRatio_working_3-way'!U30^3/27</f>
        <v>-1.1173148711337427E-3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0.14490536306669238</v>
      </c>
      <c r="Y30" s="11">
        <f>IF('OddsRatio_working_3-way'!W30&gt;=0,IF('OddsRatio_working_3-way'!V30+SQRT('OddsRatio_working_3-way'!W30)&gt;0,0,PI()),ACOS('OddsRatio_working_3-way'!V30/(2*'OddsRatio_working_3-way'!X30)))</f>
        <v>0.11559550931033269</v>
      </c>
      <c r="Z30" s="11">
        <f>'OddsRatio_working_3-way'!X30^(1/3)*COS('OddsRatio_working_3-way'!Y30/3)</f>
        <v>0.52485459970420023</v>
      </c>
      <c r="AA30" s="11">
        <f>'OddsRatio_working_3-way'!X30^(1/3)*COS(('OddsRatio_working_3-way'!Y30+2*PI())/3)</f>
        <v>-0.27995013416766729</v>
      </c>
      <c r="AB30" s="11">
        <f>'OddsRatio_working_3-way'!X30^(1/3)*COS(('OddsRatio_working_3-way'!Y30+4*PI())/3)</f>
        <v>-0.24490446553653267</v>
      </c>
      <c r="AC30" s="11">
        <f>'OddsRatio_working_3-way'!X30^(1/3)*SIN('OddsRatio_working_3-way'!Y30/3)</f>
        <v>2.023362621811595E-2</v>
      </c>
      <c r="AD30" s="11">
        <f>'OddsRatio_working_3-way'!X30^(1/3)*SIN(('OddsRatio_working_3-way'!Y30+2*PI())/3)</f>
        <v>0.44442060352789203</v>
      </c>
      <c r="AE30" s="11">
        <f>'OddsRatio_working_3-way'!X30^(1/3)*SIN(('OddsRatio_working_3-way'!Y30+4*PI())/3)</f>
        <v>-0.46465422974600795</v>
      </c>
      <c r="AF30" s="11">
        <f>-'OddsRatio_working_3-way'!U30/(3*'OddsRatio_working_3-way'!X30^(1/3))*COS(('OddsRatio_working_3-way'!Y30)/3)</f>
        <v>0.52485459970420012</v>
      </c>
      <c r="AG30" s="11">
        <f>-'OddsRatio_working_3-way'!U30/(3*'OddsRatio_working_3-way'!X30^(1/3))*COS(('OddsRatio_working_3-way'!Y30+2*PI())/3)</f>
        <v>-0.27995013416766723</v>
      </c>
      <c r="AH30" s="11">
        <f>-'OddsRatio_working_3-way'!U30/(3*'OddsRatio_working_3-way'!X30^(1/3))*COS(('OddsRatio_working_3-way'!Y30+4*PI())/3)</f>
        <v>-0.24490446553653261</v>
      </c>
      <c r="AI30" s="11">
        <f>'OddsRatio_working_3-way'!U30/(3*'OddsRatio_working_3-way'!X30^(1/3))*SIN(('OddsRatio_working_3-way'!Y30)/3)</f>
        <v>-2.0233626218115947E-2</v>
      </c>
      <c r="AJ30" s="11">
        <f>'OddsRatio_working_3-way'!U30/(3*'OddsRatio_working_3-way'!X30^(1/3))*SIN(('OddsRatio_working_3-way'!Y30+2*PI())/3)</f>
        <v>-0.44442060352789192</v>
      </c>
      <c r="AK30" s="11">
        <f>'OddsRatio_working_3-way'!U30/(3*'OddsRatio_working_3-way'!X30^(1/3))*SIN(('OddsRatio_working_3-way'!Y30+4*PI())/3)</f>
        <v>0.46465422974600784</v>
      </c>
      <c r="AL30" s="11">
        <f>'OddsRatio_working_3-way'!Z30+'OddsRatio_working_3-way'!AF30</f>
        <v>1.0497091994084005</v>
      </c>
      <c r="AM30" s="11">
        <f>'OddsRatio_working_3-way'!AA30+'OddsRatio_working_3-way'!AG30</f>
        <v>-0.55990026833533446</v>
      </c>
      <c r="AN30" s="11">
        <f>'OddsRatio_working_3-way'!AB30+'OddsRatio_working_3-way'!AH30</f>
        <v>-0.48980893107306528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1.0497091994084005</v>
      </c>
      <c r="AS30" s="11">
        <f>IF(('OddsRatio_working_3-way'!X30=0),IF(Q30&gt;0,-Q30^(1/3),(-Q30)^(1/3)),'OddsRatio_working_3-way'!AM30-'OddsRatio_working_3-way'!R30/3)</f>
        <v>-0.55990026833533446</v>
      </c>
      <c r="AT30" s="11">
        <f>IF(('OddsRatio_working_3-way'!X30=0),IF(Q30&gt;0,-Q30^(1/3),(-Q30)^(1/3)),'OddsRatio_working_3-way'!AN30-'OddsRatio_working_3-way'!R30/3)</f>
        <v>-0.48980893107306528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2.4300000000000002</v>
      </c>
      <c r="B31" s="4">
        <f>IF('True_Odds_Calculator_3-way'!B32="","",'True_Odds_Calculator_3-way'!B32)</f>
        <v>3.55</v>
      </c>
      <c r="C31" s="4">
        <f>IF('True_Odds_Calculator_3-way'!C32="","",'True_Odds_Calculator_3-way'!C32)</f>
        <v>2.85</v>
      </c>
      <c r="D31" s="9">
        <f t="shared" si="13"/>
        <v>0.39557806776107374</v>
      </c>
      <c r="E31" s="9">
        <f t="shared" si="14"/>
        <v>0.26848095516470666</v>
      </c>
      <c r="F31" s="9">
        <f t="shared" si="15"/>
        <v>0.33594097707421949</v>
      </c>
      <c r="G31" s="9">
        <f t="shared" si="16"/>
        <v>1.068493716751385</v>
      </c>
      <c r="H31" s="9">
        <f t="shared" si="17"/>
        <v>2.5279460149544808</v>
      </c>
      <c r="I31" s="9">
        <f t="shared" si="18"/>
        <v>3.7246589777160315</v>
      </c>
      <c r="J31" s="9">
        <f t="shared" si="19"/>
        <v>2.9767133759900624</v>
      </c>
      <c r="K31" s="11">
        <f t="shared" si="20"/>
        <v>0.41152263374485593</v>
      </c>
      <c r="L31" s="11">
        <f t="shared" si="21"/>
        <v>0.28169014084507044</v>
      </c>
      <c r="M31" s="11">
        <f t="shared" si="22"/>
        <v>0.35087719298245612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-0.27439011369494859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0.2371314015055607</v>
      </c>
      <c r="Q31" s="11">
        <f>2*'OddsRatio_working_3-way'!K31*'OddsRatio_working_3-way'!L31*'OddsRatio_working_3-way'!M31</f>
        <v>8.1348679761770376E-2</v>
      </c>
      <c r="R31" s="11">
        <f t="shared" si="23"/>
        <v>0</v>
      </c>
      <c r="S31" s="11">
        <f t="shared" si="24"/>
        <v>-0.86421262891851114</v>
      </c>
      <c r="T31" s="11">
        <f t="shared" si="25"/>
        <v>-0.29647088470617872</v>
      </c>
      <c r="U31" s="11">
        <f>'OddsRatio_working_3-way'!S31-'OddsRatio_working_3-way'!R31^2/3</f>
        <v>-0.86421262891851114</v>
      </c>
      <c r="V31" s="11">
        <f>'OddsRatio_working_3-way'!S31*'OddsRatio_working_3-way'!R31/3-2*'OddsRatio_working_3-way'!R31^3/27-'OddsRatio_working_3-way'!T31</f>
        <v>0.29647088470617872</v>
      </c>
      <c r="W31" s="11">
        <f>'OddsRatio_working_3-way'!V31^2+4*'OddsRatio_working_3-way'!U31^3/27</f>
        <v>-7.7270650560736925E-3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0.15461407644077724</v>
      </c>
      <c r="Y31" s="11">
        <f>IF('OddsRatio_working_3-way'!W31&gt;=0,IF('OddsRatio_working_3-way'!V31+SQRT('OddsRatio_working_3-way'!W31)&gt;0,0,PI()),ACOS('OddsRatio_working_3-way'!V31/(2*'OddsRatio_working_3-way'!X31)))</f>
        <v>0.28824303738628454</v>
      </c>
      <c r="Z31" s="11">
        <f>'OddsRatio_working_3-way'!X31^(1/3)*COS('OddsRatio_working_3-way'!Y31/3)</f>
        <v>0.53424685837569252</v>
      </c>
      <c r="AA31" s="11">
        <f>'OddsRatio_working_3-way'!X31^(1/3)*COS(('OddsRatio_working_3-way'!Y31+2*PI())/3)</f>
        <v>-0.31171466113320684</v>
      </c>
      <c r="AB31" s="11">
        <f>'OddsRatio_working_3-way'!X31^(1/3)*COS(('OddsRatio_working_3-way'!Y31+4*PI())/3)</f>
        <v>-0.22253219724248574</v>
      </c>
      <c r="AC31" s="11">
        <f>'OddsRatio_working_3-way'!X31^(1/3)*SIN('OddsRatio_working_3-way'!Y31/3)</f>
        <v>5.1489519534301899E-2</v>
      </c>
      <c r="AD31" s="11">
        <f>'OddsRatio_working_3-way'!X31^(1/3)*SIN(('OddsRatio_working_3-way'!Y31+2*PI())/3)</f>
        <v>0.43692659147822593</v>
      </c>
      <c r="AE31" s="11">
        <f>'OddsRatio_working_3-way'!X31^(1/3)*SIN(('OddsRatio_working_3-way'!Y31+4*PI())/3)</f>
        <v>-0.4884161110125278</v>
      </c>
      <c r="AF31" s="11">
        <f>-'OddsRatio_working_3-way'!U31/(3*'OddsRatio_working_3-way'!X31^(1/3))*COS(('OddsRatio_working_3-way'!Y31)/3)</f>
        <v>0.53424685837569241</v>
      </c>
      <c r="AG31" s="11">
        <f>-'OddsRatio_working_3-way'!U31/(3*'OddsRatio_working_3-way'!X31^(1/3))*COS(('OddsRatio_working_3-way'!Y31+2*PI())/3)</f>
        <v>-0.31171466113320678</v>
      </c>
      <c r="AH31" s="11">
        <f>-'OddsRatio_working_3-way'!U31/(3*'OddsRatio_working_3-way'!X31^(1/3))*COS(('OddsRatio_working_3-way'!Y31+4*PI())/3)</f>
        <v>-0.22253219724248569</v>
      </c>
      <c r="AI31" s="11">
        <f>'OddsRatio_working_3-way'!U31/(3*'OddsRatio_working_3-way'!X31^(1/3))*SIN(('OddsRatio_working_3-way'!Y31)/3)</f>
        <v>-5.1489519534301885E-2</v>
      </c>
      <c r="AJ31" s="11">
        <f>'OddsRatio_working_3-way'!U31/(3*'OddsRatio_working_3-way'!X31^(1/3))*SIN(('OddsRatio_working_3-way'!Y31+2*PI())/3)</f>
        <v>-0.43692659147822582</v>
      </c>
      <c r="AK31" s="11">
        <f>'OddsRatio_working_3-way'!U31/(3*'OddsRatio_working_3-way'!X31^(1/3))*SIN(('OddsRatio_working_3-way'!Y31+4*PI())/3)</f>
        <v>0.48841611101252769</v>
      </c>
      <c r="AL31" s="11">
        <f>'OddsRatio_working_3-way'!Z31+'OddsRatio_working_3-way'!AF31</f>
        <v>1.068493716751385</v>
      </c>
      <c r="AM31" s="11">
        <f>'OddsRatio_working_3-way'!AA31+'OddsRatio_working_3-way'!AG31</f>
        <v>-0.62342932226641357</v>
      </c>
      <c r="AN31" s="11">
        <f>'OddsRatio_working_3-way'!AB31+'OddsRatio_working_3-way'!AH31</f>
        <v>-0.44506439448497143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1.068493716751385</v>
      </c>
      <c r="AS31" s="11">
        <f>IF(('OddsRatio_working_3-way'!X31=0),IF(Q31&gt;0,-Q31^(1/3),(-Q31)^(1/3)),'OddsRatio_working_3-way'!AM31-'OddsRatio_working_3-way'!R31/3)</f>
        <v>-0.62342932226641357</v>
      </c>
      <c r="AT31" s="11">
        <f>IF(('OddsRatio_working_3-way'!X31=0),IF(Q31&gt;0,-Q31^(1/3),(-Q31)^(1/3)),'OddsRatio_working_3-way'!AN31-'OddsRatio_working_3-way'!R31/3)</f>
        <v>-0.44506439448497143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2.83</v>
      </c>
      <c r="B32" s="4">
        <f>IF('True_Odds_Calculator_3-way'!B33="","",'True_Odds_Calculator_3-way'!B33)</f>
        <v>3.08</v>
      </c>
      <c r="C32" s="4">
        <f>IF('True_Odds_Calculator_3-way'!C33="","",'True_Odds_Calculator_3-way'!C33)</f>
        <v>2.74</v>
      </c>
      <c r="D32" s="9">
        <f t="shared" si="13"/>
        <v>0.33889434143659081</v>
      </c>
      <c r="E32" s="9">
        <f t="shared" si="14"/>
        <v>0.31082242053194037</v>
      </c>
      <c r="F32" s="9">
        <f t="shared" si="15"/>
        <v>0.35028323803146871</v>
      </c>
      <c r="G32" s="9">
        <f t="shared" si="16"/>
        <v>1.0659957353694542</v>
      </c>
      <c r="H32" s="9">
        <f t="shared" si="17"/>
        <v>2.9507721957261008</v>
      </c>
      <c r="I32" s="9">
        <f t="shared" si="18"/>
        <v>3.2172711295684642</v>
      </c>
      <c r="J32" s="9">
        <f t="shared" si="19"/>
        <v>2.8548325795428502</v>
      </c>
      <c r="K32" s="11">
        <f t="shared" si="20"/>
        <v>0.35335689045936397</v>
      </c>
      <c r="L32" s="11">
        <f t="shared" si="21"/>
        <v>0.32467532467532467</v>
      </c>
      <c r="M32" s="11">
        <f t="shared" si="22"/>
        <v>0.36496350364963503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-0.27731665821991058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0.23657057909463061</v>
      </c>
      <c r="Q32" s="11">
        <f>2*'OddsRatio_working_3-way'!K32*'OddsRatio_working_3-way'!L32*'OddsRatio_working_3-way'!M32</f>
        <v>8.3741797909603746E-2</v>
      </c>
      <c r="R32" s="11">
        <f t="shared" si="23"/>
        <v>0</v>
      </c>
      <c r="S32" s="11">
        <f t="shared" si="24"/>
        <v>-0.8530702072250973</v>
      </c>
      <c r="T32" s="11">
        <f t="shared" si="25"/>
        <v>-0.30197175476994592</v>
      </c>
      <c r="U32" s="11">
        <f>'OddsRatio_working_3-way'!S32-'OddsRatio_working_3-way'!R32^2/3</f>
        <v>-0.8530702072250973</v>
      </c>
      <c r="V32" s="11">
        <f>'OddsRatio_working_3-way'!S32*'OddsRatio_working_3-way'!R32/3-2*'OddsRatio_working_3-way'!R32^3/27-'OddsRatio_working_3-way'!T32</f>
        <v>0.30197175476994592</v>
      </c>
      <c r="W32" s="11">
        <f>'OddsRatio_working_3-way'!V32^2+4*'OddsRatio_working_3-way'!U32^3/27</f>
        <v>-7.8398374194985077E-4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0.15163354215079708</v>
      </c>
      <c r="Y32" s="11">
        <f>IF('OddsRatio_working_3-way'!W32&gt;=0,IF('OddsRatio_working_3-way'!V32+SQRT('OddsRatio_working_3-way'!W32)&gt;0,0,PI()),ACOS('OddsRatio_working_3-way'!V32/(2*'OddsRatio_working_3-way'!X32)))</f>
        <v>9.2458575123269382E-2</v>
      </c>
      <c r="Z32" s="11">
        <f>'OddsRatio_working_3-way'!X32^(1/3)*COS('OddsRatio_working_3-way'!Y32/3)</f>
        <v>0.53299786768472712</v>
      </c>
      <c r="AA32" s="11">
        <f>'OddsRatio_working_3-way'!X32^(1/3)*COS(('OddsRatio_working_3-way'!Y32+2*PI())/3)</f>
        <v>-0.28072941482246416</v>
      </c>
      <c r="AB32" s="11">
        <f>'OddsRatio_working_3-way'!X32^(1/3)*COS(('OddsRatio_working_3-way'!Y32+4*PI())/3)</f>
        <v>-0.25226845286226302</v>
      </c>
      <c r="AC32" s="11">
        <f>'OddsRatio_working_3-way'!X32^(1/3)*SIN('OddsRatio_working_3-way'!Y32/3)</f>
        <v>1.6431944049117998E-2</v>
      </c>
      <c r="AD32" s="11">
        <f>'OddsRatio_working_3-way'!X32^(1/3)*SIN(('OddsRatio_working_3-way'!Y32+2*PI())/3)</f>
        <v>0.45337372155335159</v>
      </c>
      <c r="AE32" s="11">
        <f>'OddsRatio_working_3-way'!X32^(1/3)*SIN(('OddsRatio_working_3-way'!Y32+4*PI())/3)</f>
        <v>-0.46980566560246945</v>
      </c>
      <c r="AF32" s="11">
        <f>-'OddsRatio_working_3-way'!U32/(3*'OddsRatio_working_3-way'!X32^(1/3))*COS(('OddsRatio_working_3-way'!Y32)/3)</f>
        <v>0.53299786768472701</v>
      </c>
      <c r="AG32" s="11">
        <f>-'OddsRatio_working_3-way'!U32/(3*'OddsRatio_working_3-way'!X32^(1/3))*COS(('OddsRatio_working_3-way'!Y32+2*PI())/3)</f>
        <v>-0.28072941482246411</v>
      </c>
      <c r="AH32" s="11">
        <f>-'OddsRatio_working_3-way'!U32/(3*'OddsRatio_working_3-way'!X32^(1/3))*COS(('OddsRatio_working_3-way'!Y32+4*PI())/3)</f>
        <v>-0.25226845286226296</v>
      </c>
      <c r="AI32" s="11">
        <f>'OddsRatio_working_3-way'!U32/(3*'OddsRatio_working_3-way'!X32^(1/3))*SIN(('OddsRatio_working_3-way'!Y32)/3)</f>
        <v>-1.6431944049117995E-2</v>
      </c>
      <c r="AJ32" s="11">
        <f>'OddsRatio_working_3-way'!U32/(3*'OddsRatio_working_3-way'!X32^(1/3))*SIN(('OddsRatio_working_3-way'!Y32+2*PI())/3)</f>
        <v>-0.45337372155335148</v>
      </c>
      <c r="AK32" s="11">
        <f>'OddsRatio_working_3-way'!U32/(3*'OddsRatio_working_3-way'!X32^(1/3))*SIN(('OddsRatio_working_3-way'!Y32+4*PI())/3)</f>
        <v>0.46980566560246934</v>
      </c>
      <c r="AL32" s="11">
        <f>'OddsRatio_working_3-way'!Z32+'OddsRatio_working_3-way'!AF32</f>
        <v>1.0659957353694542</v>
      </c>
      <c r="AM32" s="11">
        <f>'OddsRatio_working_3-way'!AA32+'OddsRatio_working_3-way'!AG32</f>
        <v>-0.56145882964492833</v>
      </c>
      <c r="AN32" s="11">
        <f>'OddsRatio_working_3-way'!AB32+'OddsRatio_working_3-way'!AH32</f>
        <v>-0.50453690572452592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1.0659957353694542</v>
      </c>
      <c r="AS32" s="11">
        <f>IF(('OddsRatio_working_3-way'!X32=0),IF(Q32&gt;0,-Q32^(1/3),(-Q32)^(1/3)),'OddsRatio_working_3-way'!AM32-'OddsRatio_working_3-way'!R32/3)</f>
        <v>-0.56145882964492833</v>
      </c>
      <c r="AT32" s="11">
        <f>IF(('OddsRatio_working_3-way'!X32=0),IF(Q32&gt;0,-Q32^(1/3),(-Q32)^(1/3)),'OddsRatio_working_3-way'!AN32-'OddsRatio_working_3-way'!R32/3)</f>
        <v>-0.50453690572452592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</v>
      </c>
      <c r="B33" s="4">
        <f>IF('True_Odds_Calculator_3-way'!B34="","",'True_Odds_Calculator_3-way'!B34)</f>
        <v>3.64</v>
      </c>
      <c r="C33" s="4">
        <f>IF('True_Odds_Calculator_3-way'!C34="","",'True_Odds_Calculator_3-way'!C34)</f>
        <v>3.68</v>
      </c>
      <c r="D33" s="9">
        <f t="shared" si="13"/>
        <v>0.48187032312572259</v>
      </c>
      <c r="E33" s="9">
        <f t="shared" si="14"/>
        <v>0.2605080890453717</v>
      </c>
      <c r="F33" s="9">
        <f t="shared" si="15"/>
        <v>0.2576215878289056</v>
      </c>
      <c r="G33" s="9">
        <f t="shared" si="16"/>
        <v>1.075247119418671</v>
      </c>
      <c r="H33" s="9">
        <f t="shared" si="17"/>
        <v>2.075247119418671</v>
      </c>
      <c r="I33" s="9">
        <f t="shared" si="18"/>
        <v>3.8386523952652918</v>
      </c>
      <c r="J33" s="9">
        <f t="shared" si="19"/>
        <v>3.8816622800420384</v>
      </c>
      <c r="K33" s="11">
        <f t="shared" si="20"/>
        <v>0.5</v>
      </c>
      <c r="L33" s="11">
        <f t="shared" si="21"/>
        <v>0.27472527472527469</v>
      </c>
      <c r="M33" s="11">
        <f t="shared" si="22"/>
        <v>0.27173913043478259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-0.2640946010511227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0.23590539894887724</v>
      </c>
      <c r="Q33" s="11">
        <f>2*'OddsRatio_working_3-way'!K33*'OddsRatio_working_3-way'!L33*'OddsRatio_working_3-way'!M33</f>
        <v>7.4653607262302898E-2</v>
      </c>
      <c r="R33" s="11">
        <f t="shared" si="23"/>
        <v>0</v>
      </c>
      <c r="S33" s="11">
        <f t="shared" si="24"/>
        <v>-0.89326096788783393</v>
      </c>
      <c r="T33" s="11">
        <f t="shared" si="25"/>
        <v>-0.28267752148349168</v>
      </c>
      <c r="U33" s="11">
        <f>'OddsRatio_working_3-way'!S33-'OddsRatio_working_3-way'!R33^2/3</f>
        <v>-0.89326096788783393</v>
      </c>
      <c r="V33" s="11">
        <f>'OddsRatio_working_3-way'!S33*'OddsRatio_working_3-way'!R33/3-2*'OddsRatio_working_3-way'!R33^3/27-'OddsRatio_working_3-way'!T33</f>
        <v>0.28267752148349168</v>
      </c>
      <c r="W33" s="11">
        <f>'OddsRatio_working_3-way'!V33^2+4*'OddsRatio_working_3-way'!U33^3/27</f>
        <v>-2.5685487768332876E-2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0.162474666425556</v>
      </c>
      <c r="Y33" s="11">
        <f>IF('OddsRatio_working_3-way'!W33&gt;=0,IF('OddsRatio_working_3-way'!V33+SQRT('OddsRatio_working_3-way'!W33)&gt;0,0,PI()),ACOS('OddsRatio_working_3-way'!V33/(2*'OddsRatio_working_3-way'!X33)))</f>
        <v>0.5157712264421066</v>
      </c>
      <c r="Z33" s="11">
        <f>'OddsRatio_working_3-way'!X33^(1/3)*COS('OddsRatio_working_3-way'!Y33/3)</f>
        <v>0.53762355970933551</v>
      </c>
      <c r="AA33" s="11">
        <f>'OddsRatio_working_3-way'!X33^(1/3)*COS(('OddsRatio_working_3-way'!Y33+2*PI())/3)</f>
        <v>-0.34965683539955167</v>
      </c>
      <c r="AB33" s="11">
        <f>'OddsRatio_working_3-way'!X33^(1/3)*COS(('OddsRatio_working_3-way'!Y33+4*PI())/3)</f>
        <v>-0.18796672430978392</v>
      </c>
      <c r="AC33" s="11">
        <f>'OddsRatio_working_3-way'!X33^(1/3)*SIN('OddsRatio_working_3-way'!Y33/3)</f>
        <v>9.3351829162978059E-2</v>
      </c>
      <c r="AD33" s="11">
        <f>'OddsRatio_working_3-way'!X33^(1/3)*SIN(('OddsRatio_working_3-way'!Y33+2*PI())/3)</f>
        <v>0.41891974579981556</v>
      </c>
      <c r="AE33" s="11">
        <f>'OddsRatio_working_3-way'!X33^(1/3)*SIN(('OddsRatio_working_3-way'!Y33+4*PI())/3)</f>
        <v>-0.51227157496279352</v>
      </c>
      <c r="AF33" s="11">
        <f>-'OddsRatio_working_3-way'!U33/(3*'OddsRatio_working_3-way'!X33^(1/3))*COS(('OddsRatio_working_3-way'!Y33)/3)</f>
        <v>0.53762355970933551</v>
      </c>
      <c r="AG33" s="11">
        <f>-'OddsRatio_working_3-way'!U33/(3*'OddsRatio_working_3-way'!X33^(1/3))*COS(('OddsRatio_working_3-way'!Y33+2*PI())/3)</f>
        <v>-0.34965683539955167</v>
      </c>
      <c r="AH33" s="11">
        <f>-'OddsRatio_working_3-way'!U33/(3*'OddsRatio_working_3-way'!X33^(1/3))*COS(('OddsRatio_working_3-way'!Y33+4*PI())/3)</f>
        <v>-0.18796672430978392</v>
      </c>
      <c r="AI33" s="11">
        <f>'OddsRatio_working_3-way'!U33/(3*'OddsRatio_working_3-way'!X33^(1/3))*SIN(('OddsRatio_working_3-way'!Y33)/3)</f>
        <v>-9.3351829162978059E-2</v>
      </c>
      <c r="AJ33" s="11">
        <f>'OddsRatio_working_3-way'!U33/(3*'OddsRatio_working_3-way'!X33^(1/3))*SIN(('OddsRatio_working_3-way'!Y33+2*PI())/3)</f>
        <v>-0.41891974579981556</v>
      </c>
      <c r="AK33" s="11">
        <f>'OddsRatio_working_3-way'!U33/(3*'OddsRatio_working_3-way'!X33^(1/3))*SIN(('OddsRatio_working_3-way'!Y33+4*PI())/3)</f>
        <v>0.51227157496279352</v>
      </c>
      <c r="AL33" s="11">
        <f>'OddsRatio_working_3-way'!Z33+'OddsRatio_working_3-way'!AF33</f>
        <v>1.075247119418671</v>
      </c>
      <c r="AM33" s="11">
        <f>'OddsRatio_working_3-way'!AA33+'OddsRatio_working_3-way'!AG33</f>
        <v>-0.69931367079910334</v>
      </c>
      <c r="AN33" s="11">
        <f>'OddsRatio_working_3-way'!AB33+'OddsRatio_working_3-way'!AH33</f>
        <v>-0.37593344861956784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1.075247119418671</v>
      </c>
      <c r="AS33" s="11">
        <f>IF(('OddsRatio_working_3-way'!X33=0),IF(Q33&gt;0,-Q33^(1/3),(-Q33)^(1/3)),'OddsRatio_working_3-way'!AM33-'OddsRatio_working_3-way'!R33/3)</f>
        <v>-0.69931367079910334</v>
      </c>
      <c r="AT33" s="11">
        <f>IF(('OddsRatio_working_3-way'!X33=0),IF(Q33&gt;0,-Q33^(1/3),(-Q33)^(1/3)),'OddsRatio_working_3-way'!AN33-'OddsRatio_working_3-way'!R33/3)</f>
        <v>-0.37593344861956784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1.77</v>
      </c>
      <c r="B34" s="4">
        <f>IF('True_Odds_Calculator_3-way'!B35="","",'True_Odds_Calculator_3-way'!B35)</f>
        <v>3.92</v>
      </c>
      <c r="C34" s="4">
        <f>IF('True_Odds_Calculator_3-way'!C35="","",'True_Odds_Calculator_3-way'!C35)</f>
        <v>4.4000000000000004</v>
      </c>
      <c r="D34" s="9">
        <f t="shared" si="13"/>
        <v>0.54565326608533848</v>
      </c>
      <c r="E34" s="9">
        <f t="shared" si="14"/>
        <v>0.24052099638877675</v>
      </c>
      <c r="F34" s="9">
        <f t="shared" si="15"/>
        <v>0.21382573752588457</v>
      </c>
      <c r="G34" s="9">
        <f t="shared" si="16"/>
        <v>1.0813839668346827</v>
      </c>
      <c r="H34" s="9">
        <f t="shared" si="17"/>
        <v>1.8326656544627062</v>
      </c>
      <c r="I34" s="9">
        <f t="shared" si="18"/>
        <v>4.1576411831572733</v>
      </c>
      <c r="J34" s="9">
        <f t="shared" si="19"/>
        <v>4.6767054872379221</v>
      </c>
      <c r="K34" s="11">
        <f t="shared" si="20"/>
        <v>0.56497175141242939</v>
      </c>
      <c r="L34" s="11">
        <f t="shared" si="21"/>
        <v>0.25510204081632654</v>
      </c>
      <c r="M34" s="11">
        <f t="shared" si="22"/>
        <v>0.22727272727272727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-0.25040355125100877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0.23223850403027158</v>
      </c>
      <c r="Q34" s="11">
        <f>2*'OddsRatio_working_3-way'!K34*'OddsRatio_working_3-way'!L34*'OddsRatio_working_3-way'!M34</f>
        <v>6.5511566722220485E-2</v>
      </c>
      <c r="R34" s="11">
        <f t="shared" si="23"/>
        <v>0</v>
      </c>
      <c r="S34" s="11">
        <f t="shared" si="24"/>
        <v>-0.92745691053507362</v>
      </c>
      <c r="T34" s="11">
        <f t="shared" si="25"/>
        <v>-0.2616239521960716</v>
      </c>
      <c r="U34" s="11">
        <f>'OddsRatio_working_3-way'!S34-'OddsRatio_working_3-way'!R34^2/3</f>
        <v>-0.92745691053507362</v>
      </c>
      <c r="V34" s="11">
        <f>'OddsRatio_working_3-way'!S34*'OddsRatio_working_3-way'!R34/3-2*'OddsRatio_working_3-way'!R34^3/27-'OddsRatio_working_3-way'!T34</f>
        <v>0.2616239521960716</v>
      </c>
      <c r="W34" s="11">
        <f>'OddsRatio_working_3-way'!V34^2+4*'OddsRatio_working_3-way'!U34^3/27</f>
        <v>-4.9742014762738318E-2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0.17189321330802351</v>
      </c>
      <c r="Y34" s="11">
        <f>IF('OddsRatio_working_3-way'!W34&gt;=0,IF('OddsRatio_working_3-way'!V34+SQRT('OddsRatio_working_3-way'!W34)&gt;0,0,PI()),ACOS('OddsRatio_working_3-way'!V34/(2*'OddsRatio_working_3-way'!X34)))</f>
        <v>0.70593205438074191</v>
      </c>
      <c r="Z34" s="11">
        <f>'OddsRatio_working_3-way'!X34^(1/3)*COS('OddsRatio_working_3-way'!Y34/3)</f>
        <v>0.54069198341734148</v>
      </c>
      <c r="AA34" s="11">
        <f>'OddsRatio_working_3-way'!X34^(1/3)*COS(('OddsRatio_working_3-way'!Y34+2*PI())/3)</f>
        <v>-0.38261068756152766</v>
      </c>
      <c r="AB34" s="11">
        <f>'OddsRatio_working_3-way'!X34^(1/3)*COS(('OddsRatio_working_3-way'!Y34+4*PI())/3)</f>
        <v>-0.15808129585581387</v>
      </c>
      <c r="AC34" s="11">
        <f>'OddsRatio_working_3-way'!X34^(1/3)*SIN('OddsRatio_working_3-way'!Y34/3)</f>
        <v>0.12963210474227674</v>
      </c>
      <c r="AD34" s="11">
        <f>'OddsRatio_working_3-way'!X34^(1/3)*SIN(('OddsRatio_working_3-way'!Y34+2*PI())/3)</f>
        <v>0.40343694089087373</v>
      </c>
      <c r="AE34" s="11">
        <f>'OddsRatio_working_3-way'!X34^(1/3)*SIN(('OddsRatio_working_3-way'!Y34+4*PI())/3)</f>
        <v>-0.5330690456331505</v>
      </c>
      <c r="AF34" s="11">
        <f>-'OddsRatio_working_3-way'!U34/(3*'OddsRatio_working_3-way'!X34^(1/3))*COS(('OddsRatio_working_3-way'!Y34)/3)</f>
        <v>0.54069198341734137</v>
      </c>
      <c r="AG34" s="11">
        <f>-'OddsRatio_working_3-way'!U34/(3*'OddsRatio_working_3-way'!X34^(1/3))*COS(('OddsRatio_working_3-way'!Y34+2*PI())/3)</f>
        <v>-0.38261068756152755</v>
      </c>
      <c r="AH34" s="11">
        <f>-'OddsRatio_working_3-way'!U34/(3*'OddsRatio_working_3-way'!X34^(1/3))*COS(('OddsRatio_working_3-way'!Y34+4*PI())/3)</f>
        <v>-0.15808129585581385</v>
      </c>
      <c r="AI34" s="11">
        <f>'OddsRatio_working_3-way'!U34/(3*'OddsRatio_working_3-way'!X34^(1/3))*SIN(('OddsRatio_working_3-way'!Y34)/3)</f>
        <v>-0.12963210474227671</v>
      </c>
      <c r="AJ34" s="11">
        <f>'OddsRatio_working_3-way'!U34/(3*'OddsRatio_working_3-way'!X34^(1/3))*SIN(('OddsRatio_working_3-way'!Y34+2*PI())/3)</f>
        <v>-0.40343694089087362</v>
      </c>
      <c r="AK34" s="11">
        <f>'OddsRatio_working_3-way'!U34/(3*'OddsRatio_working_3-way'!X34^(1/3))*SIN(('OddsRatio_working_3-way'!Y34+4*PI())/3)</f>
        <v>0.53306904563315038</v>
      </c>
      <c r="AL34" s="11">
        <f>'OddsRatio_working_3-way'!Z34+'OddsRatio_working_3-way'!AF34</f>
        <v>1.0813839668346827</v>
      </c>
      <c r="AM34" s="11">
        <f>'OddsRatio_working_3-way'!AA34+'OddsRatio_working_3-way'!AG34</f>
        <v>-0.76522137512305521</v>
      </c>
      <c r="AN34" s="11">
        <f>'OddsRatio_working_3-way'!AB34+'OddsRatio_working_3-way'!AH34</f>
        <v>-0.31616259171162775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1.0813839668346827</v>
      </c>
      <c r="AS34" s="11">
        <f>IF(('OddsRatio_working_3-way'!X34=0),IF(Q34&gt;0,-Q34^(1/3),(-Q34)^(1/3)),'OddsRatio_working_3-way'!AM34-'OddsRatio_working_3-way'!R34/3)</f>
        <v>-0.76522137512305521</v>
      </c>
      <c r="AT34" s="11">
        <f>IF(('OddsRatio_working_3-way'!X34=0),IF(Q34&gt;0,-Q34^(1/3),(-Q34)^(1/3)),'OddsRatio_working_3-way'!AN34-'OddsRatio_working_3-way'!R34/3)</f>
        <v>-0.31616259171162775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1.85</v>
      </c>
      <c r="B35" s="4">
        <f>IF('True_Odds_Calculator_3-way'!B36="","",'True_Odds_Calculator_3-way'!B36)</f>
        <v>3.66</v>
      </c>
      <c r="C35" s="4">
        <f>IF('True_Odds_Calculator_3-way'!C36="","",'True_Odds_Calculator_3-way'!C36)</f>
        <v>4.28</v>
      </c>
      <c r="D35" s="9">
        <f t="shared" si="13"/>
        <v>0.52148414691635914</v>
      </c>
      <c r="E35" s="9">
        <f t="shared" si="14"/>
        <v>0.25829379860299784</v>
      </c>
      <c r="F35" s="9">
        <f t="shared" si="15"/>
        <v>0.22022205448064344</v>
      </c>
      <c r="G35" s="9">
        <f t="shared" si="16"/>
        <v>1.0795339234876451</v>
      </c>
      <c r="H35" s="9">
        <f t="shared" si="17"/>
        <v>1.9176038349644982</v>
      </c>
      <c r="I35" s="9">
        <f t="shared" si="18"/>
        <v>3.8715602364771358</v>
      </c>
      <c r="J35" s="9">
        <f t="shared" si="19"/>
        <v>4.5408712690394761</v>
      </c>
      <c r="K35" s="11">
        <f t="shared" si="20"/>
        <v>0.54054054054054046</v>
      </c>
      <c r="L35" s="11">
        <f t="shared" si="21"/>
        <v>0.27322404371584696</v>
      </c>
      <c r="M35" s="11">
        <f t="shared" si="22"/>
        <v>0.23364485981308411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-0.25590444128823187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0.23430048709656487</v>
      </c>
      <c r="Q35" s="11">
        <f>2*'OddsRatio_working_3-way'!K35*'OddsRatio_working_3-way'!L35*'OddsRatio_working_3-way'!M35</f>
        <v>6.9013398261138392E-2</v>
      </c>
      <c r="R35" s="11">
        <f t="shared" si="23"/>
        <v>0</v>
      </c>
      <c r="S35" s="11">
        <f t="shared" si="24"/>
        <v>-0.91557804122932784</v>
      </c>
      <c r="T35" s="11">
        <f t="shared" si="25"/>
        <v>-0.26968425367579613</v>
      </c>
      <c r="U35" s="11">
        <f>'OddsRatio_working_3-way'!S35-'OddsRatio_working_3-way'!R35^2/3</f>
        <v>-0.91557804122932784</v>
      </c>
      <c r="V35" s="11">
        <f>'OddsRatio_working_3-way'!S35*'OddsRatio_working_3-way'!R35/3-2*'OddsRatio_working_3-way'!R35^3/27-'OddsRatio_working_3-way'!T35</f>
        <v>0.26968425367579613</v>
      </c>
      <c r="W35" s="11">
        <f>'OddsRatio_working_3-way'!V35^2+4*'OddsRatio_working_3-way'!U35^3/27</f>
        <v>-4.0976128369584891E-2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0.16860139757002018</v>
      </c>
      <c r="Y35" s="11">
        <f>IF('OddsRatio_working_3-way'!W35&gt;=0,IF('OddsRatio_working_3-way'!V35+SQRT('OddsRatio_working_3-way'!W35)&gt;0,0,PI()),ACOS('OddsRatio_working_3-way'!V35/(2*'OddsRatio_working_3-way'!X35)))</f>
        <v>0.64388644768194803</v>
      </c>
      <c r="Z35" s="11">
        <f>'OddsRatio_working_3-way'!X35^(1/3)*COS('OddsRatio_working_3-way'!Y35/3)</f>
        <v>0.53976696174382266</v>
      </c>
      <c r="AA35" s="11">
        <f>'OddsRatio_working_3-way'!X35^(1/3)*COS(('OddsRatio_working_3-way'!Y35+2*PI())/3)</f>
        <v>-0.37178161905271429</v>
      </c>
      <c r="AB35" s="11">
        <f>'OddsRatio_working_3-way'!X35^(1/3)*COS(('OddsRatio_working_3-way'!Y35+4*PI())/3)</f>
        <v>-0.16798534269110854</v>
      </c>
      <c r="AC35" s="11">
        <f>'OddsRatio_working_3-way'!X35^(1/3)*SIN('OddsRatio_working_3-way'!Y35/3)</f>
        <v>0.11766183501721651</v>
      </c>
      <c r="AD35" s="11">
        <f>'OddsRatio_working_3-way'!X35^(1/3)*SIN(('OddsRatio_working_3-way'!Y35+2*PI())/3)</f>
        <v>0.40862098348508541</v>
      </c>
      <c r="AE35" s="11">
        <f>'OddsRatio_working_3-way'!X35^(1/3)*SIN(('OddsRatio_working_3-way'!Y35+4*PI())/3)</f>
        <v>-0.52628281850230185</v>
      </c>
      <c r="AF35" s="11">
        <f>-'OddsRatio_working_3-way'!U35/(3*'OddsRatio_working_3-way'!X35^(1/3))*COS(('OddsRatio_working_3-way'!Y35)/3)</f>
        <v>0.53976696174382255</v>
      </c>
      <c r="AG35" s="11">
        <f>-'OddsRatio_working_3-way'!U35/(3*'OddsRatio_working_3-way'!X35^(1/3))*COS(('OddsRatio_working_3-way'!Y35+2*PI())/3)</f>
        <v>-0.37178161905271423</v>
      </c>
      <c r="AH35" s="11">
        <f>-'OddsRatio_working_3-way'!U35/(3*'OddsRatio_working_3-way'!X35^(1/3))*COS(('OddsRatio_working_3-way'!Y35+4*PI())/3)</f>
        <v>-0.16798534269110851</v>
      </c>
      <c r="AI35" s="11">
        <f>'OddsRatio_working_3-way'!U35/(3*'OddsRatio_working_3-way'!X35^(1/3))*SIN(('OddsRatio_working_3-way'!Y35)/3)</f>
        <v>-0.11766183501721648</v>
      </c>
      <c r="AJ35" s="11">
        <f>'OddsRatio_working_3-way'!U35/(3*'OddsRatio_working_3-way'!X35^(1/3))*SIN(('OddsRatio_working_3-way'!Y35+2*PI())/3)</f>
        <v>-0.40862098348508535</v>
      </c>
      <c r="AK35" s="11">
        <f>'OddsRatio_working_3-way'!U35/(3*'OddsRatio_working_3-way'!X35^(1/3))*SIN(('OddsRatio_working_3-way'!Y35+4*PI())/3)</f>
        <v>0.52628281850230174</v>
      </c>
      <c r="AL35" s="11">
        <f>'OddsRatio_working_3-way'!Z35+'OddsRatio_working_3-way'!AF35</f>
        <v>1.0795339234876451</v>
      </c>
      <c r="AM35" s="11">
        <f>'OddsRatio_working_3-way'!AA35+'OddsRatio_working_3-way'!AG35</f>
        <v>-0.74356323810542846</v>
      </c>
      <c r="AN35" s="11">
        <f>'OddsRatio_working_3-way'!AB35+'OddsRatio_working_3-way'!AH35</f>
        <v>-0.33597068538221708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1.0795339234876451</v>
      </c>
      <c r="AS35" s="11">
        <f>IF(('OddsRatio_working_3-way'!X35=0),IF(Q35&gt;0,-Q35^(1/3),(-Q35)^(1/3)),'OddsRatio_working_3-way'!AM35-'OddsRatio_working_3-way'!R35/3)</f>
        <v>-0.74356323810542846</v>
      </c>
      <c r="AT35" s="11">
        <f>IF(('OddsRatio_working_3-way'!X35=0),IF(Q35&gt;0,-Q35^(1/3),(-Q35)^(1/3)),'OddsRatio_working_3-way'!AN35-'OddsRatio_working_3-way'!R35/3)</f>
        <v>-0.33597068538221708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3.55</v>
      </c>
      <c r="B36" s="4">
        <f>IF('True_Odds_Calculator_3-way'!B37="","",'True_Odds_Calculator_3-way'!B37)</f>
        <v>3.72</v>
      </c>
      <c r="C36" s="4">
        <f>IF('True_Odds_Calculator_3-way'!C37="","",'True_Odds_Calculator_3-way'!C37)</f>
        <v>2.02</v>
      </c>
      <c r="D36" s="9">
        <f t="shared" si="13"/>
        <v>0.26756237141905659</v>
      </c>
      <c r="E36" s="9">
        <f t="shared" si="14"/>
        <v>0.25510576720766298</v>
      </c>
      <c r="F36" s="9">
        <f t="shared" si="15"/>
        <v>0.47733186137328038</v>
      </c>
      <c r="G36" s="9">
        <f t="shared" si="16"/>
        <v>1.0735083601531601</v>
      </c>
      <c r="H36" s="9">
        <f t="shared" si="17"/>
        <v>3.7374463183905577</v>
      </c>
      <c r="I36" s="9">
        <f t="shared" si="18"/>
        <v>3.9199427396165958</v>
      </c>
      <c r="J36" s="9">
        <f t="shared" si="19"/>
        <v>2.0949785273562238</v>
      </c>
      <c r="K36" s="11">
        <f t="shared" si="20"/>
        <v>0.28169014084507044</v>
      </c>
      <c r="L36" s="11">
        <f t="shared" si="21"/>
        <v>0.26881720430107525</v>
      </c>
      <c r="M36" s="11">
        <f t="shared" si="22"/>
        <v>0.49504950495049505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-0.26520798376975363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0.23579141194446568</v>
      </c>
      <c r="Q36" s="11">
        <f>2*'OddsRatio_working_3-way'!K36*'OddsRatio_working_3-way'!L36*'OddsRatio_working_3-way'!M36</f>
        <v>7.4973421921928685E-2</v>
      </c>
      <c r="R36" s="11">
        <f t="shared" si="23"/>
        <v>0</v>
      </c>
      <c r="S36" s="11">
        <f t="shared" si="24"/>
        <v>-0.88908112264513639</v>
      </c>
      <c r="T36" s="11">
        <f t="shared" si="25"/>
        <v>-0.28269670036411337</v>
      </c>
      <c r="U36" s="11">
        <f>'OddsRatio_working_3-way'!S36-'OddsRatio_working_3-way'!R36^2/3</f>
        <v>-0.88908112264513639</v>
      </c>
      <c r="V36" s="11">
        <f>'OddsRatio_working_3-way'!S36*'OddsRatio_working_3-way'!R36/3-2*'OddsRatio_working_3-way'!R36^3/27-'OddsRatio_working_3-way'!T36</f>
        <v>0.28269670036411337</v>
      </c>
      <c r="W36" s="11">
        <f>'OddsRatio_working_3-way'!V36^2+4*'OddsRatio_working_3-way'!U36^3/27</f>
        <v>-2.41992756538843E-2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0.16133559747514001</v>
      </c>
      <c r="Y36" s="11">
        <f>IF('OddsRatio_working_3-way'!W36&gt;=0,IF('OddsRatio_working_3-way'!V36+SQRT('OddsRatio_working_3-way'!W36)&gt;0,0,PI()),ACOS('OddsRatio_working_3-way'!V36/(2*'OddsRatio_working_3-way'!X36)))</f>
        <v>0.50305496211526624</v>
      </c>
      <c r="Z36" s="11">
        <f>'OddsRatio_working_3-way'!X36^(1/3)*COS('OddsRatio_working_3-way'!Y36/3)</f>
        <v>0.53675418007658005</v>
      </c>
      <c r="AA36" s="11">
        <f>'OddsRatio_working_3-way'!X36^(1/3)*COS(('OddsRatio_working_3-way'!Y36+2*PI())/3)</f>
        <v>-0.34706313256822541</v>
      </c>
      <c r="AB36" s="11">
        <f>'OddsRatio_working_3-way'!X36^(1/3)*COS(('OddsRatio_working_3-way'!Y36+4*PI())/3)</f>
        <v>-0.18969104750835478</v>
      </c>
      <c r="AC36" s="11">
        <f>'OddsRatio_working_3-way'!X36^(1/3)*SIN('OddsRatio_working_3-way'!Y36/3)</f>
        <v>9.0858815672249196E-2</v>
      </c>
      <c r="AD36" s="11">
        <f>'OddsRatio_working_3-way'!X36^(1/3)*SIN(('OddsRatio_working_3-way'!Y36+2*PI())/3)</f>
        <v>0.41941334769768102</v>
      </c>
      <c r="AE36" s="11">
        <f>'OddsRatio_working_3-way'!X36^(1/3)*SIN(('OddsRatio_working_3-way'!Y36+4*PI())/3)</f>
        <v>-0.51027216336993009</v>
      </c>
      <c r="AF36" s="11">
        <f>-'OddsRatio_working_3-way'!U36/(3*'OddsRatio_working_3-way'!X36^(1/3))*COS(('OddsRatio_working_3-way'!Y36)/3)</f>
        <v>0.53675418007657993</v>
      </c>
      <c r="AG36" s="11">
        <f>-'OddsRatio_working_3-way'!U36/(3*'OddsRatio_working_3-way'!X36^(1/3))*COS(('OddsRatio_working_3-way'!Y36+2*PI())/3)</f>
        <v>-0.34706313256822535</v>
      </c>
      <c r="AH36" s="11">
        <f>-'OddsRatio_working_3-way'!U36/(3*'OddsRatio_working_3-way'!X36^(1/3))*COS(('OddsRatio_working_3-way'!Y36+4*PI())/3)</f>
        <v>-0.18969104750835475</v>
      </c>
      <c r="AI36" s="11">
        <f>'OddsRatio_working_3-way'!U36/(3*'OddsRatio_working_3-way'!X36^(1/3))*SIN(('OddsRatio_working_3-way'!Y36)/3)</f>
        <v>-9.0858815672249182E-2</v>
      </c>
      <c r="AJ36" s="11">
        <f>'OddsRatio_working_3-way'!U36/(3*'OddsRatio_working_3-way'!X36^(1/3))*SIN(('OddsRatio_working_3-way'!Y36+2*PI())/3)</f>
        <v>-0.4194133476976809</v>
      </c>
      <c r="AK36" s="11">
        <f>'OddsRatio_working_3-way'!U36/(3*'OddsRatio_working_3-way'!X36^(1/3))*SIN(('OddsRatio_working_3-way'!Y36+4*PI())/3)</f>
        <v>0.51027216336992998</v>
      </c>
      <c r="AL36" s="11">
        <f>'OddsRatio_working_3-way'!Z36+'OddsRatio_working_3-way'!AF36</f>
        <v>1.0735083601531601</v>
      </c>
      <c r="AM36" s="11">
        <f>'OddsRatio_working_3-way'!AA36+'OddsRatio_working_3-way'!AG36</f>
        <v>-0.69412626513645082</v>
      </c>
      <c r="AN36" s="11">
        <f>'OddsRatio_working_3-way'!AB36+'OddsRatio_working_3-way'!AH36</f>
        <v>-0.3793820950167095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1.0735083601531601</v>
      </c>
      <c r="AS36" s="11">
        <f>IF(('OddsRatio_working_3-way'!X36=0),IF(Q36&gt;0,-Q36^(1/3),(-Q36)^(1/3)),'OddsRatio_working_3-way'!AM36-'OddsRatio_working_3-way'!R36/3)</f>
        <v>-0.69412626513645082</v>
      </c>
      <c r="AT36" s="11">
        <f>IF(('OddsRatio_working_3-way'!X36=0),IF(Q36&gt;0,-Q36^(1/3),(-Q36)^(1/3)),'OddsRatio_working_3-way'!AN36-'OddsRatio_working_3-way'!R36/3)</f>
        <v>-0.3793820950167095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3.02</v>
      </c>
      <c r="B37" s="4">
        <f>IF('True_Odds_Calculator_3-way'!B38="","",'True_Odds_Calculator_3-way'!B38)</f>
        <v>3.44</v>
      </c>
      <c r="C37" s="4">
        <f>IF('True_Odds_Calculator_3-way'!C38="","",'True_Odds_Calculator_3-way'!C38)</f>
        <v>2.37</v>
      </c>
      <c r="D37" s="9">
        <f t="shared" si="13"/>
        <v>0.31671220891534918</v>
      </c>
      <c r="E37" s="9">
        <f t="shared" si="14"/>
        <v>0.27731424638276619</v>
      </c>
      <c r="F37" s="9">
        <f t="shared" si="15"/>
        <v>0.40597354470188468</v>
      </c>
      <c r="G37" s="9">
        <f t="shared" si="16"/>
        <v>1.0680399213962228</v>
      </c>
      <c r="H37" s="9">
        <f t="shared" si="17"/>
        <v>3.1574406412203704</v>
      </c>
      <c r="I37" s="9">
        <f t="shared" si="18"/>
        <v>3.6060174082067835</v>
      </c>
      <c r="J37" s="9">
        <f t="shared" si="19"/>
        <v>2.4632146923128255</v>
      </c>
      <c r="K37" s="11">
        <f t="shared" si="20"/>
        <v>0.33112582781456956</v>
      </c>
      <c r="L37" s="11">
        <f t="shared" si="21"/>
        <v>0.29069767441860467</v>
      </c>
      <c r="M37" s="11">
        <f t="shared" si="22"/>
        <v>0.42194092827004215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-0.27425088102019646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0.23678534689418856</v>
      </c>
      <c r="Q37" s="11">
        <f>2*'OddsRatio_working_3-way'!K37*'OddsRatio_working_3-way'!L37*'OddsRatio_working_3-way'!M37</f>
        <v>8.1229964629224202E-2</v>
      </c>
      <c r="R37" s="11">
        <f t="shared" si="23"/>
        <v>0</v>
      </c>
      <c r="S37" s="11">
        <f t="shared" si="24"/>
        <v>-0.86338955781422322</v>
      </c>
      <c r="T37" s="11">
        <f t="shared" si="25"/>
        <v>-0.29618852755204911</v>
      </c>
      <c r="U37" s="11">
        <f>'OddsRatio_working_3-way'!S37-'OddsRatio_working_3-way'!R37^2/3</f>
        <v>-0.86338955781422322</v>
      </c>
      <c r="V37" s="11">
        <f>'OddsRatio_working_3-way'!S37*'OddsRatio_working_3-way'!R37/3-2*'OddsRatio_working_3-way'!R37^3/27-'OddsRatio_working_3-way'!T37</f>
        <v>0.29618852755204911</v>
      </c>
      <c r="W37" s="11">
        <f>'OddsRatio_working_3-way'!V37^2+4*'OddsRatio_working_3-way'!U37^3/27</f>
        <v>-7.6214571398510456E-3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0.1543932487135545</v>
      </c>
      <c r="Y37" s="11">
        <f>IF('OddsRatio_working_3-way'!W37&gt;=0,IF('OddsRatio_working_3-way'!V37+SQRT('OddsRatio_working_3-way'!W37)&gt;0,0,PI()),ACOS('OddsRatio_working_3-way'!V37/(2*'OddsRatio_working_3-way'!X37)))</f>
        <v>0.2866314497178295</v>
      </c>
      <c r="Z37" s="11">
        <f>'OddsRatio_working_3-way'!X37^(1/3)*COS('OddsRatio_working_3-way'!Y37/3)</f>
        <v>0.53401996069811142</v>
      </c>
      <c r="AA37" s="11">
        <f>'OddsRatio_working_3-way'!X37^(1/3)*COS(('OddsRatio_working_3-way'!Y37+2*PI())/3)</f>
        <v>-0.31133153983816236</v>
      </c>
      <c r="AB37" s="11">
        <f>'OddsRatio_working_3-way'!X37^(1/3)*COS(('OddsRatio_working_3-way'!Y37+4*PI())/3)</f>
        <v>-0.22268842085994922</v>
      </c>
      <c r="AC37" s="11">
        <f>'OddsRatio_working_3-way'!X37^(1/3)*SIN('OddsRatio_working_3-way'!Y37/3)</f>
        <v>5.1178128603879644E-2</v>
      </c>
      <c r="AD37" s="11">
        <f>'OddsRatio_working_3-way'!X37^(1/3)*SIN(('OddsRatio_working_3-way'!Y37+2*PI())/3)</f>
        <v>0.43688578779059239</v>
      </c>
      <c r="AE37" s="11">
        <f>'OddsRatio_working_3-way'!X37^(1/3)*SIN(('OddsRatio_working_3-way'!Y37+4*PI())/3)</f>
        <v>-0.48806391639447178</v>
      </c>
      <c r="AF37" s="11">
        <f>-'OddsRatio_working_3-way'!U37/(3*'OddsRatio_working_3-way'!X37^(1/3))*COS(('OddsRatio_working_3-way'!Y37)/3)</f>
        <v>0.53401996069811142</v>
      </c>
      <c r="AG37" s="11">
        <f>-'OddsRatio_working_3-way'!U37/(3*'OddsRatio_working_3-way'!X37^(1/3))*COS(('OddsRatio_working_3-way'!Y37+2*PI())/3)</f>
        <v>-0.31133153983816236</v>
      </c>
      <c r="AH37" s="11">
        <f>-'OddsRatio_working_3-way'!U37/(3*'OddsRatio_working_3-way'!X37^(1/3))*COS(('OddsRatio_working_3-way'!Y37+4*PI())/3)</f>
        <v>-0.22268842085994922</v>
      </c>
      <c r="AI37" s="11">
        <f>'OddsRatio_working_3-way'!U37/(3*'OddsRatio_working_3-way'!X37^(1/3))*SIN(('OddsRatio_working_3-way'!Y37)/3)</f>
        <v>-5.1178128603879644E-2</v>
      </c>
      <c r="AJ37" s="11">
        <f>'OddsRatio_working_3-way'!U37/(3*'OddsRatio_working_3-way'!X37^(1/3))*SIN(('OddsRatio_working_3-way'!Y37+2*PI())/3)</f>
        <v>-0.43688578779059239</v>
      </c>
      <c r="AK37" s="11">
        <f>'OddsRatio_working_3-way'!U37/(3*'OddsRatio_working_3-way'!X37^(1/3))*SIN(('OddsRatio_working_3-way'!Y37+4*PI())/3)</f>
        <v>0.48806391639447178</v>
      </c>
      <c r="AL37" s="11">
        <f>'OddsRatio_working_3-way'!Z37+'OddsRatio_working_3-way'!AF37</f>
        <v>1.0680399213962228</v>
      </c>
      <c r="AM37" s="11">
        <f>'OddsRatio_working_3-way'!AA37+'OddsRatio_working_3-way'!AG37</f>
        <v>-0.62266307967632473</v>
      </c>
      <c r="AN37" s="11">
        <f>'OddsRatio_working_3-way'!AB37+'OddsRatio_working_3-way'!AH37</f>
        <v>-0.44537684171989844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1.0680399213962228</v>
      </c>
      <c r="AS37" s="11">
        <f>IF(('OddsRatio_working_3-way'!X37=0),IF(Q37&gt;0,-Q37^(1/3),(-Q37)^(1/3)),'OddsRatio_working_3-way'!AM37-'OddsRatio_working_3-way'!R37/3)</f>
        <v>-0.62266307967632473</v>
      </c>
      <c r="AT37" s="11">
        <f>IF(('OddsRatio_working_3-way'!X37=0),IF(Q37&gt;0,-Q37^(1/3),(-Q37)^(1/3)),'OddsRatio_working_3-way'!AN37-'OddsRatio_working_3-way'!R37/3)</f>
        <v>-0.44537684171989844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3.1</v>
      </c>
      <c r="B38" s="4">
        <f>IF('True_Odds_Calculator_3-way'!B39="","",'True_Odds_Calculator_3-way'!B39)</f>
        <v>3.46</v>
      </c>
      <c r="C38" s="4">
        <f>IF('True_Odds_Calculator_3-way'!C39="","",'True_Odds_Calculator_3-way'!C39)</f>
        <v>2.31</v>
      </c>
      <c r="D38" s="9">
        <f t="shared" si="13"/>
        <v>0.30808595729438293</v>
      </c>
      <c r="E38" s="9">
        <f t="shared" si="14"/>
        <v>0.27541761724107638</v>
      </c>
      <c r="F38" s="9">
        <f t="shared" si="15"/>
        <v>0.41649642546454058</v>
      </c>
      <c r="G38" s="9">
        <f t="shared" si="16"/>
        <v>1.0694511375084752</v>
      </c>
      <c r="H38" s="9">
        <f t="shared" si="17"/>
        <v>3.2458473887677974</v>
      </c>
      <c r="I38" s="9">
        <f t="shared" si="18"/>
        <v>3.6308497982708485</v>
      </c>
      <c r="J38" s="9">
        <f t="shared" si="19"/>
        <v>2.4009809901361026</v>
      </c>
      <c r="K38" s="11">
        <f t="shared" si="20"/>
        <v>0.32258064516129031</v>
      </c>
      <c r="L38" s="11">
        <f t="shared" si="21"/>
        <v>0.28901734104046245</v>
      </c>
      <c r="M38" s="11">
        <f t="shared" si="22"/>
        <v>0.4329004329004329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-0.27313410065600996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0.23691269262777745</v>
      </c>
      <c r="Q38" s="11">
        <f>2*'OddsRatio_working_3-way'!K38*'OddsRatio_working_3-way'!L38*'OddsRatio_working_3-way'!M38</f>
        <v>8.0719827130418212E-2</v>
      </c>
      <c r="R38" s="11">
        <f t="shared" si="23"/>
        <v>0</v>
      </c>
      <c r="S38" s="11">
        <f t="shared" si="24"/>
        <v>-0.86738599119906157</v>
      </c>
      <c r="T38" s="11">
        <f t="shared" si="25"/>
        <v>-0.29553185390087278</v>
      </c>
      <c r="U38" s="11">
        <f>'OddsRatio_working_3-way'!S38-'OddsRatio_working_3-way'!R38^2/3</f>
        <v>-0.86738599119906157</v>
      </c>
      <c r="V38" s="11">
        <f>'OddsRatio_working_3-way'!S38*'OddsRatio_working_3-way'!R38/3-2*'OddsRatio_working_3-way'!R38^3/27-'OddsRatio_working_3-way'!T38</f>
        <v>0.29553185390087278</v>
      </c>
      <c r="W38" s="11">
        <f>'OddsRatio_working_3-way'!V38^2+4*'OddsRatio_working_3-way'!U38^3/27</f>
        <v>-9.3402102326875514E-3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0.15546646495528735</v>
      </c>
      <c r="Y38" s="11">
        <f>IF('OddsRatio_working_3-way'!W38&gt;=0,IF('OddsRatio_working_3-way'!V38+SQRT('OddsRatio_working_3-way'!W38)&gt;0,0,PI()),ACOS('OddsRatio_working_3-way'!V38/(2*'OddsRatio_working_3-way'!X38)))</f>
        <v>0.31605763882034665</v>
      </c>
      <c r="Z38" s="11">
        <f>'OddsRatio_working_3-way'!X38^(1/3)*COS('OddsRatio_working_3-way'!Y38/3)</f>
        <v>0.5347255687542376</v>
      </c>
      <c r="AA38" s="11">
        <f>'OddsRatio_working_3-way'!X38^(1/3)*COS(('OddsRatio_working_3-way'!Y38+2*PI())/3)</f>
        <v>-0.31633137012459894</v>
      </c>
      <c r="AB38" s="11">
        <f>'OddsRatio_working_3-way'!X38^(1/3)*COS(('OddsRatio_working_3-way'!Y38+4*PI())/3)</f>
        <v>-0.21839419862963849</v>
      </c>
      <c r="AC38" s="11">
        <f>'OddsRatio_working_3-way'!X38^(1/3)*SIN('OddsRatio_working_3-way'!Y38/3)</f>
        <v>5.6544052326285933E-2</v>
      </c>
      <c r="AD38" s="11">
        <f>'OddsRatio_working_3-way'!X38^(1/3)*SIN(('OddsRatio_working_3-way'!Y38+2*PI())/3)</f>
        <v>0.43481390043110923</v>
      </c>
      <c r="AE38" s="11">
        <f>'OddsRatio_working_3-way'!X38^(1/3)*SIN(('OddsRatio_working_3-way'!Y38+4*PI())/3)</f>
        <v>-0.49135795275739519</v>
      </c>
      <c r="AF38" s="11">
        <f>-'OddsRatio_working_3-way'!U38/(3*'OddsRatio_working_3-way'!X38^(1/3))*COS(('OddsRatio_working_3-way'!Y38)/3)</f>
        <v>0.53472556875423749</v>
      </c>
      <c r="AG38" s="11">
        <f>-'OddsRatio_working_3-way'!U38/(3*'OddsRatio_working_3-way'!X38^(1/3))*COS(('OddsRatio_working_3-way'!Y38+2*PI())/3)</f>
        <v>-0.31633137012459883</v>
      </c>
      <c r="AH38" s="11">
        <f>-'OddsRatio_working_3-way'!U38/(3*'OddsRatio_working_3-way'!X38^(1/3))*COS(('OddsRatio_working_3-way'!Y38+4*PI())/3)</f>
        <v>-0.21839419862963846</v>
      </c>
      <c r="AI38" s="11">
        <f>'OddsRatio_working_3-way'!U38/(3*'OddsRatio_working_3-way'!X38^(1/3))*SIN(('OddsRatio_working_3-way'!Y38)/3)</f>
        <v>-5.6544052326285919E-2</v>
      </c>
      <c r="AJ38" s="11">
        <f>'OddsRatio_working_3-way'!U38/(3*'OddsRatio_working_3-way'!X38^(1/3))*SIN(('OddsRatio_working_3-way'!Y38+2*PI())/3)</f>
        <v>-0.43481390043110912</v>
      </c>
      <c r="AK38" s="11">
        <f>'OddsRatio_working_3-way'!U38/(3*'OddsRatio_working_3-way'!X38^(1/3))*SIN(('OddsRatio_working_3-way'!Y38+4*PI())/3)</f>
        <v>0.49135795275739508</v>
      </c>
      <c r="AL38" s="11">
        <f>'OddsRatio_working_3-way'!Z38+'OddsRatio_working_3-way'!AF38</f>
        <v>1.0694511375084752</v>
      </c>
      <c r="AM38" s="11">
        <f>'OddsRatio_working_3-way'!AA38+'OddsRatio_working_3-way'!AG38</f>
        <v>-0.63266274024919777</v>
      </c>
      <c r="AN38" s="11">
        <f>'OddsRatio_working_3-way'!AB38+'OddsRatio_working_3-way'!AH38</f>
        <v>-0.43678839725927698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1.0694511375084752</v>
      </c>
      <c r="AS38" s="11">
        <f>IF(('OddsRatio_working_3-way'!X38=0),IF(Q38&gt;0,-Q38^(1/3),(-Q38)^(1/3)),'OddsRatio_working_3-way'!AM38-'OddsRatio_working_3-way'!R38/3)</f>
        <v>-0.63266274024919777</v>
      </c>
      <c r="AT38" s="11">
        <f>IF(('OddsRatio_working_3-way'!X38=0),IF(Q38&gt;0,-Q38^(1/3),(-Q38)^(1/3)),'OddsRatio_working_3-way'!AN38-'OddsRatio_working_3-way'!R38/3)</f>
        <v>-0.43678839725927698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1.98</v>
      </c>
      <c r="B39" s="4">
        <f>IF('True_Odds_Calculator_3-way'!B40="","",'True_Odds_Calculator_3-way'!B40)</f>
        <v>3.48</v>
      </c>
      <c r="C39" s="4">
        <f>IF('True_Odds_Calculator_3-way'!C40="","",'True_Odds_Calculator_3-way'!C40)</f>
        <v>3.94</v>
      </c>
      <c r="D39" s="9">
        <f t="shared" si="13"/>
        <v>0.48693145456368253</v>
      </c>
      <c r="E39" s="9">
        <f t="shared" si="14"/>
        <v>0.27274351671184632</v>
      </c>
      <c r="F39" s="9">
        <f t="shared" si="15"/>
        <v>0.24032502872447115</v>
      </c>
      <c r="G39" s="9">
        <f t="shared" si="16"/>
        <v>1.0751807614215334</v>
      </c>
      <c r="H39" s="9">
        <f t="shared" si="17"/>
        <v>2.0536771461931029</v>
      </c>
      <c r="I39" s="9">
        <f t="shared" si="18"/>
        <v>3.6664482883254035</v>
      </c>
      <c r="J39" s="9">
        <f t="shared" si="19"/>
        <v>4.1610314385793092</v>
      </c>
      <c r="K39" s="11">
        <f t="shared" si="20"/>
        <v>0.50505050505050508</v>
      </c>
      <c r="L39" s="11">
        <f t="shared" si="21"/>
        <v>0.28735632183908044</v>
      </c>
      <c r="M39" s="11">
        <f t="shared" si="22"/>
        <v>0.25380710659898476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-0.26319911879162705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0.23574327792776939</v>
      </c>
      <c r="Q39" s="11">
        <f>2*'OddsRatio_working_3-way'!K39*'OddsRatio_working_3-way'!L39*'OddsRatio_working_3-way'!M39</f>
        <v>7.3669774352427941E-2</v>
      </c>
      <c r="R39" s="11">
        <f t="shared" si="23"/>
        <v>0</v>
      </c>
      <c r="S39" s="11">
        <f t="shared" si="24"/>
        <v>-0.89568414594277479</v>
      </c>
      <c r="T39" s="11">
        <f t="shared" si="25"/>
        <v>-0.27990129560711713</v>
      </c>
      <c r="U39" s="11">
        <f>'OddsRatio_working_3-way'!S39-'OddsRatio_working_3-way'!R39^2/3</f>
        <v>-0.89568414594277479</v>
      </c>
      <c r="V39" s="11">
        <f>'OddsRatio_working_3-way'!S39*'OddsRatio_working_3-way'!R39/3-2*'OddsRatio_working_3-way'!R39^3/27-'OddsRatio_working_3-way'!T39</f>
        <v>0.27990129560711713</v>
      </c>
      <c r="W39" s="11">
        <f>'OddsRatio_working_3-way'!V39^2+4*'OddsRatio_working_3-way'!U39^3/27</f>
        <v>-2.8108995985772586E-2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0.16313624004824567</v>
      </c>
      <c r="Y39" s="11">
        <f>IF('OddsRatio_working_3-way'!W39&gt;=0,IF('OddsRatio_working_3-way'!V39+SQRT('OddsRatio_working_3-way'!W39)&gt;0,0,PI()),ACOS('OddsRatio_working_3-way'!V39/(2*'OddsRatio_working_3-way'!X39)))</f>
        <v>0.53967468101347738</v>
      </c>
      <c r="Z39" s="11">
        <f>'OddsRatio_working_3-way'!X39^(1/3)*COS('OddsRatio_working_3-way'!Y39/3)</f>
        <v>0.53759038071076681</v>
      </c>
      <c r="AA39" s="11">
        <f>'OddsRatio_working_3-way'!X39^(1/3)*COS(('OddsRatio_working_3-way'!Y39+2*PI())/3)</f>
        <v>-0.35346202808500043</v>
      </c>
      <c r="AB39" s="11">
        <f>'OddsRatio_working_3-way'!X39^(1/3)*COS(('OddsRatio_working_3-way'!Y39+4*PI())/3)</f>
        <v>-0.18412835262576677</v>
      </c>
      <c r="AC39" s="11">
        <f>'OddsRatio_working_3-way'!X39^(1/3)*SIN('OddsRatio_working_3-way'!Y39/3)</f>
        <v>9.7764843109257538E-2</v>
      </c>
      <c r="AD39" s="11">
        <f>'OddsRatio_working_3-way'!X39^(1/3)*SIN(('OddsRatio_working_3-way'!Y39+2*PI())/3)</f>
        <v>0.4166845049710432</v>
      </c>
      <c r="AE39" s="11">
        <f>'OddsRatio_working_3-way'!X39^(1/3)*SIN(('OddsRatio_working_3-way'!Y39+4*PI())/3)</f>
        <v>-0.51444934808030063</v>
      </c>
      <c r="AF39" s="11">
        <f>-'OddsRatio_working_3-way'!U39/(3*'OddsRatio_working_3-way'!X39^(1/3))*COS(('OddsRatio_working_3-way'!Y39)/3)</f>
        <v>0.5375903807107667</v>
      </c>
      <c r="AG39" s="11">
        <f>-'OddsRatio_working_3-way'!U39/(3*'OddsRatio_working_3-way'!X39^(1/3))*COS(('OddsRatio_working_3-way'!Y39+2*PI())/3)</f>
        <v>-0.35346202808500032</v>
      </c>
      <c r="AH39" s="11">
        <f>-'OddsRatio_working_3-way'!U39/(3*'OddsRatio_working_3-way'!X39^(1/3))*COS(('OddsRatio_working_3-way'!Y39+4*PI())/3)</f>
        <v>-0.18412835262576674</v>
      </c>
      <c r="AI39" s="11">
        <f>'OddsRatio_working_3-way'!U39/(3*'OddsRatio_working_3-way'!X39^(1/3))*SIN(('OddsRatio_working_3-way'!Y39)/3)</f>
        <v>-9.776484310925751E-2</v>
      </c>
      <c r="AJ39" s="11">
        <f>'OddsRatio_working_3-way'!U39/(3*'OddsRatio_working_3-way'!X39^(1/3))*SIN(('OddsRatio_working_3-way'!Y39+2*PI())/3)</f>
        <v>-0.41668450497104309</v>
      </c>
      <c r="AK39" s="11">
        <f>'OddsRatio_working_3-way'!U39/(3*'OddsRatio_working_3-way'!X39^(1/3))*SIN(('OddsRatio_working_3-way'!Y39+4*PI())/3)</f>
        <v>0.51444934808030052</v>
      </c>
      <c r="AL39" s="11">
        <f>'OddsRatio_working_3-way'!Z39+'OddsRatio_working_3-way'!AF39</f>
        <v>1.0751807614215334</v>
      </c>
      <c r="AM39" s="11">
        <f>'OddsRatio_working_3-way'!AA39+'OddsRatio_working_3-way'!AG39</f>
        <v>-0.70692405617000076</v>
      </c>
      <c r="AN39" s="11">
        <f>'OddsRatio_working_3-way'!AB39+'OddsRatio_working_3-way'!AH39</f>
        <v>-0.36825670525153353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1.0751807614215334</v>
      </c>
      <c r="AS39" s="11">
        <f>IF(('OddsRatio_working_3-way'!X39=0),IF(Q39&gt;0,-Q39^(1/3),(-Q39)^(1/3)),'OddsRatio_working_3-way'!AM39-'OddsRatio_working_3-way'!R39/3)</f>
        <v>-0.70692405617000076</v>
      </c>
      <c r="AT39" s="11">
        <f>IF(('OddsRatio_working_3-way'!X39=0),IF(Q39&gt;0,-Q39^(1/3),(-Q39)^(1/3)),'OddsRatio_working_3-way'!AN39-'OddsRatio_working_3-way'!R39/3)</f>
        <v>-0.36825670525153353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1.34</v>
      </c>
      <c r="B40" s="4">
        <f>IF('True_Odds_Calculator_3-way'!B41="","",'True_Odds_Calculator_3-way'!B41)</f>
        <v>5.36</v>
      </c>
      <c r="C40" s="4">
        <f>IF('True_Odds_Calculator_3-way'!C41="","",'True_Odds_Calculator_3-way'!C41)</f>
        <v>8.6199999999999992</v>
      </c>
      <c r="D40" s="9">
        <f t="shared" si="13"/>
        <v>0.72464176900821309</v>
      </c>
      <c r="E40" s="9">
        <f t="shared" si="14"/>
        <v>0.17027533026843866</v>
      </c>
      <c r="F40" s="9">
        <f t="shared" si="15"/>
        <v>0.10508290072334837</v>
      </c>
      <c r="G40" s="9">
        <f t="shared" si="16"/>
        <v>1.1176241621902208</v>
      </c>
      <c r="H40" s="9">
        <f t="shared" si="17"/>
        <v>1.3799922151446751</v>
      </c>
      <c r="I40" s="9">
        <f t="shared" si="18"/>
        <v>5.8728413471493628</v>
      </c>
      <c r="J40" s="9">
        <f t="shared" si="19"/>
        <v>9.5162961158894799</v>
      </c>
      <c r="K40" s="11">
        <f t="shared" si="20"/>
        <v>0.74626865671641784</v>
      </c>
      <c r="L40" s="11">
        <f t="shared" si="21"/>
        <v>0.18656716417910446</v>
      </c>
      <c r="M40" s="11">
        <f t="shared" si="22"/>
        <v>0.11600928074245941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-0.18244985551172022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0.19899119218465969</v>
      </c>
      <c r="Q40" s="11">
        <f>2*'OddsRatio_working_3-way'!K40*'OddsRatio_working_3-way'!L40*'OddsRatio_working_3-way'!M40</f>
        <v>3.2303764965042156E-2</v>
      </c>
      <c r="R40" s="11">
        <f t="shared" si="23"/>
        <v>0</v>
      </c>
      <c r="S40" s="11">
        <f t="shared" si="24"/>
        <v>-1.0906623720065203</v>
      </c>
      <c r="T40" s="11">
        <f t="shared" si="25"/>
        <v>-0.17705557987118836</v>
      </c>
      <c r="U40" s="11">
        <f>'OddsRatio_working_3-way'!S40-'OddsRatio_working_3-way'!R40^2/3</f>
        <v>-1.0906623720065203</v>
      </c>
      <c r="V40" s="11">
        <f>'OddsRatio_working_3-way'!S40*'OddsRatio_working_3-way'!R40/3-2*'OddsRatio_working_3-way'!R40^3/27-'OddsRatio_working_3-way'!T40</f>
        <v>0.17705557987118836</v>
      </c>
      <c r="W40" s="11">
        <f>'OddsRatio_working_3-way'!V40^2+4*'OddsRatio_working_3-way'!U40^3/27</f>
        <v>-0.16085744422942158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0.2192065935327587</v>
      </c>
      <c r="Y40" s="11">
        <f>IF('OddsRatio_working_3-way'!W40&gt;=0,IF('OddsRatio_working_3-way'!V40+SQRT('OddsRatio_working_3-way'!W40)&gt;0,0,PI()),ACOS('OddsRatio_working_3-way'!V40/(2*'OddsRatio_working_3-way'!X40)))</f>
        <v>1.1550688966517912</v>
      </c>
      <c r="Z40" s="11">
        <f>'OddsRatio_working_3-way'!X40^(1/3)*COS('OddsRatio_working_3-way'!Y40/3)</f>
        <v>0.55881208109511038</v>
      </c>
      <c r="AA40" s="11">
        <f>'OddsRatio_working_3-way'!X40^(1/3)*COS(('OddsRatio_working_3-way'!Y40+2*PI())/3)</f>
        <v>-0.47552433780266568</v>
      </c>
      <c r="AB40" s="11">
        <f>'OddsRatio_working_3-way'!X40^(1/3)*COS(('OddsRatio_working_3-way'!Y40+4*PI())/3)</f>
        <v>-8.3287743292444899E-2</v>
      </c>
      <c r="AC40" s="11">
        <f>'OddsRatio_working_3-way'!X40^(1/3)*SIN('OddsRatio_working_3-way'!Y40/3)</f>
        <v>0.2264579034264983</v>
      </c>
      <c r="AD40" s="11">
        <f>'OddsRatio_working_3-way'!X40^(1/3)*SIN(('OddsRatio_working_3-way'!Y40+2*PI())/3)</f>
        <v>0.37071650645676646</v>
      </c>
      <c r="AE40" s="11">
        <f>'OddsRatio_working_3-way'!X40^(1/3)*SIN(('OddsRatio_working_3-way'!Y40+4*PI())/3)</f>
        <v>-0.59717440988326453</v>
      </c>
      <c r="AF40" s="11">
        <f>-'OddsRatio_working_3-way'!U40/(3*'OddsRatio_working_3-way'!X40^(1/3))*COS(('OddsRatio_working_3-way'!Y40)/3)</f>
        <v>0.55881208109511038</v>
      </c>
      <c r="AG40" s="11">
        <f>-'OddsRatio_working_3-way'!U40/(3*'OddsRatio_working_3-way'!X40^(1/3))*COS(('OddsRatio_working_3-way'!Y40+2*PI())/3)</f>
        <v>-0.47552433780266568</v>
      </c>
      <c r="AH40" s="11">
        <f>-'OddsRatio_working_3-way'!U40/(3*'OddsRatio_working_3-way'!X40^(1/3))*COS(('OddsRatio_working_3-way'!Y40+4*PI())/3)</f>
        <v>-8.3287743292444899E-2</v>
      </c>
      <c r="AI40" s="11">
        <f>'OddsRatio_working_3-way'!U40/(3*'OddsRatio_working_3-way'!X40^(1/3))*SIN(('OddsRatio_working_3-way'!Y40)/3)</f>
        <v>-0.2264579034264983</v>
      </c>
      <c r="AJ40" s="11">
        <f>'OddsRatio_working_3-way'!U40/(3*'OddsRatio_working_3-way'!X40^(1/3))*SIN(('OddsRatio_working_3-way'!Y40+2*PI())/3)</f>
        <v>-0.37071650645676646</v>
      </c>
      <c r="AK40" s="11">
        <f>'OddsRatio_working_3-way'!U40/(3*'OddsRatio_working_3-way'!X40^(1/3))*SIN(('OddsRatio_working_3-way'!Y40+4*PI())/3)</f>
        <v>0.59717440988326453</v>
      </c>
      <c r="AL40" s="11">
        <f>'OddsRatio_working_3-way'!Z40+'OddsRatio_working_3-way'!AF40</f>
        <v>1.1176241621902208</v>
      </c>
      <c r="AM40" s="11">
        <f>'OddsRatio_working_3-way'!AA40+'OddsRatio_working_3-way'!AG40</f>
        <v>-0.95104867560533135</v>
      </c>
      <c r="AN40" s="11">
        <f>'OddsRatio_working_3-way'!AB40+'OddsRatio_working_3-way'!AH40</f>
        <v>-0.1665754865848898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1.1176241621902208</v>
      </c>
      <c r="AS40" s="11">
        <f>IF(('OddsRatio_working_3-way'!X40=0),IF(Q40&gt;0,-Q40^(1/3),(-Q40)^(1/3)),'OddsRatio_working_3-way'!AM40-'OddsRatio_working_3-way'!R40/3)</f>
        <v>-0.95104867560533135</v>
      </c>
      <c r="AT40" s="11">
        <f>IF(('OddsRatio_working_3-way'!X40=0),IF(Q40&gt;0,-Q40^(1/3),(-Q40)^(1/3)),'OddsRatio_working_3-way'!AN40-'OddsRatio_working_3-way'!R40/3)</f>
        <v>-0.1665754865848898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4.18</v>
      </c>
      <c r="B41" s="4">
        <f>IF('True_Odds_Calculator_3-way'!B42="","",'True_Odds_Calculator_3-way'!B42)</f>
        <v>3.57</v>
      </c>
      <c r="C41" s="4">
        <f>IF('True_Odds_Calculator_3-way'!C42="","",'True_Odds_Calculator_3-way'!C42)</f>
        <v>1.9</v>
      </c>
      <c r="D41" s="9">
        <f t="shared" si="13"/>
        <v>0.22622418986026419</v>
      </c>
      <c r="E41" s="9">
        <f t="shared" si="14"/>
        <v>0.2656550168352011</v>
      </c>
      <c r="F41" s="9">
        <f t="shared" si="15"/>
        <v>0.50812079330453486</v>
      </c>
      <c r="G41" s="9">
        <f t="shared" si="16"/>
        <v>1.0755955258778278</v>
      </c>
      <c r="H41" s="9">
        <f t="shared" si="17"/>
        <v>4.4203937722914928</v>
      </c>
      <c r="I41" s="9">
        <f t="shared" si="18"/>
        <v>3.7642805015060166</v>
      </c>
      <c r="J41" s="9">
        <f t="shared" si="19"/>
        <v>1.968035973290045</v>
      </c>
      <c r="K41" s="11">
        <f t="shared" si="20"/>
        <v>0.23923444976076558</v>
      </c>
      <c r="L41" s="11">
        <f t="shared" si="21"/>
        <v>0.28011204481792717</v>
      </c>
      <c r="M41" s="11">
        <f t="shared" si="22"/>
        <v>0.52631578947368418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-0.25942071615853601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0.23454357819682897</v>
      </c>
      <c r="Q41" s="11">
        <f>2*'OddsRatio_working_3-way'!K41*'OddsRatio_working_3-way'!L41*'OddsRatio_working_3-way'!M41</f>
        <v>7.0539422014083919E-2</v>
      </c>
      <c r="R41" s="11">
        <f t="shared" si="23"/>
        <v>0</v>
      </c>
      <c r="S41" s="11">
        <f t="shared" si="24"/>
        <v>-0.90410504477019393</v>
      </c>
      <c r="T41" s="11">
        <f t="shared" si="25"/>
        <v>-0.27191129166020878</v>
      </c>
      <c r="U41" s="11">
        <f>'OddsRatio_working_3-way'!S41-'OddsRatio_working_3-way'!R41^2/3</f>
        <v>-0.90410504477019393</v>
      </c>
      <c r="V41" s="11">
        <f>'OddsRatio_working_3-way'!S41*'OddsRatio_working_3-way'!R41/3-2*'OddsRatio_working_3-way'!R41^3/27-'OddsRatio_working_3-way'!T41</f>
        <v>0.27191129166020878</v>
      </c>
      <c r="W41" s="11">
        <f>'OddsRatio_working_3-way'!V41^2+4*'OddsRatio_working_3-way'!U41^3/27</f>
        <v>-3.5548816390227764E-2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0.1654422610176666</v>
      </c>
      <c r="Y41" s="11">
        <f>IF('OddsRatio_working_3-way'!W41&gt;=0,IF('OddsRatio_working_3-way'!V41+SQRT('OddsRatio_working_3-way'!W41)&gt;0,0,PI()),ACOS('OddsRatio_working_3-way'!V41/(2*'OddsRatio_working_3-way'!X41)))</f>
        <v>0.60628429534690831</v>
      </c>
      <c r="Z41" s="11">
        <f>'OddsRatio_working_3-way'!X41^(1/3)*COS('OddsRatio_working_3-way'!Y41/3)</f>
        <v>0.5377977629389139</v>
      </c>
      <c r="AA41" s="11">
        <f>'OddsRatio_working_3-way'!X41^(1/3)*COS(('OddsRatio_working_3-way'!Y41+2*PI())/3)</f>
        <v>-0.36432652854289854</v>
      </c>
      <c r="AB41" s="11">
        <f>'OddsRatio_working_3-way'!X41^(1/3)*COS(('OddsRatio_working_3-way'!Y41+4*PI())/3)</f>
        <v>-0.17347123439601547</v>
      </c>
      <c r="AC41" s="11">
        <f>'OddsRatio_working_3-way'!X41^(1/3)*SIN('OddsRatio_working_3-way'!Y41/3)</f>
        <v>0.11019035545196819</v>
      </c>
      <c r="AD41" s="11">
        <f>'OddsRatio_working_3-way'!X41^(1/3)*SIN(('OddsRatio_working_3-way'!Y41+2*PI())/3)</f>
        <v>0.41065134707755663</v>
      </c>
      <c r="AE41" s="11">
        <f>'OddsRatio_working_3-way'!X41^(1/3)*SIN(('OddsRatio_working_3-way'!Y41+4*PI())/3)</f>
        <v>-0.52084170252952477</v>
      </c>
      <c r="AF41" s="11">
        <f>-'OddsRatio_working_3-way'!U41/(3*'OddsRatio_working_3-way'!X41^(1/3))*COS(('OddsRatio_working_3-way'!Y41)/3)</f>
        <v>0.5377977629389139</v>
      </c>
      <c r="AG41" s="11">
        <f>-'OddsRatio_working_3-way'!U41/(3*'OddsRatio_working_3-way'!X41^(1/3))*COS(('OddsRatio_working_3-way'!Y41+2*PI())/3)</f>
        <v>-0.36432652854289854</v>
      </c>
      <c r="AH41" s="11">
        <f>-'OddsRatio_working_3-way'!U41/(3*'OddsRatio_working_3-way'!X41^(1/3))*COS(('OddsRatio_working_3-way'!Y41+4*PI())/3)</f>
        <v>-0.17347123439601547</v>
      </c>
      <c r="AI41" s="11">
        <f>'OddsRatio_working_3-way'!U41/(3*'OddsRatio_working_3-way'!X41^(1/3))*SIN(('OddsRatio_working_3-way'!Y41)/3)</f>
        <v>-0.11019035545196819</v>
      </c>
      <c r="AJ41" s="11">
        <f>'OddsRatio_working_3-way'!U41/(3*'OddsRatio_working_3-way'!X41^(1/3))*SIN(('OddsRatio_working_3-way'!Y41+2*PI())/3)</f>
        <v>-0.41065134707755663</v>
      </c>
      <c r="AK41" s="11">
        <f>'OddsRatio_working_3-way'!U41/(3*'OddsRatio_working_3-way'!X41^(1/3))*SIN(('OddsRatio_working_3-way'!Y41+4*PI())/3)</f>
        <v>0.52084170252952477</v>
      </c>
      <c r="AL41" s="11">
        <f>'OddsRatio_working_3-way'!Z41+'OddsRatio_working_3-way'!AF41</f>
        <v>1.0755955258778278</v>
      </c>
      <c r="AM41" s="11">
        <f>'OddsRatio_working_3-way'!AA41+'OddsRatio_working_3-way'!AG41</f>
        <v>-0.72865305708579708</v>
      </c>
      <c r="AN41" s="11">
        <f>'OddsRatio_working_3-way'!AB41+'OddsRatio_working_3-way'!AH41</f>
        <v>-0.34694246879203094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1.0755955258778278</v>
      </c>
      <c r="AS41" s="11">
        <f>IF(('OddsRatio_working_3-way'!X41=0),IF(Q41&gt;0,-Q41^(1/3),(-Q41)^(1/3)),'OddsRatio_working_3-way'!AM41-'OddsRatio_working_3-way'!R41/3)</f>
        <v>-0.72865305708579708</v>
      </c>
      <c r="AT41" s="11">
        <f>IF(('OddsRatio_working_3-way'!X41=0),IF(Q41&gt;0,-Q41^(1/3),(-Q41)^(1/3)),'OddsRatio_working_3-way'!AN41-'OddsRatio_working_3-way'!R41/3)</f>
        <v>-0.34694246879203094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2.36</v>
      </c>
      <c r="B42" s="4">
        <f>IF('True_Odds_Calculator_3-way'!B43="","",'True_Odds_Calculator_3-way'!B43)</f>
        <v>3.24</v>
      </c>
      <c r="C42" s="4">
        <f>IF('True_Odds_Calculator_3-way'!C43="","",'True_Odds_Calculator_3-way'!C43)</f>
        <v>3.02</v>
      </c>
      <c r="D42" s="9">
        <f t="shared" si="13"/>
        <v>0.4007535796422641</v>
      </c>
      <c r="E42" s="9">
        <f t="shared" si="14"/>
        <v>0.28877985842224235</v>
      </c>
      <c r="F42" s="9">
        <f t="shared" si="15"/>
        <v>0.3104665619354936</v>
      </c>
      <c r="G42" s="9">
        <f t="shared" si="16"/>
        <v>1.0994845468465315</v>
      </c>
      <c r="H42" s="9">
        <f t="shared" si="17"/>
        <v>2.4952989837112822</v>
      </c>
      <c r="I42" s="9">
        <f t="shared" si="18"/>
        <v>3.4628453849362306</v>
      </c>
      <c r="J42" s="9">
        <f t="shared" si="19"/>
        <v>3.2209587846299934</v>
      </c>
      <c r="K42" s="11">
        <f t="shared" si="20"/>
        <v>0.42372881355932207</v>
      </c>
      <c r="L42" s="11">
        <f t="shared" si="21"/>
        <v>0.30864197530864196</v>
      </c>
      <c r="M42" s="11">
        <f t="shared" si="22"/>
        <v>0.33112582781456956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-0.26648596439444627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0.24337297974443933</v>
      </c>
      <c r="Q42" s="11">
        <f>2*'OddsRatio_working_3-way'!K42*'OddsRatio_working_3-way'!L42*'OddsRatio_working_3-way'!M42</f>
        <v>8.6609601332540684E-2</v>
      </c>
      <c r="R42" s="11">
        <f t="shared" si="23"/>
        <v>0</v>
      </c>
      <c r="S42" s="11">
        <f t="shared" si="24"/>
        <v>-0.91326753473666766</v>
      </c>
      <c r="T42" s="11">
        <f t="shared" si="25"/>
        <v>-0.32500624011981055</v>
      </c>
      <c r="U42" s="11">
        <f>'OddsRatio_working_3-way'!S42-'OddsRatio_working_3-way'!R42^2/3</f>
        <v>-0.91326753473666766</v>
      </c>
      <c r="V42" s="11">
        <f>'OddsRatio_working_3-way'!S42*'OddsRatio_working_3-way'!R42/3-2*'OddsRatio_working_3-way'!R42^3/27-'OddsRatio_working_3-way'!T42</f>
        <v>0.32500624011981055</v>
      </c>
      <c r="W42" s="11">
        <f>'OddsRatio_working_3-way'!V42^2+4*'OddsRatio_working_3-way'!U42^3/27</f>
        <v>-7.2180133722730272E-3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0.16796358942423278</v>
      </c>
      <c r="Y42" s="11">
        <f>IF('OddsRatio_working_3-way'!W42&gt;=0,IF('OddsRatio_working_3-way'!V42+SQRT('OddsRatio_working_3-way'!W42)&gt;0,0,PI()),ACOS('OddsRatio_working_3-way'!V42/(2*'OddsRatio_working_3-way'!X42)))</f>
        <v>0.2556854754751956</v>
      </c>
      <c r="Z42" s="11">
        <f>'OddsRatio_working_3-way'!X42^(1/3)*COS('OddsRatio_working_3-way'!Y42/3)</f>
        <v>0.54974227342326587</v>
      </c>
      <c r="AA42" s="11">
        <f>'OddsRatio_working_3-way'!X42^(1/3)*COS(('OddsRatio_working_3-way'!Y42+2*PI())/3)</f>
        <v>-0.31554616950487474</v>
      </c>
      <c r="AB42" s="11">
        <f>'OddsRatio_working_3-way'!X42^(1/3)*COS(('OddsRatio_working_3-way'!Y42+4*PI())/3)</f>
        <v>-0.23419610391839149</v>
      </c>
      <c r="AC42" s="11">
        <f>'OddsRatio_working_3-way'!X42^(1/3)*SIN('OddsRatio_working_3-way'!Y42/3)</f>
        <v>4.6967482264950032E-2</v>
      </c>
      <c r="AD42" s="11">
        <f>'OddsRatio_working_3-way'!X42^(1/3)*SIN(('OddsRatio_working_3-way'!Y42+2*PI())/3)</f>
        <v>0.45260703318628409</v>
      </c>
      <c r="AE42" s="11">
        <f>'OddsRatio_working_3-way'!X42^(1/3)*SIN(('OddsRatio_working_3-way'!Y42+4*PI())/3)</f>
        <v>-0.49957451545123399</v>
      </c>
      <c r="AF42" s="11">
        <f>-'OddsRatio_working_3-way'!U42/(3*'OddsRatio_working_3-way'!X42^(1/3))*COS(('OddsRatio_working_3-way'!Y42)/3)</f>
        <v>0.54974227342326576</v>
      </c>
      <c r="AG42" s="11">
        <f>-'OddsRatio_working_3-way'!U42/(3*'OddsRatio_working_3-way'!X42^(1/3))*COS(('OddsRatio_working_3-way'!Y42+2*PI())/3)</f>
        <v>-0.31554616950487469</v>
      </c>
      <c r="AH42" s="11">
        <f>-'OddsRatio_working_3-way'!U42/(3*'OddsRatio_working_3-way'!X42^(1/3))*COS(('OddsRatio_working_3-way'!Y42+4*PI())/3)</f>
        <v>-0.23419610391839146</v>
      </c>
      <c r="AI42" s="11">
        <f>'OddsRatio_working_3-way'!U42/(3*'OddsRatio_working_3-way'!X42^(1/3))*SIN(('OddsRatio_working_3-way'!Y42)/3)</f>
        <v>-4.6967482264950018E-2</v>
      </c>
      <c r="AJ42" s="11">
        <f>'OddsRatio_working_3-way'!U42/(3*'OddsRatio_working_3-way'!X42^(1/3))*SIN(('OddsRatio_working_3-way'!Y42+2*PI())/3)</f>
        <v>-0.45260703318628404</v>
      </c>
      <c r="AK42" s="11">
        <f>'OddsRatio_working_3-way'!U42/(3*'OddsRatio_working_3-way'!X42^(1/3))*SIN(('OddsRatio_working_3-way'!Y42+4*PI())/3)</f>
        <v>0.49957451545123388</v>
      </c>
      <c r="AL42" s="11">
        <f>'OddsRatio_working_3-way'!Z42+'OddsRatio_working_3-way'!AF42</f>
        <v>1.0994845468465315</v>
      </c>
      <c r="AM42" s="11">
        <f>'OddsRatio_working_3-way'!AA42+'OddsRatio_working_3-way'!AG42</f>
        <v>-0.63109233900974937</v>
      </c>
      <c r="AN42" s="11">
        <f>'OddsRatio_working_3-way'!AB42+'OddsRatio_working_3-way'!AH42</f>
        <v>-0.46839220783678293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1.0994845468465315</v>
      </c>
      <c r="AS42" s="11">
        <f>IF(('OddsRatio_working_3-way'!X42=0),IF(Q42&gt;0,-Q42^(1/3),(-Q42)^(1/3)),'OddsRatio_working_3-way'!AM42-'OddsRatio_working_3-way'!R42/3)</f>
        <v>-0.63109233900974937</v>
      </c>
      <c r="AT42" s="11">
        <f>IF(('OddsRatio_working_3-way'!X42=0),IF(Q42&gt;0,-Q42^(1/3),(-Q42)^(1/3)),'OddsRatio_working_3-way'!AN42-'OddsRatio_working_3-way'!R42/3)</f>
        <v>-0.46839220783678293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1.38</v>
      </c>
      <c r="B43" s="4">
        <f>IF('True_Odds_Calculator_3-way'!B44="","",'True_Odds_Calculator_3-way'!B44)</f>
        <v>5.45</v>
      </c>
      <c r="C43" s="4">
        <f>IF('True_Odds_Calculator_3-way'!C44="","",'True_Odds_Calculator_3-way'!C44)</f>
        <v>8.01</v>
      </c>
      <c r="D43" s="9">
        <f t="shared" si="13"/>
        <v>0.70996255113445761</v>
      </c>
      <c r="E43" s="9">
        <f t="shared" si="14"/>
        <v>0.17288945597587155</v>
      </c>
      <c r="F43" s="9">
        <f t="shared" si="15"/>
        <v>0.11714799288967061</v>
      </c>
      <c r="G43" s="9">
        <f t="shared" si="16"/>
        <v>1.0750657808125088</v>
      </c>
      <c r="H43" s="9">
        <f t="shared" si="17"/>
        <v>1.4085249967087532</v>
      </c>
      <c r="I43" s="9">
        <f t="shared" si="18"/>
        <v>5.7840427246156638</v>
      </c>
      <c r="J43" s="9">
        <f t="shared" si="19"/>
        <v>8.5362111234956881</v>
      </c>
      <c r="K43" s="11">
        <f t="shared" si="20"/>
        <v>0.7246376811594204</v>
      </c>
      <c r="L43" s="11">
        <f t="shared" si="21"/>
        <v>0.18348623853211007</v>
      </c>
      <c r="M43" s="11">
        <f t="shared" si="22"/>
        <v>0.12484394506866417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-0.19676756932440997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0.19653667193365029</v>
      </c>
      <c r="Q43" s="11">
        <f>2*'OddsRatio_working_3-way'!K43*'OddsRatio_working_3-way'!L43*'OddsRatio_working_3-way'!M43</f>
        <v>3.3198762150954443E-2</v>
      </c>
      <c r="R43" s="11">
        <f t="shared" si="23"/>
        <v>0</v>
      </c>
      <c r="S43" s="11">
        <f t="shared" si="24"/>
        <v>-0.998826547527357</v>
      </c>
      <c r="T43" s="11">
        <f t="shared" si="25"/>
        <v>-0.16872070059583735</v>
      </c>
      <c r="U43" s="11">
        <f>'OddsRatio_working_3-way'!S43-'OddsRatio_working_3-way'!R43^2/3</f>
        <v>-0.998826547527357</v>
      </c>
      <c r="V43" s="11">
        <f>'OddsRatio_working_3-way'!S43*'OddsRatio_working_3-way'!R43/3-2*'OddsRatio_working_3-way'!R43^3/27-'OddsRatio_working_3-way'!T43</f>
        <v>0.16872070059583735</v>
      </c>
      <c r="W43" s="11">
        <f>'OddsRatio_working_3-way'!V43^2+4*'OddsRatio_working_3-way'!U43^3/27</f>
        <v>-0.11916055066279864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0.19211144257458276</v>
      </c>
      <c r="Y43" s="11">
        <f>IF('OddsRatio_working_3-way'!W43&gt;=0,IF('OddsRatio_working_3-way'!V43+SQRT('OddsRatio_working_3-way'!W43)&gt;0,0,PI()),ACOS('OddsRatio_working_3-way'!V43/(2*'OddsRatio_working_3-way'!X43)))</f>
        <v>1.1161752115239543</v>
      </c>
      <c r="Z43" s="11">
        <f>'OddsRatio_working_3-way'!X43^(1/3)*COS('OddsRatio_working_3-way'!Y43/3)</f>
        <v>0.5375328904062544</v>
      </c>
      <c r="AA43" s="11">
        <f>'OddsRatio_working_3-way'!X43^(1/3)*COS(('OddsRatio_working_3-way'!Y43+2*PI())/3)</f>
        <v>-0.45042665185406799</v>
      </c>
      <c r="AB43" s="11">
        <f>'OddsRatio_working_3-way'!X43^(1/3)*COS(('OddsRatio_working_3-way'!Y43+4*PI())/3)</f>
        <v>-8.7106238552186313E-2</v>
      </c>
      <c r="AC43" s="11">
        <f>'OddsRatio_working_3-way'!X43^(1/3)*SIN('OddsRatio_working_3-way'!Y43/3)</f>
        <v>0.20976313842192751</v>
      </c>
      <c r="AD43" s="11">
        <f>'OddsRatio_working_3-way'!X43^(1/3)*SIN(('OddsRatio_working_3-way'!Y43+2*PI())/3)</f>
        <v>0.3606355692505292</v>
      </c>
      <c r="AE43" s="11">
        <f>'OddsRatio_working_3-way'!X43^(1/3)*SIN(('OddsRatio_working_3-way'!Y43+4*PI())/3)</f>
        <v>-0.5703987076724566</v>
      </c>
      <c r="AF43" s="11">
        <f>-'OddsRatio_working_3-way'!U43/(3*'OddsRatio_working_3-way'!X43^(1/3))*COS(('OddsRatio_working_3-way'!Y43)/3)</f>
        <v>0.5375328904062544</v>
      </c>
      <c r="AG43" s="11">
        <f>-'OddsRatio_working_3-way'!U43/(3*'OddsRatio_working_3-way'!X43^(1/3))*COS(('OddsRatio_working_3-way'!Y43+2*PI())/3)</f>
        <v>-0.45042665185406799</v>
      </c>
      <c r="AH43" s="11">
        <f>-'OddsRatio_working_3-way'!U43/(3*'OddsRatio_working_3-way'!X43^(1/3))*COS(('OddsRatio_working_3-way'!Y43+4*PI())/3)</f>
        <v>-8.7106238552186313E-2</v>
      </c>
      <c r="AI43" s="11">
        <f>'OddsRatio_working_3-way'!U43/(3*'OddsRatio_working_3-way'!X43^(1/3))*SIN(('OddsRatio_working_3-way'!Y43)/3)</f>
        <v>-0.20976313842192751</v>
      </c>
      <c r="AJ43" s="11">
        <f>'OddsRatio_working_3-way'!U43/(3*'OddsRatio_working_3-way'!X43^(1/3))*SIN(('OddsRatio_working_3-way'!Y43+2*PI())/3)</f>
        <v>-0.3606355692505292</v>
      </c>
      <c r="AK43" s="11">
        <f>'OddsRatio_working_3-way'!U43/(3*'OddsRatio_working_3-way'!X43^(1/3))*SIN(('OddsRatio_working_3-way'!Y43+4*PI())/3)</f>
        <v>0.5703987076724566</v>
      </c>
      <c r="AL43" s="11">
        <f>'OddsRatio_working_3-way'!Z43+'OddsRatio_working_3-way'!AF43</f>
        <v>1.0750657808125088</v>
      </c>
      <c r="AM43" s="11">
        <f>'OddsRatio_working_3-way'!AA43+'OddsRatio_working_3-way'!AG43</f>
        <v>-0.90085330370813599</v>
      </c>
      <c r="AN43" s="11">
        <f>'OddsRatio_working_3-way'!AB43+'OddsRatio_working_3-way'!AH43</f>
        <v>-0.17421247710437263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1.0750657808125088</v>
      </c>
      <c r="AS43" s="11">
        <f>IF(('OddsRatio_working_3-way'!X43=0),IF(Q43&gt;0,-Q43^(1/3),(-Q43)^(1/3)),'OddsRatio_working_3-way'!AM43-'OddsRatio_working_3-way'!R43/3)</f>
        <v>-0.90085330370813599</v>
      </c>
      <c r="AT43" s="11">
        <f>IF(('OddsRatio_working_3-way'!X43=0),IF(Q43&gt;0,-Q43^(1/3),(-Q43)^(1/3)),'OddsRatio_working_3-way'!AN43-'OddsRatio_working_3-way'!R43/3)</f>
        <v>-0.17421247710437263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3.16</v>
      </c>
      <c r="B44" s="4">
        <f>IF('True_Odds_Calculator_3-way'!B45="","",'True_Odds_Calculator_3-way'!B45)</f>
        <v>3.36</v>
      </c>
      <c r="C44" s="4">
        <f>IF('True_Odds_Calculator_3-way'!C45="","",'True_Odds_Calculator_3-way'!C45)</f>
        <v>2.41</v>
      </c>
      <c r="D44" s="9">
        <f t="shared" si="13"/>
        <v>0.30707476112742232</v>
      </c>
      <c r="E44" s="9">
        <f t="shared" si="14"/>
        <v>0.28856077554207521</v>
      </c>
      <c r="F44" s="9">
        <f t="shared" si="15"/>
        <v>0.40436446333050219</v>
      </c>
      <c r="G44" s="9">
        <f t="shared" si="16"/>
        <v>1.0446925710288193</v>
      </c>
      <c r="H44" s="9">
        <f t="shared" si="17"/>
        <v>3.2565359534222504</v>
      </c>
      <c r="I44" s="9">
        <f t="shared" si="18"/>
        <v>3.465474467628014</v>
      </c>
      <c r="J44" s="9">
        <f t="shared" si="19"/>
        <v>2.4730165251506353</v>
      </c>
      <c r="K44" s="11">
        <f t="shared" si="20"/>
        <v>0.31645569620253161</v>
      </c>
      <c r="L44" s="11">
        <f t="shared" si="21"/>
        <v>0.29761904761904762</v>
      </c>
      <c r="M44" s="11">
        <f t="shared" si="22"/>
        <v>0.41493775933609955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-0.28089335424279471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0.23174548983414994</v>
      </c>
      <c r="Q44" s="11">
        <f>2*'OddsRatio_working_3-way'!K44*'OddsRatio_working_3-way'!L44*'OddsRatio_working_3-way'!M44</f>
        <v>7.8160367566323746E-2</v>
      </c>
      <c r="R44" s="11">
        <f t="shared" si="23"/>
        <v>0</v>
      </c>
      <c r="S44" s="11">
        <f t="shared" si="24"/>
        <v>-0.82503016299145682</v>
      </c>
      <c r="T44" s="11">
        <f t="shared" si="25"/>
        <v>-0.27825637874922654</v>
      </c>
      <c r="U44" s="11">
        <f>'OddsRatio_working_3-way'!S44-'OddsRatio_working_3-way'!R44^2/3</f>
        <v>-0.82503016299145682</v>
      </c>
      <c r="V44" s="11">
        <f>'OddsRatio_working_3-way'!S44*'OddsRatio_working_3-way'!R44/3-2*'OddsRatio_working_3-way'!R44^3/27-'OddsRatio_working_3-way'!T44</f>
        <v>0.27825637874922654</v>
      </c>
      <c r="W44" s="11">
        <f>'OddsRatio_working_3-way'!V44^2+4*'OddsRatio_working_3-way'!U44^3/27</f>
        <v>-5.7700123238823009E-3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0.14421912549876603</v>
      </c>
      <c r="Y44" s="11">
        <f>IF('OddsRatio_working_3-way'!W44&gt;=0,IF('OddsRatio_working_3-way'!V44+SQRT('OddsRatio_working_3-way'!W44)&gt;0,0,PI()),ACOS('OddsRatio_working_3-way'!V44/(2*'OddsRatio_working_3-way'!X44)))</f>
        <v>0.26649452558162356</v>
      </c>
      <c r="Z44" s="11">
        <f>'OddsRatio_working_3-way'!X44^(1/3)*COS('OddsRatio_working_3-way'!Y44/3)</f>
        <v>0.52234628551440965</v>
      </c>
      <c r="AA44" s="11">
        <f>'OddsRatio_working_3-way'!X44^(1/3)*COS(('OddsRatio_working_3-way'!Y44+2*PI())/3)</f>
        <v>-0.30146345492822596</v>
      </c>
      <c r="AB44" s="11">
        <f>'OddsRatio_working_3-way'!X44^(1/3)*COS(('OddsRatio_working_3-way'!Y44+4*PI())/3)</f>
        <v>-0.22088283058618333</v>
      </c>
      <c r="AC44" s="11">
        <f>'OddsRatio_working_3-way'!X44^(1/3)*SIN('OddsRatio_working_3-way'!Y44/3)</f>
        <v>4.6523245155346407E-2</v>
      </c>
      <c r="AD44" s="11">
        <f>'OddsRatio_working_3-way'!X44^(1/3)*SIN(('OddsRatio_working_3-way'!Y44+2*PI())/3)</f>
        <v>0.42910353025024517</v>
      </c>
      <c r="AE44" s="11">
        <f>'OddsRatio_working_3-way'!X44^(1/3)*SIN(('OddsRatio_working_3-way'!Y44+4*PI())/3)</f>
        <v>-0.47562677540559156</v>
      </c>
      <c r="AF44" s="11">
        <f>-'OddsRatio_working_3-way'!U44/(3*'OddsRatio_working_3-way'!X44^(1/3))*COS(('OddsRatio_working_3-way'!Y44)/3)</f>
        <v>0.52234628551440965</v>
      </c>
      <c r="AG44" s="11">
        <f>-'OddsRatio_working_3-way'!U44/(3*'OddsRatio_working_3-way'!X44^(1/3))*COS(('OddsRatio_working_3-way'!Y44+2*PI())/3)</f>
        <v>-0.30146345492822596</v>
      </c>
      <c r="AH44" s="11">
        <f>-'OddsRatio_working_3-way'!U44/(3*'OddsRatio_working_3-way'!X44^(1/3))*COS(('OddsRatio_working_3-way'!Y44+4*PI())/3)</f>
        <v>-0.22088283058618333</v>
      </c>
      <c r="AI44" s="11">
        <f>'OddsRatio_working_3-way'!U44/(3*'OddsRatio_working_3-way'!X44^(1/3))*SIN(('OddsRatio_working_3-way'!Y44)/3)</f>
        <v>-4.6523245155346407E-2</v>
      </c>
      <c r="AJ44" s="11">
        <f>'OddsRatio_working_3-way'!U44/(3*'OddsRatio_working_3-way'!X44^(1/3))*SIN(('OddsRatio_working_3-way'!Y44+2*PI())/3)</f>
        <v>-0.42910353025024517</v>
      </c>
      <c r="AK44" s="11">
        <f>'OddsRatio_working_3-way'!U44/(3*'OddsRatio_working_3-way'!X44^(1/3))*SIN(('OddsRatio_working_3-way'!Y44+4*PI())/3)</f>
        <v>0.47562677540559156</v>
      </c>
      <c r="AL44" s="11">
        <f>'OddsRatio_working_3-way'!Z44+'OddsRatio_working_3-way'!AF44</f>
        <v>1.0446925710288193</v>
      </c>
      <c r="AM44" s="11">
        <f>'OddsRatio_working_3-way'!AA44+'OddsRatio_working_3-way'!AG44</f>
        <v>-0.60292690985645192</v>
      </c>
      <c r="AN44" s="11">
        <f>'OddsRatio_working_3-way'!AB44+'OddsRatio_working_3-way'!AH44</f>
        <v>-0.44176566117236665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1.0446925710288193</v>
      </c>
      <c r="AS44" s="11">
        <f>IF(('OddsRatio_working_3-way'!X44=0),IF(Q44&gt;0,-Q44^(1/3),(-Q44)^(1/3)),'OddsRatio_working_3-way'!AM44-'OddsRatio_working_3-way'!R44/3)</f>
        <v>-0.60292690985645192</v>
      </c>
      <c r="AT44" s="11">
        <f>IF(('OddsRatio_working_3-way'!X44=0),IF(Q44&gt;0,-Q44^(1/3),(-Q44)^(1/3)),'OddsRatio_working_3-way'!AN44-'OddsRatio_working_3-way'!R44/3)</f>
        <v>-0.44176566117236665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1.74</v>
      </c>
      <c r="B45" s="4">
        <f>IF('True_Odds_Calculator_3-way'!B46="","",'True_Odds_Calculator_3-way'!B46)</f>
        <v>3.84</v>
      </c>
      <c r="C45" s="4">
        <f>IF('True_Odds_Calculator_3-way'!C46="","",'True_Odds_Calculator_3-way'!C46)</f>
        <v>5.13</v>
      </c>
      <c r="D45" s="9">
        <f t="shared" si="13"/>
        <v>0.56221515133603717</v>
      </c>
      <c r="E45" s="9">
        <f t="shared" si="14"/>
        <v>0.25072448112637657</v>
      </c>
      <c r="F45" s="9">
        <f t="shared" si="15"/>
        <v>0.18706036753758584</v>
      </c>
      <c r="G45" s="9">
        <f t="shared" si="16"/>
        <v>1.0522682383022288</v>
      </c>
      <c r="H45" s="9">
        <f t="shared" si="17"/>
        <v>1.7786784963436497</v>
      </c>
      <c r="I45" s="9">
        <f t="shared" si="18"/>
        <v>3.9884417967783303</v>
      </c>
      <c r="J45" s="9">
        <f t="shared" si="19"/>
        <v>5.3458678241882049</v>
      </c>
      <c r="K45" s="11">
        <f t="shared" si="20"/>
        <v>0.57471264367816088</v>
      </c>
      <c r="L45" s="11">
        <f t="shared" si="21"/>
        <v>0.26041666666666669</v>
      </c>
      <c r="M45" s="11">
        <f t="shared" si="22"/>
        <v>0.19493177387914232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-0.25322248922647173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0.22493474266765257</v>
      </c>
      <c r="Q45" s="11">
        <f>2*'OddsRatio_working_3-way'!K45*'OddsRatio_working_3-way'!L45*'OddsRatio_working_3-way'!M45</f>
        <v>5.8348830782789254E-2</v>
      </c>
      <c r="R45" s="11">
        <f t="shared" si="23"/>
        <v>0</v>
      </c>
      <c r="S45" s="11">
        <f t="shared" si="24"/>
        <v>-0.88828896420207071</v>
      </c>
      <c r="T45" s="11">
        <f t="shared" si="25"/>
        <v>-0.23042515284100407</v>
      </c>
      <c r="U45" s="11">
        <f>'OddsRatio_working_3-way'!S45-'OddsRatio_working_3-way'!R45^2/3</f>
        <v>-0.88828896420207071</v>
      </c>
      <c r="V45" s="11">
        <f>'OddsRatio_working_3-way'!S45*'OddsRatio_working_3-way'!R45/3-2*'OddsRatio_working_3-way'!R45^3/27-'OddsRatio_working_3-way'!T45</f>
        <v>0.23042515284100407</v>
      </c>
      <c r="W45" s="11">
        <f>'OddsRatio_working_3-way'!V45^2+4*'OddsRatio_working_3-way'!U45^3/27</f>
        <v>-5.0742897446678072E-2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0.16112002397939101</v>
      </c>
      <c r="Y45" s="11">
        <f>IF('OddsRatio_working_3-way'!W45&gt;=0,IF('OddsRatio_working_3-way'!V45+SQRT('OddsRatio_working_3-way'!W45)&gt;0,0,PI()),ACOS('OddsRatio_working_3-way'!V45/(2*'OddsRatio_working_3-way'!X45)))</f>
        <v>0.77406782046318601</v>
      </c>
      <c r="Z45" s="11">
        <f>'OddsRatio_working_3-way'!X45^(1/3)*COS('OddsRatio_working_3-way'!Y45/3)</f>
        <v>0.52613411915111441</v>
      </c>
      <c r="AA45" s="11">
        <f>'OddsRatio_working_3-way'!X45^(1/3)*COS(('OddsRatio_working_3-way'!Y45+2*PI())/3)</f>
        <v>-0.38331433625710382</v>
      </c>
      <c r="AB45" s="11">
        <f>'OddsRatio_working_3-way'!X45^(1/3)*COS(('OddsRatio_working_3-way'!Y45+4*PI())/3)</f>
        <v>-0.14281978289401071</v>
      </c>
      <c r="AC45" s="11">
        <f>'OddsRatio_working_3-way'!X45^(1/3)*SIN('OddsRatio_working_3-way'!Y45/3)</f>
        <v>0.13884959512282069</v>
      </c>
      <c r="AD45" s="11">
        <f>'OddsRatio_working_3-way'!X45^(1/3)*SIN(('OddsRatio_working_3-way'!Y45+2*PI())/3)</f>
        <v>0.38622071542120345</v>
      </c>
      <c r="AE45" s="11">
        <f>'OddsRatio_working_3-way'!X45^(1/3)*SIN(('OddsRatio_working_3-way'!Y45+4*PI())/3)</f>
        <v>-0.52507031054402409</v>
      </c>
      <c r="AF45" s="11">
        <f>-'OddsRatio_working_3-way'!U45/(3*'OddsRatio_working_3-way'!X45^(1/3))*COS(('OddsRatio_working_3-way'!Y45)/3)</f>
        <v>0.5261341191511143</v>
      </c>
      <c r="AG45" s="11">
        <f>-'OddsRatio_working_3-way'!U45/(3*'OddsRatio_working_3-way'!X45^(1/3))*COS(('OddsRatio_working_3-way'!Y45+2*PI())/3)</f>
        <v>-0.38331433625710376</v>
      </c>
      <c r="AH45" s="11">
        <f>-'OddsRatio_working_3-way'!U45/(3*'OddsRatio_working_3-way'!X45^(1/3))*COS(('OddsRatio_working_3-way'!Y45+4*PI())/3)</f>
        <v>-0.14281978289401068</v>
      </c>
      <c r="AI45" s="11">
        <f>'OddsRatio_working_3-way'!U45/(3*'OddsRatio_working_3-way'!X45^(1/3))*SIN(('OddsRatio_working_3-way'!Y45)/3)</f>
        <v>-0.13884959512282066</v>
      </c>
      <c r="AJ45" s="11">
        <f>'OddsRatio_working_3-way'!U45/(3*'OddsRatio_working_3-way'!X45^(1/3))*SIN(('OddsRatio_working_3-way'!Y45+2*PI())/3)</f>
        <v>-0.3862207154212034</v>
      </c>
      <c r="AK45" s="11">
        <f>'OddsRatio_working_3-way'!U45/(3*'OddsRatio_working_3-way'!X45^(1/3))*SIN(('OddsRatio_working_3-way'!Y45+4*PI())/3)</f>
        <v>0.52507031054402398</v>
      </c>
      <c r="AL45" s="11">
        <f>'OddsRatio_working_3-way'!Z45+'OddsRatio_working_3-way'!AF45</f>
        <v>1.0522682383022288</v>
      </c>
      <c r="AM45" s="11">
        <f>'OddsRatio_working_3-way'!AA45+'OddsRatio_working_3-way'!AG45</f>
        <v>-0.76662867251420752</v>
      </c>
      <c r="AN45" s="11">
        <f>'OddsRatio_working_3-way'!AB45+'OddsRatio_working_3-way'!AH45</f>
        <v>-0.28563956578802141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1.0522682383022288</v>
      </c>
      <c r="AS45" s="11">
        <f>IF(('OddsRatio_working_3-way'!X45=0),IF(Q45&gt;0,-Q45^(1/3),(-Q45)^(1/3)),'OddsRatio_working_3-way'!AM45-'OddsRatio_working_3-way'!R45/3)</f>
        <v>-0.76662867251420752</v>
      </c>
      <c r="AT45" s="11">
        <f>IF(('OddsRatio_working_3-way'!X45=0),IF(Q45&gt;0,-Q45^(1/3),(-Q45)^(1/3)),'OddsRatio_working_3-way'!AN45-'OddsRatio_working_3-way'!R45/3)</f>
        <v>-0.28563956578802141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3.46</v>
      </c>
      <c r="B46" s="4">
        <f>IF('True_Odds_Calculator_3-way'!B47="","",'True_Odds_Calculator_3-way'!B47)</f>
        <v>3.38</v>
      </c>
      <c r="C46" s="4">
        <f>IF('True_Odds_Calculator_3-way'!C47="","",'True_Odds_Calculator_3-way'!C47)</f>
        <v>2.2599999999999998</v>
      </c>
      <c r="D46" s="9">
        <f t="shared" si="13"/>
        <v>0.28052859161511867</v>
      </c>
      <c r="E46" s="9">
        <f t="shared" si="14"/>
        <v>0.28724949565401425</v>
      </c>
      <c r="F46" s="9">
        <f t="shared" si="15"/>
        <v>0.43222191273086707</v>
      </c>
      <c r="G46" s="9">
        <f t="shared" si="16"/>
        <v>1.0425605835936977</v>
      </c>
      <c r="H46" s="9">
        <f t="shared" si="17"/>
        <v>3.5646990356404959</v>
      </c>
      <c r="I46" s="9">
        <f t="shared" si="18"/>
        <v>3.4812941889530005</v>
      </c>
      <c r="J46" s="9">
        <f t="shared" si="19"/>
        <v>2.3136263353280588</v>
      </c>
      <c r="K46" s="11">
        <f t="shared" si="20"/>
        <v>0.28901734104046245</v>
      </c>
      <c r="L46" s="11">
        <f t="shared" si="21"/>
        <v>0.29585798816568049</v>
      </c>
      <c r="M46" s="11">
        <f t="shared" si="22"/>
        <v>0.44247787610619471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-0.27911383956745317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0.2307961696008301</v>
      </c>
      <c r="Q46" s="11">
        <f>2*'OddsRatio_working_3-way'!K46*'OddsRatio_working_3-way'!L46*'OddsRatio_working_3-way'!M46</f>
        <v>7.56708752789607E-2</v>
      </c>
      <c r="R46" s="11">
        <f t="shared" si="23"/>
        <v>0</v>
      </c>
      <c r="S46" s="11">
        <f t="shared" si="24"/>
        <v>-0.82688902119113239</v>
      </c>
      <c r="T46" s="11">
        <f t="shared" si="25"/>
        <v>-0.27111115448889589</v>
      </c>
      <c r="U46" s="11">
        <f>'OddsRatio_working_3-way'!S46-'OddsRatio_working_3-way'!R46^2/3</f>
        <v>-0.82688902119113239</v>
      </c>
      <c r="V46" s="11">
        <f>'OddsRatio_working_3-way'!S46*'OddsRatio_working_3-way'!R46/3-2*'OddsRatio_working_3-way'!R46^3/27-'OddsRatio_working_3-way'!T46</f>
        <v>0.27111115448889589</v>
      </c>
      <c r="W46" s="11">
        <f>'OddsRatio_working_3-way'!V46^2+4*'OddsRatio_working_3-way'!U46^3/27</f>
        <v>-1.0258980234372619E-2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0.14470680557827489</v>
      </c>
      <c r="Y46" s="11">
        <f>IF('OddsRatio_working_3-way'!W46&gt;=0,IF('OddsRatio_working_3-way'!V46+SQRT('OddsRatio_working_3-way'!W46)&gt;0,0,PI()),ACOS('OddsRatio_working_3-way'!V46/(2*'OddsRatio_working_3-way'!X46)))</f>
        <v>0.35754107984481664</v>
      </c>
      <c r="Z46" s="11">
        <f>'OddsRatio_working_3-way'!X46^(1/3)*COS('OddsRatio_working_3-way'!Y46/3)</f>
        <v>0.52128029179684887</v>
      </c>
      <c r="AA46" s="11">
        <f>'OddsRatio_working_3-way'!X46^(1/3)*COS(('OddsRatio_working_3-way'!Y46+2*PI())/3)</f>
        <v>-0.31469935728674581</v>
      </c>
      <c r="AB46" s="11">
        <f>'OddsRatio_working_3-way'!X46^(1/3)*COS(('OddsRatio_working_3-way'!Y46+4*PI())/3)</f>
        <v>-0.20658093451010318</v>
      </c>
      <c r="AC46" s="11">
        <f>'OddsRatio_working_3-way'!X46^(1/3)*SIN('OddsRatio_working_3-way'!Y46/3)</f>
        <v>6.2422200494452622E-2</v>
      </c>
      <c r="AD46" s="11">
        <f>'OddsRatio_working_3-way'!X46^(1/3)*SIN(('OddsRatio_working_3-way'!Y46+2*PI())/3)</f>
        <v>0.4202308749410098</v>
      </c>
      <c r="AE46" s="11">
        <f>'OddsRatio_working_3-way'!X46^(1/3)*SIN(('OddsRatio_working_3-way'!Y46+4*PI())/3)</f>
        <v>-0.48265307543546221</v>
      </c>
      <c r="AF46" s="11">
        <f>-'OddsRatio_working_3-way'!U46/(3*'OddsRatio_working_3-way'!X46^(1/3))*COS(('OddsRatio_working_3-way'!Y46)/3)</f>
        <v>0.52128029179684876</v>
      </c>
      <c r="AG46" s="11">
        <f>-'OddsRatio_working_3-way'!U46/(3*'OddsRatio_working_3-way'!X46^(1/3))*COS(('OddsRatio_working_3-way'!Y46+2*PI())/3)</f>
        <v>-0.31469935728674575</v>
      </c>
      <c r="AH46" s="11">
        <f>-'OddsRatio_working_3-way'!U46/(3*'OddsRatio_working_3-way'!X46^(1/3))*COS(('OddsRatio_working_3-way'!Y46+4*PI())/3)</f>
        <v>-0.20658093451010312</v>
      </c>
      <c r="AI46" s="11">
        <f>'OddsRatio_working_3-way'!U46/(3*'OddsRatio_working_3-way'!X46^(1/3))*SIN(('OddsRatio_working_3-way'!Y46)/3)</f>
        <v>-6.2422200494452608E-2</v>
      </c>
      <c r="AJ46" s="11">
        <f>'OddsRatio_working_3-way'!U46/(3*'OddsRatio_working_3-way'!X46^(1/3))*SIN(('OddsRatio_working_3-way'!Y46+2*PI())/3)</f>
        <v>-0.42023087494100975</v>
      </c>
      <c r="AK46" s="11">
        <f>'OddsRatio_working_3-way'!U46/(3*'OddsRatio_working_3-way'!X46^(1/3))*SIN(('OddsRatio_working_3-way'!Y46+4*PI())/3)</f>
        <v>0.48265307543546215</v>
      </c>
      <c r="AL46" s="11">
        <f>'OddsRatio_working_3-way'!Z46+'OddsRatio_working_3-way'!AF46</f>
        <v>1.0425605835936977</v>
      </c>
      <c r="AM46" s="11">
        <f>'OddsRatio_working_3-way'!AA46+'OddsRatio_working_3-way'!AG46</f>
        <v>-0.62939871457349161</v>
      </c>
      <c r="AN46" s="11">
        <f>'OddsRatio_working_3-way'!AB46+'OddsRatio_working_3-way'!AH46</f>
        <v>-0.4131618690202063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1.0425605835936977</v>
      </c>
      <c r="AS46" s="11">
        <f>IF(('OddsRatio_working_3-way'!X46=0),IF(Q46&gt;0,-Q46^(1/3),(-Q46)^(1/3)),'OddsRatio_working_3-way'!AM46-'OddsRatio_working_3-way'!R46/3)</f>
        <v>-0.62939871457349161</v>
      </c>
      <c r="AT46" s="11">
        <f>IF(('OddsRatio_working_3-way'!X46=0),IF(Q46&gt;0,-Q46^(1/3),(-Q46)^(1/3)),'OddsRatio_working_3-way'!AN46-'OddsRatio_working_3-way'!R46/3)</f>
        <v>-0.4131618690202063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2.08</v>
      </c>
      <c r="B47" s="4">
        <f>IF('True_Odds_Calculator_3-way'!B48="","",'True_Odds_Calculator_3-way'!B48)</f>
        <v>3.57</v>
      </c>
      <c r="C47" s="4">
        <f>IF('True_Odds_Calculator_3-way'!C48="","",'True_Odds_Calculator_3-way'!C48)</f>
        <v>3.74</v>
      </c>
      <c r="D47" s="9">
        <f t="shared" si="13"/>
        <v>0.4698075714211507</v>
      </c>
      <c r="E47" s="9">
        <f t="shared" si="14"/>
        <v>0.27133464216230568</v>
      </c>
      <c r="F47" s="9">
        <f t="shared" si="15"/>
        <v>0.25885778641654361</v>
      </c>
      <c r="G47" s="9">
        <f t="shared" si="16"/>
        <v>1.0449361509133932</v>
      </c>
      <c r="H47" s="9">
        <f t="shared" si="17"/>
        <v>2.1285310429864648</v>
      </c>
      <c r="I47" s="9">
        <f t="shared" si="18"/>
        <v>3.6854859078474198</v>
      </c>
      <c r="J47" s="9">
        <f t="shared" si="19"/>
        <v>3.863125053502698</v>
      </c>
      <c r="K47" s="11">
        <f t="shared" si="20"/>
        <v>0.48076923076923073</v>
      </c>
      <c r="L47" s="11">
        <f t="shared" si="21"/>
        <v>0.28011204481792717</v>
      </c>
      <c r="M47" s="11">
        <f t="shared" si="22"/>
        <v>0.26737967914438499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-0.27384466744328329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0.23008997922492727</v>
      </c>
      <c r="Q47" s="11">
        <f>2*'OddsRatio_working_3-way'!K47*'OddsRatio_working_3-way'!L47*'OddsRatio_working_3-way'!M47</f>
        <v>7.2015642949898984E-2</v>
      </c>
      <c r="R47" s="11">
        <f t="shared" si="23"/>
        <v>0</v>
      </c>
      <c r="S47" s="11">
        <f t="shared" si="24"/>
        <v>-0.8402207768846981</v>
      </c>
      <c r="T47" s="11">
        <f t="shared" si="25"/>
        <v>-0.26297989886845008</v>
      </c>
      <c r="U47" s="11">
        <f>'OddsRatio_working_3-way'!S47-'OddsRatio_working_3-way'!R47^2/3</f>
        <v>-0.8402207768846981</v>
      </c>
      <c r="V47" s="11">
        <f>'OddsRatio_working_3-way'!S47*'OddsRatio_working_3-way'!R47/3-2*'OddsRatio_working_3-way'!R47^3/27-'OddsRatio_working_3-way'!T47</f>
        <v>0.26297989886845008</v>
      </c>
      <c r="W47" s="11">
        <f>'OddsRatio_working_3-way'!V47^2+4*'OddsRatio_working_3-way'!U47^3/27</f>
        <v>-1.8718826620950271E-2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0.14822048933076906</v>
      </c>
      <c r="Y47" s="11">
        <f>IF('OddsRatio_working_3-way'!W47&gt;=0,IF('OddsRatio_working_3-way'!V47+SQRT('OddsRatio_working_3-way'!W47)&gt;0,0,PI()),ACOS('OddsRatio_working_3-way'!V47/(2*'OddsRatio_working_3-way'!X47)))</f>
        <v>0.47972046102591692</v>
      </c>
      <c r="Z47" s="11">
        <f>'OddsRatio_working_3-way'!X47^(1/3)*COS('OddsRatio_working_3-way'!Y47/3)</f>
        <v>0.5224680754566966</v>
      </c>
      <c r="AA47" s="11">
        <f>'OddsRatio_working_3-way'!X47^(1/3)*COS(('OddsRatio_working_3-way'!Y47+2*PI())/3)</f>
        <v>-0.33421024493046436</v>
      </c>
      <c r="AB47" s="11">
        <f>'OddsRatio_working_3-way'!X47^(1/3)*COS(('OddsRatio_working_3-way'!Y47+4*PI())/3)</f>
        <v>-0.18825783052623241</v>
      </c>
      <c r="AC47" s="11">
        <f>'OddsRatio_working_3-way'!X47^(1/3)*SIN('OddsRatio_working_3-way'!Y47/3)</f>
        <v>8.4265665745159243E-2</v>
      </c>
      <c r="AD47" s="11">
        <f>'OddsRatio_working_3-way'!X47^(1/3)*SIN(('OddsRatio_working_3-way'!Y47+2*PI())/3)</f>
        <v>0.4103377931392847</v>
      </c>
      <c r="AE47" s="11">
        <f>'OddsRatio_working_3-way'!X47^(1/3)*SIN(('OddsRatio_working_3-way'!Y47+4*PI())/3)</f>
        <v>-0.49460345888444385</v>
      </c>
      <c r="AF47" s="11">
        <f>-'OddsRatio_working_3-way'!U47/(3*'OddsRatio_working_3-way'!X47^(1/3))*COS(('OddsRatio_working_3-way'!Y47)/3)</f>
        <v>0.5224680754566966</v>
      </c>
      <c r="AG47" s="11">
        <f>-'OddsRatio_working_3-way'!U47/(3*'OddsRatio_working_3-way'!X47^(1/3))*COS(('OddsRatio_working_3-way'!Y47+2*PI())/3)</f>
        <v>-0.33421024493046436</v>
      </c>
      <c r="AH47" s="11">
        <f>-'OddsRatio_working_3-way'!U47/(3*'OddsRatio_working_3-way'!X47^(1/3))*COS(('OddsRatio_working_3-way'!Y47+4*PI())/3)</f>
        <v>-0.18825783052623241</v>
      </c>
      <c r="AI47" s="11">
        <f>'OddsRatio_working_3-way'!U47/(3*'OddsRatio_working_3-way'!X47^(1/3))*SIN(('OddsRatio_working_3-way'!Y47)/3)</f>
        <v>-8.4265665745159243E-2</v>
      </c>
      <c r="AJ47" s="11">
        <f>'OddsRatio_working_3-way'!U47/(3*'OddsRatio_working_3-way'!X47^(1/3))*SIN(('OddsRatio_working_3-way'!Y47+2*PI())/3)</f>
        <v>-0.4103377931392847</v>
      </c>
      <c r="AK47" s="11">
        <f>'OddsRatio_working_3-way'!U47/(3*'OddsRatio_working_3-way'!X47^(1/3))*SIN(('OddsRatio_working_3-way'!Y47+4*PI())/3)</f>
        <v>0.49460345888444385</v>
      </c>
      <c r="AL47" s="11">
        <f>'OddsRatio_working_3-way'!Z47+'OddsRatio_working_3-way'!AF47</f>
        <v>1.0449361509133932</v>
      </c>
      <c r="AM47" s="11">
        <f>'OddsRatio_working_3-way'!AA47+'OddsRatio_working_3-way'!AG47</f>
        <v>-0.66842048986092872</v>
      </c>
      <c r="AN47" s="11">
        <f>'OddsRatio_working_3-way'!AB47+'OddsRatio_working_3-way'!AH47</f>
        <v>-0.37651566105246481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1.0449361509133932</v>
      </c>
      <c r="AS47" s="11">
        <f>IF(('OddsRatio_working_3-way'!X47=0),IF(Q47&gt;0,-Q47^(1/3),(-Q47)^(1/3)),'OddsRatio_working_3-way'!AM47-'OddsRatio_working_3-way'!R47/3)</f>
        <v>-0.66842048986092872</v>
      </c>
      <c r="AT47" s="11">
        <f>IF(('OddsRatio_working_3-way'!X47=0),IF(Q47&gt;0,-Q47^(1/3),(-Q47)^(1/3)),'OddsRatio_working_3-way'!AN47-'OddsRatio_working_3-way'!R47/3)</f>
        <v>-0.37651566105246481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1.32</v>
      </c>
      <c r="B48" s="4">
        <f>IF('True_Odds_Calculator_3-way'!B49="","",'True_Odds_Calculator_3-way'!B49)</f>
        <v>5.44</v>
      </c>
      <c r="C48" s="4">
        <f>IF('True_Odds_Calculator_3-way'!C49="","",'True_Odds_Calculator_3-way'!C49)</f>
        <v>11.14</v>
      </c>
      <c r="D48" s="9">
        <f t="shared" si="13"/>
        <v>0.74344507729176978</v>
      </c>
      <c r="E48" s="9">
        <f t="shared" si="14"/>
        <v>0.17276785728545102</v>
      </c>
      <c r="F48" s="9">
        <f t="shared" si="15"/>
        <v>8.3787065422779125E-2</v>
      </c>
      <c r="G48" s="9">
        <f t="shared" si="16"/>
        <v>1.0784039843047797</v>
      </c>
      <c r="H48" s="9">
        <f t="shared" si="17"/>
        <v>1.3450892749775294</v>
      </c>
      <c r="I48" s="9">
        <f t="shared" si="18"/>
        <v>5.7881136903132218</v>
      </c>
      <c r="J48" s="9">
        <f t="shared" si="19"/>
        <v>11.935016400850468</v>
      </c>
      <c r="K48" s="11">
        <f t="shared" si="20"/>
        <v>0.75757575757575757</v>
      </c>
      <c r="L48" s="11">
        <f t="shared" si="21"/>
        <v>0.18382352941176469</v>
      </c>
      <c r="M48" s="11">
        <f t="shared" si="22"/>
        <v>8.9766606822262118E-2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-0.18009965533463257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0.18626370900898304</v>
      </c>
      <c r="Q48" s="11">
        <f>2*'OddsRatio_working_3-way'!K48*'OddsRatio_working_3-way'!L48*'OddsRatio_working_3-way'!M48</f>
        <v>2.5001840135433967E-2</v>
      </c>
      <c r="R48" s="11">
        <f t="shared" si="23"/>
        <v>0</v>
      </c>
      <c r="S48" s="11">
        <f t="shared" si="24"/>
        <v>-1.0342257938411787</v>
      </c>
      <c r="T48" s="11">
        <f t="shared" si="25"/>
        <v>-0.13882225420686964</v>
      </c>
      <c r="U48" s="11">
        <f>'OddsRatio_working_3-way'!S48-'OddsRatio_working_3-way'!R48^2/3</f>
        <v>-1.0342257938411787</v>
      </c>
      <c r="V48" s="11">
        <f>'OddsRatio_working_3-way'!S48*'OddsRatio_working_3-way'!R48/3-2*'OddsRatio_working_3-way'!R48^3/27-'OddsRatio_working_3-way'!T48</f>
        <v>0.13882225420686964</v>
      </c>
      <c r="W48" s="11">
        <f>'OddsRatio_working_3-way'!V48^2+4*'OddsRatio_working_3-way'!U48^3/27</f>
        <v>-0.14461455783774063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0.20241428809549078</v>
      </c>
      <c r="Y48" s="11">
        <f>IF('OddsRatio_working_3-way'!W48&gt;=0,IF('OddsRatio_working_3-way'!V48+SQRT('OddsRatio_working_3-way'!W48)&gt;0,0,PI()),ACOS('OddsRatio_working_3-way'!V48/(2*'OddsRatio_working_3-way'!X48)))</f>
        <v>1.2207768070564913</v>
      </c>
      <c r="Z48" s="11">
        <f>'OddsRatio_working_3-way'!X48^(1/3)*COS('OddsRatio_working_3-way'!Y48/3)</f>
        <v>0.53920199215238984</v>
      </c>
      <c r="AA48" s="11">
        <f>'OddsRatio_working_3-way'!X48^(1/3)*COS(('OddsRatio_working_3-way'!Y48+2*PI())/3)</f>
        <v>-0.47085297048754143</v>
      </c>
      <c r="AB48" s="11">
        <f>'OddsRatio_working_3-way'!X48^(1/3)*COS(('OddsRatio_working_3-way'!Y48+4*PI())/3)</f>
        <v>-6.8349021664848603E-2</v>
      </c>
      <c r="AC48" s="11">
        <f>'OddsRatio_working_3-way'!X48^(1/3)*SIN('OddsRatio_working_3-way'!Y48/3)</f>
        <v>0.23238576320266915</v>
      </c>
      <c r="AD48" s="11">
        <f>'OddsRatio_working_3-way'!X48^(1/3)*SIN(('OddsRatio_working_3-way'!Y48+2*PI())/3)</f>
        <v>0.35076974137381262</v>
      </c>
      <c r="AE48" s="11">
        <f>'OddsRatio_working_3-way'!X48^(1/3)*SIN(('OddsRatio_working_3-way'!Y48+4*PI())/3)</f>
        <v>-0.58315550457648169</v>
      </c>
      <c r="AF48" s="11">
        <f>-'OddsRatio_working_3-way'!U48/(3*'OddsRatio_working_3-way'!X48^(1/3))*COS(('OddsRatio_working_3-way'!Y48)/3)</f>
        <v>0.53920199215238984</v>
      </c>
      <c r="AG48" s="11">
        <f>-'OddsRatio_working_3-way'!U48/(3*'OddsRatio_working_3-way'!X48^(1/3))*COS(('OddsRatio_working_3-way'!Y48+2*PI())/3)</f>
        <v>-0.47085297048754143</v>
      </c>
      <c r="AH48" s="11">
        <f>-'OddsRatio_working_3-way'!U48/(3*'OddsRatio_working_3-way'!X48^(1/3))*COS(('OddsRatio_working_3-way'!Y48+4*PI())/3)</f>
        <v>-6.8349021664848603E-2</v>
      </c>
      <c r="AI48" s="11">
        <f>'OddsRatio_working_3-way'!U48/(3*'OddsRatio_working_3-way'!X48^(1/3))*SIN(('OddsRatio_working_3-way'!Y48)/3)</f>
        <v>-0.23238576320266915</v>
      </c>
      <c r="AJ48" s="11">
        <f>'OddsRatio_working_3-way'!U48/(3*'OddsRatio_working_3-way'!X48^(1/3))*SIN(('OddsRatio_working_3-way'!Y48+2*PI())/3)</f>
        <v>-0.35076974137381262</v>
      </c>
      <c r="AK48" s="11">
        <f>'OddsRatio_working_3-way'!U48/(3*'OddsRatio_working_3-way'!X48^(1/3))*SIN(('OddsRatio_working_3-way'!Y48+4*PI())/3)</f>
        <v>0.58315550457648169</v>
      </c>
      <c r="AL48" s="11">
        <f>'OddsRatio_working_3-way'!Z48+'OddsRatio_working_3-way'!AF48</f>
        <v>1.0784039843047797</v>
      </c>
      <c r="AM48" s="11">
        <f>'OddsRatio_working_3-way'!AA48+'OddsRatio_working_3-way'!AG48</f>
        <v>-0.94170594097508287</v>
      </c>
      <c r="AN48" s="11">
        <f>'OddsRatio_working_3-way'!AB48+'OddsRatio_working_3-way'!AH48</f>
        <v>-0.13669804332969721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1.0784039843047797</v>
      </c>
      <c r="AS48" s="11">
        <f>IF(('OddsRatio_working_3-way'!X48=0),IF(Q48&gt;0,-Q48^(1/3),(-Q48)^(1/3)),'OddsRatio_working_3-way'!AM48-'OddsRatio_working_3-way'!R48/3)</f>
        <v>-0.94170594097508287</v>
      </c>
      <c r="AT48" s="11">
        <f>IF(('OddsRatio_working_3-way'!X48=0),IF(Q48&gt;0,-Q48^(1/3),(-Q48)^(1/3)),'OddsRatio_working_3-way'!AN48-'OddsRatio_working_3-way'!R48/3)</f>
        <v>-0.13669804332969721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3.51</v>
      </c>
      <c r="B49" s="4">
        <f>IF('True_Odds_Calculator_3-way'!B50="","",'True_Odds_Calculator_3-way'!B50)</f>
        <v>3.39</v>
      </c>
      <c r="C49" s="4">
        <f>IF('True_Odds_Calculator_3-way'!C50="","",'True_Odds_Calculator_3-way'!C50)</f>
        <v>2.23</v>
      </c>
      <c r="D49" s="9">
        <f t="shared" si="13"/>
        <v>0.27617114761807443</v>
      </c>
      <c r="E49" s="9">
        <f t="shared" si="14"/>
        <v>0.28607072917663956</v>
      </c>
      <c r="F49" s="9">
        <f t="shared" si="15"/>
        <v>0.43775812320528601</v>
      </c>
      <c r="G49" s="9">
        <f t="shared" si="16"/>
        <v>1.044200421820412</v>
      </c>
      <c r="H49" s="9">
        <f t="shared" si="17"/>
        <v>3.6209430587692335</v>
      </c>
      <c r="I49" s="9">
        <f t="shared" si="18"/>
        <v>3.4956390081507847</v>
      </c>
      <c r="J49" s="9">
        <f t="shared" si="19"/>
        <v>2.2843665188391067</v>
      </c>
      <c r="K49" s="11">
        <f t="shared" si="20"/>
        <v>0.28490028490028491</v>
      </c>
      <c r="L49" s="11">
        <f t="shared" si="21"/>
        <v>0.29498525073746312</v>
      </c>
      <c r="M49" s="11">
        <f t="shared" si="22"/>
        <v>0.44843049327354262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-0.27807699147831688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0.23101958363939662</v>
      </c>
      <c r="Q49" s="11">
        <f>2*'OddsRatio_working_3-way'!K49*'OddsRatio_working_3-way'!L49*'OddsRatio_working_3-way'!M49</f>
        <v>7.5373436750210965E-2</v>
      </c>
      <c r="R49" s="11">
        <f t="shared" si="23"/>
        <v>0</v>
      </c>
      <c r="S49" s="11">
        <f t="shared" si="24"/>
        <v>-0.83077561509583009</v>
      </c>
      <c r="T49" s="11">
        <f t="shared" si="25"/>
        <v>-0.27105240296764438</v>
      </c>
      <c r="U49" s="11">
        <f>'OddsRatio_working_3-way'!S49-'OddsRatio_working_3-way'!R49^2/3</f>
        <v>-0.83077561509583009</v>
      </c>
      <c r="V49" s="11">
        <f>'OddsRatio_working_3-way'!S49*'OddsRatio_working_3-way'!R49/3-2*'OddsRatio_working_3-way'!R49^3/27-'OddsRatio_working_3-way'!T49</f>
        <v>0.27105240296764438</v>
      </c>
      <c r="W49" s="11">
        <f>'OddsRatio_working_3-way'!V49^2+4*'OddsRatio_working_3-way'!U49^3/27</f>
        <v>-1.1477478121954612E-2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0.14572824303861701</v>
      </c>
      <c r="Y49" s="11">
        <f>IF('OddsRatio_working_3-way'!W49&gt;=0,IF('OddsRatio_working_3-way'!V49+SQRT('OddsRatio_working_3-way'!W49)&gt;0,0,PI()),ACOS('OddsRatio_working_3-way'!V49/(2*'OddsRatio_working_3-way'!X49)))</f>
        <v>0.3764033560994493</v>
      </c>
      <c r="Z49" s="11">
        <f>'OddsRatio_working_3-way'!X49^(1/3)*COS('OddsRatio_working_3-way'!Y49/3)</f>
        <v>0.52210021091020598</v>
      </c>
      <c r="AA49" s="11">
        <f>'OddsRatio_working_3-way'!X49^(1/3)*COS(('OddsRatio_working_3-way'!Y49+2*PI())/3)</f>
        <v>-0.31808019487811134</v>
      </c>
      <c r="AB49" s="11">
        <f>'OddsRatio_working_3-way'!X49^(1/3)*COS(('OddsRatio_working_3-way'!Y49+4*PI())/3)</f>
        <v>-0.20402001603209483</v>
      </c>
      <c r="AC49" s="11">
        <f>'OddsRatio_working_3-way'!X49^(1/3)*SIN('OddsRatio_working_3-way'!Y49/3)</f>
        <v>6.5852674960564517E-2</v>
      </c>
      <c r="AD49" s="11">
        <f>'OddsRatio_working_3-way'!X49^(1/3)*SIN(('OddsRatio_working_3-way'!Y49+2*PI())/3)</f>
        <v>0.41922570848916946</v>
      </c>
      <c r="AE49" s="11">
        <f>'OddsRatio_working_3-way'!X49^(1/3)*SIN(('OddsRatio_working_3-way'!Y49+4*PI())/3)</f>
        <v>-0.48507838344973397</v>
      </c>
      <c r="AF49" s="11">
        <f>-'OddsRatio_working_3-way'!U49/(3*'OddsRatio_working_3-way'!X49^(1/3))*COS(('OddsRatio_working_3-way'!Y49)/3)</f>
        <v>0.52210021091020598</v>
      </c>
      <c r="AG49" s="11">
        <f>-'OddsRatio_working_3-way'!U49/(3*'OddsRatio_working_3-way'!X49^(1/3))*COS(('OddsRatio_working_3-way'!Y49+2*PI())/3)</f>
        <v>-0.31808019487811134</v>
      </c>
      <c r="AH49" s="11">
        <f>-'OddsRatio_working_3-way'!U49/(3*'OddsRatio_working_3-way'!X49^(1/3))*COS(('OddsRatio_working_3-way'!Y49+4*PI())/3)</f>
        <v>-0.20402001603209483</v>
      </c>
      <c r="AI49" s="11">
        <f>'OddsRatio_working_3-way'!U49/(3*'OddsRatio_working_3-way'!X49^(1/3))*SIN(('OddsRatio_working_3-way'!Y49)/3)</f>
        <v>-6.5852674960564517E-2</v>
      </c>
      <c r="AJ49" s="11">
        <f>'OddsRatio_working_3-way'!U49/(3*'OddsRatio_working_3-way'!X49^(1/3))*SIN(('OddsRatio_working_3-way'!Y49+2*PI())/3)</f>
        <v>-0.41922570848916946</v>
      </c>
      <c r="AK49" s="11">
        <f>'OddsRatio_working_3-way'!U49/(3*'OddsRatio_working_3-way'!X49^(1/3))*SIN(('OddsRatio_working_3-way'!Y49+4*PI())/3)</f>
        <v>0.48507838344973397</v>
      </c>
      <c r="AL49" s="11">
        <f>'OddsRatio_working_3-way'!Z49+'OddsRatio_working_3-way'!AF49</f>
        <v>1.044200421820412</v>
      </c>
      <c r="AM49" s="11">
        <f>'OddsRatio_working_3-way'!AA49+'OddsRatio_working_3-way'!AG49</f>
        <v>-0.63616038975622269</v>
      </c>
      <c r="AN49" s="11">
        <f>'OddsRatio_working_3-way'!AB49+'OddsRatio_working_3-way'!AH49</f>
        <v>-0.40804003206418965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1.044200421820412</v>
      </c>
      <c r="AS49" s="11">
        <f>IF(('OddsRatio_working_3-way'!X49=0),IF(Q49&gt;0,-Q49^(1/3),(-Q49)^(1/3)),'OddsRatio_working_3-way'!AM49-'OddsRatio_working_3-way'!R49/3)</f>
        <v>-0.63616038975622269</v>
      </c>
      <c r="AT49" s="11">
        <f>IF(('OddsRatio_working_3-way'!X49=0),IF(Q49&gt;0,-Q49^(1/3),(-Q49)^(1/3)),'OddsRatio_working_3-way'!AN49-'OddsRatio_working_3-way'!R49/3)</f>
        <v>-0.40804003206418965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2.0699999999999998</v>
      </c>
      <c r="B50" s="4">
        <f>IF('True_Odds_Calculator_3-way'!B51="","",'True_Odds_Calculator_3-way'!B51)</f>
        <v>3.5</v>
      </c>
      <c r="C50" s="4">
        <f>IF('True_Odds_Calculator_3-way'!C51="","",'True_Odds_Calculator_3-way'!C51)</f>
        <v>3.87</v>
      </c>
      <c r="D50" s="9">
        <f t="shared" si="13"/>
        <v>0.47250918446419532</v>
      </c>
      <c r="E50" s="9">
        <f t="shared" si="14"/>
        <v>0.27713727939802352</v>
      </c>
      <c r="F50" s="9">
        <f t="shared" si="15"/>
        <v>0.250353536137781</v>
      </c>
      <c r="G50" s="9">
        <f t="shared" si="16"/>
        <v>1.0433280173235786</v>
      </c>
      <c r="H50" s="9">
        <f t="shared" si="17"/>
        <v>2.1163609785362292</v>
      </c>
      <c r="I50" s="9">
        <f t="shared" si="18"/>
        <v>3.6083200433089471</v>
      </c>
      <c r="J50" s="9">
        <f t="shared" si="19"/>
        <v>3.9943514097186719</v>
      </c>
      <c r="K50" s="11">
        <f t="shared" si="20"/>
        <v>0.48309178743961356</v>
      </c>
      <c r="L50" s="11">
        <f t="shared" si="21"/>
        <v>0.2857142857142857</v>
      </c>
      <c r="M50" s="11">
        <f t="shared" si="22"/>
        <v>0.25839793281653745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-0.27381442784206511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0.22968705139247772</v>
      </c>
      <c r="Q50" s="11">
        <f>2*'OddsRatio_working_3-way'!K50*'OddsRatio_working_3-way'!L50*'OddsRatio_working_3-way'!M50</f>
        <v>7.1331382420024139E-2</v>
      </c>
      <c r="R50" s="11">
        <f t="shared" si="23"/>
        <v>0</v>
      </c>
      <c r="S50" s="11">
        <f t="shared" si="24"/>
        <v>-0.83884203328014606</v>
      </c>
      <c r="T50" s="11">
        <f t="shared" si="25"/>
        <v>-0.26050994822364781</v>
      </c>
      <c r="U50" s="11">
        <f>'OddsRatio_working_3-way'!S50-'OddsRatio_working_3-way'!R50^2/3</f>
        <v>-0.83884203328014606</v>
      </c>
      <c r="V50" s="11">
        <f>'OddsRatio_working_3-way'!S50*'OddsRatio_working_3-way'!R50/3-2*'OddsRatio_working_3-way'!R50^3/27-'OddsRatio_working_3-way'!T50</f>
        <v>0.26050994822364781</v>
      </c>
      <c r="W50" s="11">
        <f>'OddsRatio_working_3-way'!V50^2+4*'OddsRatio_working_3-way'!U50^3/27</f>
        <v>-1.9579928880921207E-2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0.14785580983208682</v>
      </c>
      <c r="Y50" s="11">
        <f>IF('OddsRatio_working_3-way'!W50&gt;=0,IF('OddsRatio_working_3-way'!V50+SQRT('OddsRatio_working_3-way'!W50)&gt;0,0,PI()),ACOS('OddsRatio_working_3-way'!V50/(2*'OddsRatio_working_3-way'!X50)))</f>
        <v>0.49291030692505333</v>
      </c>
      <c r="Z50" s="11">
        <f>'OddsRatio_working_3-way'!X50^(1/3)*COS('OddsRatio_working_3-way'!Y50/3)</f>
        <v>0.5216640086617893</v>
      </c>
      <c r="AA50" s="11">
        <f>'OddsRatio_working_3-way'!X50^(1/3)*COS(('OddsRatio_working_3-way'!Y50+2*PI())/3)</f>
        <v>-0.33573530779757077</v>
      </c>
      <c r="AB50" s="11">
        <f>'OddsRatio_working_3-way'!X50^(1/3)*COS(('OddsRatio_working_3-way'!Y50+4*PI())/3)</f>
        <v>-0.18592870086421867</v>
      </c>
      <c r="AC50" s="11">
        <f>'OddsRatio_working_3-way'!X50^(1/3)*SIN('OddsRatio_working_3-way'!Y50/3)</f>
        <v>8.6490884839355284E-2</v>
      </c>
      <c r="AD50" s="11">
        <f>'OddsRatio_working_3-way'!X50^(1/3)*SIN(('OddsRatio_working_3-way'!Y50+2*PI())/3)</f>
        <v>0.40852884132145734</v>
      </c>
      <c r="AE50" s="11">
        <f>'OddsRatio_working_3-way'!X50^(1/3)*SIN(('OddsRatio_working_3-way'!Y50+4*PI())/3)</f>
        <v>-0.49501972616081263</v>
      </c>
      <c r="AF50" s="11">
        <f>-'OddsRatio_working_3-way'!U50/(3*'OddsRatio_working_3-way'!X50^(1/3))*COS(('OddsRatio_working_3-way'!Y50)/3)</f>
        <v>0.5216640086617893</v>
      </c>
      <c r="AG50" s="11">
        <f>-'OddsRatio_working_3-way'!U50/(3*'OddsRatio_working_3-way'!X50^(1/3))*COS(('OddsRatio_working_3-way'!Y50+2*PI())/3)</f>
        <v>-0.33573530779757077</v>
      </c>
      <c r="AH50" s="11">
        <f>-'OddsRatio_working_3-way'!U50/(3*'OddsRatio_working_3-way'!X50^(1/3))*COS(('OddsRatio_working_3-way'!Y50+4*PI())/3)</f>
        <v>-0.18592870086421867</v>
      </c>
      <c r="AI50" s="11">
        <f>'OddsRatio_working_3-way'!U50/(3*'OddsRatio_working_3-way'!X50^(1/3))*SIN(('OddsRatio_working_3-way'!Y50)/3)</f>
        <v>-8.6490884839355284E-2</v>
      </c>
      <c r="AJ50" s="11">
        <f>'OddsRatio_working_3-way'!U50/(3*'OddsRatio_working_3-way'!X50^(1/3))*SIN(('OddsRatio_working_3-way'!Y50+2*PI())/3)</f>
        <v>-0.40852884132145734</v>
      </c>
      <c r="AK50" s="11">
        <f>'OddsRatio_working_3-way'!U50/(3*'OddsRatio_working_3-way'!X50^(1/3))*SIN(('OddsRatio_working_3-way'!Y50+4*PI())/3)</f>
        <v>0.49501972616081263</v>
      </c>
      <c r="AL50" s="11">
        <f>'OddsRatio_working_3-way'!Z50+'OddsRatio_working_3-way'!AF50</f>
        <v>1.0433280173235786</v>
      </c>
      <c r="AM50" s="11">
        <f>'OddsRatio_working_3-way'!AA50+'OddsRatio_working_3-way'!AG50</f>
        <v>-0.67147061559514154</v>
      </c>
      <c r="AN50" s="11">
        <f>'OddsRatio_working_3-way'!AB50+'OddsRatio_working_3-way'!AH50</f>
        <v>-0.37185740172843734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1.0433280173235786</v>
      </c>
      <c r="AS50" s="11">
        <f>IF(('OddsRatio_working_3-way'!X50=0),IF(Q50&gt;0,-Q50^(1/3),(-Q50)^(1/3)),'OddsRatio_working_3-way'!AM50-'OddsRatio_working_3-way'!R50/3)</f>
        <v>-0.67147061559514154</v>
      </c>
      <c r="AT50" s="11">
        <f>IF(('OddsRatio_working_3-way'!X50=0),IF(Q50&gt;0,-Q50^(1/3),(-Q50)^(1/3)),'OddsRatio_working_3-way'!AN50-'OddsRatio_working_3-way'!R50/3)</f>
        <v>-0.37185740172843734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3.31</v>
      </c>
      <c r="B51" s="4">
        <f>IF('True_Odds_Calculator_3-way'!B52="","",'True_Odds_Calculator_3-way'!B52)</f>
        <v>3.56</v>
      </c>
      <c r="C51" s="4">
        <f>IF('True_Odds_Calculator_3-way'!C52="","",'True_Odds_Calculator_3-way'!C52)</f>
        <v>2.25</v>
      </c>
      <c r="D51" s="9">
        <f t="shared" si="13"/>
        <v>0.29335692522011325</v>
      </c>
      <c r="E51" s="9">
        <f t="shared" si="14"/>
        <v>0.27251585973831988</v>
      </c>
      <c r="F51" s="9">
        <f t="shared" si="15"/>
        <v>0.43412721504156693</v>
      </c>
      <c r="G51" s="9">
        <f t="shared" si="16"/>
        <v>1.0427778132347711</v>
      </c>
      <c r="H51" s="9">
        <f t="shared" si="17"/>
        <v>3.4088167485723213</v>
      </c>
      <c r="I51" s="9">
        <f t="shared" si="18"/>
        <v>3.6695112018810141</v>
      </c>
      <c r="J51" s="9">
        <f t="shared" si="19"/>
        <v>2.3034722665434639</v>
      </c>
      <c r="K51" s="11">
        <f t="shared" si="20"/>
        <v>0.30211480362537763</v>
      </c>
      <c r="L51" s="11">
        <f t="shared" si="21"/>
        <v>0.2808988764044944</v>
      </c>
      <c r="M51" s="11">
        <f t="shared" si="22"/>
        <v>0.44444444444444442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-0.27880557158536723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0.23082928816320986</v>
      </c>
      <c r="Q51" s="11">
        <f>2*'OddsRatio_working_3-way'!K51*'OddsRatio_working_3-way'!L51*'OddsRatio_working_3-way'!M51</f>
        <v>7.5434407896473821E-2</v>
      </c>
      <c r="R51" s="11">
        <f t="shared" si="23"/>
        <v>0</v>
      </c>
      <c r="S51" s="11">
        <f t="shared" si="24"/>
        <v>-0.82792207792207784</v>
      </c>
      <c r="T51" s="11">
        <f t="shared" si="25"/>
        <v>-0.27056277056277056</v>
      </c>
      <c r="U51" s="11">
        <f>'OddsRatio_working_3-way'!S51-'OddsRatio_working_3-way'!R51^2/3</f>
        <v>-0.82792207792207784</v>
      </c>
      <c r="V51" s="11">
        <f>'OddsRatio_working_3-way'!S51*'OddsRatio_working_3-way'!R51/3-2*'OddsRatio_working_3-way'!R51^3/27-'OddsRatio_working_3-way'!T51</f>
        <v>0.27056277056277056</v>
      </c>
      <c r="W51" s="11">
        <f>'OddsRatio_working_3-way'!V51^2+4*'OddsRatio_working_3-way'!U51^3/27</f>
        <v>-1.0870350250937189E-2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0.14497806994985449</v>
      </c>
      <c r="Y51" s="11">
        <f>IF('OddsRatio_working_3-way'!W51&gt;=0,IF('OddsRatio_working_3-way'!V51+SQRT('OddsRatio_working_3-way'!W51)&gt;0,0,PI()),ACOS('OddsRatio_working_3-way'!V51/(2*'OddsRatio_working_3-way'!X51)))</f>
        <v>0.36781236388923499</v>
      </c>
      <c r="Z51" s="11">
        <f>'OddsRatio_working_3-way'!X51^(1/3)*COS('OddsRatio_working_3-way'!Y51/3)</f>
        <v>0.52138890661738557</v>
      </c>
      <c r="AA51" s="11">
        <f>'OddsRatio_working_3-way'!X51^(1/3)*COS(('OddsRatio_working_3-way'!Y51+2*PI())/3)</f>
        <v>-0.31633369775687736</v>
      </c>
      <c r="AB51" s="11">
        <f>'OddsRatio_working_3-way'!X51^(1/3)*COS(('OddsRatio_working_3-way'!Y51+4*PI())/3)</f>
        <v>-0.20505520886050838</v>
      </c>
      <c r="AC51" s="11">
        <f>'OddsRatio_working_3-way'!X51^(1/3)*SIN('OddsRatio_working_3-way'!Y51/3)</f>
        <v>6.4246665519333446E-2</v>
      </c>
      <c r="AD51" s="11">
        <f>'OddsRatio_working_3-way'!X51^(1/3)*SIN(('OddsRatio_working_3-way'!Y51+2*PI())/3)</f>
        <v>0.41941270562238159</v>
      </c>
      <c r="AE51" s="11">
        <f>'OddsRatio_working_3-way'!X51^(1/3)*SIN(('OddsRatio_working_3-way'!Y51+4*PI())/3)</f>
        <v>-0.48365937114171509</v>
      </c>
      <c r="AF51" s="11">
        <f>-'OddsRatio_working_3-way'!U51/(3*'OddsRatio_working_3-way'!X51^(1/3))*COS(('OddsRatio_working_3-way'!Y51)/3)</f>
        <v>0.52138890661738546</v>
      </c>
      <c r="AG51" s="11">
        <f>-'OddsRatio_working_3-way'!U51/(3*'OddsRatio_working_3-way'!X51^(1/3))*COS(('OddsRatio_working_3-way'!Y51+2*PI())/3)</f>
        <v>-0.31633369775687731</v>
      </c>
      <c r="AH51" s="11">
        <f>-'OddsRatio_working_3-way'!U51/(3*'OddsRatio_working_3-way'!X51^(1/3))*COS(('OddsRatio_working_3-way'!Y51+4*PI())/3)</f>
        <v>-0.20505520886050835</v>
      </c>
      <c r="AI51" s="11">
        <f>'OddsRatio_working_3-way'!U51/(3*'OddsRatio_working_3-way'!X51^(1/3))*SIN(('OddsRatio_working_3-way'!Y51)/3)</f>
        <v>-6.4246665519333432E-2</v>
      </c>
      <c r="AJ51" s="11">
        <f>'OddsRatio_working_3-way'!U51/(3*'OddsRatio_working_3-way'!X51^(1/3))*SIN(('OddsRatio_working_3-way'!Y51+2*PI())/3)</f>
        <v>-0.41941270562238153</v>
      </c>
      <c r="AK51" s="11">
        <f>'OddsRatio_working_3-way'!U51/(3*'OddsRatio_working_3-way'!X51^(1/3))*SIN(('OddsRatio_working_3-way'!Y51+4*PI())/3)</f>
        <v>0.48365937114171498</v>
      </c>
      <c r="AL51" s="11">
        <f>'OddsRatio_working_3-way'!Z51+'OddsRatio_working_3-way'!AF51</f>
        <v>1.0427778132347711</v>
      </c>
      <c r="AM51" s="11">
        <f>'OddsRatio_working_3-way'!AA51+'OddsRatio_working_3-way'!AG51</f>
        <v>-0.63266739551375473</v>
      </c>
      <c r="AN51" s="11">
        <f>'OddsRatio_working_3-way'!AB51+'OddsRatio_working_3-way'!AH51</f>
        <v>-0.41011041772101675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1.0427778132347711</v>
      </c>
      <c r="AS51" s="11">
        <f>IF(('OddsRatio_working_3-way'!X51=0),IF(Q51&gt;0,-Q51^(1/3),(-Q51)^(1/3)),'OddsRatio_working_3-way'!AM51-'OddsRatio_working_3-way'!R51/3)</f>
        <v>-0.63266739551375473</v>
      </c>
      <c r="AT51" s="11">
        <f>IF(('OddsRatio_working_3-way'!X51=0),IF(Q51&gt;0,-Q51^(1/3),(-Q51)^(1/3)),'OddsRatio_working_3-way'!AN51-'OddsRatio_working_3-way'!R51/3)</f>
        <v>-0.41011041772101675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 t="str">
        <f>IF('True_Odds_Calculator_3-way'!A53="","",'True_Odds_Calculator_3-way'!A53)</f>
        <v/>
      </c>
      <c r="B52" s="4" t="str">
        <f>IF('True_Odds_Calculator_3-way'!B53="","",'True_Odds_Calculator_3-way'!B53)</f>
        <v/>
      </c>
      <c r="C52" s="4" t="str">
        <f>IF('True_Odds_Calculator_3-way'!C53="","",'True_Odds_Calculator_3-way'!C53)</f>
        <v/>
      </c>
      <c r="D52" s="9" t="e">
        <f t="shared" si="13"/>
        <v>#VALUE!</v>
      </c>
      <c r="E52" s="9" t="e">
        <f t="shared" si="14"/>
        <v>#VALUE!</v>
      </c>
      <c r="F52" s="9" t="e">
        <f t="shared" si="15"/>
        <v>#VALUE!</v>
      </c>
      <c r="G52" s="9" t="str">
        <f t="shared" si="16"/>
        <v/>
      </c>
      <c r="H52" s="9" t="str">
        <f t="shared" si="17"/>
        <v/>
      </c>
      <c r="I52" s="9" t="str">
        <f t="shared" si="18"/>
        <v/>
      </c>
      <c r="J52" s="9" t="str">
        <f t="shared" si="19"/>
        <v/>
      </c>
      <c r="K52" s="11" t="e">
        <f t="shared" si="20"/>
        <v>#VALUE!</v>
      </c>
      <c r="L52" s="11" t="e">
        <f t="shared" si="21"/>
        <v>#VALUE!</v>
      </c>
      <c r="M52" s="11" t="e">
        <f t="shared" si="22"/>
        <v>#VALUE!</v>
      </c>
      <c r="N52" s="11" t="e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#VALUE!</v>
      </c>
      <c r="O52" s="11">
        <f>0</f>
        <v>0</v>
      </c>
      <c r="P52" s="11" t="e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#VALUE!</v>
      </c>
      <c r="Q52" s="11" t="e">
        <f>2*'OddsRatio_working_3-way'!K52*'OddsRatio_working_3-way'!L52*'OddsRatio_working_3-way'!M52</f>
        <v>#VALUE!</v>
      </c>
      <c r="R52" s="11" t="e">
        <f t="shared" si="23"/>
        <v>#VALUE!</v>
      </c>
      <c r="S52" s="11" t="e">
        <f t="shared" si="24"/>
        <v>#VALUE!</v>
      </c>
      <c r="T52" s="11" t="e">
        <f t="shared" si="25"/>
        <v>#VALUE!</v>
      </c>
      <c r="U52" s="11" t="e">
        <f>'OddsRatio_working_3-way'!S52-'OddsRatio_working_3-way'!R52^2/3</f>
        <v>#VALUE!</v>
      </c>
      <c r="V52" s="11" t="e">
        <f>'OddsRatio_working_3-way'!S52*'OddsRatio_working_3-way'!R52/3-2*'OddsRatio_working_3-way'!R52^3/27-'OddsRatio_working_3-way'!T52</f>
        <v>#VALUE!</v>
      </c>
      <c r="W52" s="11" t="e">
        <f>'OddsRatio_working_3-way'!V52^2+4*'OddsRatio_working_3-way'!U52^3/27</f>
        <v>#VALUE!</v>
      </c>
      <c r="X52" s="11" t="e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#VALUE!</v>
      </c>
      <c r="Y52" s="11" t="e">
        <f>IF('OddsRatio_working_3-way'!W52&gt;=0,IF('OddsRatio_working_3-way'!V52+SQRT('OddsRatio_working_3-way'!W52)&gt;0,0,PI()),ACOS('OddsRatio_working_3-way'!V52/(2*'OddsRatio_working_3-way'!X52)))</f>
        <v>#VALUE!</v>
      </c>
      <c r="Z52" s="11" t="e">
        <f>'OddsRatio_working_3-way'!X52^(1/3)*COS('OddsRatio_working_3-way'!Y52/3)</f>
        <v>#VALUE!</v>
      </c>
      <c r="AA52" s="11" t="e">
        <f>'OddsRatio_working_3-way'!X52^(1/3)*COS(('OddsRatio_working_3-way'!Y52+2*PI())/3)</f>
        <v>#VALUE!</v>
      </c>
      <c r="AB52" s="11" t="e">
        <f>'OddsRatio_working_3-way'!X52^(1/3)*COS(('OddsRatio_working_3-way'!Y52+4*PI())/3)</f>
        <v>#VALUE!</v>
      </c>
      <c r="AC52" s="11" t="e">
        <f>'OddsRatio_working_3-way'!X52^(1/3)*SIN('OddsRatio_working_3-way'!Y52/3)</f>
        <v>#VALUE!</v>
      </c>
      <c r="AD52" s="11" t="e">
        <f>'OddsRatio_working_3-way'!X52^(1/3)*SIN(('OddsRatio_working_3-way'!Y52+2*PI())/3)</f>
        <v>#VALUE!</v>
      </c>
      <c r="AE52" s="11" t="e">
        <f>'OddsRatio_working_3-way'!X52^(1/3)*SIN(('OddsRatio_working_3-way'!Y52+4*PI())/3)</f>
        <v>#VALUE!</v>
      </c>
      <c r="AF52" s="11" t="e">
        <f>-'OddsRatio_working_3-way'!U52/(3*'OddsRatio_working_3-way'!X52^(1/3))*COS(('OddsRatio_working_3-way'!Y52)/3)</f>
        <v>#VALUE!</v>
      </c>
      <c r="AG52" s="11" t="e">
        <f>-'OddsRatio_working_3-way'!U52/(3*'OddsRatio_working_3-way'!X52^(1/3))*COS(('OddsRatio_working_3-way'!Y52+2*PI())/3)</f>
        <v>#VALUE!</v>
      </c>
      <c r="AH52" s="11" t="e">
        <f>-'OddsRatio_working_3-way'!U52/(3*'OddsRatio_working_3-way'!X52^(1/3))*COS(('OddsRatio_working_3-way'!Y52+4*PI())/3)</f>
        <v>#VALUE!</v>
      </c>
      <c r="AI52" s="11" t="e">
        <f>'OddsRatio_working_3-way'!U52/(3*'OddsRatio_working_3-way'!X52^(1/3))*SIN(('OddsRatio_working_3-way'!Y52)/3)</f>
        <v>#VALUE!</v>
      </c>
      <c r="AJ52" s="11" t="e">
        <f>'OddsRatio_working_3-way'!U52/(3*'OddsRatio_working_3-way'!X52^(1/3))*SIN(('OddsRatio_working_3-way'!Y52+2*PI())/3)</f>
        <v>#VALUE!</v>
      </c>
      <c r="AK52" s="11" t="e">
        <f>'OddsRatio_working_3-way'!U52/(3*'OddsRatio_working_3-way'!X52^(1/3))*SIN(('OddsRatio_working_3-way'!Y52+4*PI())/3)</f>
        <v>#VALUE!</v>
      </c>
      <c r="AL52" s="11" t="e">
        <f>'OddsRatio_working_3-way'!Z52+'OddsRatio_working_3-way'!AF52</f>
        <v>#VALUE!</v>
      </c>
      <c r="AM52" s="11" t="e">
        <f>'OddsRatio_working_3-way'!AA52+'OddsRatio_working_3-way'!AG52</f>
        <v>#VALUE!</v>
      </c>
      <c r="AN52" s="11" t="e">
        <f>'OddsRatio_working_3-way'!AB52+'OddsRatio_working_3-way'!AH52</f>
        <v>#VALUE!</v>
      </c>
      <c r="AO52" s="11" t="e">
        <f>'OddsRatio_working_3-way'!AC52+'OddsRatio_working_3-way'!AI52</f>
        <v>#VALUE!</v>
      </c>
      <c r="AP52" s="11" t="e">
        <f>'OddsRatio_working_3-way'!AD52+'OddsRatio_working_3-way'!AJ52</f>
        <v>#VALUE!</v>
      </c>
      <c r="AQ52" s="11" t="e">
        <f>'OddsRatio_working_3-way'!AE52+'OddsRatio_working_3-way'!AK52</f>
        <v>#VALUE!</v>
      </c>
      <c r="AR52" s="10" t="str">
        <f>IF(A52="","",IF(('OddsRatio_working_3-way'!X52=0),IF(Q52&gt;0,-Q52^(1/3),(-Q52)^(1/3)),'OddsRatio_working_3-way'!AL52-'OddsRatio_working_3-way'!R52/3))</f>
        <v/>
      </c>
      <c r="AS52" s="11" t="e">
        <f>IF(('OddsRatio_working_3-way'!X52=0),IF(Q52&gt;0,-Q52^(1/3),(-Q52)^(1/3)),'OddsRatio_working_3-way'!AM52-'OddsRatio_working_3-way'!R52/3)</f>
        <v>#VALUE!</v>
      </c>
      <c r="AT52" s="11" t="e">
        <f>IF(('OddsRatio_working_3-way'!X52=0),IF(Q52&gt;0,-Q52^(1/3),(-Q52)^(1/3)),'OddsRatio_working_3-way'!AN52-'OddsRatio_working_3-way'!R52/3)</f>
        <v>#VALUE!</v>
      </c>
      <c r="AU52" s="11" t="e">
        <f>IF(('OddsRatio_working_3-way'!X52=0),0,'OddsRatio_working_3-way'!AO52)</f>
        <v>#VALUE!</v>
      </c>
      <c r="AV52" s="11" t="e">
        <f>IF(('OddsRatio_working_3-way'!X52=0),0,'OddsRatio_working_3-way'!AP52)</f>
        <v>#VALUE!</v>
      </c>
      <c r="AW52" s="11" t="e">
        <f>IF(('OddsRatio_working_3-way'!X52=0),0,'OddsRatio_working_3-way'!AQ52)</f>
        <v>#VALUE!</v>
      </c>
    </row>
    <row r="53" spans="1:49" x14ac:dyDescent="0.2">
      <c r="A53" s="4" t="str">
        <f>IF('True_Odds_Calculator_3-way'!A54="","",'True_Odds_Calculator_3-way'!A54)</f>
        <v/>
      </c>
      <c r="B53" s="4" t="str">
        <f>IF('True_Odds_Calculator_3-way'!B54="","",'True_Odds_Calculator_3-way'!B54)</f>
        <v/>
      </c>
      <c r="C53" s="4" t="str">
        <f>IF('True_Odds_Calculator_3-way'!C54="","",'True_Odds_Calculator_3-way'!C54)</f>
        <v/>
      </c>
      <c r="D53" s="9" t="e">
        <f t="shared" si="13"/>
        <v>#VALUE!</v>
      </c>
      <c r="E53" s="9" t="e">
        <f t="shared" si="14"/>
        <v>#VALUE!</v>
      </c>
      <c r="F53" s="9" t="e">
        <f t="shared" si="15"/>
        <v>#VALUE!</v>
      </c>
      <c r="G53" s="9" t="str">
        <f t="shared" si="16"/>
        <v/>
      </c>
      <c r="H53" s="9" t="str">
        <f t="shared" si="17"/>
        <v/>
      </c>
      <c r="I53" s="9" t="str">
        <f t="shared" si="18"/>
        <v/>
      </c>
      <c r="J53" s="9" t="str">
        <f t="shared" si="19"/>
        <v/>
      </c>
      <c r="K53" s="11" t="e">
        <f t="shared" si="20"/>
        <v>#VALUE!</v>
      </c>
      <c r="L53" s="11" t="e">
        <f t="shared" si="21"/>
        <v>#VALUE!</v>
      </c>
      <c r="M53" s="11" t="e">
        <f t="shared" si="22"/>
        <v>#VALUE!</v>
      </c>
      <c r="N53" s="11" t="e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#VALUE!</v>
      </c>
      <c r="O53" s="11">
        <f>0</f>
        <v>0</v>
      </c>
      <c r="P53" s="11" t="e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#VALUE!</v>
      </c>
      <c r="Q53" s="11" t="e">
        <f>2*'OddsRatio_working_3-way'!K53*'OddsRatio_working_3-way'!L53*'OddsRatio_working_3-way'!M53</f>
        <v>#VALUE!</v>
      </c>
      <c r="R53" s="11" t="e">
        <f t="shared" si="23"/>
        <v>#VALUE!</v>
      </c>
      <c r="S53" s="11" t="e">
        <f t="shared" si="24"/>
        <v>#VALUE!</v>
      </c>
      <c r="T53" s="11" t="e">
        <f t="shared" si="25"/>
        <v>#VALUE!</v>
      </c>
      <c r="U53" s="11" t="e">
        <f>'OddsRatio_working_3-way'!S53-'OddsRatio_working_3-way'!R53^2/3</f>
        <v>#VALUE!</v>
      </c>
      <c r="V53" s="11" t="e">
        <f>'OddsRatio_working_3-way'!S53*'OddsRatio_working_3-way'!R53/3-2*'OddsRatio_working_3-way'!R53^3/27-'OddsRatio_working_3-way'!T53</f>
        <v>#VALUE!</v>
      </c>
      <c r="W53" s="11" t="e">
        <f>'OddsRatio_working_3-way'!V53^2+4*'OddsRatio_working_3-way'!U53^3/27</f>
        <v>#VALUE!</v>
      </c>
      <c r="X53" s="11" t="e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#VALUE!</v>
      </c>
      <c r="Y53" s="11" t="e">
        <f>IF('OddsRatio_working_3-way'!W53&gt;=0,IF('OddsRatio_working_3-way'!V53+SQRT('OddsRatio_working_3-way'!W53)&gt;0,0,PI()),ACOS('OddsRatio_working_3-way'!V53/(2*'OddsRatio_working_3-way'!X53)))</f>
        <v>#VALUE!</v>
      </c>
      <c r="Z53" s="11" t="e">
        <f>'OddsRatio_working_3-way'!X53^(1/3)*COS('OddsRatio_working_3-way'!Y53/3)</f>
        <v>#VALUE!</v>
      </c>
      <c r="AA53" s="11" t="e">
        <f>'OddsRatio_working_3-way'!X53^(1/3)*COS(('OddsRatio_working_3-way'!Y53+2*PI())/3)</f>
        <v>#VALUE!</v>
      </c>
      <c r="AB53" s="11" t="e">
        <f>'OddsRatio_working_3-way'!X53^(1/3)*COS(('OddsRatio_working_3-way'!Y53+4*PI())/3)</f>
        <v>#VALUE!</v>
      </c>
      <c r="AC53" s="11" t="e">
        <f>'OddsRatio_working_3-way'!X53^(1/3)*SIN('OddsRatio_working_3-way'!Y53/3)</f>
        <v>#VALUE!</v>
      </c>
      <c r="AD53" s="11" t="e">
        <f>'OddsRatio_working_3-way'!X53^(1/3)*SIN(('OddsRatio_working_3-way'!Y53+2*PI())/3)</f>
        <v>#VALUE!</v>
      </c>
      <c r="AE53" s="11" t="e">
        <f>'OddsRatio_working_3-way'!X53^(1/3)*SIN(('OddsRatio_working_3-way'!Y53+4*PI())/3)</f>
        <v>#VALUE!</v>
      </c>
      <c r="AF53" s="11" t="e">
        <f>-'OddsRatio_working_3-way'!U53/(3*'OddsRatio_working_3-way'!X53^(1/3))*COS(('OddsRatio_working_3-way'!Y53)/3)</f>
        <v>#VALUE!</v>
      </c>
      <c r="AG53" s="11" t="e">
        <f>-'OddsRatio_working_3-way'!U53/(3*'OddsRatio_working_3-way'!X53^(1/3))*COS(('OddsRatio_working_3-way'!Y53+2*PI())/3)</f>
        <v>#VALUE!</v>
      </c>
      <c r="AH53" s="11" t="e">
        <f>-'OddsRatio_working_3-way'!U53/(3*'OddsRatio_working_3-way'!X53^(1/3))*COS(('OddsRatio_working_3-way'!Y53+4*PI())/3)</f>
        <v>#VALUE!</v>
      </c>
      <c r="AI53" s="11" t="e">
        <f>'OddsRatio_working_3-way'!U53/(3*'OddsRatio_working_3-way'!X53^(1/3))*SIN(('OddsRatio_working_3-way'!Y53)/3)</f>
        <v>#VALUE!</v>
      </c>
      <c r="AJ53" s="11" t="e">
        <f>'OddsRatio_working_3-way'!U53/(3*'OddsRatio_working_3-way'!X53^(1/3))*SIN(('OddsRatio_working_3-way'!Y53+2*PI())/3)</f>
        <v>#VALUE!</v>
      </c>
      <c r="AK53" s="11" t="e">
        <f>'OddsRatio_working_3-way'!U53/(3*'OddsRatio_working_3-way'!X53^(1/3))*SIN(('OddsRatio_working_3-way'!Y53+4*PI())/3)</f>
        <v>#VALUE!</v>
      </c>
      <c r="AL53" s="11" t="e">
        <f>'OddsRatio_working_3-way'!Z53+'OddsRatio_working_3-way'!AF53</f>
        <v>#VALUE!</v>
      </c>
      <c r="AM53" s="11" t="e">
        <f>'OddsRatio_working_3-way'!AA53+'OddsRatio_working_3-way'!AG53</f>
        <v>#VALUE!</v>
      </c>
      <c r="AN53" s="11" t="e">
        <f>'OddsRatio_working_3-way'!AB53+'OddsRatio_working_3-way'!AH53</f>
        <v>#VALUE!</v>
      </c>
      <c r="AO53" s="11" t="e">
        <f>'OddsRatio_working_3-way'!AC53+'OddsRatio_working_3-way'!AI53</f>
        <v>#VALUE!</v>
      </c>
      <c r="AP53" s="11" t="e">
        <f>'OddsRatio_working_3-way'!AD53+'OddsRatio_working_3-way'!AJ53</f>
        <v>#VALUE!</v>
      </c>
      <c r="AQ53" s="11" t="e">
        <f>'OddsRatio_working_3-way'!AE53+'OddsRatio_working_3-way'!AK53</f>
        <v>#VALUE!</v>
      </c>
      <c r="AR53" s="10" t="str">
        <f>IF(A53="","",IF(('OddsRatio_working_3-way'!X53=0),IF(Q53&gt;0,-Q53^(1/3),(-Q53)^(1/3)),'OddsRatio_working_3-way'!AL53-'OddsRatio_working_3-way'!R53/3))</f>
        <v/>
      </c>
      <c r="AS53" s="11" t="e">
        <f>IF(('OddsRatio_working_3-way'!X53=0),IF(Q53&gt;0,-Q53^(1/3),(-Q53)^(1/3)),'OddsRatio_working_3-way'!AM53-'OddsRatio_working_3-way'!R53/3)</f>
        <v>#VALUE!</v>
      </c>
      <c r="AT53" s="11" t="e">
        <f>IF(('OddsRatio_working_3-way'!X53=0),IF(Q53&gt;0,-Q53^(1/3),(-Q53)^(1/3)),'OddsRatio_working_3-way'!AN53-'OddsRatio_working_3-way'!R53/3)</f>
        <v>#VALUE!</v>
      </c>
      <c r="AU53" s="11" t="e">
        <f>IF(('OddsRatio_working_3-way'!X53=0),0,'OddsRatio_working_3-way'!AO53)</f>
        <v>#VALUE!</v>
      </c>
      <c r="AV53" s="11" t="e">
        <f>IF(('OddsRatio_working_3-way'!X53=0),0,'OddsRatio_working_3-way'!AP53)</f>
        <v>#VALUE!</v>
      </c>
      <c r="AW53" s="11" t="e">
        <f>IF(('OddsRatio_working_3-way'!X53=0),0,'OddsRatio_working_3-way'!AQ53)</f>
        <v>#VALUE!</v>
      </c>
    </row>
    <row r="54" spans="1:49" x14ac:dyDescent="0.2">
      <c r="A54" s="4" t="str">
        <f>IF('True_Odds_Calculator_3-way'!A55="","",'True_Odds_Calculator_3-way'!A55)</f>
        <v/>
      </c>
      <c r="B54" s="4" t="str">
        <f>IF('True_Odds_Calculator_3-way'!B55="","",'True_Odds_Calculator_3-way'!B55)</f>
        <v/>
      </c>
      <c r="C54" s="4" t="str">
        <f>IF('True_Odds_Calculator_3-way'!C55="","",'True_Odds_Calculator_3-way'!C55)</f>
        <v/>
      </c>
      <c r="D54" s="9" t="e">
        <f t="shared" si="13"/>
        <v>#VALUE!</v>
      </c>
      <c r="E54" s="9" t="e">
        <f t="shared" si="14"/>
        <v>#VALUE!</v>
      </c>
      <c r="F54" s="9" t="e">
        <f t="shared" si="15"/>
        <v>#VALUE!</v>
      </c>
      <c r="G54" s="9" t="str">
        <f t="shared" si="16"/>
        <v/>
      </c>
      <c r="H54" s="9" t="str">
        <f t="shared" si="17"/>
        <v/>
      </c>
      <c r="I54" s="9" t="str">
        <f t="shared" si="18"/>
        <v/>
      </c>
      <c r="J54" s="9" t="str">
        <f t="shared" si="19"/>
        <v/>
      </c>
      <c r="K54" s="11" t="e">
        <f t="shared" si="20"/>
        <v>#VALUE!</v>
      </c>
      <c r="L54" s="11" t="e">
        <f t="shared" si="21"/>
        <v>#VALUE!</v>
      </c>
      <c r="M54" s="11" t="e">
        <f t="shared" si="22"/>
        <v>#VALUE!</v>
      </c>
      <c r="N54" s="11" t="e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#VALUE!</v>
      </c>
      <c r="O54" s="11">
        <f>0</f>
        <v>0</v>
      </c>
      <c r="P54" s="11" t="e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#VALUE!</v>
      </c>
      <c r="Q54" s="11" t="e">
        <f>2*'OddsRatio_working_3-way'!K54*'OddsRatio_working_3-way'!L54*'OddsRatio_working_3-way'!M54</f>
        <v>#VALUE!</v>
      </c>
      <c r="R54" s="11" t="e">
        <f t="shared" si="23"/>
        <v>#VALUE!</v>
      </c>
      <c r="S54" s="11" t="e">
        <f t="shared" si="24"/>
        <v>#VALUE!</v>
      </c>
      <c r="T54" s="11" t="e">
        <f t="shared" si="25"/>
        <v>#VALUE!</v>
      </c>
      <c r="U54" s="11" t="e">
        <f>'OddsRatio_working_3-way'!S54-'OddsRatio_working_3-way'!R54^2/3</f>
        <v>#VALUE!</v>
      </c>
      <c r="V54" s="11" t="e">
        <f>'OddsRatio_working_3-way'!S54*'OddsRatio_working_3-way'!R54/3-2*'OddsRatio_working_3-way'!R54^3/27-'OddsRatio_working_3-way'!T54</f>
        <v>#VALUE!</v>
      </c>
      <c r="W54" s="11" t="e">
        <f>'OddsRatio_working_3-way'!V54^2+4*'OddsRatio_working_3-way'!U54^3/27</f>
        <v>#VALUE!</v>
      </c>
      <c r="X54" s="11" t="e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#VALUE!</v>
      </c>
      <c r="Y54" s="11" t="e">
        <f>IF('OddsRatio_working_3-way'!W54&gt;=0,IF('OddsRatio_working_3-way'!V54+SQRT('OddsRatio_working_3-way'!W54)&gt;0,0,PI()),ACOS('OddsRatio_working_3-way'!V54/(2*'OddsRatio_working_3-way'!X54)))</f>
        <v>#VALUE!</v>
      </c>
      <c r="Z54" s="11" t="e">
        <f>'OddsRatio_working_3-way'!X54^(1/3)*COS('OddsRatio_working_3-way'!Y54/3)</f>
        <v>#VALUE!</v>
      </c>
      <c r="AA54" s="11" t="e">
        <f>'OddsRatio_working_3-way'!X54^(1/3)*COS(('OddsRatio_working_3-way'!Y54+2*PI())/3)</f>
        <v>#VALUE!</v>
      </c>
      <c r="AB54" s="11" t="e">
        <f>'OddsRatio_working_3-way'!X54^(1/3)*COS(('OddsRatio_working_3-way'!Y54+4*PI())/3)</f>
        <v>#VALUE!</v>
      </c>
      <c r="AC54" s="11" t="e">
        <f>'OddsRatio_working_3-way'!X54^(1/3)*SIN('OddsRatio_working_3-way'!Y54/3)</f>
        <v>#VALUE!</v>
      </c>
      <c r="AD54" s="11" t="e">
        <f>'OddsRatio_working_3-way'!X54^(1/3)*SIN(('OddsRatio_working_3-way'!Y54+2*PI())/3)</f>
        <v>#VALUE!</v>
      </c>
      <c r="AE54" s="11" t="e">
        <f>'OddsRatio_working_3-way'!X54^(1/3)*SIN(('OddsRatio_working_3-way'!Y54+4*PI())/3)</f>
        <v>#VALUE!</v>
      </c>
      <c r="AF54" s="11" t="e">
        <f>-'OddsRatio_working_3-way'!U54/(3*'OddsRatio_working_3-way'!X54^(1/3))*COS(('OddsRatio_working_3-way'!Y54)/3)</f>
        <v>#VALUE!</v>
      </c>
      <c r="AG54" s="11" t="e">
        <f>-'OddsRatio_working_3-way'!U54/(3*'OddsRatio_working_3-way'!X54^(1/3))*COS(('OddsRatio_working_3-way'!Y54+2*PI())/3)</f>
        <v>#VALUE!</v>
      </c>
      <c r="AH54" s="11" t="e">
        <f>-'OddsRatio_working_3-way'!U54/(3*'OddsRatio_working_3-way'!X54^(1/3))*COS(('OddsRatio_working_3-way'!Y54+4*PI())/3)</f>
        <v>#VALUE!</v>
      </c>
      <c r="AI54" s="11" t="e">
        <f>'OddsRatio_working_3-way'!U54/(3*'OddsRatio_working_3-way'!X54^(1/3))*SIN(('OddsRatio_working_3-way'!Y54)/3)</f>
        <v>#VALUE!</v>
      </c>
      <c r="AJ54" s="11" t="e">
        <f>'OddsRatio_working_3-way'!U54/(3*'OddsRatio_working_3-way'!X54^(1/3))*SIN(('OddsRatio_working_3-way'!Y54+2*PI())/3)</f>
        <v>#VALUE!</v>
      </c>
      <c r="AK54" s="11" t="e">
        <f>'OddsRatio_working_3-way'!U54/(3*'OddsRatio_working_3-way'!X54^(1/3))*SIN(('OddsRatio_working_3-way'!Y54+4*PI())/3)</f>
        <v>#VALUE!</v>
      </c>
      <c r="AL54" s="11" t="e">
        <f>'OddsRatio_working_3-way'!Z54+'OddsRatio_working_3-way'!AF54</f>
        <v>#VALUE!</v>
      </c>
      <c r="AM54" s="11" t="e">
        <f>'OddsRatio_working_3-way'!AA54+'OddsRatio_working_3-way'!AG54</f>
        <v>#VALUE!</v>
      </c>
      <c r="AN54" s="11" t="e">
        <f>'OddsRatio_working_3-way'!AB54+'OddsRatio_working_3-way'!AH54</f>
        <v>#VALUE!</v>
      </c>
      <c r="AO54" s="11" t="e">
        <f>'OddsRatio_working_3-way'!AC54+'OddsRatio_working_3-way'!AI54</f>
        <v>#VALUE!</v>
      </c>
      <c r="AP54" s="11" t="e">
        <f>'OddsRatio_working_3-way'!AD54+'OddsRatio_working_3-way'!AJ54</f>
        <v>#VALUE!</v>
      </c>
      <c r="AQ54" s="11" t="e">
        <f>'OddsRatio_working_3-way'!AE54+'OddsRatio_working_3-way'!AK54</f>
        <v>#VALUE!</v>
      </c>
      <c r="AR54" s="10" t="str">
        <f>IF(A54="","",IF(('OddsRatio_working_3-way'!X54=0),IF(Q54&gt;0,-Q54^(1/3),(-Q54)^(1/3)),'OddsRatio_working_3-way'!AL54-'OddsRatio_working_3-way'!R54/3))</f>
        <v/>
      </c>
      <c r="AS54" s="11" t="e">
        <f>IF(('OddsRatio_working_3-way'!X54=0),IF(Q54&gt;0,-Q54^(1/3),(-Q54)^(1/3)),'OddsRatio_working_3-way'!AM54-'OddsRatio_working_3-way'!R54/3)</f>
        <v>#VALUE!</v>
      </c>
      <c r="AT54" s="11" t="e">
        <f>IF(('OddsRatio_working_3-way'!X54=0),IF(Q54&gt;0,-Q54^(1/3),(-Q54)^(1/3)),'OddsRatio_working_3-way'!AN54-'OddsRatio_working_3-way'!R54/3)</f>
        <v>#VALUE!</v>
      </c>
      <c r="AU54" s="11" t="e">
        <f>IF(('OddsRatio_working_3-way'!X54=0),0,'OddsRatio_working_3-way'!AO54)</f>
        <v>#VALUE!</v>
      </c>
      <c r="AV54" s="11" t="e">
        <f>IF(('OddsRatio_working_3-way'!X54=0),0,'OddsRatio_working_3-way'!AP54)</f>
        <v>#VALUE!</v>
      </c>
      <c r="AW54" s="11" t="e">
        <f>IF(('OddsRatio_working_3-way'!X54=0),0,'OddsRatio_working_3-way'!AQ54)</f>
        <v>#VALUE!</v>
      </c>
    </row>
    <row r="55" spans="1:49" x14ac:dyDescent="0.2">
      <c r="A55" s="4" t="str">
        <f>IF('True_Odds_Calculator_3-way'!A56="","",'True_Odds_Calculator_3-way'!A56)</f>
        <v/>
      </c>
      <c r="B55" s="4" t="str">
        <f>IF('True_Odds_Calculator_3-way'!B56="","",'True_Odds_Calculator_3-way'!B56)</f>
        <v/>
      </c>
      <c r="C55" s="4" t="str">
        <f>IF('True_Odds_Calculator_3-way'!C56="","",'True_Odds_Calculator_3-way'!C56)</f>
        <v/>
      </c>
      <c r="D55" s="9" t="e">
        <f t="shared" si="13"/>
        <v>#VALUE!</v>
      </c>
      <c r="E55" s="9" t="e">
        <f t="shared" si="14"/>
        <v>#VALUE!</v>
      </c>
      <c r="F55" s="9" t="e">
        <f t="shared" si="15"/>
        <v>#VALUE!</v>
      </c>
      <c r="G55" s="9" t="str">
        <f t="shared" si="16"/>
        <v/>
      </c>
      <c r="H55" s="9" t="str">
        <f t="shared" si="17"/>
        <v/>
      </c>
      <c r="I55" s="9" t="str">
        <f t="shared" si="18"/>
        <v/>
      </c>
      <c r="J55" s="9" t="str">
        <f t="shared" si="19"/>
        <v/>
      </c>
      <c r="K55" s="11" t="e">
        <f t="shared" si="20"/>
        <v>#VALUE!</v>
      </c>
      <c r="L55" s="11" t="e">
        <f t="shared" si="21"/>
        <v>#VALUE!</v>
      </c>
      <c r="M55" s="11" t="e">
        <f t="shared" si="22"/>
        <v>#VALUE!</v>
      </c>
      <c r="N55" s="11" t="e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#VALUE!</v>
      </c>
      <c r="O55" s="11">
        <f>0</f>
        <v>0</v>
      </c>
      <c r="P55" s="11" t="e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#VALUE!</v>
      </c>
      <c r="Q55" s="11" t="e">
        <f>2*'OddsRatio_working_3-way'!K55*'OddsRatio_working_3-way'!L55*'OddsRatio_working_3-way'!M55</f>
        <v>#VALUE!</v>
      </c>
      <c r="R55" s="11" t="e">
        <f t="shared" si="23"/>
        <v>#VALUE!</v>
      </c>
      <c r="S55" s="11" t="e">
        <f t="shared" si="24"/>
        <v>#VALUE!</v>
      </c>
      <c r="T55" s="11" t="e">
        <f t="shared" si="25"/>
        <v>#VALUE!</v>
      </c>
      <c r="U55" s="11" t="e">
        <f>'OddsRatio_working_3-way'!S55-'OddsRatio_working_3-way'!R55^2/3</f>
        <v>#VALUE!</v>
      </c>
      <c r="V55" s="11" t="e">
        <f>'OddsRatio_working_3-way'!S55*'OddsRatio_working_3-way'!R55/3-2*'OddsRatio_working_3-way'!R55^3/27-'OddsRatio_working_3-way'!T55</f>
        <v>#VALUE!</v>
      </c>
      <c r="W55" s="11" t="e">
        <f>'OddsRatio_working_3-way'!V55^2+4*'OddsRatio_working_3-way'!U55^3/27</f>
        <v>#VALUE!</v>
      </c>
      <c r="X55" s="11" t="e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#VALUE!</v>
      </c>
      <c r="Y55" s="11" t="e">
        <f>IF('OddsRatio_working_3-way'!W55&gt;=0,IF('OddsRatio_working_3-way'!V55+SQRT('OddsRatio_working_3-way'!W55)&gt;0,0,PI()),ACOS('OddsRatio_working_3-way'!V55/(2*'OddsRatio_working_3-way'!X55)))</f>
        <v>#VALUE!</v>
      </c>
      <c r="Z55" s="11" t="e">
        <f>'OddsRatio_working_3-way'!X55^(1/3)*COS('OddsRatio_working_3-way'!Y55/3)</f>
        <v>#VALUE!</v>
      </c>
      <c r="AA55" s="11" t="e">
        <f>'OddsRatio_working_3-way'!X55^(1/3)*COS(('OddsRatio_working_3-way'!Y55+2*PI())/3)</f>
        <v>#VALUE!</v>
      </c>
      <c r="AB55" s="11" t="e">
        <f>'OddsRatio_working_3-way'!X55^(1/3)*COS(('OddsRatio_working_3-way'!Y55+4*PI())/3)</f>
        <v>#VALUE!</v>
      </c>
      <c r="AC55" s="11" t="e">
        <f>'OddsRatio_working_3-way'!X55^(1/3)*SIN('OddsRatio_working_3-way'!Y55/3)</f>
        <v>#VALUE!</v>
      </c>
      <c r="AD55" s="11" t="e">
        <f>'OddsRatio_working_3-way'!X55^(1/3)*SIN(('OddsRatio_working_3-way'!Y55+2*PI())/3)</f>
        <v>#VALUE!</v>
      </c>
      <c r="AE55" s="11" t="e">
        <f>'OddsRatio_working_3-way'!X55^(1/3)*SIN(('OddsRatio_working_3-way'!Y55+4*PI())/3)</f>
        <v>#VALUE!</v>
      </c>
      <c r="AF55" s="11" t="e">
        <f>-'OddsRatio_working_3-way'!U55/(3*'OddsRatio_working_3-way'!X55^(1/3))*COS(('OddsRatio_working_3-way'!Y55)/3)</f>
        <v>#VALUE!</v>
      </c>
      <c r="AG55" s="11" t="e">
        <f>-'OddsRatio_working_3-way'!U55/(3*'OddsRatio_working_3-way'!X55^(1/3))*COS(('OddsRatio_working_3-way'!Y55+2*PI())/3)</f>
        <v>#VALUE!</v>
      </c>
      <c r="AH55" s="11" t="e">
        <f>-'OddsRatio_working_3-way'!U55/(3*'OddsRatio_working_3-way'!X55^(1/3))*COS(('OddsRatio_working_3-way'!Y55+4*PI())/3)</f>
        <v>#VALUE!</v>
      </c>
      <c r="AI55" s="11" t="e">
        <f>'OddsRatio_working_3-way'!U55/(3*'OddsRatio_working_3-way'!X55^(1/3))*SIN(('OddsRatio_working_3-way'!Y55)/3)</f>
        <v>#VALUE!</v>
      </c>
      <c r="AJ55" s="11" t="e">
        <f>'OddsRatio_working_3-way'!U55/(3*'OddsRatio_working_3-way'!X55^(1/3))*SIN(('OddsRatio_working_3-way'!Y55+2*PI())/3)</f>
        <v>#VALUE!</v>
      </c>
      <c r="AK55" s="11" t="e">
        <f>'OddsRatio_working_3-way'!U55/(3*'OddsRatio_working_3-way'!X55^(1/3))*SIN(('OddsRatio_working_3-way'!Y55+4*PI())/3)</f>
        <v>#VALUE!</v>
      </c>
      <c r="AL55" s="11" t="e">
        <f>'OddsRatio_working_3-way'!Z55+'OddsRatio_working_3-way'!AF55</f>
        <v>#VALUE!</v>
      </c>
      <c r="AM55" s="11" t="e">
        <f>'OddsRatio_working_3-way'!AA55+'OddsRatio_working_3-way'!AG55</f>
        <v>#VALUE!</v>
      </c>
      <c r="AN55" s="11" t="e">
        <f>'OddsRatio_working_3-way'!AB55+'OddsRatio_working_3-way'!AH55</f>
        <v>#VALUE!</v>
      </c>
      <c r="AO55" s="11" t="e">
        <f>'OddsRatio_working_3-way'!AC55+'OddsRatio_working_3-way'!AI55</f>
        <v>#VALUE!</v>
      </c>
      <c r="AP55" s="11" t="e">
        <f>'OddsRatio_working_3-way'!AD55+'OddsRatio_working_3-way'!AJ55</f>
        <v>#VALUE!</v>
      </c>
      <c r="AQ55" s="11" t="e">
        <f>'OddsRatio_working_3-way'!AE55+'OddsRatio_working_3-way'!AK55</f>
        <v>#VALUE!</v>
      </c>
      <c r="AR55" s="10" t="str">
        <f>IF(A55="","",IF(('OddsRatio_working_3-way'!X55=0),IF(Q55&gt;0,-Q55^(1/3),(-Q55)^(1/3)),'OddsRatio_working_3-way'!AL55-'OddsRatio_working_3-way'!R55/3))</f>
        <v/>
      </c>
      <c r="AS55" s="11" t="e">
        <f>IF(('OddsRatio_working_3-way'!X55=0),IF(Q55&gt;0,-Q55^(1/3),(-Q55)^(1/3)),'OddsRatio_working_3-way'!AM55-'OddsRatio_working_3-way'!R55/3)</f>
        <v>#VALUE!</v>
      </c>
      <c r="AT55" s="11" t="e">
        <f>IF(('OddsRatio_working_3-way'!X55=0),IF(Q55&gt;0,-Q55^(1/3),(-Q55)^(1/3)),'OddsRatio_working_3-way'!AN55-'OddsRatio_working_3-way'!R55/3)</f>
        <v>#VALUE!</v>
      </c>
      <c r="AU55" s="11" t="e">
        <f>IF(('OddsRatio_working_3-way'!X55=0),0,'OddsRatio_working_3-way'!AO55)</f>
        <v>#VALUE!</v>
      </c>
      <c r="AV55" s="11" t="e">
        <f>IF(('OddsRatio_working_3-way'!X55=0),0,'OddsRatio_working_3-way'!AP55)</f>
        <v>#VALUE!</v>
      </c>
      <c r="AW55" s="11" t="e">
        <f>IF(('OddsRatio_working_3-way'!X55=0),0,'OddsRatio_working_3-way'!AQ55)</f>
        <v>#VALUE!</v>
      </c>
    </row>
    <row r="56" spans="1:49" x14ac:dyDescent="0.2">
      <c r="A56" s="4" t="str">
        <f>IF('True_Odds_Calculator_3-way'!A57="","",'True_Odds_Calculator_3-way'!A57)</f>
        <v/>
      </c>
      <c r="B56" s="4" t="str">
        <f>IF('True_Odds_Calculator_3-way'!B57="","",'True_Odds_Calculator_3-way'!B57)</f>
        <v/>
      </c>
      <c r="C56" s="4" t="str">
        <f>IF('True_Odds_Calculator_3-way'!C57="","",'True_Odds_Calculator_3-way'!C57)</f>
        <v/>
      </c>
      <c r="D56" s="9" t="e">
        <f t="shared" si="13"/>
        <v>#VALUE!</v>
      </c>
      <c r="E56" s="9" t="e">
        <f t="shared" si="14"/>
        <v>#VALUE!</v>
      </c>
      <c r="F56" s="9" t="e">
        <f t="shared" si="15"/>
        <v>#VALUE!</v>
      </c>
      <c r="G56" s="9" t="str">
        <f t="shared" si="16"/>
        <v/>
      </c>
      <c r="H56" s="9" t="str">
        <f t="shared" si="17"/>
        <v/>
      </c>
      <c r="I56" s="9" t="str">
        <f t="shared" si="18"/>
        <v/>
      </c>
      <c r="J56" s="9" t="str">
        <f t="shared" si="19"/>
        <v/>
      </c>
      <c r="K56" s="11" t="e">
        <f t="shared" si="20"/>
        <v>#VALUE!</v>
      </c>
      <c r="L56" s="11" t="e">
        <f t="shared" si="21"/>
        <v>#VALUE!</v>
      </c>
      <c r="M56" s="11" t="e">
        <f t="shared" si="22"/>
        <v>#VALUE!</v>
      </c>
      <c r="N56" s="11" t="e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#VALUE!</v>
      </c>
      <c r="O56" s="11">
        <f>0</f>
        <v>0</v>
      </c>
      <c r="P56" s="11" t="e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#VALUE!</v>
      </c>
      <c r="Q56" s="11" t="e">
        <f>2*'OddsRatio_working_3-way'!K56*'OddsRatio_working_3-way'!L56*'OddsRatio_working_3-way'!M56</f>
        <v>#VALUE!</v>
      </c>
      <c r="R56" s="11" t="e">
        <f t="shared" si="23"/>
        <v>#VALUE!</v>
      </c>
      <c r="S56" s="11" t="e">
        <f t="shared" si="24"/>
        <v>#VALUE!</v>
      </c>
      <c r="T56" s="11" t="e">
        <f t="shared" si="25"/>
        <v>#VALUE!</v>
      </c>
      <c r="U56" s="11" t="e">
        <f>'OddsRatio_working_3-way'!S56-'OddsRatio_working_3-way'!R56^2/3</f>
        <v>#VALUE!</v>
      </c>
      <c r="V56" s="11" t="e">
        <f>'OddsRatio_working_3-way'!S56*'OddsRatio_working_3-way'!R56/3-2*'OddsRatio_working_3-way'!R56^3/27-'OddsRatio_working_3-way'!T56</f>
        <v>#VALUE!</v>
      </c>
      <c r="W56" s="11" t="e">
        <f>'OddsRatio_working_3-way'!V56^2+4*'OddsRatio_working_3-way'!U56^3/27</f>
        <v>#VALUE!</v>
      </c>
      <c r="X56" s="11" t="e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#VALUE!</v>
      </c>
      <c r="Y56" s="11" t="e">
        <f>IF('OddsRatio_working_3-way'!W56&gt;=0,IF('OddsRatio_working_3-way'!V56+SQRT('OddsRatio_working_3-way'!W56)&gt;0,0,PI()),ACOS('OddsRatio_working_3-way'!V56/(2*'OddsRatio_working_3-way'!X56)))</f>
        <v>#VALUE!</v>
      </c>
      <c r="Z56" s="11" t="e">
        <f>'OddsRatio_working_3-way'!X56^(1/3)*COS('OddsRatio_working_3-way'!Y56/3)</f>
        <v>#VALUE!</v>
      </c>
      <c r="AA56" s="11" t="e">
        <f>'OddsRatio_working_3-way'!X56^(1/3)*COS(('OddsRatio_working_3-way'!Y56+2*PI())/3)</f>
        <v>#VALUE!</v>
      </c>
      <c r="AB56" s="11" t="e">
        <f>'OddsRatio_working_3-way'!X56^(1/3)*COS(('OddsRatio_working_3-way'!Y56+4*PI())/3)</f>
        <v>#VALUE!</v>
      </c>
      <c r="AC56" s="11" t="e">
        <f>'OddsRatio_working_3-way'!X56^(1/3)*SIN('OddsRatio_working_3-way'!Y56/3)</f>
        <v>#VALUE!</v>
      </c>
      <c r="AD56" s="11" t="e">
        <f>'OddsRatio_working_3-way'!X56^(1/3)*SIN(('OddsRatio_working_3-way'!Y56+2*PI())/3)</f>
        <v>#VALUE!</v>
      </c>
      <c r="AE56" s="11" t="e">
        <f>'OddsRatio_working_3-way'!X56^(1/3)*SIN(('OddsRatio_working_3-way'!Y56+4*PI())/3)</f>
        <v>#VALUE!</v>
      </c>
      <c r="AF56" s="11" t="e">
        <f>-'OddsRatio_working_3-way'!U56/(3*'OddsRatio_working_3-way'!X56^(1/3))*COS(('OddsRatio_working_3-way'!Y56)/3)</f>
        <v>#VALUE!</v>
      </c>
      <c r="AG56" s="11" t="e">
        <f>-'OddsRatio_working_3-way'!U56/(3*'OddsRatio_working_3-way'!X56^(1/3))*COS(('OddsRatio_working_3-way'!Y56+2*PI())/3)</f>
        <v>#VALUE!</v>
      </c>
      <c r="AH56" s="11" t="e">
        <f>-'OddsRatio_working_3-way'!U56/(3*'OddsRatio_working_3-way'!X56^(1/3))*COS(('OddsRatio_working_3-way'!Y56+4*PI())/3)</f>
        <v>#VALUE!</v>
      </c>
      <c r="AI56" s="11" t="e">
        <f>'OddsRatio_working_3-way'!U56/(3*'OddsRatio_working_3-way'!X56^(1/3))*SIN(('OddsRatio_working_3-way'!Y56)/3)</f>
        <v>#VALUE!</v>
      </c>
      <c r="AJ56" s="11" t="e">
        <f>'OddsRatio_working_3-way'!U56/(3*'OddsRatio_working_3-way'!X56^(1/3))*SIN(('OddsRatio_working_3-way'!Y56+2*PI())/3)</f>
        <v>#VALUE!</v>
      </c>
      <c r="AK56" s="11" t="e">
        <f>'OddsRatio_working_3-way'!U56/(3*'OddsRatio_working_3-way'!X56^(1/3))*SIN(('OddsRatio_working_3-way'!Y56+4*PI())/3)</f>
        <v>#VALUE!</v>
      </c>
      <c r="AL56" s="11" t="e">
        <f>'OddsRatio_working_3-way'!Z56+'OddsRatio_working_3-way'!AF56</f>
        <v>#VALUE!</v>
      </c>
      <c r="AM56" s="11" t="e">
        <f>'OddsRatio_working_3-way'!AA56+'OddsRatio_working_3-way'!AG56</f>
        <v>#VALUE!</v>
      </c>
      <c r="AN56" s="11" t="e">
        <f>'OddsRatio_working_3-way'!AB56+'OddsRatio_working_3-way'!AH56</f>
        <v>#VALUE!</v>
      </c>
      <c r="AO56" s="11" t="e">
        <f>'OddsRatio_working_3-way'!AC56+'OddsRatio_working_3-way'!AI56</f>
        <v>#VALUE!</v>
      </c>
      <c r="AP56" s="11" t="e">
        <f>'OddsRatio_working_3-way'!AD56+'OddsRatio_working_3-way'!AJ56</f>
        <v>#VALUE!</v>
      </c>
      <c r="AQ56" s="11" t="e">
        <f>'OddsRatio_working_3-way'!AE56+'OddsRatio_working_3-way'!AK56</f>
        <v>#VALUE!</v>
      </c>
      <c r="AR56" s="10" t="str">
        <f>IF(A56="","",IF(('OddsRatio_working_3-way'!X56=0),IF(Q56&gt;0,-Q56^(1/3),(-Q56)^(1/3)),'OddsRatio_working_3-way'!AL56-'OddsRatio_working_3-way'!R56/3))</f>
        <v/>
      </c>
      <c r="AS56" s="11" t="e">
        <f>IF(('OddsRatio_working_3-way'!X56=0),IF(Q56&gt;0,-Q56^(1/3),(-Q56)^(1/3)),'OddsRatio_working_3-way'!AM56-'OddsRatio_working_3-way'!R56/3)</f>
        <v>#VALUE!</v>
      </c>
      <c r="AT56" s="11" t="e">
        <f>IF(('OddsRatio_working_3-way'!X56=0),IF(Q56&gt;0,-Q56^(1/3),(-Q56)^(1/3)),'OddsRatio_working_3-way'!AN56-'OddsRatio_working_3-way'!R56/3)</f>
        <v>#VALUE!</v>
      </c>
      <c r="AU56" s="11" t="e">
        <f>IF(('OddsRatio_working_3-way'!X56=0),0,'OddsRatio_working_3-way'!AO56)</f>
        <v>#VALUE!</v>
      </c>
      <c r="AV56" s="11" t="e">
        <f>IF(('OddsRatio_working_3-way'!X56=0),0,'OddsRatio_working_3-way'!AP56)</f>
        <v>#VALUE!</v>
      </c>
      <c r="AW56" s="11" t="e">
        <f>IF(('OddsRatio_working_3-way'!X56=0),0,'OddsRatio_working_3-way'!AQ56)</f>
        <v>#VALUE!</v>
      </c>
    </row>
    <row r="57" spans="1:49" x14ac:dyDescent="0.2">
      <c r="A57" s="4" t="str">
        <f>IF('True_Odds_Calculator_3-way'!A58="","",'True_Odds_Calculator_3-way'!A58)</f>
        <v/>
      </c>
      <c r="B57" s="4" t="str">
        <f>IF('True_Odds_Calculator_3-way'!B58="","",'True_Odds_Calculator_3-way'!B58)</f>
        <v/>
      </c>
      <c r="C57" s="4" t="str">
        <f>IF('True_Odds_Calculator_3-way'!C58="","",'True_Odds_Calculator_3-way'!C58)</f>
        <v/>
      </c>
      <c r="D57" s="9" t="e">
        <f t="shared" si="13"/>
        <v>#VALUE!</v>
      </c>
      <c r="E57" s="9" t="e">
        <f t="shared" si="14"/>
        <v>#VALUE!</v>
      </c>
      <c r="F57" s="9" t="e">
        <f t="shared" si="15"/>
        <v>#VALUE!</v>
      </c>
      <c r="G57" s="9" t="str">
        <f t="shared" si="16"/>
        <v/>
      </c>
      <c r="H57" s="9" t="str">
        <f t="shared" si="17"/>
        <v/>
      </c>
      <c r="I57" s="9" t="str">
        <f t="shared" si="18"/>
        <v/>
      </c>
      <c r="J57" s="9" t="str">
        <f t="shared" si="19"/>
        <v/>
      </c>
      <c r="K57" s="11" t="e">
        <f t="shared" si="20"/>
        <v>#VALUE!</v>
      </c>
      <c r="L57" s="11" t="e">
        <f t="shared" si="21"/>
        <v>#VALUE!</v>
      </c>
      <c r="M57" s="11" t="e">
        <f t="shared" si="22"/>
        <v>#VALUE!</v>
      </c>
      <c r="N57" s="11" t="e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#VALUE!</v>
      </c>
      <c r="O57" s="11">
        <f>0</f>
        <v>0</v>
      </c>
      <c r="P57" s="11" t="e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#VALUE!</v>
      </c>
      <c r="Q57" s="11" t="e">
        <f>2*'OddsRatio_working_3-way'!K57*'OddsRatio_working_3-way'!L57*'OddsRatio_working_3-way'!M57</f>
        <v>#VALUE!</v>
      </c>
      <c r="R57" s="11" t="e">
        <f t="shared" si="23"/>
        <v>#VALUE!</v>
      </c>
      <c r="S57" s="11" t="e">
        <f t="shared" si="24"/>
        <v>#VALUE!</v>
      </c>
      <c r="T57" s="11" t="e">
        <f t="shared" si="25"/>
        <v>#VALUE!</v>
      </c>
      <c r="U57" s="11" t="e">
        <f>'OddsRatio_working_3-way'!S57-'OddsRatio_working_3-way'!R57^2/3</f>
        <v>#VALUE!</v>
      </c>
      <c r="V57" s="11" t="e">
        <f>'OddsRatio_working_3-way'!S57*'OddsRatio_working_3-way'!R57/3-2*'OddsRatio_working_3-way'!R57^3/27-'OddsRatio_working_3-way'!T57</f>
        <v>#VALUE!</v>
      </c>
      <c r="W57" s="11" t="e">
        <f>'OddsRatio_working_3-way'!V57^2+4*'OddsRatio_working_3-way'!U57^3/27</f>
        <v>#VALUE!</v>
      </c>
      <c r="X57" s="11" t="e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#VALUE!</v>
      </c>
      <c r="Y57" s="11" t="e">
        <f>IF('OddsRatio_working_3-way'!W57&gt;=0,IF('OddsRatio_working_3-way'!V57+SQRT('OddsRatio_working_3-way'!W57)&gt;0,0,PI()),ACOS('OddsRatio_working_3-way'!V57/(2*'OddsRatio_working_3-way'!X57)))</f>
        <v>#VALUE!</v>
      </c>
      <c r="Z57" s="11" t="e">
        <f>'OddsRatio_working_3-way'!X57^(1/3)*COS('OddsRatio_working_3-way'!Y57/3)</f>
        <v>#VALUE!</v>
      </c>
      <c r="AA57" s="11" t="e">
        <f>'OddsRatio_working_3-way'!X57^(1/3)*COS(('OddsRatio_working_3-way'!Y57+2*PI())/3)</f>
        <v>#VALUE!</v>
      </c>
      <c r="AB57" s="11" t="e">
        <f>'OddsRatio_working_3-way'!X57^(1/3)*COS(('OddsRatio_working_3-way'!Y57+4*PI())/3)</f>
        <v>#VALUE!</v>
      </c>
      <c r="AC57" s="11" t="e">
        <f>'OddsRatio_working_3-way'!X57^(1/3)*SIN('OddsRatio_working_3-way'!Y57/3)</f>
        <v>#VALUE!</v>
      </c>
      <c r="AD57" s="11" t="e">
        <f>'OddsRatio_working_3-way'!X57^(1/3)*SIN(('OddsRatio_working_3-way'!Y57+2*PI())/3)</f>
        <v>#VALUE!</v>
      </c>
      <c r="AE57" s="11" t="e">
        <f>'OddsRatio_working_3-way'!X57^(1/3)*SIN(('OddsRatio_working_3-way'!Y57+4*PI())/3)</f>
        <v>#VALUE!</v>
      </c>
      <c r="AF57" s="11" t="e">
        <f>-'OddsRatio_working_3-way'!U57/(3*'OddsRatio_working_3-way'!X57^(1/3))*COS(('OddsRatio_working_3-way'!Y57)/3)</f>
        <v>#VALUE!</v>
      </c>
      <c r="AG57" s="11" t="e">
        <f>-'OddsRatio_working_3-way'!U57/(3*'OddsRatio_working_3-way'!X57^(1/3))*COS(('OddsRatio_working_3-way'!Y57+2*PI())/3)</f>
        <v>#VALUE!</v>
      </c>
      <c r="AH57" s="11" t="e">
        <f>-'OddsRatio_working_3-way'!U57/(3*'OddsRatio_working_3-way'!X57^(1/3))*COS(('OddsRatio_working_3-way'!Y57+4*PI())/3)</f>
        <v>#VALUE!</v>
      </c>
      <c r="AI57" s="11" t="e">
        <f>'OddsRatio_working_3-way'!U57/(3*'OddsRatio_working_3-way'!X57^(1/3))*SIN(('OddsRatio_working_3-way'!Y57)/3)</f>
        <v>#VALUE!</v>
      </c>
      <c r="AJ57" s="11" t="e">
        <f>'OddsRatio_working_3-way'!U57/(3*'OddsRatio_working_3-way'!X57^(1/3))*SIN(('OddsRatio_working_3-way'!Y57+2*PI())/3)</f>
        <v>#VALUE!</v>
      </c>
      <c r="AK57" s="11" t="e">
        <f>'OddsRatio_working_3-way'!U57/(3*'OddsRatio_working_3-way'!X57^(1/3))*SIN(('OddsRatio_working_3-way'!Y57+4*PI())/3)</f>
        <v>#VALUE!</v>
      </c>
      <c r="AL57" s="11" t="e">
        <f>'OddsRatio_working_3-way'!Z57+'OddsRatio_working_3-way'!AF57</f>
        <v>#VALUE!</v>
      </c>
      <c r="AM57" s="11" t="e">
        <f>'OddsRatio_working_3-way'!AA57+'OddsRatio_working_3-way'!AG57</f>
        <v>#VALUE!</v>
      </c>
      <c r="AN57" s="11" t="e">
        <f>'OddsRatio_working_3-way'!AB57+'OddsRatio_working_3-way'!AH57</f>
        <v>#VALUE!</v>
      </c>
      <c r="AO57" s="11" t="e">
        <f>'OddsRatio_working_3-way'!AC57+'OddsRatio_working_3-way'!AI57</f>
        <v>#VALUE!</v>
      </c>
      <c r="AP57" s="11" t="e">
        <f>'OddsRatio_working_3-way'!AD57+'OddsRatio_working_3-way'!AJ57</f>
        <v>#VALUE!</v>
      </c>
      <c r="AQ57" s="11" t="e">
        <f>'OddsRatio_working_3-way'!AE57+'OddsRatio_working_3-way'!AK57</f>
        <v>#VALUE!</v>
      </c>
      <c r="AR57" s="10" t="str">
        <f>IF(A57="","",IF(('OddsRatio_working_3-way'!X57=0),IF(Q57&gt;0,-Q57^(1/3),(-Q57)^(1/3)),'OddsRatio_working_3-way'!AL57-'OddsRatio_working_3-way'!R57/3))</f>
        <v/>
      </c>
      <c r="AS57" s="11" t="e">
        <f>IF(('OddsRatio_working_3-way'!X57=0),IF(Q57&gt;0,-Q57^(1/3),(-Q57)^(1/3)),'OddsRatio_working_3-way'!AM57-'OddsRatio_working_3-way'!R57/3)</f>
        <v>#VALUE!</v>
      </c>
      <c r="AT57" s="11" t="e">
        <f>IF(('OddsRatio_working_3-way'!X57=0),IF(Q57&gt;0,-Q57^(1/3),(-Q57)^(1/3)),'OddsRatio_working_3-way'!AN57-'OddsRatio_working_3-way'!R57/3)</f>
        <v>#VALUE!</v>
      </c>
      <c r="AU57" s="11" t="e">
        <f>IF(('OddsRatio_working_3-way'!X57=0),0,'OddsRatio_working_3-way'!AO57)</f>
        <v>#VALUE!</v>
      </c>
      <c r="AV57" s="11" t="e">
        <f>IF(('OddsRatio_working_3-way'!X57=0),0,'OddsRatio_working_3-way'!AP57)</f>
        <v>#VALUE!</v>
      </c>
      <c r="AW57" s="11" t="e">
        <f>IF(('OddsRatio_working_3-way'!X57=0),0,'OddsRatio_working_3-way'!AQ57)</f>
        <v>#VALUE!</v>
      </c>
    </row>
    <row r="58" spans="1:49" x14ac:dyDescent="0.2">
      <c r="A58" s="4" t="str">
        <f>IF('True_Odds_Calculator_3-way'!A59="","",'True_Odds_Calculator_3-way'!A59)</f>
        <v/>
      </c>
      <c r="B58" s="4" t="str">
        <f>IF('True_Odds_Calculator_3-way'!B59="","",'True_Odds_Calculator_3-way'!B59)</f>
        <v/>
      </c>
      <c r="C58" s="4" t="str">
        <f>IF('True_Odds_Calculator_3-way'!C59="","",'True_Odds_Calculator_3-way'!C59)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IF('True_Odds_Calculator_3-way'!A60="","",'True_Odds_Calculator_3-way'!A60)</f>
        <v/>
      </c>
      <c r="B59" s="4" t="str">
        <f>IF('True_Odds_Calculator_3-way'!B60="","",'True_Odds_Calculator_3-way'!B60)</f>
        <v/>
      </c>
      <c r="C59" s="4" t="str">
        <f>IF('True_Odds_Calculator_3-way'!C60="","",'True_Odds_Calculator_3-way'!C60)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IF('True_Odds_Calculator_3-way'!A61="","",'True_Odds_Calculator_3-way'!A61)</f>
        <v/>
      </c>
      <c r="B60" s="4" t="str">
        <f>IF('True_Odds_Calculator_3-way'!B61="","",'True_Odds_Calculator_3-way'!B61)</f>
        <v/>
      </c>
      <c r="C60" s="4" t="str">
        <f>IF('True_Odds_Calculator_3-way'!C61="","",'True_Odds_Calculator_3-way'!C61)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IF('True_Odds_Calculator_3-way'!A62="","",'True_Odds_Calculator_3-way'!A62)</f>
        <v/>
      </c>
      <c r="B61" s="4" t="str">
        <f>IF('True_Odds_Calculator_3-way'!B62="","",'True_Odds_Calculator_3-way'!B62)</f>
        <v/>
      </c>
      <c r="C61" s="4" t="str">
        <f>IF('True_Odds_Calculator_3-way'!C62="","",'True_Odds_Calculator_3-way'!C62)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2.13</v>
      </c>
      <c r="B2" s="4">
        <f>IF('True_Odds_Calculator_2-way'!B3="","",'True_Odds_Calculator_2-way'!B3)</f>
        <v>1.77</v>
      </c>
      <c r="C2" s="4">
        <f t="shared" ref="C2:C65" si="0">IF(A2="","",((1/A2)+(1/B2))-1)</f>
        <v>3.4455319487546765E-2</v>
      </c>
      <c r="D2" s="4">
        <f>IF(A2="","",(2*A2)/(2-($C2*A2)))</f>
        <v>2.2111375032990233</v>
      </c>
      <c r="E2" s="4">
        <f>IF(B2="","",(2*B2)/(2-($C2*B2)))</f>
        <v>1.8256700806275876</v>
      </c>
      <c r="G2" s="4">
        <f t="shared" ref="G2:G65" si="1">IF(A2="","",C2+1)</f>
        <v>1.0344553194875468</v>
      </c>
    </row>
    <row r="3" spans="1:7" x14ac:dyDescent="0.2">
      <c r="A3" s="4">
        <f>IF('True_Odds_Calculator_2-way'!A4="","",'True_Odds_Calculator_2-way'!A4)</f>
        <v>2.25</v>
      </c>
      <c r="B3" s="4">
        <f>IF('True_Odds_Calculator_2-way'!B4="","",'True_Odds_Calculator_2-way'!B4)</f>
        <v>1.7</v>
      </c>
      <c r="C3" s="4">
        <f t="shared" si="0"/>
        <v>3.2679738562091387E-2</v>
      </c>
      <c r="D3" s="4">
        <f t="shared" ref="D3:D66" si="2">IF(A3="","",(2*A3)/(2-($C3*A3)))</f>
        <v>2.3358778625954195</v>
      </c>
      <c r="E3" s="4">
        <f t="shared" ref="E3:E66" si="3">IF(B3="","",(2*B3)/(2-($C3*B3)))</f>
        <v>1.7485714285714284</v>
      </c>
      <c r="G3" s="4">
        <f t="shared" si="1"/>
        <v>1.0326797385620914</v>
      </c>
    </row>
    <row r="4" spans="1:7" x14ac:dyDescent="0.2">
      <c r="A4" s="4">
        <f>IF('True_Odds_Calculator_2-way'!A5="","",'True_Odds_Calculator_2-way'!A5)</f>
        <v>2.38</v>
      </c>
      <c r="B4" s="4">
        <f>IF('True_Odds_Calculator_2-way'!B5="","",'True_Odds_Calculator_2-way'!B5)</f>
        <v>1.63</v>
      </c>
      <c r="C4" s="4">
        <f t="shared" si="0"/>
        <v>3.3664999742228252E-2</v>
      </c>
      <c r="D4" s="4">
        <f t="shared" si="2"/>
        <v>2.4793251102447753</v>
      </c>
      <c r="E4" s="4">
        <f t="shared" si="3"/>
        <v>1.6759839288028686</v>
      </c>
      <c r="G4" s="4">
        <f t="shared" si="1"/>
        <v>1.0336649997422283</v>
      </c>
    </row>
    <row r="5" spans="1:7" x14ac:dyDescent="0.2">
      <c r="A5" s="4">
        <f>IF('True_Odds_Calculator_2-way'!A6="","",'True_Odds_Calculator_2-way'!A6)</f>
        <v>2.29</v>
      </c>
      <c r="B5" s="4">
        <f>IF('True_Odds_Calculator_2-way'!B6="","",'True_Odds_Calculator_2-way'!B6)</f>
        <v>1.68</v>
      </c>
      <c r="C5" s="4">
        <f t="shared" si="0"/>
        <v>3.1919317945518833E-2</v>
      </c>
      <c r="D5" s="4">
        <f t="shared" si="2"/>
        <v>2.3768688990485605</v>
      </c>
      <c r="E5" s="4">
        <f t="shared" si="3"/>
        <v>1.7262855604415328</v>
      </c>
      <c r="G5" s="4">
        <f t="shared" si="1"/>
        <v>1.0319193179455188</v>
      </c>
    </row>
    <row r="6" spans="1:7" x14ac:dyDescent="0.2">
      <c r="A6" s="4">
        <f>IF('True_Odds_Calculator_2-way'!A7="","",'True_Odds_Calculator_2-way'!A7)</f>
        <v>1.98</v>
      </c>
      <c r="B6" s="4">
        <f>IF('True_Odds_Calculator_2-way'!B7="","",'True_Odds_Calculator_2-way'!B7)</f>
        <v>1.91</v>
      </c>
      <c r="C6" s="4">
        <f t="shared" si="0"/>
        <v>2.861071447458885E-2</v>
      </c>
      <c r="D6" s="4">
        <f t="shared" si="2"/>
        <v>2.0377175494369308</v>
      </c>
      <c r="E6" s="4">
        <f t="shared" si="3"/>
        <v>1.9636533568721115</v>
      </c>
      <c r="G6" s="4">
        <f t="shared" si="1"/>
        <v>1.0286107144745888</v>
      </c>
    </row>
    <row r="7" spans="1:7" x14ac:dyDescent="0.2">
      <c r="A7" s="4">
        <f>IF('True_Odds_Calculator_2-way'!A8="","",'True_Odds_Calculator_2-way'!A8)</f>
        <v>2.0499999999999998</v>
      </c>
      <c r="B7" s="4">
        <f>IF('True_Odds_Calculator_2-way'!B8="","",'True_Odds_Calculator_2-way'!B8)</f>
        <v>1.83</v>
      </c>
      <c r="C7" s="4">
        <f t="shared" si="0"/>
        <v>3.4252965480474407E-2</v>
      </c>
      <c r="D7" s="4">
        <f t="shared" si="2"/>
        <v>2.1245929491717397</v>
      </c>
      <c r="E7" s="4">
        <f t="shared" si="3"/>
        <v>1.8892106257081707</v>
      </c>
      <c r="G7" s="4">
        <f t="shared" si="1"/>
        <v>1.0342529654804744</v>
      </c>
    </row>
    <row r="8" spans="1:7" x14ac:dyDescent="0.2">
      <c r="A8" s="4">
        <f>IF('True_Odds_Calculator_2-way'!A9="","",'True_Odds_Calculator_2-way'!A9)</f>
        <v>1.98</v>
      </c>
      <c r="B8" s="4">
        <f>IF('True_Odds_Calculator_2-way'!B9="","",'True_Odds_Calculator_2-way'!B9)</f>
        <v>1.89</v>
      </c>
      <c r="C8" s="4">
        <f t="shared" si="0"/>
        <v>3.4151034151034265E-2</v>
      </c>
      <c r="D8" s="4">
        <f t="shared" si="2"/>
        <v>2.0492853622474128</v>
      </c>
      <c r="E8" s="4">
        <f t="shared" si="3"/>
        <v>1.9530295913574449</v>
      </c>
      <c r="G8" s="4">
        <f t="shared" si="1"/>
        <v>1.0341510341510343</v>
      </c>
    </row>
    <row r="9" spans="1:7" x14ac:dyDescent="0.2">
      <c r="A9" s="4">
        <f>IF('True_Odds_Calculator_2-way'!A10="","",'True_Odds_Calculator_2-way'!A10)</f>
        <v>2</v>
      </c>
      <c r="B9" s="4">
        <f>IF('True_Odds_Calculator_2-way'!B10="","",'True_Odds_Calculator_2-way'!B10)</f>
        <v>1.88</v>
      </c>
      <c r="C9" s="4">
        <f t="shared" si="0"/>
        <v>3.1914893617021267E-2</v>
      </c>
      <c r="D9" s="4">
        <f t="shared" si="2"/>
        <v>2.0659340659340657</v>
      </c>
      <c r="E9" s="4">
        <f t="shared" si="3"/>
        <v>1.9381443298969072</v>
      </c>
      <c r="G9" s="4">
        <f t="shared" si="1"/>
        <v>1.0319148936170213</v>
      </c>
    </row>
    <row r="10" spans="1:7" x14ac:dyDescent="0.2">
      <c r="A10" s="4">
        <f>IF('True_Odds_Calculator_2-way'!A11="","",'True_Odds_Calculator_2-way'!A11)</f>
        <v>1.91</v>
      </c>
      <c r="B10" s="4">
        <f>IF('True_Odds_Calculator_2-way'!B11="","",'True_Odds_Calculator_2-way'!B11)</f>
        <v>1.96</v>
      </c>
      <c r="C10" s="4">
        <f t="shared" si="0"/>
        <v>3.3764291056736839E-2</v>
      </c>
      <c r="D10" s="4">
        <f t="shared" si="2"/>
        <v>1.9736398144242935</v>
      </c>
      <c r="E10" s="4">
        <f t="shared" si="3"/>
        <v>2.0270738574832143</v>
      </c>
      <c r="G10" s="4">
        <f t="shared" si="1"/>
        <v>1.0337642910567368</v>
      </c>
    </row>
    <row r="11" spans="1:7" x14ac:dyDescent="0.2">
      <c r="A11" s="4">
        <f>IF('True_Odds_Calculator_2-way'!A12="","",'True_Odds_Calculator_2-way'!A12)</f>
        <v>2.0699999999999998</v>
      </c>
      <c r="B11" s="4">
        <f>IF('True_Odds_Calculator_2-way'!B12="","",'True_Odds_Calculator_2-way'!B12)</f>
        <v>1.8</v>
      </c>
      <c r="C11" s="4">
        <f t="shared" si="0"/>
        <v>3.8647342995169254E-2</v>
      </c>
      <c r="D11" s="4">
        <f t="shared" si="2"/>
        <v>2.15625</v>
      </c>
      <c r="E11" s="4">
        <f t="shared" si="3"/>
        <v>1.8648648648648651</v>
      </c>
      <c r="G11" s="4">
        <f t="shared" si="1"/>
        <v>1.0386473429951693</v>
      </c>
    </row>
    <row r="12" spans="1:7" x14ac:dyDescent="0.2">
      <c r="A12" s="4">
        <f>IF('True_Odds_Calculator_2-way'!A13="","",'True_Odds_Calculator_2-way'!A13)</f>
        <v>2</v>
      </c>
      <c r="B12" s="4">
        <f>IF('True_Odds_Calculator_2-way'!B13="","",'True_Odds_Calculator_2-way'!B13)</f>
        <v>1.87</v>
      </c>
      <c r="C12" s="4">
        <f t="shared" si="0"/>
        <v>3.475935828876997E-2</v>
      </c>
      <c r="D12" s="4">
        <f t="shared" si="2"/>
        <v>2.0720221606648197</v>
      </c>
      <c r="E12" s="4">
        <f t="shared" si="3"/>
        <v>1.9328165374677002</v>
      </c>
      <c r="G12" s="4">
        <f t="shared" si="1"/>
        <v>1.03475935828877</v>
      </c>
    </row>
    <row r="13" spans="1:7" x14ac:dyDescent="0.2">
      <c r="A13" s="4">
        <f>IF('True_Odds_Calculator_2-way'!A14="","",'True_Odds_Calculator_2-way'!A14)</f>
        <v>1.87</v>
      </c>
      <c r="B13" s="4">
        <f>IF('True_Odds_Calculator_2-way'!B14="","",'True_Odds_Calculator_2-way'!B14)</f>
        <v>2</v>
      </c>
      <c r="C13" s="4">
        <f t="shared" si="0"/>
        <v>3.475935828876997E-2</v>
      </c>
      <c r="D13" s="4">
        <f t="shared" si="2"/>
        <v>1.9328165374677002</v>
      </c>
      <c r="E13" s="4">
        <f t="shared" si="3"/>
        <v>2.0720221606648197</v>
      </c>
      <c r="G13" s="4">
        <f t="shared" si="1"/>
        <v>1.03475935828877</v>
      </c>
    </row>
    <row r="14" spans="1:7" x14ac:dyDescent="0.2">
      <c r="A14" s="4">
        <f>IF('True_Odds_Calculator_2-way'!A15="","",'True_Odds_Calculator_2-way'!A15)</f>
        <v>1.71</v>
      </c>
      <c r="B14" s="4">
        <f>IF('True_Odds_Calculator_2-way'!B15="","",'True_Odds_Calculator_2-way'!B15)</f>
        <v>2.2000000000000002</v>
      </c>
      <c r="C14" s="4">
        <f t="shared" si="0"/>
        <v>3.9340776182881454E-2</v>
      </c>
      <c r="D14" s="4">
        <f t="shared" si="2"/>
        <v>1.7695202257761053</v>
      </c>
      <c r="E14" s="4">
        <f t="shared" si="3"/>
        <v>2.2995110024449881</v>
      </c>
      <c r="G14" s="4">
        <f t="shared" si="1"/>
        <v>1.0393407761828815</v>
      </c>
    </row>
    <row r="15" spans="1:7" x14ac:dyDescent="0.2">
      <c r="A15" s="4">
        <f>IF('True_Odds_Calculator_2-way'!A16="","",'True_Odds_Calculator_2-way'!A16)</f>
        <v>1.92</v>
      </c>
      <c r="B15" s="4">
        <f>IF('True_Odds_Calculator_2-way'!B16="","",'True_Odds_Calculator_2-way'!B16)</f>
        <v>1.95</v>
      </c>
      <c r="C15" s="4">
        <f t="shared" si="0"/>
        <v>3.3653846153846256E-2</v>
      </c>
      <c r="D15" s="4">
        <f t="shared" si="2"/>
        <v>1.9841017488076311</v>
      </c>
      <c r="E15" s="4">
        <f t="shared" si="3"/>
        <v>2.0161550888529889</v>
      </c>
      <c r="G15" s="4">
        <f t="shared" si="1"/>
        <v>1.0336538461538463</v>
      </c>
    </row>
    <row r="16" spans="1:7" x14ac:dyDescent="0.2">
      <c r="A16" s="4">
        <f>IF('True_Odds_Calculator_2-way'!A17="","",'True_Odds_Calculator_2-way'!A17)</f>
        <v>1.88</v>
      </c>
      <c r="B16" s="4">
        <f>IF('True_Odds_Calculator_2-way'!B17="","",'True_Odds_Calculator_2-way'!B17)</f>
        <v>1.99</v>
      </c>
      <c r="C16" s="4">
        <f t="shared" si="0"/>
        <v>3.4427456431091574E-2</v>
      </c>
      <c r="D16" s="4">
        <f t="shared" si="2"/>
        <v>1.9428749480681344</v>
      </c>
      <c r="E16" s="4">
        <f t="shared" si="3"/>
        <v>2.0605860321656753</v>
      </c>
      <c r="G16" s="4">
        <f t="shared" si="1"/>
        <v>1.0344274564310916</v>
      </c>
    </row>
    <row r="17" spans="1:7" x14ac:dyDescent="0.2">
      <c r="A17" s="4">
        <f>IF('True_Odds_Calculator_2-way'!A18="","",'True_Odds_Calculator_2-way'!A18)</f>
        <v>2.11</v>
      </c>
      <c r="B17" s="4">
        <f>IF('True_Odds_Calculator_2-way'!B18="","",'True_Odds_Calculator_2-way'!B18)</f>
        <v>1.77</v>
      </c>
      <c r="C17" s="4">
        <f t="shared" si="0"/>
        <v>3.8905400701529036E-2</v>
      </c>
      <c r="D17" s="4">
        <f t="shared" si="2"/>
        <v>2.2003122514507911</v>
      </c>
      <c r="E17" s="4">
        <f t="shared" si="3"/>
        <v>1.8331165484575556</v>
      </c>
      <c r="G17" s="4">
        <f t="shared" si="1"/>
        <v>1.038905400701529</v>
      </c>
    </row>
    <row r="18" spans="1:7" x14ac:dyDescent="0.2">
      <c r="A18" s="4">
        <f>IF('True_Odds_Calculator_2-way'!A19="","",'True_Odds_Calculator_2-way'!A19)</f>
        <v>1.99</v>
      </c>
      <c r="B18" s="4">
        <f>IF('True_Odds_Calculator_2-way'!B19="","",'True_Odds_Calculator_2-way'!B19)</f>
        <v>1.88</v>
      </c>
      <c r="C18" s="4">
        <f t="shared" si="0"/>
        <v>3.4427456431091574E-2</v>
      </c>
      <c r="D18" s="4">
        <f t="shared" si="2"/>
        <v>2.0605860321656753</v>
      </c>
      <c r="E18" s="4">
        <f t="shared" si="3"/>
        <v>1.9428749480681344</v>
      </c>
      <c r="G18" s="4">
        <f t="shared" si="1"/>
        <v>1.0344274564310916</v>
      </c>
    </row>
    <row r="19" spans="1:7" x14ac:dyDescent="0.2">
      <c r="A19" s="4">
        <f>IF('True_Odds_Calculator_2-way'!A20="","",'True_Odds_Calculator_2-way'!A20)</f>
        <v>2.16</v>
      </c>
      <c r="B19" s="4">
        <f>IF('True_Odds_Calculator_2-way'!B20="","",'True_Odds_Calculator_2-way'!B20)</f>
        <v>1.74</v>
      </c>
      <c r="C19" s="4">
        <f t="shared" si="0"/>
        <v>3.7675606641123682E-2</v>
      </c>
      <c r="D19" s="4">
        <f t="shared" si="2"/>
        <v>2.2516175413371671</v>
      </c>
      <c r="E19" s="4">
        <f t="shared" si="3"/>
        <v>1.7989661114302122</v>
      </c>
      <c r="G19" s="4">
        <f t="shared" si="1"/>
        <v>1.0376756066411237</v>
      </c>
    </row>
    <row r="20" spans="1:7" x14ac:dyDescent="0.2">
      <c r="A20" s="4">
        <f>IF('True_Odds_Calculator_2-way'!A21="","",'True_Odds_Calculator_2-way'!A21)</f>
        <v>2.21</v>
      </c>
      <c r="B20" s="4">
        <f>IF('True_Odds_Calculator_2-way'!B21="","",'True_Odds_Calculator_2-way'!B21)</f>
        <v>1.7</v>
      </c>
      <c r="C20" s="4">
        <f t="shared" si="0"/>
        <v>4.0723981900452566E-2</v>
      </c>
      <c r="D20" s="4">
        <f t="shared" si="2"/>
        <v>2.3141361256544504</v>
      </c>
      <c r="E20" s="4">
        <f t="shared" si="3"/>
        <v>1.760956175298805</v>
      </c>
      <c r="G20" s="4">
        <f t="shared" si="1"/>
        <v>1.0407239819004526</v>
      </c>
    </row>
    <row r="21" spans="1:7" x14ac:dyDescent="0.2">
      <c r="A21" s="4">
        <f>IF('True_Odds_Calculator_2-way'!A22="","",'True_Odds_Calculator_2-way'!A22)</f>
        <v>2.12</v>
      </c>
      <c r="B21" s="4">
        <f>IF('True_Odds_Calculator_2-way'!B22="","",'True_Odds_Calculator_2-way'!B22)</f>
        <v>1.76</v>
      </c>
      <c r="C21" s="4">
        <f t="shared" si="0"/>
        <v>3.9879931389365408E-2</v>
      </c>
      <c r="D21" s="4">
        <f t="shared" si="2"/>
        <v>2.213573801613669</v>
      </c>
      <c r="E21" s="4">
        <f t="shared" si="3"/>
        <v>1.8240125146656239</v>
      </c>
      <c r="G21" s="4">
        <f t="shared" si="1"/>
        <v>1.0398799313893654</v>
      </c>
    </row>
    <row r="22" spans="1:7" x14ac:dyDescent="0.2">
      <c r="A22" s="4">
        <f>IF('True_Odds_Calculator_2-way'!A23="","",'True_Odds_Calculator_2-way'!A23)</f>
        <v>2.0299999999999998</v>
      </c>
      <c r="B22" s="4">
        <f>IF('True_Odds_Calculator_2-way'!B23="","",'True_Odds_Calculator_2-way'!B23)</f>
        <v>1.85</v>
      </c>
      <c r="C22" s="4">
        <f t="shared" si="0"/>
        <v>3.315137797896428E-2</v>
      </c>
      <c r="D22" s="4">
        <f t="shared" si="2"/>
        <v>2.1006852188505105</v>
      </c>
      <c r="E22" s="4">
        <f t="shared" si="3"/>
        <v>1.9085249650616189</v>
      </c>
      <c r="G22" s="4">
        <f t="shared" si="1"/>
        <v>1.0331513779789643</v>
      </c>
    </row>
    <row r="23" spans="1:7" x14ac:dyDescent="0.2">
      <c r="A23" s="4">
        <f>IF('True_Odds_Calculator_2-way'!A24="","",'True_Odds_Calculator_2-way'!A24)</f>
        <v>2.14</v>
      </c>
      <c r="B23" s="4">
        <f>IF('True_Odds_Calculator_2-way'!B24="","",'True_Odds_Calculator_2-way'!B24)</f>
        <v>1.75</v>
      </c>
      <c r="C23" s="4">
        <f t="shared" si="0"/>
        <v>3.8718291054739673E-2</v>
      </c>
      <c r="D23" s="4">
        <f t="shared" si="2"/>
        <v>2.2324888226527575</v>
      </c>
      <c r="E23" s="4">
        <f t="shared" si="3"/>
        <v>1.81136638452237</v>
      </c>
      <c r="G23" s="4">
        <f t="shared" si="1"/>
        <v>1.0387182910547397</v>
      </c>
    </row>
    <row r="24" spans="1:7" x14ac:dyDescent="0.2">
      <c r="A24" s="4">
        <f>IF('True_Odds_Calculator_2-way'!A25="","",'True_Odds_Calculator_2-way'!A25)</f>
        <v>2.36</v>
      </c>
      <c r="B24" s="4">
        <f>IF('True_Odds_Calculator_2-way'!B25="","",'True_Odds_Calculator_2-way'!B25)</f>
        <v>1.63</v>
      </c>
      <c r="C24" s="4">
        <f t="shared" si="0"/>
        <v>3.7225746074659449E-2</v>
      </c>
      <c r="D24" s="4">
        <f t="shared" si="2"/>
        <v>2.4684291581108826</v>
      </c>
      <c r="E24" s="4">
        <f t="shared" si="3"/>
        <v>1.6809998252053835</v>
      </c>
      <c r="G24" s="4">
        <f t="shared" si="1"/>
        <v>1.0372257460746594</v>
      </c>
    </row>
    <row r="25" spans="1:7" x14ac:dyDescent="0.2">
      <c r="A25" s="4">
        <f>IF('True_Odds_Calculator_2-way'!A26="","",'True_Odds_Calculator_2-way'!A26)</f>
        <v>2.0499999999999998</v>
      </c>
      <c r="B25" s="4">
        <f>IF('True_Odds_Calculator_2-way'!B26="","",'True_Odds_Calculator_2-way'!B26)</f>
        <v>1.83</v>
      </c>
      <c r="C25" s="4">
        <f t="shared" si="0"/>
        <v>3.4252965480474407E-2</v>
      </c>
      <c r="D25" s="4">
        <f t="shared" si="2"/>
        <v>2.1245929491717397</v>
      </c>
      <c r="E25" s="4">
        <f t="shared" si="3"/>
        <v>1.8892106257081707</v>
      </c>
      <c r="G25" s="4">
        <f t="shared" si="1"/>
        <v>1.0342529654804744</v>
      </c>
    </row>
    <row r="26" spans="1:7" x14ac:dyDescent="0.2">
      <c r="A26" s="4">
        <f>IF('True_Odds_Calculator_2-way'!A27="","",'True_Odds_Calculator_2-way'!A27)</f>
        <v>2.12</v>
      </c>
      <c r="B26" s="4">
        <f>IF('True_Odds_Calculator_2-way'!B27="","",'True_Odds_Calculator_2-way'!B27)</f>
        <v>1.77</v>
      </c>
      <c r="C26" s="4">
        <f t="shared" si="0"/>
        <v>3.6669864619976567E-2</v>
      </c>
      <c r="D26" s="4">
        <f t="shared" si="2"/>
        <v>2.20573712673407</v>
      </c>
      <c r="E26" s="4">
        <f t="shared" si="3"/>
        <v>1.8293681747269892</v>
      </c>
      <c r="G26" s="4">
        <f t="shared" si="1"/>
        <v>1.0366698646199766</v>
      </c>
    </row>
    <row r="27" spans="1:7" x14ac:dyDescent="0.2">
      <c r="A27" s="4">
        <f>IF('True_Odds_Calculator_2-way'!A28="","",'True_Odds_Calculator_2-way'!A28)</f>
        <v>2.29</v>
      </c>
      <c r="B27" s="4">
        <f>IF('True_Odds_Calculator_2-way'!B28="","",'True_Odds_Calculator_2-way'!B28)</f>
        <v>1.66</v>
      </c>
      <c r="C27" s="4">
        <f t="shared" si="0"/>
        <v>3.9090861261640519E-2</v>
      </c>
      <c r="D27" s="4">
        <f t="shared" si="2"/>
        <v>2.3973008765844739</v>
      </c>
      <c r="E27" s="4">
        <f t="shared" si="3"/>
        <v>1.7156654781784539</v>
      </c>
      <c r="G27" s="4">
        <f t="shared" si="1"/>
        <v>1.0390908612616405</v>
      </c>
    </row>
    <row r="28" spans="1:7" x14ac:dyDescent="0.2">
      <c r="A28" s="4">
        <f>IF('True_Odds_Calculator_2-way'!A29="","",'True_Odds_Calculator_2-way'!A29)</f>
        <v>2.1</v>
      </c>
      <c r="B28" s="4">
        <f>IF('True_Odds_Calculator_2-way'!B29="","",'True_Odds_Calculator_2-way'!B29)</f>
        <v>1.78</v>
      </c>
      <c r="C28" s="4">
        <f t="shared" si="0"/>
        <v>3.7988228999465079E-2</v>
      </c>
      <c r="D28" s="4">
        <f t="shared" si="2"/>
        <v>2.1872440023405506</v>
      </c>
      <c r="E28" s="4">
        <f t="shared" si="3"/>
        <v>1.8422868408082802</v>
      </c>
      <c r="G28" s="4">
        <f t="shared" si="1"/>
        <v>1.0379882289994651</v>
      </c>
    </row>
    <row r="29" spans="1:7" x14ac:dyDescent="0.2">
      <c r="A29" s="4">
        <f>IF('True_Odds_Calculator_2-way'!A30="","",'True_Odds_Calculator_2-way'!A30)</f>
        <v>2.0099999999999998</v>
      </c>
      <c r="B29" s="4">
        <f>IF('True_Odds_Calculator_2-way'!B30="","",'True_Odds_Calculator_2-way'!B30)</f>
        <v>1.87</v>
      </c>
      <c r="C29" s="4">
        <f t="shared" si="0"/>
        <v>3.22717960997152E-2</v>
      </c>
      <c r="D29" s="4">
        <f t="shared" si="2"/>
        <v>2.0773758532069522</v>
      </c>
      <c r="E29" s="4">
        <f t="shared" si="3"/>
        <v>1.9281811886013285</v>
      </c>
      <c r="G29" s="4">
        <f t="shared" si="1"/>
        <v>1.0322717960997152</v>
      </c>
    </row>
    <row r="30" spans="1:7" x14ac:dyDescent="0.2">
      <c r="A30" s="4">
        <f>IF('True_Odds_Calculator_2-way'!A31="","",'True_Odds_Calculator_2-way'!A31)</f>
        <v>2.19</v>
      </c>
      <c r="B30" s="4">
        <f>IF('True_Odds_Calculator_2-way'!B31="","",'True_Odds_Calculator_2-way'!B31)</f>
        <v>1.72</v>
      </c>
      <c r="C30" s="4">
        <f t="shared" si="0"/>
        <v>3.8016353403419467E-2</v>
      </c>
      <c r="D30" s="4">
        <f t="shared" si="2"/>
        <v>2.2851249696675566</v>
      </c>
      <c r="E30" s="4">
        <f t="shared" si="3"/>
        <v>1.7781344410876134</v>
      </c>
      <c r="G30" s="4">
        <f t="shared" si="1"/>
        <v>1.0380163534034195</v>
      </c>
    </row>
    <row r="31" spans="1:7" x14ac:dyDescent="0.2">
      <c r="A31" s="4">
        <f>IF('True_Odds_Calculator_2-way'!A32="","",'True_Odds_Calculator_2-way'!A32)</f>
        <v>1.79</v>
      </c>
      <c r="B31" s="4">
        <f>IF('True_Odds_Calculator_2-way'!B32="","",'True_Odds_Calculator_2-way'!B32)</f>
        <v>2.0499999999999998</v>
      </c>
      <c r="C31" s="4">
        <f t="shared" si="0"/>
        <v>4.6464095925875526E-2</v>
      </c>
      <c r="D31" s="4">
        <f t="shared" si="2"/>
        <v>1.8676676421936633</v>
      </c>
      <c r="E31" s="4">
        <f t="shared" si="3"/>
        <v>2.1525150315295498</v>
      </c>
      <c r="G31" s="4">
        <f t="shared" si="1"/>
        <v>1.0464640959258755</v>
      </c>
    </row>
    <row r="32" spans="1:7" x14ac:dyDescent="0.2">
      <c r="A32" s="4">
        <f>IF('True_Odds_Calculator_2-way'!A33="","",'True_Odds_Calculator_2-way'!A33)</f>
        <v>2.25</v>
      </c>
      <c r="B32" s="4">
        <f>IF('True_Odds_Calculator_2-way'!B33="","",'True_Odds_Calculator_2-way'!B33)</f>
        <v>1.66</v>
      </c>
      <c r="C32" s="4">
        <f t="shared" si="0"/>
        <v>4.685408299866145E-2</v>
      </c>
      <c r="D32" s="4">
        <f t="shared" si="2"/>
        <v>2.375198728139905</v>
      </c>
      <c r="E32" s="4">
        <f t="shared" si="3"/>
        <v>1.7271676300578036</v>
      </c>
      <c r="G32" s="4">
        <f t="shared" si="1"/>
        <v>1.0468540829986615</v>
      </c>
    </row>
    <row r="33" spans="1:7" x14ac:dyDescent="0.2">
      <c r="A33" s="4">
        <f>IF('True_Odds_Calculator_2-way'!A34="","",'True_Odds_Calculator_2-way'!A34)</f>
        <v>1.82</v>
      </c>
      <c r="B33" s="4">
        <f>IF('True_Odds_Calculator_2-way'!B34="","",'True_Odds_Calculator_2-way'!B34)</f>
        <v>2.0299999999999998</v>
      </c>
      <c r="C33" s="4">
        <f t="shared" si="0"/>
        <v>4.2061386888973207E-2</v>
      </c>
      <c r="D33" s="4">
        <f t="shared" si="2"/>
        <v>1.8924345643599858</v>
      </c>
      <c r="E33" s="4">
        <f t="shared" si="3"/>
        <v>2.1205303334672561</v>
      </c>
      <c r="G33" s="4">
        <f t="shared" si="1"/>
        <v>1.0420613868889732</v>
      </c>
    </row>
    <row r="34" spans="1:7" x14ac:dyDescent="0.2">
      <c r="A34" s="4">
        <f>IF('True_Odds_Calculator_2-way'!A35="","",'True_Odds_Calculator_2-way'!A35)</f>
        <v>1.83</v>
      </c>
      <c r="B34" s="4">
        <f>IF('True_Odds_Calculator_2-way'!B35="","",'True_Odds_Calculator_2-way'!B35)</f>
        <v>2.02</v>
      </c>
      <c r="C34" s="4">
        <f t="shared" si="0"/>
        <v>4.1497592382188975E-2</v>
      </c>
      <c r="D34" s="4">
        <f t="shared" si="2"/>
        <v>1.9022281685792208</v>
      </c>
      <c r="E34" s="4">
        <f t="shared" si="3"/>
        <v>2.1083670792220381</v>
      </c>
      <c r="G34" s="4">
        <f t="shared" si="1"/>
        <v>1.041497592382189</v>
      </c>
    </row>
    <row r="35" spans="1:7" x14ac:dyDescent="0.2">
      <c r="A35" s="4">
        <f>IF('True_Odds_Calculator_2-way'!A36="","",'True_Odds_Calculator_2-way'!A36)</f>
        <v>1.91</v>
      </c>
      <c r="B35" s="4">
        <f>IF('True_Odds_Calculator_2-way'!B36="","",'True_Odds_Calculator_2-way'!B36)</f>
        <v>1.93</v>
      </c>
      <c r="C35" s="4">
        <f t="shared" si="0"/>
        <v>4.1694924449990456E-2</v>
      </c>
      <c r="D35" s="4">
        <f t="shared" si="2"/>
        <v>1.9892075654965866</v>
      </c>
      <c r="E35" s="4">
        <f t="shared" si="3"/>
        <v>2.0109101819272834</v>
      </c>
      <c r="G35" s="4">
        <f t="shared" si="1"/>
        <v>1.0416949244499905</v>
      </c>
    </row>
    <row r="36" spans="1:7" x14ac:dyDescent="0.2">
      <c r="A36" s="4">
        <f>IF('True_Odds_Calculator_2-way'!A37="","",'True_Odds_Calculator_2-way'!A37)</f>
        <v>1.85</v>
      </c>
      <c r="B36" s="4">
        <f>IF('True_Odds_Calculator_2-way'!B37="","",'True_Odds_Calculator_2-way'!B37)</f>
        <v>1.99</v>
      </c>
      <c r="C36" s="4">
        <f t="shared" si="0"/>
        <v>4.3053103354610656E-2</v>
      </c>
      <c r="D36" s="4">
        <f t="shared" si="2"/>
        <v>1.9267303414889438</v>
      </c>
      <c r="E36" s="4">
        <f t="shared" si="3"/>
        <v>2.0790625441197226</v>
      </c>
      <c r="G36" s="4">
        <f t="shared" si="1"/>
        <v>1.0430531033546107</v>
      </c>
    </row>
    <row r="37" spans="1:7" x14ac:dyDescent="0.2">
      <c r="A37" s="4">
        <f>IF('True_Odds_Calculator_2-way'!A38="","",'True_Odds_Calculator_2-way'!A38)</f>
        <v>1.95</v>
      </c>
      <c r="B37" s="4">
        <f>IF('True_Odds_Calculator_2-way'!B38="","",'True_Odds_Calculator_2-way'!B38)</f>
        <v>1.88</v>
      </c>
      <c r="C37" s="4">
        <f t="shared" si="0"/>
        <v>4.4735406437534042E-2</v>
      </c>
      <c r="D37" s="4">
        <f t="shared" si="2"/>
        <v>2.0389321468298109</v>
      </c>
      <c r="E37" s="4">
        <f t="shared" si="3"/>
        <v>1.9625267665952888</v>
      </c>
      <c r="G37" s="4">
        <f t="shared" si="1"/>
        <v>1.044735406437534</v>
      </c>
    </row>
    <row r="38" spans="1:7" x14ac:dyDescent="0.2">
      <c r="A38" s="4">
        <f>IF('True_Odds_Calculator_2-way'!A39="","",'True_Odds_Calculator_2-way'!A39)</f>
        <v>2</v>
      </c>
      <c r="B38" s="4">
        <f>IF('True_Odds_Calculator_2-way'!B39="","",'True_Odds_Calculator_2-way'!B39)</f>
        <v>1.84</v>
      </c>
      <c r="C38" s="4">
        <f t="shared" si="0"/>
        <v>4.3478260869565188E-2</v>
      </c>
      <c r="D38" s="4">
        <f t="shared" si="2"/>
        <v>2.0909090909090908</v>
      </c>
      <c r="E38" s="4">
        <f t="shared" si="3"/>
        <v>1.9166666666666665</v>
      </c>
      <c r="G38" s="4">
        <f t="shared" si="1"/>
        <v>1.0434782608695652</v>
      </c>
    </row>
    <row r="39" spans="1:7" x14ac:dyDescent="0.2">
      <c r="A39" s="4">
        <f>IF('True_Odds_Calculator_2-way'!A40="","",'True_Odds_Calculator_2-way'!A40)</f>
        <v>2.1</v>
      </c>
      <c r="B39" s="4">
        <f>IF('True_Odds_Calculator_2-way'!B40="","",'True_Odds_Calculator_2-way'!B40)</f>
        <v>1.75</v>
      </c>
      <c r="C39" s="4">
        <f t="shared" si="0"/>
        <v>4.761904761904745E-2</v>
      </c>
      <c r="D39" s="4">
        <f t="shared" si="2"/>
        <v>2.2105263157894735</v>
      </c>
      <c r="E39" s="4">
        <f t="shared" si="3"/>
        <v>1.8260869565217388</v>
      </c>
      <c r="G39" s="4">
        <f t="shared" si="1"/>
        <v>1.0476190476190474</v>
      </c>
    </row>
    <row r="40" spans="1:7" x14ac:dyDescent="0.2">
      <c r="A40" s="4">
        <f>IF('True_Odds_Calculator_2-way'!A41="","",'True_Odds_Calculator_2-way'!A41)</f>
        <v>1.65</v>
      </c>
      <c r="B40" s="4">
        <f>IF('True_Odds_Calculator_2-way'!B41="","",'True_Odds_Calculator_2-way'!B41)</f>
        <v>2.2799999999999998</v>
      </c>
      <c r="C40" s="4">
        <f t="shared" si="0"/>
        <v>4.4657097288676173E-2</v>
      </c>
      <c r="D40" s="4">
        <f t="shared" si="2"/>
        <v>1.7131147540983604</v>
      </c>
      <c r="E40" s="4">
        <f t="shared" si="3"/>
        <v>2.402298850574712</v>
      </c>
      <c r="G40" s="4">
        <f t="shared" si="1"/>
        <v>1.0446570972886762</v>
      </c>
    </row>
    <row r="41" spans="1:7" x14ac:dyDescent="0.2">
      <c r="A41" s="4">
        <f>IF('True_Odds_Calculator_2-way'!A42="","",'True_Odds_Calculator_2-way'!A42)</f>
        <v>1.85</v>
      </c>
      <c r="B41" s="4">
        <f>IF('True_Odds_Calculator_2-way'!B42="","",'True_Odds_Calculator_2-way'!B42)</f>
        <v>1.99</v>
      </c>
      <c r="C41" s="4">
        <f t="shared" si="0"/>
        <v>4.3053103354610656E-2</v>
      </c>
      <c r="D41" s="4">
        <f t="shared" si="2"/>
        <v>1.9267303414889438</v>
      </c>
      <c r="E41" s="4">
        <f t="shared" si="3"/>
        <v>2.0790625441197226</v>
      </c>
      <c r="G41" s="4">
        <f t="shared" si="1"/>
        <v>1.0430531033546107</v>
      </c>
    </row>
    <row r="42" spans="1:7" x14ac:dyDescent="0.2">
      <c r="A42" s="4">
        <f>IF('True_Odds_Calculator_2-way'!A43="","",'True_Odds_Calculator_2-way'!A43)</f>
        <v>1.86</v>
      </c>
      <c r="B42" s="4">
        <f>IF('True_Odds_Calculator_2-way'!B43="","",'True_Odds_Calculator_2-way'!B43)</f>
        <v>1.95</v>
      </c>
      <c r="C42" s="4">
        <f t="shared" si="0"/>
        <v>5.0454921422663279E-2</v>
      </c>
      <c r="D42" s="4">
        <f t="shared" si="2"/>
        <v>1.9515738498789346</v>
      </c>
      <c r="E42" s="4">
        <f t="shared" si="3"/>
        <v>2.0508905852417301</v>
      </c>
      <c r="G42" s="4">
        <f t="shared" si="1"/>
        <v>1.0504549214226633</v>
      </c>
    </row>
    <row r="43" spans="1:7" x14ac:dyDescent="0.2">
      <c r="A43" s="4">
        <f>IF('True_Odds_Calculator_2-way'!A44="","",'True_Odds_Calculator_2-way'!A44)</f>
        <v>1.48</v>
      </c>
      <c r="B43" s="4">
        <f>IF('True_Odds_Calculator_2-way'!B44="","",'True_Odds_Calculator_2-way'!B44)</f>
        <v>2.76</v>
      </c>
      <c r="C43" s="4">
        <f t="shared" si="0"/>
        <v>3.7994516255385857E-2</v>
      </c>
      <c r="D43" s="4">
        <f t="shared" si="2"/>
        <v>1.5228153892036982</v>
      </c>
      <c r="E43" s="4">
        <f t="shared" si="3"/>
        <v>2.9127210496292069</v>
      </c>
      <c r="G43" s="4">
        <f t="shared" si="1"/>
        <v>1.0379945162553859</v>
      </c>
    </row>
    <row r="44" spans="1:7" x14ac:dyDescent="0.2">
      <c r="A44" s="4">
        <f>IF('True_Odds_Calculator_2-way'!A45="","",'True_Odds_Calculator_2-way'!A45)</f>
        <v>2.15</v>
      </c>
      <c r="B44" s="4">
        <f>IF('True_Odds_Calculator_2-way'!B45="","",'True_Odds_Calculator_2-way'!B45)</f>
        <v>1.76</v>
      </c>
      <c r="C44" s="4">
        <f t="shared" si="0"/>
        <v>3.3298097251585723E-2</v>
      </c>
      <c r="D44" s="4">
        <f t="shared" si="2"/>
        <v>2.2298173246906305</v>
      </c>
      <c r="E44" s="4">
        <f t="shared" si="3"/>
        <v>1.8131288931480596</v>
      </c>
      <c r="G44" s="4">
        <f t="shared" si="1"/>
        <v>1.0332980972515857</v>
      </c>
    </row>
    <row r="45" spans="1:7" x14ac:dyDescent="0.2">
      <c r="A45" s="4">
        <f>IF('True_Odds_Calculator_2-way'!A46="","",'True_Odds_Calculator_2-way'!A46)</f>
        <v>1.81</v>
      </c>
      <c r="B45" s="4">
        <f>IF('True_Odds_Calculator_2-way'!B46="","",'True_Odds_Calculator_2-way'!B46)</f>
        <v>2.0699999999999998</v>
      </c>
      <c r="C45" s="4">
        <f t="shared" si="0"/>
        <v>3.5577975284917462E-2</v>
      </c>
      <c r="D45" s="4">
        <f t="shared" si="2"/>
        <v>1.8702173858786533</v>
      </c>
      <c r="E45" s="4">
        <f t="shared" si="3"/>
        <v>2.1491381535549374</v>
      </c>
      <c r="G45" s="4">
        <f t="shared" si="1"/>
        <v>1.0355779752849175</v>
      </c>
    </row>
    <row r="46" spans="1:7" x14ac:dyDescent="0.2">
      <c r="A46" s="4">
        <f>IF('True_Odds_Calculator_2-way'!A47="","",'True_Odds_Calculator_2-way'!A47)</f>
        <v>2.06</v>
      </c>
      <c r="B46" s="4">
        <f>IF('True_Odds_Calculator_2-way'!B47="","",'True_Odds_Calculator_2-way'!B47)</f>
        <v>1.84</v>
      </c>
      <c r="C46" s="4">
        <f t="shared" si="0"/>
        <v>2.891515407344869E-2</v>
      </c>
      <c r="D46" s="4">
        <f t="shared" si="2"/>
        <v>2.1232354918216445</v>
      </c>
      <c r="E46" s="4">
        <f t="shared" si="3"/>
        <v>1.8902852583283463</v>
      </c>
      <c r="G46" s="4">
        <f t="shared" si="1"/>
        <v>1.0289151540734487</v>
      </c>
    </row>
    <row r="47" spans="1:7" x14ac:dyDescent="0.2">
      <c r="A47" s="4">
        <f>IF('True_Odds_Calculator_2-way'!A48="","",'True_Odds_Calculator_2-way'!A48)</f>
        <v>2.09</v>
      </c>
      <c r="B47" s="4">
        <f>IF('True_Odds_Calculator_2-way'!B48="","",'True_Odds_Calculator_2-way'!B48)</f>
        <v>1.8</v>
      </c>
      <c r="C47" s="4">
        <f t="shared" si="0"/>
        <v>3.4024455077086735E-2</v>
      </c>
      <c r="D47" s="4">
        <f t="shared" si="2"/>
        <v>2.1670506912442398</v>
      </c>
      <c r="E47" s="4">
        <f t="shared" si="3"/>
        <v>1.8568608094768018</v>
      </c>
      <c r="G47" s="4">
        <f t="shared" si="1"/>
        <v>1.0340244550770867</v>
      </c>
    </row>
    <row r="48" spans="1:7" x14ac:dyDescent="0.2">
      <c r="A48" s="4">
        <f>IF('True_Odds_Calculator_2-way'!A49="","",'True_Odds_Calculator_2-way'!A49)</f>
        <v>1.75</v>
      </c>
      <c r="B48" s="4">
        <f>IF('True_Odds_Calculator_2-way'!B49="","",'True_Odds_Calculator_2-way'!B49)</f>
        <v>2.17</v>
      </c>
      <c r="C48" s="4">
        <f t="shared" si="0"/>
        <v>3.2258064516129004E-2</v>
      </c>
      <c r="D48" s="4">
        <f t="shared" si="2"/>
        <v>1.8008298755186722</v>
      </c>
      <c r="E48" s="4">
        <f t="shared" si="3"/>
        <v>2.2487046632124348</v>
      </c>
      <c r="G48" s="4">
        <f t="shared" si="1"/>
        <v>1.032258064516129</v>
      </c>
    </row>
    <row r="49" spans="1:7" x14ac:dyDescent="0.2">
      <c r="A49" s="4">
        <f>IF('True_Odds_Calculator_2-way'!A50="","",'True_Odds_Calculator_2-way'!A50)</f>
        <v>2.27</v>
      </c>
      <c r="B49" s="4">
        <f>IF('True_Odds_Calculator_2-way'!B50="","",'True_Odds_Calculator_2-way'!B50)</f>
        <v>1.69</v>
      </c>
      <c r="C49" s="4">
        <f t="shared" si="0"/>
        <v>3.2244610692594433E-2</v>
      </c>
      <c r="D49" s="4">
        <f t="shared" si="2"/>
        <v>2.3562325338574457</v>
      </c>
      <c r="E49" s="4">
        <f t="shared" si="3"/>
        <v>1.7373366845549443</v>
      </c>
      <c r="G49" s="4">
        <f t="shared" si="1"/>
        <v>1.0322446106925944</v>
      </c>
    </row>
    <row r="50" spans="1:7" x14ac:dyDescent="0.2">
      <c r="A50" s="4">
        <f>IF('True_Odds_Calculator_2-way'!A51="","",'True_Odds_Calculator_2-way'!A51)</f>
        <v>2.08</v>
      </c>
      <c r="B50" s="4">
        <f>IF('True_Odds_Calculator_2-way'!B51="","",'True_Odds_Calculator_2-way'!B51)</f>
        <v>1.81</v>
      </c>
      <c r="C50" s="4">
        <f t="shared" si="0"/>
        <v>3.3255418614534626E-2</v>
      </c>
      <c r="D50" s="4">
        <f t="shared" si="2"/>
        <v>2.1545152798443401</v>
      </c>
      <c r="E50" s="4">
        <f t="shared" si="3"/>
        <v>1.8661643699811639</v>
      </c>
      <c r="G50" s="4">
        <f t="shared" si="1"/>
        <v>1.0332554186145346</v>
      </c>
    </row>
    <row r="51" spans="1:7" x14ac:dyDescent="0.2">
      <c r="A51" s="4">
        <f>IF('True_Odds_Calculator_2-way'!A52="","",'True_Odds_Calculator_2-way'!A52)</f>
        <v>1.97</v>
      </c>
      <c r="B51" s="4">
        <f>IF('True_Odds_Calculator_2-way'!B52="","",'True_Odds_Calculator_2-way'!B52)</f>
        <v>1.92</v>
      </c>
      <c r="C51" s="4">
        <f t="shared" si="0"/>
        <v>2.844754653130277E-2</v>
      </c>
      <c r="D51" s="4">
        <f t="shared" si="2"/>
        <v>2.0267924123888115</v>
      </c>
      <c r="E51" s="4">
        <f t="shared" si="3"/>
        <v>1.9739066903246005</v>
      </c>
      <c r="G51" s="4">
        <f t="shared" si="1"/>
        <v>1.0284475465313028</v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4.26</v>
      </c>
      <c r="B2" s="4">
        <f>IF('True_Odds_Calculator_3-way'!B3="","",'True_Odds_Calculator_3-way'!B3)</f>
        <v>3.55</v>
      </c>
      <c r="C2" s="4">
        <f>IF('True_Odds_Calculator_3-way'!C3="","",'True_Odds_Calculator_3-way'!C3)</f>
        <v>1.95</v>
      </c>
      <c r="D2" s="4">
        <f>IF(A2="","",((1/A2)+(1/B2)+(1/C2))-1)</f>
        <v>2.9252437703142009E-2</v>
      </c>
      <c r="E2" s="4">
        <f>IF(A2="","",(3*A2)/(3-($D2*A2)))</f>
        <v>4.4446227929374</v>
      </c>
      <c r="F2" s="4">
        <f>IF(B2="","",(3*B2)/(3-($D2*B2)))</f>
        <v>3.6772908366533859</v>
      </c>
      <c r="G2" s="4">
        <f>IF(C2="","",(3*C2)/(3-($D2*C2)))</f>
        <v>1.9877961234745154</v>
      </c>
      <c r="I2" s="4">
        <f>IF(A2="","",D2+1)</f>
        <v>1.029252437703142</v>
      </c>
    </row>
    <row r="3" spans="1:9" x14ac:dyDescent="0.2">
      <c r="A3" s="4">
        <f>IF('True_Odds_Calculator_3-way'!A4="","",'True_Odds_Calculator_3-way'!A4)</f>
        <v>2.08</v>
      </c>
      <c r="B3" s="4">
        <f>IF('True_Odds_Calculator_3-way'!B4="","",'True_Odds_Calculator_3-way'!B4)</f>
        <v>3.29</v>
      </c>
      <c r="C3" s="4">
        <f>IF('True_Odds_Calculator_3-way'!C4="","",'True_Odds_Calculator_3-way'!C4)</f>
        <v>4.09</v>
      </c>
      <c r="D3" s="4">
        <f t="shared" ref="D3:D66" si="0">IF(A3="","",((1/A3)+(1/B3)+(1/C3))-1)</f>
        <v>2.921937605649827E-2</v>
      </c>
      <c r="E3" s="4">
        <f t="shared" ref="E3:E66" si="1">IF(A3="","",(3*A3)/(3-($D3*A3)))</f>
        <v>2.1230095567973777</v>
      </c>
      <c r="F3" s="4">
        <f t="shared" ref="F3:F66" si="2">IF(B3="","",(3*B3)/(3-($D3*B3)))</f>
        <v>3.3989145308403717</v>
      </c>
      <c r="G3" s="4">
        <f t="shared" ref="G3:G66" si="3">IF(C3="","",(3*C3)/(3-($D3*C3)))</f>
        <v>4.2596878578442503</v>
      </c>
      <c r="I3" s="4">
        <f t="shared" ref="I3:I66" si="4">IF(A3="","",D3+1)</f>
        <v>1.0292193760564983</v>
      </c>
    </row>
    <row r="4" spans="1:9" x14ac:dyDescent="0.2">
      <c r="A4" s="4">
        <f>IF('True_Odds_Calculator_3-way'!A5="","",'True_Odds_Calculator_3-way'!A5)</f>
        <v>2.04</v>
      </c>
      <c r="B4" s="4">
        <f>IF('True_Odds_Calculator_3-way'!B5="","",'True_Odds_Calculator_3-way'!B5)</f>
        <v>3.3</v>
      </c>
      <c r="C4" s="4">
        <f>IF('True_Odds_Calculator_3-way'!C5="","",'True_Odds_Calculator_3-way'!C5)</f>
        <v>4.24</v>
      </c>
      <c r="D4" s="4">
        <f t="shared" si="0"/>
        <v>2.9075438065449211E-2</v>
      </c>
      <c r="E4" s="4">
        <f t="shared" si="1"/>
        <v>2.0811469768201492</v>
      </c>
      <c r="F4" s="4">
        <f t="shared" si="2"/>
        <v>3.4090309759033839</v>
      </c>
      <c r="G4" s="4">
        <f t="shared" si="3"/>
        <v>4.4217022753184958</v>
      </c>
      <c r="I4" s="4">
        <f t="shared" si="4"/>
        <v>1.0290754380654492</v>
      </c>
    </row>
    <row r="5" spans="1:9" x14ac:dyDescent="0.2">
      <c r="A5" s="4">
        <f>IF('True_Odds_Calculator_3-way'!A6="","",'True_Odds_Calculator_3-way'!A6)</f>
        <v>2.75</v>
      </c>
      <c r="B5" s="4">
        <f>IF('True_Odds_Calculator_3-way'!B6="","",'True_Odds_Calculator_3-way'!B6)</f>
        <v>3.17</v>
      </c>
      <c r="C5" s="4">
        <f>IF('True_Odds_Calculator_3-way'!C6="","",'True_Odds_Calculator_3-way'!C6)</f>
        <v>2.87</v>
      </c>
      <c r="D5" s="4">
        <f t="shared" si="0"/>
        <v>2.7525832634703873E-2</v>
      </c>
      <c r="E5" s="4">
        <f t="shared" si="1"/>
        <v>2.821184156000605</v>
      </c>
      <c r="F5" s="4">
        <f t="shared" si="2"/>
        <v>3.2649635203191112</v>
      </c>
      <c r="G5" s="4">
        <f t="shared" si="3"/>
        <v>2.9476198096711705</v>
      </c>
      <c r="I5" s="4">
        <f t="shared" si="4"/>
        <v>1.0275258326347039</v>
      </c>
    </row>
    <row r="6" spans="1:9" x14ac:dyDescent="0.2">
      <c r="A6" s="4">
        <f>IF('True_Odds_Calculator_3-way'!A7="","",'True_Odds_Calculator_3-way'!A7)</f>
        <v>4.04</v>
      </c>
      <c r="B6" s="4">
        <f>IF('True_Odds_Calculator_3-way'!B7="","",'True_Odds_Calculator_3-way'!B7)</f>
        <v>3.55</v>
      </c>
      <c r="C6" s="4">
        <f>IF('True_Odds_Calculator_3-way'!C7="","",'True_Odds_Calculator_3-way'!C7)</f>
        <v>2</v>
      </c>
      <c r="D6" s="4">
        <f t="shared" si="0"/>
        <v>2.9214893320318014E-2</v>
      </c>
      <c r="E6" s="4">
        <f t="shared" si="1"/>
        <v>4.2054540123155126</v>
      </c>
      <c r="F6" s="4">
        <f t="shared" si="2"/>
        <v>3.6771216135373042</v>
      </c>
      <c r="G6" s="4">
        <f t="shared" si="3"/>
        <v>2.0397269365696409</v>
      </c>
      <c r="I6" s="4">
        <f t="shared" si="4"/>
        <v>1.029214893320318</v>
      </c>
    </row>
    <row r="7" spans="1:9" x14ac:dyDescent="0.2">
      <c r="A7" s="4">
        <f>IF('True_Odds_Calculator_3-way'!A8="","",'True_Odds_Calculator_3-way'!A8)</f>
        <v>1.88</v>
      </c>
      <c r="B7" s="4">
        <f>IF('True_Odds_Calculator_3-way'!B8="","",'True_Odds_Calculator_3-way'!B8)</f>
        <v>3.64</v>
      </c>
      <c r="C7" s="4">
        <f>IF('True_Odds_Calculator_3-way'!C8="","",'True_Odds_Calculator_3-way'!C8)</f>
        <v>4.4000000000000004</v>
      </c>
      <c r="D7" s="4">
        <f t="shared" si="0"/>
        <v>3.3912895615023197E-2</v>
      </c>
      <c r="E7" s="4">
        <f t="shared" si="1"/>
        <v>1.9208214536027055</v>
      </c>
      <c r="F7" s="4">
        <f t="shared" si="2"/>
        <v>3.7962048978603797</v>
      </c>
      <c r="G7" s="4">
        <f t="shared" si="3"/>
        <v>4.6303064103405287</v>
      </c>
      <c r="I7" s="4">
        <f t="shared" si="4"/>
        <v>1.0339128956150232</v>
      </c>
    </row>
    <row r="8" spans="1:9" x14ac:dyDescent="0.2">
      <c r="A8" s="4">
        <f>IF('True_Odds_Calculator_3-way'!A9="","",'True_Odds_Calculator_3-way'!A9)</f>
        <v>2.16</v>
      </c>
      <c r="B8" s="4">
        <f>IF('True_Odds_Calculator_3-way'!B9="","",'True_Odds_Calculator_3-way'!B9)</f>
        <v>3.5</v>
      </c>
      <c r="C8" s="4">
        <f>IF('True_Odds_Calculator_3-way'!C9="","",'True_Odds_Calculator_3-way'!C9)</f>
        <v>3.51</v>
      </c>
      <c r="D8" s="4">
        <f t="shared" si="0"/>
        <v>3.3577533577533458E-2</v>
      </c>
      <c r="E8" s="4">
        <f t="shared" si="1"/>
        <v>2.2135135135135133</v>
      </c>
      <c r="F8" s="4">
        <f t="shared" si="2"/>
        <v>3.6426982950333575</v>
      </c>
      <c r="G8" s="4">
        <f t="shared" si="3"/>
        <v>3.6535315985130103</v>
      </c>
      <c r="I8" s="4">
        <f t="shared" si="4"/>
        <v>1.0335775335775335</v>
      </c>
    </row>
    <row r="9" spans="1:9" x14ac:dyDescent="0.2">
      <c r="A9" s="4">
        <f>IF('True_Odds_Calculator_3-way'!A10="","",'True_Odds_Calculator_3-way'!A10)</f>
        <v>4.8600000000000003</v>
      </c>
      <c r="B9" s="4">
        <f>IF('True_Odds_Calculator_3-way'!B10="","",'True_Odds_Calculator_3-way'!B10)</f>
        <v>3.72</v>
      </c>
      <c r="C9" s="4">
        <f>IF('True_Odds_Calculator_3-way'!C10="","",'True_Odds_Calculator_3-way'!C10)</f>
        <v>1.78</v>
      </c>
      <c r="D9" s="4">
        <f t="shared" si="0"/>
        <v>3.6376273982491991E-2</v>
      </c>
      <c r="E9" s="4">
        <f t="shared" si="1"/>
        <v>5.1643318218465479</v>
      </c>
      <c r="F9" s="4">
        <f t="shared" si="2"/>
        <v>3.8957227278626032</v>
      </c>
      <c r="G9" s="4">
        <f t="shared" si="3"/>
        <v>1.8192656766422868</v>
      </c>
      <c r="I9" s="4">
        <f t="shared" si="4"/>
        <v>1.036376273982492</v>
      </c>
    </row>
    <row r="10" spans="1:9" x14ac:dyDescent="0.2">
      <c r="A10" s="4">
        <f>IF('True_Odds_Calculator_3-way'!A11="","",'True_Odds_Calculator_3-way'!A11)</f>
        <v>3.24</v>
      </c>
      <c r="B10" s="4">
        <f>IF('True_Odds_Calculator_3-way'!B11="","",'True_Odds_Calculator_3-way'!B11)</f>
        <v>3.5</v>
      </c>
      <c r="C10" s="4">
        <f>IF('True_Odds_Calculator_3-way'!C11="","",'True_Odds_Calculator_3-way'!C11)</f>
        <v>2.2799999999999998</v>
      </c>
      <c r="D10" s="4">
        <f t="shared" si="0"/>
        <v>3.2952752250997808E-2</v>
      </c>
      <c r="E10" s="4">
        <f t="shared" si="1"/>
        <v>3.3595634095634095</v>
      </c>
      <c r="F10" s="4">
        <f t="shared" si="2"/>
        <v>3.6399369298344411</v>
      </c>
      <c r="G10" s="4">
        <f t="shared" si="3"/>
        <v>2.3385672937771345</v>
      </c>
      <c r="I10" s="4">
        <f t="shared" si="4"/>
        <v>1.0329527522509978</v>
      </c>
    </row>
    <row r="11" spans="1:9" x14ac:dyDescent="0.2">
      <c r="A11" s="4">
        <f>IF('True_Odds_Calculator_3-way'!A12="","",'True_Odds_Calculator_3-way'!A12)</f>
        <v>2.94</v>
      </c>
      <c r="B11" s="4">
        <f>IF('True_Odds_Calculator_3-way'!B12="","",'True_Odds_Calculator_3-way'!B12)</f>
        <v>3.35</v>
      </c>
      <c r="C11" s="4">
        <f>IF('True_Odds_Calculator_3-way'!C12="","",'True_Odds_Calculator_3-way'!C12)</f>
        <v>2.54</v>
      </c>
      <c r="D11" s="4">
        <f t="shared" si="0"/>
        <v>3.2344304509910549E-2</v>
      </c>
      <c r="E11" s="4">
        <f t="shared" si="1"/>
        <v>3.036241001445918</v>
      </c>
      <c r="F11" s="4">
        <f t="shared" si="2"/>
        <v>3.4755284652995369</v>
      </c>
      <c r="G11" s="4">
        <f t="shared" si="3"/>
        <v>2.6115159583907777</v>
      </c>
      <c r="I11" s="4">
        <f t="shared" si="4"/>
        <v>1.0323443045099105</v>
      </c>
    </row>
    <row r="12" spans="1:9" x14ac:dyDescent="0.2">
      <c r="A12" s="4">
        <f>IF('True_Odds_Calculator_3-way'!A13="","",'True_Odds_Calculator_3-way'!A13)</f>
        <v>2.66</v>
      </c>
      <c r="B12" s="4">
        <f>IF('True_Odds_Calculator_3-way'!B13="","",'True_Odds_Calculator_3-way'!B13)</f>
        <v>3.48</v>
      </c>
      <c r="C12" s="4">
        <f>IF('True_Odds_Calculator_3-way'!C13="","",'True_Odds_Calculator_3-way'!C13)</f>
        <v>2.71</v>
      </c>
      <c r="D12" s="4">
        <f t="shared" si="0"/>
        <v>3.2299861500040938E-2</v>
      </c>
      <c r="E12" s="4">
        <f t="shared" si="1"/>
        <v>2.7384263693117217</v>
      </c>
      <c r="F12" s="4">
        <f t="shared" si="2"/>
        <v>3.6154636096667829</v>
      </c>
      <c r="G12" s="4">
        <f t="shared" si="3"/>
        <v>2.7914475776969603</v>
      </c>
      <c r="I12" s="4">
        <f t="shared" si="4"/>
        <v>1.0322998615000409</v>
      </c>
    </row>
    <row r="13" spans="1:9" x14ac:dyDescent="0.2">
      <c r="A13" s="4">
        <f>IF('True_Odds_Calculator_3-way'!A14="","",'True_Odds_Calculator_3-way'!A14)</f>
        <v>3.75</v>
      </c>
      <c r="B13" s="4">
        <f>IF('True_Odds_Calculator_3-way'!B14="","",'True_Odds_Calculator_3-way'!B14)</f>
        <v>3.66</v>
      </c>
      <c r="C13" s="4">
        <f>IF('True_Odds_Calculator_3-way'!C14="","",'True_Odds_Calculator_3-way'!C14)</f>
        <v>2.02</v>
      </c>
      <c r="D13" s="4">
        <f t="shared" si="0"/>
        <v>3.4940215333008728E-2</v>
      </c>
      <c r="E13" s="4">
        <f t="shared" si="1"/>
        <v>3.9212621812370054</v>
      </c>
      <c r="F13" s="4">
        <f t="shared" si="2"/>
        <v>3.8229616249086473</v>
      </c>
      <c r="G13" s="4">
        <f t="shared" si="3"/>
        <v>2.0686683430208701</v>
      </c>
      <c r="I13" s="4">
        <f t="shared" si="4"/>
        <v>1.0349402153330087</v>
      </c>
    </row>
    <row r="14" spans="1:9" x14ac:dyDescent="0.2">
      <c r="A14" s="4">
        <f>IF('True_Odds_Calculator_3-way'!A15="","",'True_Odds_Calculator_3-way'!A15)</f>
        <v>2.2999999999999998</v>
      </c>
      <c r="B14" s="4">
        <f>IF('True_Odds_Calculator_3-way'!B15="","",'True_Odds_Calculator_3-way'!B15)</f>
        <v>3.62</v>
      </c>
      <c r="C14" s="4">
        <f>IF('True_Odds_Calculator_3-way'!C15="","",'True_Odds_Calculator_3-way'!C15)</f>
        <v>3.1</v>
      </c>
      <c r="D14" s="4">
        <f t="shared" si="0"/>
        <v>3.3606347779594481E-2</v>
      </c>
      <c r="E14" s="4">
        <f t="shared" si="1"/>
        <v>2.3608263767355924</v>
      </c>
      <c r="F14" s="4">
        <f t="shared" si="2"/>
        <v>3.7730014715484397</v>
      </c>
      <c r="G14" s="4">
        <f t="shared" si="3"/>
        <v>3.2115252212719723</v>
      </c>
      <c r="I14" s="4">
        <f t="shared" si="4"/>
        <v>1.0336063477795945</v>
      </c>
    </row>
    <row r="15" spans="1:9" x14ac:dyDescent="0.2">
      <c r="A15" s="4">
        <f>IF('True_Odds_Calculator_3-way'!A16="","",'True_Odds_Calculator_3-way'!A16)</f>
        <v>2.56</v>
      </c>
      <c r="B15" s="4">
        <f>IF('True_Odds_Calculator_3-way'!B16="","",'True_Odds_Calculator_3-way'!B16)</f>
        <v>3.44</v>
      </c>
      <c r="C15" s="4">
        <f>IF('True_Odds_Calculator_3-way'!C16="","",'True_Odds_Calculator_3-way'!C16)</f>
        <v>2.84</v>
      </c>
      <c r="D15" s="4">
        <f t="shared" si="0"/>
        <v>3.3435350474942727E-2</v>
      </c>
      <c r="E15" s="4">
        <f t="shared" si="1"/>
        <v>2.6351858012425708</v>
      </c>
      <c r="F15" s="4">
        <f t="shared" si="2"/>
        <v>3.5771448796890164</v>
      </c>
      <c r="G15" s="4">
        <f t="shared" si="3"/>
        <v>2.9328303321708939</v>
      </c>
      <c r="I15" s="4">
        <f t="shared" si="4"/>
        <v>1.0334353504749427</v>
      </c>
    </row>
    <row r="16" spans="1:9" x14ac:dyDescent="0.2">
      <c r="A16" s="4">
        <f>IF('True_Odds_Calculator_3-way'!A17="","",'True_Odds_Calculator_3-way'!A17)</f>
        <v>2.33</v>
      </c>
      <c r="B16" s="4">
        <f>IF('True_Odds_Calculator_3-way'!B17="","",'True_Odds_Calculator_3-way'!B17)</f>
        <v>3.46</v>
      </c>
      <c r="C16" s="4">
        <f>IF('True_Odds_Calculator_3-way'!C17="","",'True_Odds_Calculator_3-way'!C17)</f>
        <v>3.16</v>
      </c>
      <c r="D16" s="4">
        <f t="shared" si="0"/>
        <v>3.4657586599217138E-2</v>
      </c>
      <c r="E16" s="4">
        <f t="shared" si="1"/>
        <v>2.3944524148966244</v>
      </c>
      <c r="F16" s="4">
        <f t="shared" si="2"/>
        <v>3.6040606092158773</v>
      </c>
      <c r="G16" s="4">
        <f t="shared" si="3"/>
        <v>3.2797297867935815</v>
      </c>
      <c r="I16" s="4">
        <f t="shared" si="4"/>
        <v>1.0346575865992171</v>
      </c>
    </row>
    <row r="17" spans="1:9" x14ac:dyDescent="0.2">
      <c r="A17" s="4">
        <f>IF('True_Odds_Calculator_3-way'!A18="","",'True_Odds_Calculator_3-way'!A18)</f>
        <v>3.64</v>
      </c>
      <c r="B17" s="4">
        <f>IF('True_Odds_Calculator_3-way'!B18="","",'True_Odds_Calculator_3-way'!B18)</f>
        <v>3.23</v>
      </c>
      <c r="C17" s="4">
        <f>IF('True_Odds_Calculator_3-way'!C18="","",'True_Odds_Calculator_3-way'!C18)</f>
        <v>2.23</v>
      </c>
      <c r="D17" s="4">
        <f t="shared" si="0"/>
        <v>3.2753291218631464E-2</v>
      </c>
      <c r="E17" s="4">
        <f t="shared" si="1"/>
        <v>3.7906426403988518</v>
      </c>
      <c r="F17" s="4">
        <f t="shared" si="2"/>
        <v>3.3480675146521133</v>
      </c>
      <c r="G17" s="4">
        <f t="shared" si="3"/>
        <v>2.2856477823287897</v>
      </c>
      <c r="I17" s="4">
        <f t="shared" si="4"/>
        <v>1.0327532912186315</v>
      </c>
    </row>
    <row r="18" spans="1:9" x14ac:dyDescent="0.2">
      <c r="A18" s="4">
        <f>IF('True_Odds_Calculator_3-way'!A19="","",'True_Odds_Calculator_3-way'!A19)</f>
        <v>1.68</v>
      </c>
      <c r="B18" s="4">
        <f>IF('True_Odds_Calculator_3-way'!B19="","",'True_Odds_Calculator_3-way'!B19)</f>
        <v>3.92</v>
      </c>
      <c r="C18" s="4">
        <f>IF('True_Odds_Calculator_3-way'!C19="","",'True_Odds_Calculator_3-way'!C19)</f>
        <v>5.33</v>
      </c>
      <c r="D18" s="4">
        <f t="shared" si="0"/>
        <v>3.7957396842414282E-2</v>
      </c>
      <c r="E18" s="4">
        <f t="shared" si="1"/>
        <v>1.7164858677435493</v>
      </c>
      <c r="F18" s="4">
        <f t="shared" si="2"/>
        <v>4.1245689919896122</v>
      </c>
      <c r="G18" s="4">
        <f t="shared" si="3"/>
        <v>5.7154354909303118</v>
      </c>
      <c r="I18" s="4">
        <f t="shared" si="4"/>
        <v>1.0379573968424143</v>
      </c>
    </row>
    <row r="19" spans="1:9" x14ac:dyDescent="0.2">
      <c r="A19" s="4">
        <f>IF('True_Odds_Calculator_3-way'!A20="","",'True_Odds_Calculator_3-way'!A20)</f>
        <v>2.58</v>
      </c>
      <c r="B19" s="4">
        <f>IF('True_Odds_Calculator_3-way'!B20="","",'True_Odds_Calculator_3-way'!B20)</f>
        <v>3.35</v>
      </c>
      <c r="C19" s="4">
        <f>IF('True_Odds_Calculator_3-way'!C20="","",'True_Odds_Calculator_3-way'!C20)</f>
        <v>2.89</v>
      </c>
      <c r="D19" s="4">
        <f t="shared" si="0"/>
        <v>3.2125123157048074E-2</v>
      </c>
      <c r="E19" s="4">
        <f t="shared" si="1"/>
        <v>2.6533044497092457</v>
      </c>
      <c r="F19" s="4">
        <f t="shared" si="2"/>
        <v>3.4746461703677567</v>
      </c>
      <c r="G19" s="4">
        <f t="shared" si="3"/>
        <v>2.9822936437404706</v>
      </c>
      <c r="I19" s="4">
        <f t="shared" si="4"/>
        <v>1.0321251231570481</v>
      </c>
    </row>
    <row r="20" spans="1:9" x14ac:dyDescent="0.2">
      <c r="A20" s="4">
        <f>IF('True_Odds_Calculator_3-way'!A21="","",'True_Odds_Calculator_3-way'!A21)</f>
        <v>3.83</v>
      </c>
      <c r="B20" s="4">
        <f>IF('True_Odds_Calculator_3-way'!B21="","",'True_Odds_Calculator_3-way'!B21)</f>
        <v>3.33</v>
      </c>
      <c r="C20" s="4">
        <f>IF('True_Odds_Calculator_3-way'!C21="","",'True_Odds_Calculator_3-way'!C21)</f>
        <v>2.12</v>
      </c>
      <c r="D20" s="4">
        <f t="shared" si="0"/>
        <v>3.3095019251972779E-2</v>
      </c>
      <c r="E20" s="4">
        <f t="shared" si="1"/>
        <v>3.9989613472078047</v>
      </c>
      <c r="F20" s="4">
        <f t="shared" si="2"/>
        <v>3.456994315709943</v>
      </c>
      <c r="G20" s="4">
        <f t="shared" si="3"/>
        <v>2.1707680718651612</v>
      </c>
      <c r="I20" s="4">
        <f t="shared" si="4"/>
        <v>1.0330950192519728</v>
      </c>
    </row>
    <row r="21" spans="1:9" x14ac:dyDescent="0.2">
      <c r="A21" s="4">
        <f>IF('True_Odds_Calculator_3-way'!A22="","",'True_Odds_Calculator_3-way'!A22)</f>
        <v>3.31</v>
      </c>
      <c r="B21" s="4">
        <f>IF('True_Odds_Calculator_3-way'!B22="","",'True_Odds_Calculator_3-way'!B22)</f>
        <v>3.41</v>
      </c>
      <c r="C21" s="4">
        <f>IF('True_Odds_Calculator_3-way'!C22="","",'True_Odds_Calculator_3-way'!C22)</f>
        <v>2.2799999999999998</v>
      </c>
      <c r="D21" s="4">
        <f t="shared" si="0"/>
        <v>3.3966426818257123E-2</v>
      </c>
      <c r="E21" s="4">
        <f t="shared" si="1"/>
        <v>3.4388763297824951</v>
      </c>
      <c r="F21" s="4">
        <f t="shared" si="2"/>
        <v>3.5469421336334426</v>
      </c>
      <c r="G21" s="4">
        <f t="shared" si="3"/>
        <v>2.3404166490335578</v>
      </c>
      <c r="I21" s="4">
        <f t="shared" si="4"/>
        <v>1.0339664268182571</v>
      </c>
    </row>
    <row r="22" spans="1:9" x14ac:dyDescent="0.2">
      <c r="A22" s="4">
        <f>IF('True_Odds_Calculator_3-way'!A23="","",'True_Odds_Calculator_3-way'!A23)</f>
        <v>1.71</v>
      </c>
      <c r="B22" s="4">
        <f>IF('True_Odds_Calculator_3-way'!B23="","",'True_Odds_Calculator_3-way'!B23)</f>
        <v>3.85</v>
      </c>
      <c r="C22" s="4">
        <f>IF('True_Odds_Calculator_3-way'!C23="","",'True_Odds_Calculator_3-way'!C23)</f>
        <v>5.18</v>
      </c>
      <c r="D22" s="4">
        <f t="shared" si="0"/>
        <v>3.7585774427879581E-2</v>
      </c>
      <c r="E22" s="4">
        <f t="shared" si="1"/>
        <v>1.7474368983810165</v>
      </c>
      <c r="F22" s="4">
        <f t="shared" si="2"/>
        <v>4.0451165069234367</v>
      </c>
      <c r="G22" s="4">
        <f t="shared" si="3"/>
        <v>5.5395032576685015</v>
      </c>
      <c r="I22" s="4">
        <f t="shared" si="4"/>
        <v>1.0375857744278796</v>
      </c>
    </row>
    <row r="23" spans="1:9" x14ac:dyDescent="0.2">
      <c r="A23" s="4">
        <f>IF('True_Odds_Calculator_3-way'!A24="","",'True_Odds_Calculator_3-way'!A24)</f>
        <v>1.74</v>
      </c>
      <c r="B23" s="4">
        <f>IF('True_Odds_Calculator_3-way'!B24="","",'True_Odds_Calculator_3-way'!B24)</f>
        <v>3.71</v>
      </c>
      <c r="C23" s="4">
        <f>IF('True_Odds_Calculator_3-way'!C24="","",'True_Odds_Calculator_3-way'!C24)</f>
        <v>5.19</v>
      </c>
      <c r="D23" s="4">
        <f t="shared" si="0"/>
        <v>3.6932650014210422E-2</v>
      </c>
      <c r="E23" s="4">
        <f t="shared" si="1"/>
        <v>1.7780883178517943</v>
      </c>
      <c r="F23" s="4">
        <f t="shared" si="2"/>
        <v>3.8875578982105421</v>
      </c>
      <c r="G23" s="4">
        <f t="shared" si="3"/>
        <v>5.5442408681069582</v>
      </c>
      <c r="I23" s="4">
        <f t="shared" si="4"/>
        <v>1.0369326500142104</v>
      </c>
    </row>
    <row r="24" spans="1:9" x14ac:dyDescent="0.2">
      <c r="A24" s="4">
        <f>IF('True_Odds_Calculator_3-way'!A25="","",'True_Odds_Calculator_3-way'!A25)</f>
        <v>2.06</v>
      </c>
      <c r="B24" s="4">
        <f>IF('True_Odds_Calculator_3-way'!B25="","",'True_Odds_Calculator_3-way'!B25)</f>
        <v>3.29</v>
      </c>
      <c r="C24" s="4">
        <f>IF('True_Odds_Calculator_3-way'!C25="","",'True_Odds_Calculator_3-way'!C25)</f>
        <v>4.07</v>
      </c>
      <c r="D24" s="4">
        <f t="shared" si="0"/>
        <v>3.5088506685284182E-2</v>
      </c>
      <c r="E24" s="4">
        <f t="shared" si="1"/>
        <v>2.110859271089792</v>
      </c>
      <c r="F24" s="4">
        <f t="shared" si="2"/>
        <v>3.4216671039951758</v>
      </c>
      <c r="G24" s="4">
        <f t="shared" si="3"/>
        <v>4.2734298207662151</v>
      </c>
      <c r="I24" s="4">
        <f t="shared" si="4"/>
        <v>1.0350885066852842</v>
      </c>
    </row>
    <row r="25" spans="1:9" x14ac:dyDescent="0.2">
      <c r="A25" s="4">
        <f>IF('True_Odds_Calculator_3-way'!A26="","",'True_Odds_Calculator_3-way'!A26)</f>
        <v>2.08</v>
      </c>
      <c r="B25" s="4">
        <f>IF('True_Odds_Calculator_3-way'!B26="","",'True_Odds_Calculator_3-way'!B26)</f>
        <v>3.51</v>
      </c>
      <c r="C25" s="4">
        <f>IF('True_Odds_Calculator_3-way'!C26="","",'True_Odds_Calculator_3-way'!C26)</f>
        <v>3.74</v>
      </c>
      <c r="D25" s="4">
        <f t="shared" si="0"/>
        <v>3.3049194813900673E-2</v>
      </c>
      <c r="E25" s="4">
        <f t="shared" si="1"/>
        <v>2.1287790744814838</v>
      </c>
      <c r="F25" s="4">
        <f t="shared" si="2"/>
        <v>3.6511823032314585</v>
      </c>
      <c r="G25" s="4">
        <f t="shared" si="3"/>
        <v>3.9007146288436685</v>
      </c>
      <c r="I25" s="4">
        <f t="shared" si="4"/>
        <v>1.0330491948139007</v>
      </c>
    </row>
    <row r="26" spans="1:9" x14ac:dyDescent="0.2">
      <c r="A26" s="4">
        <f>IF('True_Odds_Calculator_3-way'!A27="","",'True_Odds_Calculator_3-way'!A27)</f>
        <v>2.0099999999999998</v>
      </c>
      <c r="B26" s="4">
        <f>IF('True_Odds_Calculator_3-way'!B27="","",'True_Odds_Calculator_3-way'!B27)</f>
        <v>3.38</v>
      </c>
      <c r="C26" s="4">
        <f>IF('True_Odds_Calculator_3-way'!C27="","",'True_Odds_Calculator_3-way'!C27)</f>
        <v>4.16</v>
      </c>
      <c r="D26" s="4">
        <f t="shared" si="0"/>
        <v>3.37550413612413E-2</v>
      </c>
      <c r="E26" s="4">
        <f t="shared" si="1"/>
        <v>2.0565097735522557</v>
      </c>
      <c r="F26" s="4">
        <f t="shared" si="2"/>
        <v>3.5136255694380405</v>
      </c>
      <c r="G26" s="4">
        <f t="shared" si="3"/>
        <v>4.3642787550454507</v>
      </c>
      <c r="I26" s="4">
        <f t="shared" si="4"/>
        <v>1.0337550413612413</v>
      </c>
    </row>
    <row r="27" spans="1:9" x14ac:dyDescent="0.2">
      <c r="A27" s="4">
        <f>IF('True_Odds_Calculator_3-way'!A28="","",'True_Odds_Calculator_3-way'!A28)</f>
        <v>4.53</v>
      </c>
      <c r="B27" s="4">
        <f>IF('True_Odds_Calculator_3-way'!B28="","",'True_Odds_Calculator_3-way'!B28)</f>
        <v>3.36</v>
      </c>
      <c r="C27" s="4">
        <f>IF('True_Odds_Calculator_3-way'!C28="","",'True_Odds_Calculator_3-way'!C28)</f>
        <v>1.93</v>
      </c>
      <c r="D27" s="4">
        <f t="shared" si="0"/>
        <v>3.650431452133418E-2</v>
      </c>
      <c r="E27" s="4">
        <f t="shared" si="1"/>
        <v>4.7942672751735342</v>
      </c>
      <c r="F27" s="4">
        <f t="shared" si="2"/>
        <v>3.503228927065078</v>
      </c>
      <c r="G27" s="4">
        <f t="shared" si="3"/>
        <v>1.9764150042103572</v>
      </c>
      <c r="I27" s="4">
        <f t="shared" si="4"/>
        <v>1.0365043145213342</v>
      </c>
    </row>
    <row r="28" spans="1:9" x14ac:dyDescent="0.2">
      <c r="A28" s="4">
        <f>IF('True_Odds_Calculator_3-way'!A29="","",'True_Odds_Calculator_3-way'!A29)</f>
        <v>2.23</v>
      </c>
      <c r="B28" s="4">
        <f>IF('True_Odds_Calculator_3-way'!B29="","",'True_Odds_Calculator_3-way'!B29)</f>
        <v>3.15</v>
      </c>
      <c r="C28" s="4">
        <f>IF('True_Odds_Calculator_3-way'!C29="","",'True_Odds_Calculator_3-way'!C29)</f>
        <v>3.75</v>
      </c>
      <c r="D28" s="4">
        <f t="shared" si="0"/>
        <v>3.2557477400526613E-2</v>
      </c>
      <c r="E28" s="4">
        <f t="shared" si="1"/>
        <v>2.2853068439374056</v>
      </c>
      <c r="F28" s="4">
        <f t="shared" si="2"/>
        <v>3.2614953647098877</v>
      </c>
      <c r="G28" s="4">
        <f t="shared" si="3"/>
        <v>3.9090875364039395</v>
      </c>
      <c r="I28" s="4">
        <f t="shared" si="4"/>
        <v>1.0325574774005266</v>
      </c>
    </row>
    <row r="29" spans="1:9" x14ac:dyDescent="0.2">
      <c r="A29" s="4">
        <f>IF('True_Odds_Calculator_3-way'!A30="","",'True_Odds_Calculator_3-way'!A30)</f>
        <v>1.78</v>
      </c>
      <c r="B29" s="4">
        <f>IF('True_Odds_Calculator_3-way'!B30="","",'True_Odds_Calculator_3-way'!B30)</f>
        <v>3.79</v>
      </c>
      <c r="C29" s="4">
        <f>IF('True_Odds_Calculator_3-way'!C30="","",'True_Odds_Calculator_3-way'!C30)</f>
        <v>4.79</v>
      </c>
      <c r="D29" s="4">
        <f t="shared" si="0"/>
        <v>3.4418262776434005E-2</v>
      </c>
      <c r="E29" s="4">
        <f t="shared" si="1"/>
        <v>1.8171080772897548</v>
      </c>
      <c r="F29" s="4">
        <f t="shared" si="2"/>
        <v>3.9622871335617118</v>
      </c>
      <c r="G29" s="4">
        <f t="shared" si="3"/>
        <v>5.0685389899342255</v>
      </c>
      <c r="I29" s="4">
        <f t="shared" si="4"/>
        <v>1.034418262776434</v>
      </c>
    </row>
    <row r="30" spans="1:9" x14ac:dyDescent="0.2">
      <c r="A30" s="4">
        <f>IF('True_Odds_Calculator_3-way'!A31="","",'True_Odds_Calculator_3-way'!A31)</f>
        <v>2.93</v>
      </c>
      <c r="B30" s="4">
        <f>IF('True_Odds_Calculator_3-way'!B31="","",'True_Odds_Calculator_3-way'!B31)</f>
        <v>3.13</v>
      </c>
      <c r="C30" s="4">
        <f>IF('True_Odds_Calculator_3-way'!C31="","",'True_Odds_Calculator_3-way'!C31)</f>
        <v>2.69</v>
      </c>
      <c r="D30" s="4">
        <f t="shared" si="0"/>
        <v>3.2532958114929622E-2</v>
      </c>
      <c r="E30" s="4">
        <f t="shared" si="1"/>
        <v>3.0261525341237214</v>
      </c>
      <c r="F30" s="4">
        <f t="shared" si="2"/>
        <v>3.2399735125558164</v>
      </c>
      <c r="G30" s="4">
        <f t="shared" si="3"/>
        <v>2.7708284436450139</v>
      </c>
      <c r="I30" s="4">
        <f t="shared" si="4"/>
        <v>1.0325329581149296</v>
      </c>
    </row>
    <row r="31" spans="1:9" x14ac:dyDescent="0.2">
      <c r="A31" s="4">
        <f>IF('True_Odds_Calculator_3-way'!A32="","",'True_Odds_Calculator_3-way'!A32)</f>
        <v>2.4300000000000002</v>
      </c>
      <c r="B31" s="4">
        <f>IF('True_Odds_Calculator_3-way'!B32="","",'True_Odds_Calculator_3-way'!B32)</f>
        <v>3.55</v>
      </c>
      <c r="C31" s="4">
        <f>IF('True_Odds_Calculator_3-way'!C32="","",'True_Odds_Calculator_3-way'!C32)</f>
        <v>2.85</v>
      </c>
      <c r="D31" s="4">
        <f t="shared" si="0"/>
        <v>4.4089967572382482E-2</v>
      </c>
      <c r="E31" s="4">
        <f t="shared" si="1"/>
        <v>2.5199963100292893</v>
      </c>
      <c r="F31" s="4">
        <f t="shared" si="2"/>
        <v>3.7454097430370146</v>
      </c>
      <c r="G31" s="4">
        <f t="shared" si="3"/>
        <v>2.9745921895180687</v>
      </c>
      <c r="I31" s="4">
        <f t="shared" si="4"/>
        <v>1.0440899675723825</v>
      </c>
    </row>
    <row r="32" spans="1:9" x14ac:dyDescent="0.2">
      <c r="A32" s="4">
        <f>IF('True_Odds_Calculator_3-way'!A33="","",'True_Odds_Calculator_3-way'!A33)</f>
        <v>2.83</v>
      </c>
      <c r="B32" s="4">
        <f>IF('True_Odds_Calculator_3-way'!B33="","",'True_Odds_Calculator_3-way'!B33)</f>
        <v>3.08</v>
      </c>
      <c r="C32" s="4">
        <f>IF('True_Odds_Calculator_3-way'!C33="","",'True_Odds_Calculator_3-way'!C33)</f>
        <v>2.74</v>
      </c>
      <c r="D32" s="4">
        <f t="shared" si="0"/>
        <v>4.2995718784323733E-2</v>
      </c>
      <c r="E32" s="4">
        <f t="shared" si="1"/>
        <v>2.9496351201544493</v>
      </c>
      <c r="F32" s="4">
        <f t="shared" si="2"/>
        <v>3.2222368533247567</v>
      </c>
      <c r="G32" s="4">
        <f t="shared" si="3"/>
        <v>2.851996247482719</v>
      </c>
      <c r="I32" s="4">
        <f t="shared" si="4"/>
        <v>1.0429957187843237</v>
      </c>
    </row>
    <row r="33" spans="1:9" x14ac:dyDescent="0.2">
      <c r="A33" s="4">
        <f>IF('True_Odds_Calculator_3-way'!A34="","",'True_Odds_Calculator_3-way'!A34)</f>
        <v>2</v>
      </c>
      <c r="B33" s="4">
        <f>IF('True_Odds_Calculator_3-way'!B34="","",'True_Odds_Calculator_3-way'!B34)</f>
        <v>3.64</v>
      </c>
      <c r="C33" s="4">
        <f>IF('True_Odds_Calculator_3-way'!C34="","",'True_Odds_Calculator_3-way'!C34)</f>
        <v>3.68</v>
      </c>
      <c r="D33" s="4">
        <f t="shared" si="0"/>
        <v>4.6464405160057343E-2</v>
      </c>
      <c r="E33" s="4">
        <f t="shared" si="1"/>
        <v>2.0639329443668339</v>
      </c>
      <c r="F33" s="4">
        <f t="shared" si="2"/>
        <v>3.8574719705114422</v>
      </c>
      <c r="G33" s="4">
        <f t="shared" si="3"/>
        <v>3.9024238657551278</v>
      </c>
      <c r="I33" s="4">
        <f t="shared" si="4"/>
        <v>1.0464644051600573</v>
      </c>
    </row>
    <row r="34" spans="1:9" x14ac:dyDescent="0.2">
      <c r="A34" s="4">
        <f>IF('True_Odds_Calculator_3-way'!A35="","",'True_Odds_Calculator_3-way'!A35)</f>
        <v>1.77</v>
      </c>
      <c r="B34" s="4">
        <f>IF('True_Odds_Calculator_3-way'!B35="","",'True_Odds_Calculator_3-way'!B35)</f>
        <v>3.92</v>
      </c>
      <c r="C34" s="4">
        <f>IF('True_Odds_Calculator_3-way'!C35="","",'True_Odds_Calculator_3-way'!C35)</f>
        <v>4.4000000000000004</v>
      </c>
      <c r="D34" s="4">
        <f t="shared" si="0"/>
        <v>4.7346519501483275E-2</v>
      </c>
      <c r="E34" s="4">
        <f t="shared" si="1"/>
        <v>1.8208648517969501</v>
      </c>
      <c r="F34" s="4">
        <f t="shared" si="2"/>
        <v>4.1785080771729533</v>
      </c>
      <c r="G34" s="4">
        <f t="shared" si="3"/>
        <v>4.7283435623363443</v>
      </c>
      <c r="I34" s="4">
        <f t="shared" si="4"/>
        <v>1.0473465195014833</v>
      </c>
    </row>
    <row r="35" spans="1:9" x14ac:dyDescent="0.2">
      <c r="A35" s="4">
        <f>IF('True_Odds_Calculator_3-way'!A36="","",'True_Odds_Calculator_3-way'!A36)</f>
        <v>1.85</v>
      </c>
      <c r="B35" s="4">
        <f>IF('True_Odds_Calculator_3-way'!B36="","",'True_Odds_Calculator_3-way'!B36)</f>
        <v>3.66</v>
      </c>
      <c r="C35" s="4">
        <f>IF('True_Odds_Calculator_3-way'!C36="","",'True_Odds_Calculator_3-way'!C36)</f>
        <v>4.28</v>
      </c>
      <c r="D35" s="4">
        <f t="shared" si="0"/>
        <v>4.7409444069471451E-2</v>
      </c>
      <c r="E35" s="4">
        <f t="shared" si="1"/>
        <v>1.9057151524929152</v>
      </c>
      <c r="F35" s="4">
        <f t="shared" si="2"/>
        <v>3.8846885265825675</v>
      </c>
      <c r="G35" s="4">
        <f t="shared" si="3"/>
        <v>4.5904890839470545</v>
      </c>
      <c r="I35" s="4">
        <f t="shared" si="4"/>
        <v>1.0474094440694715</v>
      </c>
    </row>
    <row r="36" spans="1:9" x14ac:dyDescent="0.2">
      <c r="A36" s="4">
        <f>IF('True_Odds_Calculator_3-way'!A37="","",'True_Odds_Calculator_3-way'!A37)</f>
        <v>3.55</v>
      </c>
      <c r="B36" s="4">
        <f>IF('True_Odds_Calculator_3-way'!B37="","",'True_Odds_Calculator_3-way'!B37)</f>
        <v>3.72</v>
      </c>
      <c r="C36" s="4">
        <f>IF('True_Odds_Calculator_3-way'!C37="","",'True_Odds_Calculator_3-way'!C37)</f>
        <v>2.02</v>
      </c>
      <c r="D36" s="4">
        <f t="shared" si="0"/>
        <v>4.5556850096640789E-2</v>
      </c>
      <c r="E36" s="4">
        <f t="shared" si="1"/>
        <v>3.7522815164347949</v>
      </c>
      <c r="F36" s="4">
        <f t="shared" si="2"/>
        <v>3.9427265722455527</v>
      </c>
      <c r="G36" s="4">
        <f t="shared" si="3"/>
        <v>2.0839242636979884</v>
      </c>
      <c r="I36" s="4">
        <f t="shared" si="4"/>
        <v>1.0455568500966408</v>
      </c>
    </row>
    <row r="37" spans="1:9" x14ac:dyDescent="0.2">
      <c r="A37" s="4">
        <f>IF('True_Odds_Calculator_3-way'!A38="","",'True_Odds_Calculator_3-way'!A38)</f>
        <v>3.02</v>
      </c>
      <c r="B37" s="4">
        <f>IF('True_Odds_Calculator_3-way'!B38="","",'True_Odds_Calculator_3-way'!B38)</f>
        <v>3.44</v>
      </c>
      <c r="C37" s="4">
        <f>IF('True_Odds_Calculator_3-way'!C38="","",'True_Odds_Calculator_3-way'!C38)</f>
        <v>2.37</v>
      </c>
      <c r="D37" s="4">
        <f t="shared" si="0"/>
        <v>4.3764430503216323E-2</v>
      </c>
      <c r="E37" s="4">
        <f t="shared" si="1"/>
        <v>3.159181511575111</v>
      </c>
      <c r="F37" s="4">
        <f t="shared" si="2"/>
        <v>3.6217511097024628</v>
      </c>
      <c r="G37" s="4">
        <f t="shared" si="3"/>
        <v>2.4548745887846319</v>
      </c>
      <c r="I37" s="4">
        <f t="shared" si="4"/>
        <v>1.0437644305032163</v>
      </c>
    </row>
    <row r="38" spans="1:9" x14ac:dyDescent="0.2">
      <c r="A38" s="4">
        <f>IF('True_Odds_Calculator_3-way'!A39="","",'True_Odds_Calculator_3-way'!A39)</f>
        <v>3.1</v>
      </c>
      <c r="B38" s="4">
        <f>IF('True_Odds_Calculator_3-way'!B39="","",'True_Odds_Calculator_3-way'!B39)</f>
        <v>3.46</v>
      </c>
      <c r="C38" s="4">
        <f>IF('True_Odds_Calculator_3-way'!C39="","",'True_Odds_Calculator_3-way'!C39)</f>
        <v>2.31</v>
      </c>
      <c r="D38" s="4">
        <f t="shared" si="0"/>
        <v>4.4498419102185771E-2</v>
      </c>
      <c r="E38" s="4">
        <f t="shared" si="1"/>
        <v>3.2494135585781327</v>
      </c>
      <c r="F38" s="4">
        <f t="shared" si="2"/>
        <v>3.6471787192241982</v>
      </c>
      <c r="G38" s="4">
        <f t="shared" si="3"/>
        <v>2.391957512455166</v>
      </c>
      <c r="I38" s="4">
        <f t="shared" si="4"/>
        <v>1.0444984191021858</v>
      </c>
    </row>
    <row r="39" spans="1:9" x14ac:dyDescent="0.2">
      <c r="A39" s="4">
        <f>IF('True_Odds_Calculator_3-way'!A40="","",'True_Odds_Calculator_3-way'!A40)</f>
        <v>1.98</v>
      </c>
      <c r="B39" s="4">
        <f>IF('True_Odds_Calculator_3-way'!B40="","",'True_Odds_Calculator_3-way'!B40)</f>
        <v>3.48</v>
      </c>
      <c r="C39" s="4">
        <f>IF('True_Odds_Calculator_3-way'!C40="","",'True_Odds_Calculator_3-way'!C40)</f>
        <v>3.94</v>
      </c>
      <c r="D39" s="4">
        <f t="shared" si="0"/>
        <v>4.621393348857028E-2</v>
      </c>
      <c r="E39" s="4">
        <f t="shared" si="1"/>
        <v>2.0422923597637008</v>
      </c>
      <c r="F39" s="4">
        <f t="shared" si="2"/>
        <v>3.6771238543939906</v>
      </c>
      <c r="G39" s="4">
        <f t="shared" si="3"/>
        <v>4.1945875524088283</v>
      </c>
      <c r="I39" s="4">
        <f t="shared" si="4"/>
        <v>1.0462139334885703</v>
      </c>
    </row>
    <row r="40" spans="1:9" x14ac:dyDescent="0.2">
      <c r="A40" s="4">
        <f>IF('True_Odds_Calculator_3-way'!A41="","",'True_Odds_Calculator_3-way'!A41)</f>
        <v>1.34</v>
      </c>
      <c r="B40" s="4">
        <f>IF('True_Odds_Calculator_3-way'!B41="","",'True_Odds_Calculator_3-way'!B41)</f>
        <v>5.36</v>
      </c>
      <c r="C40" s="4">
        <f>IF('True_Odds_Calculator_3-way'!C41="","",'True_Odds_Calculator_3-way'!C41)</f>
        <v>8.6199999999999992</v>
      </c>
      <c r="D40" s="4">
        <f t="shared" si="0"/>
        <v>4.8845101637981614E-2</v>
      </c>
      <c r="E40" s="4">
        <f t="shared" si="1"/>
        <v>1.3698874912040735</v>
      </c>
      <c r="F40" s="4">
        <f t="shared" si="2"/>
        <v>5.87249186550976</v>
      </c>
      <c r="G40" s="4">
        <f t="shared" si="3"/>
        <v>10.027316395624741</v>
      </c>
      <c r="I40" s="4">
        <f t="shared" si="4"/>
        <v>1.0488451016379816</v>
      </c>
    </row>
    <row r="41" spans="1:9" x14ac:dyDescent="0.2">
      <c r="A41" s="4">
        <f>IF('True_Odds_Calculator_3-way'!A42="","",'True_Odds_Calculator_3-way'!A42)</f>
        <v>4.18</v>
      </c>
      <c r="B41" s="4">
        <f>IF('True_Odds_Calculator_3-way'!B42="","",'True_Odds_Calculator_3-way'!B42)</f>
        <v>3.57</v>
      </c>
      <c r="C41" s="4">
        <f>IF('True_Odds_Calculator_3-way'!C42="","",'True_Odds_Calculator_3-way'!C42)</f>
        <v>1.9</v>
      </c>
      <c r="D41" s="4">
        <f t="shared" si="0"/>
        <v>4.5662284052376823E-2</v>
      </c>
      <c r="E41" s="4">
        <f t="shared" si="1"/>
        <v>4.4640129230401042</v>
      </c>
      <c r="F41" s="4">
        <f t="shared" si="2"/>
        <v>3.7751336582733197</v>
      </c>
      <c r="G41" s="4">
        <f t="shared" si="3"/>
        <v>1.9565833063818254</v>
      </c>
      <c r="I41" s="4">
        <f t="shared" si="4"/>
        <v>1.0456622840523768</v>
      </c>
    </row>
    <row r="42" spans="1:9" x14ac:dyDescent="0.2">
      <c r="A42" s="4">
        <f>IF('True_Odds_Calculator_3-way'!A43="","",'True_Odds_Calculator_3-way'!A43)</f>
        <v>2.36</v>
      </c>
      <c r="B42" s="4">
        <f>IF('True_Odds_Calculator_3-way'!B43="","",'True_Odds_Calculator_3-way'!B43)</f>
        <v>3.24</v>
      </c>
      <c r="C42" s="4">
        <f>IF('True_Odds_Calculator_3-way'!C43="","",'True_Odds_Calculator_3-way'!C43)</f>
        <v>3.02</v>
      </c>
      <c r="D42" s="4">
        <f t="shared" si="0"/>
        <v>6.3496616682533702E-2</v>
      </c>
      <c r="E42" s="4">
        <f t="shared" si="1"/>
        <v>2.4840815417944153</v>
      </c>
      <c r="F42" s="4">
        <f t="shared" si="2"/>
        <v>3.4785459722280256</v>
      </c>
      <c r="G42" s="4">
        <f t="shared" si="3"/>
        <v>3.2262197311889653</v>
      </c>
      <c r="I42" s="4">
        <f t="shared" si="4"/>
        <v>1.0634966166825337</v>
      </c>
    </row>
    <row r="43" spans="1:9" x14ac:dyDescent="0.2">
      <c r="A43" s="4">
        <f>IF('True_Odds_Calculator_3-way'!A44="","",'True_Odds_Calculator_3-way'!A44)</f>
        <v>1.38</v>
      </c>
      <c r="B43" s="4">
        <f>IF('True_Odds_Calculator_3-way'!B44="","",'True_Odds_Calculator_3-way'!B44)</f>
        <v>5.45</v>
      </c>
      <c r="C43" s="4">
        <f>IF('True_Odds_Calculator_3-way'!C44="","",'True_Odds_Calculator_3-way'!C44)</f>
        <v>8.01</v>
      </c>
      <c r="D43" s="4">
        <f t="shared" si="0"/>
        <v>3.2967864760194754E-2</v>
      </c>
      <c r="E43" s="4">
        <f t="shared" si="1"/>
        <v>1.401250265453462</v>
      </c>
      <c r="F43" s="4">
        <f t="shared" si="2"/>
        <v>5.7972039411957761</v>
      </c>
      <c r="G43" s="4">
        <f t="shared" si="3"/>
        <v>8.7831277874083185</v>
      </c>
      <c r="I43" s="4">
        <f t="shared" si="4"/>
        <v>1.0329678647601948</v>
      </c>
    </row>
    <row r="44" spans="1:9" x14ac:dyDescent="0.2">
      <c r="A44" s="4">
        <f>IF('True_Odds_Calculator_3-way'!A45="","",'True_Odds_Calculator_3-way'!A45)</f>
        <v>3.16</v>
      </c>
      <c r="B44" s="4">
        <f>IF('True_Odds_Calculator_3-way'!B45="","",'True_Odds_Calculator_3-way'!B45)</f>
        <v>3.36</v>
      </c>
      <c r="C44" s="4">
        <f>IF('True_Odds_Calculator_3-way'!C45="","",'True_Odds_Calculator_3-way'!C45)</f>
        <v>2.41</v>
      </c>
      <c r="D44" s="4">
        <f t="shared" si="0"/>
        <v>2.9012503157678893E-2</v>
      </c>
      <c r="E44" s="4">
        <f t="shared" si="1"/>
        <v>3.2596132484453784</v>
      </c>
      <c r="F44" s="4">
        <f t="shared" si="2"/>
        <v>3.4728466927151569</v>
      </c>
      <c r="G44" s="4">
        <f t="shared" si="3"/>
        <v>2.4675095312129547</v>
      </c>
      <c r="I44" s="4">
        <f t="shared" si="4"/>
        <v>1.0290125031576789</v>
      </c>
    </row>
    <row r="45" spans="1:9" x14ac:dyDescent="0.2">
      <c r="A45" s="4">
        <f>IF('True_Odds_Calculator_3-way'!A46="","",'True_Odds_Calculator_3-way'!A46)</f>
        <v>1.74</v>
      </c>
      <c r="B45" s="4">
        <f>IF('True_Odds_Calculator_3-way'!B46="","",'True_Odds_Calculator_3-way'!B46)</f>
        <v>3.84</v>
      </c>
      <c r="C45" s="4">
        <f>IF('True_Odds_Calculator_3-way'!C46="","",'True_Odds_Calculator_3-way'!C46)</f>
        <v>5.13</v>
      </c>
      <c r="D45" s="4">
        <f t="shared" si="0"/>
        <v>3.0061084223969914E-2</v>
      </c>
      <c r="E45" s="4">
        <f t="shared" si="1"/>
        <v>1.7708759821894657</v>
      </c>
      <c r="F45" s="4">
        <f t="shared" si="2"/>
        <v>3.9936691516551366</v>
      </c>
      <c r="G45" s="4">
        <f t="shared" si="3"/>
        <v>5.4079950319778565</v>
      </c>
      <c r="I45" s="4">
        <f t="shared" si="4"/>
        <v>1.0300610842239699</v>
      </c>
    </row>
    <row r="46" spans="1:9" x14ac:dyDescent="0.2">
      <c r="A46" s="4">
        <f>IF('True_Odds_Calculator_3-way'!A47="","",'True_Odds_Calculator_3-way'!A47)</f>
        <v>3.46</v>
      </c>
      <c r="B46" s="4">
        <f>IF('True_Odds_Calculator_3-way'!B47="","",'True_Odds_Calculator_3-way'!B47)</f>
        <v>3.38</v>
      </c>
      <c r="C46" s="4">
        <f>IF('True_Odds_Calculator_3-way'!C47="","",'True_Odds_Calculator_3-way'!C47)</f>
        <v>2.2599999999999998</v>
      </c>
      <c r="D46" s="4">
        <f t="shared" si="0"/>
        <v>2.7353205312337536E-2</v>
      </c>
      <c r="E46" s="4">
        <f t="shared" si="1"/>
        <v>3.5727095672560649</v>
      </c>
      <c r="F46" s="4">
        <f t="shared" si="2"/>
        <v>3.4874768691275557</v>
      </c>
      <c r="G46" s="4">
        <f t="shared" si="3"/>
        <v>2.3075495537906314</v>
      </c>
      <c r="I46" s="4">
        <f t="shared" si="4"/>
        <v>1.0273532053123375</v>
      </c>
    </row>
    <row r="47" spans="1:9" x14ac:dyDescent="0.2">
      <c r="A47" s="4">
        <f>IF('True_Odds_Calculator_3-way'!A48="","",'True_Odds_Calculator_3-way'!A48)</f>
        <v>2.08</v>
      </c>
      <c r="B47" s="4">
        <f>IF('True_Odds_Calculator_3-way'!B48="","",'True_Odds_Calculator_3-way'!B48)</f>
        <v>3.57</v>
      </c>
      <c r="C47" s="4">
        <f>IF('True_Odds_Calculator_3-way'!C48="","",'True_Odds_Calculator_3-way'!C48)</f>
        <v>3.74</v>
      </c>
      <c r="D47" s="4">
        <f t="shared" si="0"/>
        <v>2.8260954731542887E-2</v>
      </c>
      <c r="E47" s="4">
        <f t="shared" si="1"/>
        <v>2.12157061027726</v>
      </c>
      <c r="F47" s="4">
        <f t="shared" si="2"/>
        <v>3.6942392464526703</v>
      </c>
      <c r="G47" s="4">
        <f t="shared" si="3"/>
        <v>3.8765796151339313</v>
      </c>
      <c r="I47" s="4">
        <f t="shared" si="4"/>
        <v>1.0282609547315429</v>
      </c>
    </row>
    <row r="48" spans="1:9" x14ac:dyDescent="0.2">
      <c r="A48" s="4">
        <f>IF('True_Odds_Calculator_3-way'!A49="","",'True_Odds_Calculator_3-way'!A49)</f>
        <v>1.32</v>
      </c>
      <c r="B48" s="4">
        <f>IF('True_Odds_Calculator_3-way'!B49="","",'True_Odds_Calculator_3-way'!B49)</f>
        <v>5.44</v>
      </c>
      <c r="C48" s="4">
        <f>IF('True_Odds_Calculator_3-way'!C49="","",'True_Odds_Calculator_3-way'!C49)</f>
        <v>11.14</v>
      </c>
      <c r="D48" s="4">
        <f t="shared" si="0"/>
        <v>3.1165893809784517E-2</v>
      </c>
      <c r="E48" s="4">
        <f t="shared" si="1"/>
        <v>1.3383528232667814</v>
      </c>
      <c r="F48" s="4">
        <f t="shared" si="2"/>
        <v>5.7658522633789167</v>
      </c>
      <c r="G48" s="4">
        <f t="shared" si="3"/>
        <v>12.597952933943239</v>
      </c>
      <c r="I48" s="4">
        <f t="shared" si="4"/>
        <v>1.0311658938097845</v>
      </c>
    </row>
    <row r="49" spans="1:9" x14ac:dyDescent="0.2">
      <c r="A49" s="4">
        <f>IF('True_Odds_Calculator_3-way'!A50="","",'True_Odds_Calculator_3-way'!A50)</f>
        <v>3.51</v>
      </c>
      <c r="B49" s="4">
        <f>IF('True_Odds_Calculator_3-way'!B50="","",'True_Odds_Calculator_3-way'!B50)</f>
        <v>3.39</v>
      </c>
      <c r="C49" s="4">
        <f>IF('True_Odds_Calculator_3-way'!C50="","",'True_Odds_Calculator_3-way'!C50)</f>
        <v>2.23</v>
      </c>
      <c r="D49" s="4">
        <f t="shared" si="0"/>
        <v>2.8316028911290703E-2</v>
      </c>
      <c r="E49" s="4">
        <f t="shared" si="1"/>
        <v>3.6302699497581763</v>
      </c>
      <c r="F49" s="4">
        <f t="shared" si="2"/>
        <v>3.5020556698437573</v>
      </c>
      <c r="G49" s="4">
        <f t="shared" si="3"/>
        <v>2.2779467893107488</v>
      </c>
      <c r="I49" s="4">
        <f t="shared" si="4"/>
        <v>1.0283160289112907</v>
      </c>
    </row>
    <row r="50" spans="1:9" x14ac:dyDescent="0.2">
      <c r="A50" s="4">
        <f>IF('True_Odds_Calculator_3-way'!A51="","",'True_Odds_Calculator_3-way'!A51)</f>
        <v>2.0699999999999998</v>
      </c>
      <c r="B50" s="4">
        <f>IF('True_Odds_Calculator_3-way'!B51="","",'True_Odds_Calculator_3-way'!B51)</f>
        <v>3.5</v>
      </c>
      <c r="C50" s="4">
        <f>IF('True_Odds_Calculator_3-way'!C51="","",'True_Odds_Calculator_3-way'!C51)</f>
        <v>3.87</v>
      </c>
      <c r="D50" s="4">
        <f t="shared" si="0"/>
        <v>2.7204005970436818E-2</v>
      </c>
      <c r="E50" s="4">
        <f t="shared" si="1"/>
        <v>2.1095987811071608</v>
      </c>
      <c r="F50" s="4">
        <f t="shared" si="2"/>
        <v>3.6147241399315431</v>
      </c>
      <c r="G50" s="4">
        <f t="shared" si="3"/>
        <v>4.010749919536531</v>
      </c>
      <c r="I50" s="4">
        <f t="shared" si="4"/>
        <v>1.0272040059704368</v>
      </c>
    </row>
    <row r="51" spans="1:9" x14ac:dyDescent="0.2">
      <c r="A51" s="4">
        <f>IF('True_Odds_Calculator_3-way'!A52="","",'True_Odds_Calculator_3-way'!A52)</f>
        <v>3.31</v>
      </c>
      <c r="B51" s="4">
        <f>IF('True_Odds_Calculator_3-way'!B52="","",'True_Odds_Calculator_3-way'!B52)</f>
        <v>3.56</v>
      </c>
      <c r="C51" s="4">
        <f>IF('True_Odds_Calculator_3-way'!C52="","",'True_Odds_Calculator_3-way'!C52)</f>
        <v>2.25</v>
      </c>
      <c r="D51" s="4">
        <f t="shared" si="0"/>
        <v>2.7458124474316392E-2</v>
      </c>
      <c r="E51" s="4">
        <f t="shared" si="1"/>
        <v>3.4134108660200839</v>
      </c>
      <c r="F51" s="4">
        <f t="shared" si="2"/>
        <v>3.679904693608457</v>
      </c>
      <c r="G51" s="4">
        <f t="shared" si="3"/>
        <v>2.2973098651755488</v>
      </c>
      <c r="I51" s="4">
        <f t="shared" si="4"/>
        <v>1.0274581244743164</v>
      </c>
    </row>
    <row r="52" spans="1:9" x14ac:dyDescent="0.2">
      <c r="A52" s="4" t="str">
        <f>IF('True_Odds_Calculator_3-way'!A53="","",'True_Odds_Calculator_3-way'!A53)</f>
        <v/>
      </c>
      <c r="B52" s="4" t="str">
        <f>IF('True_Odds_Calculator_3-way'!B53="","",'True_Odds_Calculator_3-way'!B53)</f>
        <v/>
      </c>
      <c r="C52" s="4" t="str">
        <f>IF('True_Odds_Calculator_3-way'!C53="","",'True_Odds_Calculator_3-way'!C53)</f>
        <v/>
      </c>
      <c r="D52" s="4" t="str">
        <f t="shared" si="0"/>
        <v/>
      </c>
      <c r="E52" s="4" t="str">
        <f t="shared" si="1"/>
        <v/>
      </c>
      <c r="F52" s="4" t="str">
        <f t="shared" si="2"/>
        <v/>
      </c>
      <c r="G52" s="4" t="str">
        <f t="shared" si="3"/>
        <v/>
      </c>
      <c r="I52" s="4" t="str">
        <f t="shared" si="4"/>
        <v/>
      </c>
    </row>
    <row r="53" spans="1:9" x14ac:dyDescent="0.2">
      <c r="A53" s="4" t="str">
        <f>IF('True_Odds_Calculator_3-way'!A54="","",'True_Odds_Calculator_3-way'!A54)</f>
        <v/>
      </c>
      <c r="B53" s="4" t="str">
        <f>IF('True_Odds_Calculator_3-way'!B54="","",'True_Odds_Calculator_3-way'!B54)</f>
        <v/>
      </c>
      <c r="C53" s="4" t="str">
        <f>IF('True_Odds_Calculator_3-way'!C54="","",'True_Odds_Calculator_3-way'!C54)</f>
        <v/>
      </c>
      <c r="D53" s="4" t="str">
        <f t="shared" si="0"/>
        <v/>
      </c>
      <c r="E53" s="4" t="str">
        <f t="shared" si="1"/>
        <v/>
      </c>
      <c r="F53" s="4" t="str">
        <f t="shared" si="2"/>
        <v/>
      </c>
      <c r="G53" s="4" t="str">
        <f t="shared" si="3"/>
        <v/>
      </c>
      <c r="I53" s="4" t="str">
        <f t="shared" si="4"/>
        <v/>
      </c>
    </row>
    <row r="54" spans="1:9" x14ac:dyDescent="0.2">
      <c r="A54" s="4" t="str">
        <f>IF('True_Odds_Calculator_3-way'!A55="","",'True_Odds_Calculator_3-way'!A55)</f>
        <v/>
      </c>
      <c r="B54" s="4" t="str">
        <f>IF('True_Odds_Calculator_3-way'!B55="","",'True_Odds_Calculator_3-way'!B55)</f>
        <v/>
      </c>
      <c r="C54" s="4" t="str">
        <f>IF('True_Odds_Calculator_3-way'!C55="","",'True_Odds_Calculator_3-way'!C55)</f>
        <v/>
      </c>
      <c r="D54" s="4" t="str">
        <f t="shared" si="0"/>
        <v/>
      </c>
      <c r="E54" s="4" t="str">
        <f t="shared" si="1"/>
        <v/>
      </c>
      <c r="F54" s="4" t="str">
        <f t="shared" si="2"/>
        <v/>
      </c>
      <c r="G54" s="4" t="str">
        <f t="shared" si="3"/>
        <v/>
      </c>
      <c r="I54" s="4" t="str">
        <f t="shared" si="4"/>
        <v/>
      </c>
    </row>
    <row r="55" spans="1:9" x14ac:dyDescent="0.2">
      <c r="A55" s="4" t="str">
        <f>IF('True_Odds_Calculator_3-way'!A56="","",'True_Odds_Calculator_3-way'!A56)</f>
        <v/>
      </c>
      <c r="B55" s="4" t="str">
        <f>IF('True_Odds_Calculator_3-way'!B56="","",'True_Odds_Calculator_3-way'!B56)</f>
        <v/>
      </c>
      <c r="C55" s="4" t="str">
        <f>IF('True_Odds_Calculator_3-way'!C56="","",'True_Odds_Calculator_3-way'!C56)</f>
        <v/>
      </c>
      <c r="D55" s="4" t="str">
        <f t="shared" si="0"/>
        <v/>
      </c>
      <c r="E55" s="4" t="str">
        <f t="shared" si="1"/>
        <v/>
      </c>
      <c r="F55" s="4" t="str">
        <f t="shared" si="2"/>
        <v/>
      </c>
      <c r="G55" s="4" t="str">
        <f t="shared" si="3"/>
        <v/>
      </c>
      <c r="I55" s="4" t="str">
        <f t="shared" si="4"/>
        <v/>
      </c>
    </row>
    <row r="56" spans="1:9" x14ac:dyDescent="0.2">
      <c r="A56" s="4" t="str">
        <f>IF('True_Odds_Calculator_3-way'!A57="","",'True_Odds_Calculator_3-way'!A57)</f>
        <v/>
      </c>
      <c r="B56" s="4" t="str">
        <f>IF('True_Odds_Calculator_3-way'!B57="","",'True_Odds_Calculator_3-way'!B57)</f>
        <v/>
      </c>
      <c r="C56" s="4" t="str">
        <f>IF('True_Odds_Calculator_3-way'!C57="","",'True_Odds_Calculator_3-way'!C57)</f>
        <v/>
      </c>
      <c r="D56" s="4" t="str">
        <f t="shared" si="0"/>
        <v/>
      </c>
      <c r="E56" s="4" t="str">
        <f t="shared" si="1"/>
        <v/>
      </c>
      <c r="F56" s="4" t="str">
        <f t="shared" si="2"/>
        <v/>
      </c>
      <c r="G56" s="4" t="str">
        <f t="shared" si="3"/>
        <v/>
      </c>
      <c r="I56" s="4" t="str">
        <f t="shared" si="4"/>
        <v/>
      </c>
    </row>
    <row r="57" spans="1:9" x14ac:dyDescent="0.2">
      <c r="A57" s="4" t="str">
        <f>IF('True_Odds_Calculator_3-way'!A58="","",'True_Odds_Calculator_3-way'!A58)</f>
        <v/>
      </c>
      <c r="B57" s="4" t="str">
        <f>IF('True_Odds_Calculator_3-way'!B58="","",'True_Odds_Calculator_3-way'!B58)</f>
        <v/>
      </c>
      <c r="C57" s="4" t="str">
        <f>IF('True_Odds_Calculator_3-way'!C58="","",'True_Odds_Calculator_3-way'!C58)</f>
        <v/>
      </c>
      <c r="D57" s="4" t="str">
        <f t="shared" si="0"/>
        <v/>
      </c>
      <c r="E57" s="4" t="str">
        <f t="shared" si="1"/>
        <v/>
      </c>
      <c r="F57" s="4" t="str">
        <f t="shared" si="2"/>
        <v/>
      </c>
      <c r="G57" s="4" t="str">
        <f t="shared" si="3"/>
        <v/>
      </c>
      <c r="I57" s="4" t="str">
        <f t="shared" si="4"/>
        <v/>
      </c>
    </row>
    <row r="58" spans="1:9" x14ac:dyDescent="0.2">
      <c r="A58" s="4" t="str">
        <f>IF('True_Odds_Calculator_3-way'!A59="","",'True_Odds_Calculator_3-way'!A59)</f>
        <v/>
      </c>
      <c r="B58" s="4" t="str">
        <f>IF('True_Odds_Calculator_3-way'!B59="","",'True_Odds_Calculator_3-way'!B59)</f>
        <v/>
      </c>
      <c r="C58" s="4" t="str">
        <f>IF('True_Odds_Calculator_3-way'!C59="","",'True_Odds_Calculator_3-way'!C59)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IF('True_Odds_Calculator_3-way'!A60="","",'True_Odds_Calculator_3-way'!A60)</f>
        <v/>
      </c>
      <c r="B59" s="4" t="str">
        <f>IF('True_Odds_Calculator_3-way'!B60="","",'True_Odds_Calculator_3-way'!B60)</f>
        <v/>
      </c>
      <c r="C59" s="4" t="str">
        <f>IF('True_Odds_Calculator_3-way'!C60="","",'True_Odds_Calculator_3-way'!C60)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IF('True_Odds_Calculator_3-way'!A61="","",'True_Odds_Calculator_3-way'!A61)</f>
        <v/>
      </c>
      <c r="B60" s="4" t="str">
        <f>IF('True_Odds_Calculator_3-way'!B61="","",'True_Odds_Calculator_3-way'!B61)</f>
        <v/>
      </c>
      <c r="C60" s="4" t="str">
        <f>IF('True_Odds_Calculator_3-way'!C61="","",'True_Odds_Calculator_3-way'!C61)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IF('True_Odds_Calculator_3-way'!A62="","",'True_Odds_Calculator_3-way'!A62)</f>
        <v/>
      </c>
      <c r="B61" s="4" t="str">
        <f>IF('True_Odds_Calculator_3-way'!B62="","",'True_Odds_Calculator_3-way'!B62)</f>
        <v/>
      </c>
      <c r="C61" s="4" t="str">
        <f>IF('True_Odds_Calculator_3-way'!C62="","",'True_Odds_Calculator_3-way'!C62)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2.13</v>
      </c>
      <c r="B2" s="4">
        <f>IF('True_Odds_Calculator_2-way'!B3="","",'True_Odds_Calculator_2-way'!B3)</f>
        <v>1.77</v>
      </c>
      <c r="C2" s="4">
        <f>1/A2</f>
        <v>0.46948356807511737</v>
      </c>
      <c r="D2">
        <f>1/B2</f>
        <v>0.56497175141242939</v>
      </c>
      <c r="E2">
        <f>C2+D2-1</f>
        <v>3.4455319487546765E-2</v>
      </c>
      <c r="F2">
        <f>C2+D2-(C2*D2)-1</f>
        <v>-0.23078963422720888</v>
      </c>
      <c r="G2">
        <v>0</v>
      </c>
      <c r="H2">
        <f>C2*D2</f>
        <v>0.26524495371475559</v>
      </c>
      <c r="I2">
        <f>((-4*F2*H2)^0.5)/(2*F2)</f>
        <v>-1.0720509244860594</v>
      </c>
      <c r="J2">
        <f>(-((-4*F2*H2)^0.5))/(2*F2)</f>
        <v>1.0720509244860594</v>
      </c>
      <c r="K2">
        <f>IF(A2="","",(C2/($J2+C2-($J2*C2))))</f>
        <v>0.45219863720922326</v>
      </c>
      <c r="L2">
        <f>IF(B2="","",(D2/($J2+D2-($J2*D2))))</f>
        <v>0.54780136279077696</v>
      </c>
      <c r="M2">
        <f>IF(A2="","",1/K2)</f>
        <v>2.2114175446692466</v>
      </c>
      <c r="N2">
        <f>IF(B2="","",1/L2)</f>
        <v>1.8254792118542653</v>
      </c>
    </row>
    <row r="3" spans="1:14" x14ac:dyDescent="0.25">
      <c r="A3" s="4">
        <f>IF('True_Odds_Calculator_2-way'!A4="","",'True_Odds_Calculator_2-way'!A4)</f>
        <v>2.25</v>
      </c>
      <c r="B3" s="4">
        <f>IF('True_Odds_Calculator_2-way'!B4="","",'True_Odds_Calculator_2-way'!B4)</f>
        <v>1.7</v>
      </c>
      <c r="C3" s="4">
        <f t="shared" ref="C3:C66" si="0">1/A3</f>
        <v>0.44444444444444442</v>
      </c>
      <c r="D3">
        <f t="shared" ref="D3:D66" si="1">1/B3</f>
        <v>0.58823529411764708</v>
      </c>
      <c r="E3">
        <f t="shared" ref="E3:E66" si="2">C3+D3-1</f>
        <v>3.2679738562091387E-2</v>
      </c>
      <c r="F3">
        <f t="shared" ref="F3:F66" si="3">C3+D3-(C3*D3)-1</f>
        <v>-0.2287581699346406</v>
      </c>
      <c r="G3">
        <v>0</v>
      </c>
      <c r="H3">
        <f t="shared" ref="H3:H66" si="4">C3*D3</f>
        <v>0.26143790849673204</v>
      </c>
      <c r="I3">
        <f t="shared" ref="I3:I66" si="5">((-4*F3*H3)^0.5)/(2*F3)</f>
        <v>-1.0690449676496974</v>
      </c>
      <c r="J3">
        <f t="shared" ref="J3:J66" si="6">(-((-4*F3*H3)^0.5))/(2*F3)</f>
        <v>1.0690449676496974</v>
      </c>
      <c r="K3">
        <f t="shared" ref="K3:K66" si="7">IF(A3="","",(C3/($J3+C3-($J3*C3))))</f>
        <v>0.42802608489724608</v>
      </c>
      <c r="L3">
        <f t="shared" ref="L3:L66" si="8">IF(B3="","",(D3/($J3+D3-($J3*D3))))</f>
        <v>0.57197391510275408</v>
      </c>
      <c r="M3">
        <f t="shared" ref="M3:M66" si="9">IF(A3="","",1/K3)</f>
        <v>2.3363062095621219</v>
      </c>
      <c r="N3">
        <f t="shared" ref="N3:N66" si="10">IF(B3="","",1/L3)</f>
        <v>1.7483314773547878</v>
      </c>
    </row>
    <row r="4" spans="1:14" x14ac:dyDescent="0.25">
      <c r="A4" s="4">
        <f>IF('True_Odds_Calculator_2-way'!A5="","",'True_Odds_Calculator_2-way'!A5)</f>
        <v>2.38</v>
      </c>
      <c r="B4" s="4">
        <f>IF('True_Odds_Calculator_2-way'!B5="","",'True_Odds_Calculator_2-way'!B5)</f>
        <v>1.63</v>
      </c>
      <c r="C4" s="4">
        <f t="shared" si="0"/>
        <v>0.42016806722689076</v>
      </c>
      <c r="D4">
        <f t="shared" si="1"/>
        <v>0.61349693251533743</v>
      </c>
      <c r="E4">
        <f t="shared" si="2"/>
        <v>3.3664999742228252E-2</v>
      </c>
      <c r="F4">
        <f t="shared" si="3"/>
        <v>-0.22410682064236731</v>
      </c>
      <c r="G4">
        <v>0</v>
      </c>
      <c r="H4">
        <f t="shared" si="4"/>
        <v>0.25777182038459556</v>
      </c>
      <c r="I4">
        <f t="shared" si="5"/>
        <v>-1.0724824201463117</v>
      </c>
      <c r="J4">
        <f t="shared" si="6"/>
        <v>1.0724824201463117</v>
      </c>
      <c r="K4">
        <f t="shared" si="7"/>
        <v>0.40322162143360418</v>
      </c>
      <c r="L4">
        <f t="shared" si="8"/>
        <v>0.59677837856639582</v>
      </c>
      <c r="M4">
        <f t="shared" si="9"/>
        <v>2.4800257398019103</v>
      </c>
      <c r="N4">
        <f t="shared" si="10"/>
        <v>1.6756639246921761</v>
      </c>
    </row>
    <row r="5" spans="1:14" x14ac:dyDescent="0.25">
      <c r="A5" s="4">
        <f>IF('True_Odds_Calculator_2-way'!A6="","",'True_Odds_Calculator_2-way'!A6)</f>
        <v>2.29</v>
      </c>
      <c r="B5" s="4">
        <f>IF('True_Odds_Calculator_2-way'!B6="","",'True_Odds_Calculator_2-way'!B6)</f>
        <v>1.68</v>
      </c>
      <c r="C5" s="4">
        <f t="shared" si="0"/>
        <v>0.4366812227074236</v>
      </c>
      <c r="D5">
        <f t="shared" si="1"/>
        <v>0.59523809523809523</v>
      </c>
      <c r="E5">
        <f t="shared" si="2"/>
        <v>3.1919317945518833E-2</v>
      </c>
      <c r="F5">
        <f t="shared" si="3"/>
        <v>-0.22800998128509042</v>
      </c>
      <c r="G5">
        <v>0</v>
      </c>
      <c r="H5">
        <f t="shared" si="4"/>
        <v>0.25992929923060926</v>
      </c>
      <c r="I5">
        <f t="shared" si="5"/>
        <v>-1.0677035543974551</v>
      </c>
      <c r="J5">
        <f t="shared" si="6"/>
        <v>1.0677035543974551</v>
      </c>
      <c r="K5">
        <f t="shared" si="7"/>
        <v>0.42063861953679943</v>
      </c>
      <c r="L5">
        <f t="shared" si="8"/>
        <v>0.57936138046320074</v>
      </c>
      <c r="M5">
        <f t="shared" si="9"/>
        <v>2.3773375851727168</v>
      </c>
      <c r="N5">
        <f t="shared" si="10"/>
        <v>1.7260384169902692</v>
      </c>
    </row>
    <row r="6" spans="1:14" x14ac:dyDescent="0.25">
      <c r="A6" s="4">
        <f>IF('True_Odds_Calculator_2-way'!A7="","",'True_Odds_Calculator_2-way'!A7)</f>
        <v>1.98</v>
      </c>
      <c r="B6" s="4">
        <f>IF('True_Odds_Calculator_2-way'!B7="","",'True_Odds_Calculator_2-way'!B7)</f>
        <v>1.91</v>
      </c>
      <c r="C6" s="4">
        <f t="shared" si="0"/>
        <v>0.50505050505050508</v>
      </c>
      <c r="D6">
        <f t="shared" si="1"/>
        <v>0.52356020942408377</v>
      </c>
      <c r="E6">
        <f t="shared" si="2"/>
        <v>2.861071447458885E-2</v>
      </c>
      <c r="F6">
        <f t="shared" si="3"/>
        <v>-0.23581363371939279</v>
      </c>
      <c r="G6">
        <v>0</v>
      </c>
      <c r="H6">
        <f t="shared" si="4"/>
        <v>0.2644243481939817</v>
      </c>
      <c r="I6">
        <f t="shared" si="5"/>
        <v>-1.0589275952301447</v>
      </c>
      <c r="J6">
        <f t="shared" si="6"/>
        <v>1.0589275952301447</v>
      </c>
      <c r="K6">
        <f t="shared" si="7"/>
        <v>0.4907375632320416</v>
      </c>
      <c r="L6">
        <f t="shared" si="8"/>
        <v>0.50926243676795835</v>
      </c>
      <c r="M6">
        <f t="shared" si="9"/>
        <v>2.0377490433255412</v>
      </c>
      <c r="N6">
        <f t="shared" si="10"/>
        <v>1.9636241116594322</v>
      </c>
    </row>
    <row r="7" spans="1:14" x14ac:dyDescent="0.25">
      <c r="A7" s="4">
        <f>IF('True_Odds_Calculator_2-way'!A8="","",'True_Odds_Calculator_2-way'!A8)</f>
        <v>2.0499999999999998</v>
      </c>
      <c r="B7" s="4">
        <f>IF('True_Odds_Calculator_2-way'!B8="","",'True_Odds_Calculator_2-way'!B8)</f>
        <v>1.83</v>
      </c>
      <c r="C7" s="4">
        <f t="shared" si="0"/>
        <v>0.48780487804878053</v>
      </c>
      <c r="D7">
        <f t="shared" si="1"/>
        <v>0.54644808743169393</v>
      </c>
      <c r="E7">
        <f t="shared" si="2"/>
        <v>3.4252965480474407E-2</v>
      </c>
      <c r="F7">
        <f t="shared" si="3"/>
        <v>-0.23230707716913246</v>
      </c>
      <c r="G7">
        <v>0</v>
      </c>
      <c r="H7">
        <f t="shared" si="4"/>
        <v>0.26656004264960681</v>
      </c>
      <c r="I7">
        <f t="shared" si="5"/>
        <v>-1.0711894933108055</v>
      </c>
      <c r="J7">
        <f t="shared" si="6"/>
        <v>1.0711894933108055</v>
      </c>
      <c r="K7">
        <f t="shared" si="7"/>
        <v>0.47064383372894186</v>
      </c>
      <c r="L7">
        <f t="shared" si="8"/>
        <v>0.52935616627105819</v>
      </c>
      <c r="M7">
        <f t="shared" si="9"/>
        <v>2.1247489679763456</v>
      </c>
      <c r="N7">
        <f t="shared" si="10"/>
        <v>1.8890872794479689</v>
      </c>
    </row>
    <row r="8" spans="1:14" x14ac:dyDescent="0.25">
      <c r="A8" s="4">
        <f>IF('True_Odds_Calculator_2-way'!A9="","",'True_Odds_Calculator_2-way'!A9)</f>
        <v>1.98</v>
      </c>
      <c r="B8" s="4">
        <f>IF('True_Odds_Calculator_2-way'!B9="","",'True_Odds_Calculator_2-way'!B9)</f>
        <v>1.89</v>
      </c>
      <c r="C8" s="4">
        <f t="shared" si="0"/>
        <v>0.50505050505050508</v>
      </c>
      <c r="D8">
        <f t="shared" si="1"/>
        <v>0.52910052910052918</v>
      </c>
      <c r="E8">
        <f t="shared" si="2"/>
        <v>3.4151034151034265E-2</v>
      </c>
      <c r="F8">
        <f t="shared" si="3"/>
        <v>-0.23307145529367745</v>
      </c>
      <c r="G8">
        <v>0</v>
      </c>
      <c r="H8">
        <f t="shared" si="4"/>
        <v>0.26722248944471172</v>
      </c>
      <c r="I8">
        <f t="shared" si="5"/>
        <v>-1.0707595557083738</v>
      </c>
      <c r="J8">
        <f t="shared" si="6"/>
        <v>1.0707595557083738</v>
      </c>
      <c r="K8">
        <f t="shared" si="7"/>
        <v>0.48796093876492608</v>
      </c>
      <c r="L8">
        <f t="shared" si="8"/>
        <v>0.5120390612350737</v>
      </c>
      <c r="M8">
        <f t="shared" si="9"/>
        <v>2.0493443645942064</v>
      </c>
      <c r="N8">
        <f t="shared" si="10"/>
        <v>1.9529760045804527</v>
      </c>
    </row>
    <row r="9" spans="1:14" x14ac:dyDescent="0.25">
      <c r="A9" s="4">
        <f>IF('True_Odds_Calculator_2-way'!A10="","",'True_Odds_Calculator_2-way'!A10)</f>
        <v>2</v>
      </c>
      <c r="B9" s="4">
        <f>IF('True_Odds_Calculator_2-way'!B10="","",'True_Odds_Calculator_2-way'!B10)</f>
        <v>1.88</v>
      </c>
      <c r="C9" s="4">
        <f t="shared" si="0"/>
        <v>0.5</v>
      </c>
      <c r="D9">
        <f t="shared" si="1"/>
        <v>0.53191489361702127</v>
      </c>
      <c r="E9">
        <f t="shared" si="2"/>
        <v>3.1914893617021267E-2</v>
      </c>
      <c r="F9">
        <f t="shared" si="3"/>
        <v>-0.23404255319148937</v>
      </c>
      <c r="G9">
        <v>0</v>
      </c>
      <c r="H9">
        <f t="shared" si="4"/>
        <v>0.26595744680851063</v>
      </c>
      <c r="I9">
        <f t="shared" si="5"/>
        <v>-1.0660035817780522</v>
      </c>
      <c r="J9">
        <f t="shared" si="6"/>
        <v>1.0660035817780522</v>
      </c>
      <c r="K9">
        <f t="shared" si="7"/>
        <v>0.48402626637238261</v>
      </c>
      <c r="L9">
        <f t="shared" si="8"/>
        <v>0.51597373362761745</v>
      </c>
      <c r="M9">
        <f t="shared" si="9"/>
        <v>2.0660035817780522</v>
      </c>
      <c r="N9">
        <f t="shared" si="10"/>
        <v>1.9380831519646857</v>
      </c>
    </row>
    <row r="10" spans="1:14" x14ac:dyDescent="0.25">
      <c r="A10" s="4">
        <f>IF('True_Odds_Calculator_2-way'!A11="","",'True_Odds_Calculator_2-way'!A11)</f>
        <v>1.91</v>
      </c>
      <c r="B10" s="4">
        <f>IF('True_Odds_Calculator_2-way'!B11="","",'True_Odds_Calculator_2-way'!B11)</f>
        <v>1.96</v>
      </c>
      <c r="C10" s="4">
        <f t="shared" si="0"/>
        <v>0.52356020942408377</v>
      </c>
      <c r="D10">
        <f t="shared" si="1"/>
        <v>0.51020408163265307</v>
      </c>
      <c r="E10">
        <f t="shared" si="2"/>
        <v>3.3764291056736839E-2</v>
      </c>
      <c r="F10">
        <f t="shared" si="3"/>
        <v>-0.23335826477187727</v>
      </c>
      <c r="G10">
        <v>0</v>
      </c>
      <c r="H10">
        <f t="shared" si="4"/>
        <v>0.26712255582861416</v>
      </c>
      <c r="I10">
        <f t="shared" si="5"/>
        <v>-1.0699012312772824</v>
      </c>
      <c r="J10">
        <f t="shared" si="6"/>
        <v>1.0699012312772824</v>
      </c>
      <c r="K10">
        <f t="shared" si="7"/>
        <v>0.50668568712332396</v>
      </c>
      <c r="L10">
        <f t="shared" si="8"/>
        <v>0.49331431287667615</v>
      </c>
      <c r="M10">
        <f t="shared" si="9"/>
        <v>1.9736101204623264</v>
      </c>
      <c r="N10">
        <f t="shared" si="10"/>
        <v>2.0271051820261912</v>
      </c>
    </row>
    <row r="11" spans="1:14" x14ac:dyDescent="0.25">
      <c r="A11" s="4">
        <f>IF('True_Odds_Calculator_2-way'!A12="","",'True_Odds_Calculator_2-way'!A12)</f>
        <v>2.0699999999999998</v>
      </c>
      <c r="B11" s="4">
        <f>IF('True_Odds_Calculator_2-way'!B12="","",'True_Odds_Calculator_2-way'!B12)</f>
        <v>1.8</v>
      </c>
      <c r="C11" s="4">
        <f t="shared" si="0"/>
        <v>0.48309178743961356</v>
      </c>
      <c r="D11">
        <f t="shared" si="1"/>
        <v>0.55555555555555558</v>
      </c>
      <c r="E11">
        <f t="shared" si="2"/>
        <v>3.8647342995169254E-2</v>
      </c>
      <c r="F11">
        <f t="shared" si="3"/>
        <v>-0.22973698336017168</v>
      </c>
      <c r="G11">
        <v>0</v>
      </c>
      <c r="H11">
        <f t="shared" si="4"/>
        <v>0.26838432635534087</v>
      </c>
      <c r="I11">
        <f t="shared" si="5"/>
        <v>-1.0808442529177926</v>
      </c>
      <c r="J11">
        <f t="shared" si="6"/>
        <v>1.0808442529177926</v>
      </c>
      <c r="K11">
        <f t="shared" si="7"/>
        <v>0.46371363147270434</v>
      </c>
      <c r="L11">
        <f t="shared" si="8"/>
        <v>0.53628636852729539</v>
      </c>
      <c r="M11">
        <f t="shared" si="9"/>
        <v>2.1565033506220384</v>
      </c>
      <c r="N11">
        <f t="shared" si="10"/>
        <v>1.8646754023342345</v>
      </c>
    </row>
    <row r="12" spans="1:14" x14ac:dyDescent="0.25">
      <c r="A12" s="4">
        <f>IF('True_Odds_Calculator_2-way'!A13="","",'True_Odds_Calculator_2-way'!A13)</f>
        <v>2</v>
      </c>
      <c r="B12" s="4">
        <f>IF('True_Odds_Calculator_2-way'!B13="","",'True_Odds_Calculator_2-way'!B13)</f>
        <v>1.87</v>
      </c>
      <c r="C12" s="4">
        <f t="shared" si="0"/>
        <v>0.5</v>
      </c>
      <c r="D12">
        <f t="shared" si="1"/>
        <v>0.53475935828876997</v>
      </c>
      <c r="E12">
        <f t="shared" si="2"/>
        <v>3.475935828876997E-2</v>
      </c>
      <c r="F12">
        <f t="shared" si="3"/>
        <v>-0.23262032085561501</v>
      </c>
      <c r="G12">
        <v>0</v>
      </c>
      <c r="H12">
        <f t="shared" si="4"/>
        <v>0.26737967914438499</v>
      </c>
      <c r="I12">
        <f t="shared" si="5"/>
        <v>-1.0721125348377947</v>
      </c>
      <c r="J12">
        <f t="shared" si="6"/>
        <v>1.0721125348377947</v>
      </c>
      <c r="K12">
        <f t="shared" si="7"/>
        <v>0.48259927160678084</v>
      </c>
      <c r="L12">
        <f t="shared" si="8"/>
        <v>0.51740072839321916</v>
      </c>
      <c r="M12">
        <f t="shared" si="9"/>
        <v>2.0721125348377947</v>
      </c>
      <c r="N12">
        <f t="shared" si="10"/>
        <v>1.9327379053088816</v>
      </c>
    </row>
    <row r="13" spans="1:14" x14ac:dyDescent="0.25">
      <c r="A13" s="4">
        <f>IF('True_Odds_Calculator_2-way'!A14="","",'True_Odds_Calculator_2-way'!A14)</f>
        <v>1.87</v>
      </c>
      <c r="B13" s="4">
        <f>IF('True_Odds_Calculator_2-way'!B14="","",'True_Odds_Calculator_2-way'!B14)</f>
        <v>2</v>
      </c>
      <c r="C13" s="4">
        <f t="shared" si="0"/>
        <v>0.53475935828876997</v>
      </c>
      <c r="D13">
        <f t="shared" si="1"/>
        <v>0.5</v>
      </c>
      <c r="E13">
        <f t="shared" si="2"/>
        <v>3.475935828876997E-2</v>
      </c>
      <c r="F13">
        <f t="shared" si="3"/>
        <v>-0.23262032085561501</v>
      </c>
      <c r="G13">
        <v>0</v>
      </c>
      <c r="H13">
        <f t="shared" si="4"/>
        <v>0.26737967914438499</v>
      </c>
      <c r="I13">
        <f t="shared" si="5"/>
        <v>-1.0721125348377947</v>
      </c>
      <c r="J13">
        <f t="shared" si="6"/>
        <v>1.0721125348377947</v>
      </c>
      <c r="K13">
        <f t="shared" si="7"/>
        <v>0.51740072839321916</v>
      </c>
      <c r="L13">
        <f t="shared" si="8"/>
        <v>0.48259927160678084</v>
      </c>
      <c r="M13">
        <f t="shared" si="9"/>
        <v>1.9327379053088816</v>
      </c>
      <c r="N13">
        <f t="shared" si="10"/>
        <v>2.0721125348377947</v>
      </c>
    </row>
    <row r="14" spans="1:14" x14ac:dyDescent="0.25">
      <c r="A14" s="4">
        <f>IF('True_Odds_Calculator_2-way'!A15="","",'True_Odds_Calculator_2-way'!A15)</f>
        <v>1.71</v>
      </c>
      <c r="B14" s="4">
        <f>IF('True_Odds_Calculator_2-way'!B15="","",'True_Odds_Calculator_2-way'!B15)</f>
        <v>2.2000000000000002</v>
      </c>
      <c r="C14" s="4">
        <f t="shared" si="0"/>
        <v>0.58479532163742687</v>
      </c>
      <c r="D14">
        <f t="shared" si="1"/>
        <v>0.45454545454545453</v>
      </c>
      <c r="E14">
        <f t="shared" si="2"/>
        <v>3.9340776182881454E-2</v>
      </c>
      <c r="F14">
        <f t="shared" si="3"/>
        <v>-0.22647527910685805</v>
      </c>
      <c r="G14">
        <v>0</v>
      </c>
      <c r="H14">
        <f t="shared" si="4"/>
        <v>0.26581605528973945</v>
      </c>
      <c r="I14">
        <f t="shared" si="5"/>
        <v>-1.0833784750435986</v>
      </c>
      <c r="J14">
        <f t="shared" si="6"/>
        <v>1.0833784750435986</v>
      </c>
      <c r="K14">
        <f t="shared" si="7"/>
        <v>0.56522763114868146</v>
      </c>
      <c r="L14">
        <f t="shared" si="8"/>
        <v>0.43477236885131854</v>
      </c>
      <c r="M14">
        <f t="shared" si="9"/>
        <v>1.7691987172809549</v>
      </c>
      <c r="N14">
        <f t="shared" si="10"/>
        <v>2.3000541700523187</v>
      </c>
    </row>
    <row r="15" spans="1:14" x14ac:dyDescent="0.25">
      <c r="A15" s="4">
        <f>IF('True_Odds_Calculator_2-way'!A16="","",'True_Odds_Calculator_2-way'!A16)</f>
        <v>1.92</v>
      </c>
      <c r="B15" s="4">
        <f>IF('True_Odds_Calculator_2-way'!B16="","",'True_Odds_Calculator_2-way'!B16)</f>
        <v>1.95</v>
      </c>
      <c r="C15" s="4">
        <f t="shared" si="0"/>
        <v>0.52083333333333337</v>
      </c>
      <c r="D15">
        <f t="shared" si="1"/>
        <v>0.51282051282051289</v>
      </c>
      <c r="E15">
        <f t="shared" si="2"/>
        <v>3.3653846153846256E-2</v>
      </c>
      <c r="F15">
        <f t="shared" si="3"/>
        <v>-0.23344017094017089</v>
      </c>
      <c r="G15">
        <v>0</v>
      </c>
      <c r="H15">
        <f t="shared" si="4"/>
        <v>0.26709401709401714</v>
      </c>
      <c r="I15">
        <f t="shared" si="5"/>
        <v>-1.0696563746013956</v>
      </c>
      <c r="J15">
        <f t="shared" si="6"/>
        <v>1.0696563746013956</v>
      </c>
      <c r="K15">
        <f t="shared" si="7"/>
        <v>0.50401095327935097</v>
      </c>
      <c r="L15">
        <f t="shared" si="8"/>
        <v>0.49598904672064897</v>
      </c>
      <c r="M15">
        <f t="shared" si="9"/>
        <v>1.9840838646332837</v>
      </c>
      <c r="N15">
        <f t="shared" si="10"/>
        <v>2.0161735558713256</v>
      </c>
    </row>
    <row r="16" spans="1:14" x14ac:dyDescent="0.25">
      <c r="A16" s="4">
        <f>IF('True_Odds_Calculator_2-way'!A17="","",'True_Odds_Calculator_2-way'!A17)</f>
        <v>1.88</v>
      </c>
      <c r="B16" s="4">
        <f>IF('True_Odds_Calculator_2-way'!B17="","",'True_Odds_Calculator_2-way'!B17)</f>
        <v>1.99</v>
      </c>
      <c r="C16" s="4">
        <f t="shared" si="0"/>
        <v>0.53191489361702127</v>
      </c>
      <c r="D16">
        <f t="shared" si="1"/>
        <v>0.50251256281407031</v>
      </c>
      <c r="E16">
        <f t="shared" si="2"/>
        <v>3.4427456431091574E-2</v>
      </c>
      <c r="F16">
        <f t="shared" si="3"/>
        <v>-0.23286645995937127</v>
      </c>
      <c r="G16">
        <v>0</v>
      </c>
      <c r="H16">
        <f t="shared" si="4"/>
        <v>0.2672939163904629</v>
      </c>
      <c r="I16">
        <f t="shared" si="5"/>
        <v>-1.0713739108887084</v>
      </c>
      <c r="J16">
        <f t="shared" si="6"/>
        <v>1.0713739108887084</v>
      </c>
      <c r="K16">
        <f t="shared" si="7"/>
        <v>0.51471862576142968</v>
      </c>
      <c r="L16">
        <f t="shared" si="8"/>
        <v>0.48528137423857021</v>
      </c>
      <c r="M16">
        <f t="shared" si="9"/>
        <v>1.9428090415820634</v>
      </c>
      <c r="N16">
        <f t="shared" si="10"/>
        <v>2.0606601717798219</v>
      </c>
    </row>
    <row r="17" spans="1:14" x14ac:dyDescent="0.25">
      <c r="A17" s="4">
        <f>IF('True_Odds_Calculator_2-way'!A18="","",'True_Odds_Calculator_2-way'!A18)</f>
        <v>2.11</v>
      </c>
      <c r="B17" s="4">
        <f>IF('True_Odds_Calculator_2-way'!B18="","",'True_Odds_Calculator_2-way'!B18)</f>
        <v>1.77</v>
      </c>
      <c r="C17" s="4">
        <f t="shared" si="0"/>
        <v>0.47393364928909953</v>
      </c>
      <c r="D17">
        <f t="shared" si="1"/>
        <v>0.56497175141242939</v>
      </c>
      <c r="E17">
        <f t="shared" si="2"/>
        <v>3.8905400701529036E-2</v>
      </c>
      <c r="F17">
        <f t="shared" si="3"/>
        <v>-0.22885372319061759</v>
      </c>
      <c r="G17">
        <v>0</v>
      </c>
      <c r="H17">
        <f t="shared" si="4"/>
        <v>0.26775912389214662</v>
      </c>
      <c r="I17">
        <f t="shared" si="5"/>
        <v>-1.0816659234722941</v>
      </c>
      <c r="J17">
        <f t="shared" si="6"/>
        <v>1.0816659234722941</v>
      </c>
      <c r="K17">
        <f t="shared" si="7"/>
        <v>0.45441136703461599</v>
      </c>
      <c r="L17">
        <f t="shared" si="8"/>
        <v>0.54558863296538396</v>
      </c>
      <c r="M17">
        <f t="shared" si="9"/>
        <v>2.2006491750542465</v>
      </c>
      <c r="N17">
        <f t="shared" si="10"/>
        <v>1.8328827610736662</v>
      </c>
    </row>
    <row r="18" spans="1:14" x14ac:dyDescent="0.25">
      <c r="A18" s="4">
        <f>IF('True_Odds_Calculator_2-way'!A19="","",'True_Odds_Calculator_2-way'!A19)</f>
        <v>1.99</v>
      </c>
      <c r="B18" s="4">
        <f>IF('True_Odds_Calculator_2-way'!B19="","",'True_Odds_Calculator_2-way'!B19)</f>
        <v>1.88</v>
      </c>
      <c r="C18" s="4">
        <f t="shared" si="0"/>
        <v>0.50251256281407031</v>
      </c>
      <c r="D18">
        <f t="shared" si="1"/>
        <v>0.53191489361702127</v>
      </c>
      <c r="E18">
        <f t="shared" si="2"/>
        <v>3.4427456431091574E-2</v>
      </c>
      <c r="F18">
        <f t="shared" si="3"/>
        <v>-0.23286645995937127</v>
      </c>
      <c r="G18">
        <v>0</v>
      </c>
      <c r="H18">
        <f t="shared" si="4"/>
        <v>0.2672939163904629</v>
      </c>
      <c r="I18">
        <f t="shared" si="5"/>
        <v>-1.0713739108887084</v>
      </c>
      <c r="J18">
        <f t="shared" si="6"/>
        <v>1.0713739108887084</v>
      </c>
      <c r="K18">
        <f t="shared" si="7"/>
        <v>0.48528137423857021</v>
      </c>
      <c r="L18">
        <f t="shared" si="8"/>
        <v>0.51471862576142968</v>
      </c>
      <c r="M18">
        <f t="shared" si="9"/>
        <v>2.0606601717798219</v>
      </c>
      <c r="N18">
        <f t="shared" si="10"/>
        <v>1.9428090415820634</v>
      </c>
    </row>
    <row r="19" spans="1:14" x14ac:dyDescent="0.25">
      <c r="A19" s="4">
        <f>IF('True_Odds_Calculator_2-way'!A20="","",'True_Odds_Calculator_2-way'!A20)</f>
        <v>2.16</v>
      </c>
      <c r="B19" s="4">
        <f>IF('True_Odds_Calculator_2-way'!B20="","",'True_Odds_Calculator_2-way'!B20)</f>
        <v>1.74</v>
      </c>
      <c r="C19" s="4">
        <f t="shared" si="0"/>
        <v>0.46296296296296291</v>
      </c>
      <c r="D19">
        <f t="shared" si="1"/>
        <v>0.57471264367816088</v>
      </c>
      <c r="E19">
        <f t="shared" si="2"/>
        <v>3.7675606641123682E-2</v>
      </c>
      <c r="F19">
        <f t="shared" si="3"/>
        <v>-0.22839506172839519</v>
      </c>
      <c r="G19">
        <v>0</v>
      </c>
      <c r="H19">
        <f t="shared" si="4"/>
        <v>0.26607066836951887</v>
      </c>
      <c r="I19">
        <f t="shared" si="5"/>
        <v>-1.0793322294408634</v>
      </c>
      <c r="J19">
        <f t="shared" si="6"/>
        <v>1.0793322294408634</v>
      </c>
      <c r="K19">
        <f t="shared" si="7"/>
        <v>0.44404472798104189</v>
      </c>
      <c r="L19">
        <f t="shared" si="8"/>
        <v>0.55595527201895822</v>
      </c>
      <c r="M19">
        <f t="shared" si="9"/>
        <v>2.2520253861514017</v>
      </c>
      <c r="N19">
        <f t="shared" si="10"/>
        <v>1.7987058497862392</v>
      </c>
    </row>
    <row r="20" spans="1:14" x14ac:dyDescent="0.25">
      <c r="A20" s="4">
        <f>IF('True_Odds_Calculator_2-way'!A21="","",'True_Odds_Calculator_2-way'!A21)</f>
        <v>2.21</v>
      </c>
      <c r="B20" s="4">
        <f>IF('True_Odds_Calculator_2-way'!B21="","",'True_Odds_Calculator_2-way'!B21)</f>
        <v>1.7</v>
      </c>
      <c r="C20" s="4">
        <f t="shared" si="0"/>
        <v>0.45248868778280543</v>
      </c>
      <c r="D20">
        <f t="shared" si="1"/>
        <v>0.58823529411764708</v>
      </c>
      <c r="E20">
        <f t="shared" si="2"/>
        <v>4.0723981900452566E-2</v>
      </c>
      <c r="F20">
        <f t="shared" si="3"/>
        <v>-0.2254458344423742</v>
      </c>
      <c r="G20">
        <v>0</v>
      </c>
      <c r="H20">
        <f t="shared" si="4"/>
        <v>0.26616981634282671</v>
      </c>
      <c r="I20">
        <f t="shared" si="5"/>
        <v>-1.0865714630312671</v>
      </c>
      <c r="J20">
        <f t="shared" si="6"/>
        <v>1.0865714630312671</v>
      </c>
      <c r="K20">
        <f t="shared" si="7"/>
        <v>0.43201182193624138</v>
      </c>
      <c r="L20">
        <f t="shared" si="8"/>
        <v>0.56798817806375879</v>
      </c>
      <c r="M20">
        <f t="shared" si="9"/>
        <v>2.3147514702678329</v>
      </c>
      <c r="N20">
        <f t="shared" si="10"/>
        <v>1.7606000241218864</v>
      </c>
    </row>
    <row r="21" spans="1:14" x14ac:dyDescent="0.25">
      <c r="A21" s="4">
        <f>IF('True_Odds_Calculator_2-way'!A22="","",'True_Odds_Calculator_2-way'!A22)</f>
        <v>2.12</v>
      </c>
      <c r="B21" s="4">
        <f>IF('True_Odds_Calculator_2-way'!B22="","",'True_Odds_Calculator_2-way'!B22)</f>
        <v>1.76</v>
      </c>
      <c r="C21" s="4">
        <f t="shared" si="0"/>
        <v>0.47169811320754712</v>
      </c>
      <c r="D21">
        <f t="shared" si="1"/>
        <v>0.56818181818181823</v>
      </c>
      <c r="E21">
        <f t="shared" si="2"/>
        <v>3.9879931389365408E-2</v>
      </c>
      <c r="F21">
        <f t="shared" si="3"/>
        <v>-0.22813036020583177</v>
      </c>
      <c r="G21">
        <v>0</v>
      </c>
      <c r="H21">
        <f t="shared" si="4"/>
        <v>0.26801029159519724</v>
      </c>
      <c r="I21">
        <f t="shared" si="5"/>
        <v>-1.0838874619051502</v>
      </c>
      <c r="J21">
        <f t="shared" si="6"/>
        <v>1.0838874619051502</v>
      </c>
      <c r="K21">
        <f t="shared" si="7"/>
        <v>0.45168057659351019</v>
      </c>
      <c r="L21">
        <f t="shared" si="8"/>
        <v>0.54831942340648987</v>
      </c>
      <c r="M21">
        <f t="shared" si="9"/>
        <v>2.2139539573337679</v>
      </c>
      <c r="N21">
        <f t="shared" si="10"/>
        <v>1.8237544710479137</v>
      </c>
    </row>
    <row r="22" spans="1:14" x14ac:dyDescent="0.25">
      <c r="A22" s="4">
        <f>IF('True_Odds_Calculator_2-way'!A23="","",'True_Odds_Calculator_2-way'!A23)</f>
        <v>2.0299999999999998</v>
      </c>
      <c r="B22" s="4">
        <f>IF('True_Odds_Calculator_2-way'!B23="","",'True_Odds_Calculator_2-way'!B23)</f>
        <v>1.85</v>
      </c>
      <c r="C22" s="4">
        <f t="shared" si="0"/>
        <v>0.49261083743842371</v>
      </c>
      <c r="D22">
        <f t="shared" si="1"/>
        <v>0.54054054054054046</v>
      </c>
      <c r="E22">
        <f t="shared" si="2"/>
        <v>3.315137797896428E-2</v>
      </c>
      <c r="F22">
        <f t="shared" si="3"/>
        <v>-0.23312475036612956</v>
      </c>
      <c r="G22">
        <v>0</v>
      </c>
      <c r="H22">
        <f t="shared" si="4"/>
        <v>0.26627612834509384</v>
      </c>
      <c r="I22">
        <f t="shared" si="5"/>
        <v>-1.0687396570715308</v>
      </c>
      <c r="J22">
        <f t="shared" si="6"/>
        <v>1.0687396570715308</v>
      </c>
      <c r="K22">
        <f t="shared" si="7"/>
        <v>0.47600872092291718</v>
      </c>
      <c r="L22">
        <f t="shared" si="8"/>
        <v>0.52399127907708287</v>
      </c>
      <c r="M22">
        <f t="shared" si="9"/>
        <v>2.1008018467836762</v>
      </c>
      <c r="N22">
        <f t="shared" si="10"/>
        <v>1.9084287085108012</v>
      </c>
    </row>
    <row r="23" spans="1:14" x14ac:dyDescent="0.25">
      <c r="A23" s="4">
        <f>IF('True_Odds_Calculator_2-way'!A24="","",'True_Odds_Calculator_2-way'!A24)</f>
        <v>2.14</v>
      </c>
      <c r="B23" s="4">
        <f>IF('True_Odds_Calculator_2-way'!B24="","",'True_Odds_Calculator_2-way'!B24)</f>
        <v>1.75</v>
      </c>
      <c r="C23" s="4">
        <f t="shared" si="0"/>
        <v>0.46728971962616822</v>
      </c>
      <c r="D23">
        <f t="shared" si="1"/>
        <v>0.5714285714285714</v>
      </c>
      <c r="E23">
        <f t="shared" si="2"/>
        <v>3.8718291054739673E-2</v>
      </c>
      <c r="F23">
        <f t="shared" si="3"/>
        <v>-0.22830440587449929</v>
      </c>
      <c r="G23">
        <v>0</v>
      </c>
      <c r="H23">
        <f t="shared" si="4"/>
        <v>0.26702269692923897</v>
      </c>
      <c r="I23">
        <f t="shared" si="5"/>
        <v>-1.0814761408717504</v>
      </c>
      <c r="J23">
        <f t="shared" si="6"/>
        <v>1.0814761408717504</v>
      </c>
      <c r="K23">
        <f t="shared" si="7"/>
        <v>0.44785153960345248</v>
      </c>
      <c r="L23">
        <f t="shared" si="8"/>
        <v>0.55214846039654741</v>
      </c>
      <c r="M23">
        <f t="shared" si="9"/>
        <v>2.2328828005937953</v>
      </c>
      <c r="N23">
        <f t="shared" si="10"/>
        <v>1.8111071056538131</v>
      </c>
    </row>
    <row r="24" spans="1:14" x14ac:dyDescent="0.25">
      <c r="A24" s="4">
        <f>IF('True_Odds_Calculator_2-way'!A25="","",'True_Odds_Calculator_2-way'!A25)</f>
        <v>2.36</v>
      </c>
      <c r="B24" s="4">
        <f>IF('True_Odds_Calculator_2-way'!B25="","",'True_Odds_Calculator_2-way'!B25)</f>
        <v>1.63</v>
      </c>
      <c r="C24" s="4">
        <f t="shared" si="0"/>
        <v>0.42372881355932207</v>
      </c>
      <c r="D24">
        <f t="shared" si="1"/>
        <v>0.61349693251533743</v>
      </c>
      <c r="E24">
        <f t="shared" si="2"/>
        <v>3.7225746074659449E-2</v>
      </c>
      <c r="F24">
        <f t="shared" si="3"/>
        <v>-0.2227305812623479</v>
      </c>
      <c r="G24">
        <v>0</v>
      </c>
      <c r="H24">
        <f t="shared" si="4"/>
        <v>0.25995632733700741</v>
      </c>
      <c r="I24">
        <f t="shared" si="5"/>
        <v>-1.0803395392536073</v>
      </c>
      <c r="J24">
        <f t="shared" si="6"/>
        <v>1.0803395392536073</v>
      </c>
      <c r="K24">
        <f t="shared" si="7"/>
        <v>0.40497933867464492</v>
      </c>
      <c r="L24">
        <f t="shared" si="8"/>
        <v>0.59502066132535514</v>
      </c>
      <c r="M24">
        <f t="shared" si="9"/>
        <v>2.4692617733849058</v>
      </c>
      <c r="N24">
        <f t="shared" si="10"/>
        <v>1.6806139097297725</v>
      </c>
    </row>
    <row r="25" spans="1:14" x14ac:dyDescent="0.25">
      <c r="A25" s="4">
        <f>IF('True_Odds_Calculator_2-way'!A26="","",'True_Odds_Calculator_2-way'!A26)</f>
        <v>2.0499999999999998</v>
      </c>
      <c r="B25" s="4">
        <f>IF('True_Odds_Calculator_2-way'!B26="","",'True_Odds_Calculator_2-way'!B26)</f>
        <v>1.83</v>
      </c>
      <c r="C25" s="4">
        <f t="shared" si="0"/>
        <v>0.48780487804878053</v>
      </c>
      <c r="D25">
        <f t="shared" si="1"/>
        <v>0.54644808743169393</v>
      </c>
      <c r="E25">
        <f t="shared" si="2"/>
        <v>3.4252965480474407E-2</v>
      </c>
      <c r="F25">
        <f t="shared" si="3"/>
        <v>-0.23230707716913246</v>
      </c>
      <c r="G25">
        <v>0</v>
      </c>
      <c r="H25">
        <f t="shared" si="4"/>
        <v>0.26656004264960681</v>
      </c>
      <c r="I25">
        <f t="shared" si="5"/>
        <v>-1.0711894933108055</v>
      </c>
      <c r="J25">
        <f t="shared" si="6"/>
        <v>1.0711894933108055</v>
      </c>
      <c r="K25">
        <f t="shared" si="7"/>
        <v>0.47064383372894186</v>
      </c>
      <c r="L25">
        <f t="shared" si="8"/>
        <v>0.52935616627105819</v>
      </c>
      <c r="M25">
        <f t="shared" si="9"/>
        <v>2.1247489679763456</v>
      </c>
      <c r="N25">
        <f t="shared" si="10"/>
        <v>1.8890872794479689</v>
      </c>
    </row>
    <row r="26" spans="1:14" x14ac:dyDescent="0.25">
      <c r="A26" s="4">
        <f>IF('True_Odds_Calculator_2-way'!A27="","",'True_Odds_Calculator_2-way'!A27)</f>
        <v>2.12</v>
      </c>
      <c r="B26" s="4">
        <f>IF('True_Odds_Calculator_2-way'!B27="","",'True_Odds_Calculator_2-way'!B27)</f>
        <v>1.77</v>
      </c>
      <c r="C26" s="4">
        <f t="shared" si="0"/>
        <v>0.47169811320754712</v>
      </c>
      <c r="D26">
        <f t="shared" si="1"/>
        <v>0.56497175141242939</v>
      </c>
      <c r="E26">
        <f t="shared" si="2"/>
        <v>3.6669864619976567E-2</v>
      </c>
      <c r="F26">
        <f t="shared" si="3"/>
        <v>-0.22982624453682976</v>
      </c>
      <c r="G26">
        <v>0</v>
      </c>
      <c r="H26">
        <f t="shared" si="4"/>
        <v>0.26649610915680627</v>
      </c>
      <c r="I26">
        <f t="shared" si="5"/>
        <v>-1.0768262306348702</v>
      </c>
      <c r="J26">
        <f t="shared" si="6"/>
        <v>1.0768262306348702</v>
      </c>
      <c r="K26">
        <f t="shared" si="7"/>
        <v>0.45329983228431991</v>
      </c>
      <c r="L26">
        <f t="shared" si="8"/>
        <v>0.5467001677156802</v>
      </c>
      <c r="M26">
        <f t="shared" si="9"/>
        <v>2.2060453783110545</v>
      </c>
      <c r="N26">
        <f t="shared" si="10"/>
        <v>1.8291561975888497</v>
      </c>
    </row>
    <row r="27" spans="1:14" x14ac:dyDescent="0.25">
      <c r="A27" s="4">
        <f>IF('True_Odds_Calculator_2-way'!A28="","",'True_Odds_Calculator_2-way'!A28)</f>
        <v>2.29</v>
      </c>
      <c r="B27" s="4">
        <f>IF('True_Odds_Calculator_2-way'!B28="","",'True_Odds_Calculator_2-way'!B28)</f>
        <v>1.66</v>
      </c>
      <c r="C27" s="4">
        <f t="shared" si="0"/>
        <v>0.4366812227074236</v>
      </c>
      <c r="D27">
        <f t="shared" si="1"/>
        <v>0.60240963855421692</v>
      </c>
      <c r="E27">
        <f t="shared" si="2"/>
        <v>3.9090861261640519E-2</v>
      </c>
      <c r="F27">
        <f t="shared" si="3"/>
        <v>-0.22397011627295205</v>
      </c>
      <c r="G27">
        <v>0</v>
      </c>
      <c r="H27">
        <f t="shared" si="4"/>
        <v>0.26306097753459257</v>
      </c>
      <c r="I27">
        <f t="shared" si="5"/>
        <v>-1.0837601479372587</v>
      </c>
      <c r="J27">
        <f t="shared" si="6"/>
        <v>1.0837601479372587</v>
      </c>
      <c r="K27">
        <f t="shared" si="7"/>
        <v>0.41700538087901889</v>
      </c>
      <c r="L27">
        <f t="shared" si="8"/>
        <v>0.58299461912098116</v>
      </c>
      <c r="M27">
        <f t="shared" si="9"/>
        <v>2.3980505908390635</v>
      </c>
      <c r="N27">
        <f t="shared" si="10"/>
        <v>1.7152816976385905</v>
      </c>
    </row>
    <row r="28" spans="1:14" x14ac:dyDescent="0.25">
      <c r="A28" s="4">
        <f>IF('True_Odds_Calculator_2-way'!A29="","",'True_Odds_Calculator_2-way'!A29)</f>
        <v>2.1</v>
      </c>
      <c r="B28" s="4">
        <f>IF('True_Odds_Calculator_2-way'!B29="","",'True_Odds_Calculator_2-way'!B29)</f>
        <v>1.78</v>
      </c>
      <c r="C28" s="4">
        <f t="shared" si="0"/>
        <v>0.47619047619047616</v>
      </c>
      <c r="D28">
        <f t="shared" si="1"/>
        <v>0.5617977528089888</v>
      </c>
      <c r="E28">
        <f t="shared" si="2"/>
        <v>3.7988228999465079E-2</v>
      </c>
      <c r="F28">
        <f t="shared" si="3"/>
        <v>-0.2295345104333868</v>
      </c>
      <c r="G28">
        <v>0</v>
      </c>
      <c r="H28">
        <f t="shared" si="4"/>
        <v>0.26752273943285182</v>
      </c>
      <c r="I28">
        <f t="shared" si="5"/>
        <v>-1.0795837927188263</v>
      </c>
      <c r="J28">
        <f t="shared" si="6"/>
        <v>1.0795837927188263</v>
      </c>
      <c r="K28">
        <f t="shared" si="7"/>
        <v>0.45713404422735271</v>
      </c>
      <c r="L28">
        <f t="shared" si="8"/>
        <v>0.54286595577264729</v>
      </c>
      <c r="M28">
        <f t="shared" si="9"/>
        <v>2.1875421719907089</v>
      </c>
      <c r="N28">
        <f t="shared" si="10"/>
        <v>1.8420753583206844</v>
      </c>
    </row>
    <row r="29" spans="1:14" x14ac:dyDescent="0.25">
      <c r="A29" s="4">
        <f>IF('True_Odds_Calculator_2-way'!A30="","",'True_Odds_Calculator_2-way'!A30)</f>
        <v>2.0099999999999998</v>
      </c>
      <c r="B29" s="4">
        <f>IF('True_Odds_Calculator_2-way'!B30="","",'True_Odds_Calculator_2-way'!B30)</f>
        <v>1.87</v>
      </c>
      <c r="C29" s="4">
        <f t="shared" si="0"/>
        <v>0.49751243781094534</v>
      </c>
      <c r="D29">
        <f t="shared" si="1"/>
        <v>0.53475935828876997</v>
      </c>
      <c r="E29">
        <f t="shared" si="2"/>
        <v>3.22717960997152E-2</v>
      </c>
      <c r="F29">
        <f t="shared" si="3"/>
        <v>-0.23377763588474743</v>
      </c>
      <c r="G29">
        <v>0</v>
      </c>
      <c r="H29">
        <f t="shared" si="4"/>
        <v>0.26604943198446268</v>
      </c>
      <c r="I29">
        <f t="shared" si="5"/>
        <v>-1.0667918442539084</v>
      </c>
      <c r="J29">
        <f t="shared" si="6"/>
        <v>1.0667918442539084</v>
      </c>
      <c r="K29">
        <f t="shared" si="7"/>
        <v>0.48135709675649557</v>
      </c>
      <c r="L29">
        <f t="shared" si="8"/>
        <v>0.51864290324350448</v>
      </c>
      <c r="M29">
        <f t="shared" si="9"/>
        <v>2.0774597626964471</v>
      </c>
      <c r="N29">
        <f t="shared" si="10"/>
        <v>1.9281089045009006</v>
      </c>
    </row>
    <row r="30" spans="1:14" x14ac:dyDescent="0.25">
      <c r="A30" s="4">
        <f>IF('True_Odds_Calculator_2-way'!A31="","",'True_Odds_Calculator_2-way'!A31)</f>
        <v>2.19</v>
      </c>
      <c r="B30" s="4">
        <f>IF('True_Odds_Calculator_2-way'!B31="","",'True_Odds_Calculator_2-way'!B31)</f>
        <v>1.72</v>
      </c>
      <c r="C30" s="4">
        <f t="shared" si="0"/>
        <v>0.45662100456621008</v>
      </c>
      <c r="D30">
        <f t="shared" si="1"/>
        <v>0.58139534883720934</v>
      </c>
      <c r="E30">
        <f t="shared" si="2"/>
        <v>3.8016353403419467E-2</v>
      </c>
      <c r="F30">
        <f t="shared" si="3"/>
        <v>-0.22746097483274919</v>
      </c>
      <c r="G30">
        <v>0</v>
      </c>
      <c r="H30">
        <f t="shared" si="4"/>
        <v>0.26547732823616865</v>
      </c>
      <c r="I30">
        <f t="shared" si="5"/>
        <v>-1.0803395392536077</v>
      </c>
      <c r="J30">
        <f t="shared" si="6"/>
        <v>1.0803395392536077</v>
      </c>
      <c r="K30">
        <f t="shared" si="7"/>
        <v>0.43752110049466114</v>
      </c>
      <c r="L30">
        <f t="shared" si="8"/>
        <v>0.5624788995053388</v>
      </c>
      <c r="M30">
        <f t="shared" si="9"/>
        <v>2.2856040517117928</v>
      </c>
      <c r="N30">
        <f t="shared" si="10"/>
        <v>1.7778444682625973</v>
      </c>
    </row>
    <row r="31" spans="1:14" x14ac:dyDescent="0.25">
      <c r="A31" s="4">
        <f>IF('True_Odds_Calculator_2-way'!A32="","",'True_Odds_Calculator_2-way'!A32)</f>
        <v>1.79</v>
      </c>
      <c r="B31" s="4">
        <f>IF('True_Odds_Calculator_2-way'!B32="","",'True_Odds_Calculator_2-way'!B32)</f>
        <v>2.0499999999999998</v>
      </c>
      <c r="C31" s="4">
        <f t="shared" si="0"/>
        <v>0.55865921787709494</v>
      </c>
      <c r="D31">
        <f t="shared" si="1"/>
        <v>0.48780487804878053</v>
      </c>
      <c r="E31">
        <f t="shared" si="2"/>
        <v>4.6464095925875526E-2</v>
      </c>
      <c r="F31">
        <f t="shared" si="3"/>
        <v>-0.22605259572148784</v>
      </c>
      <c r="G31">
        <v>0</v>
      </c>
      <c r="H31">
        <f t="shared" si="4"/>
        <v>0.27251669164736342</v>
      </c>
      <c r="I31">
        <f t="shared" si="5"/>
        <v>-1.0979733645872189</v>
      </c>
      <c r="J31">
        <f t="shared" si="6"/>
        <v>1.0979733645872189</v>
      </c>
      <c r="K31">
        <f t="shared" si="7"/>
        <v>0.53550420798039233</v>
      </c>
      <c r="L31">
        <f t="shared" si="8"/>
        <v>0.46449579201960772</v>
      </c>
      <c r="M31">
        <f t="shared" si="9"/>
        <v>1.8673989580239028</v>
      </c>
      <c r="N31">
        <f t="shared" si="10"/>
        <v>2.1528720328165796</v>
      </c>
    </row>
    <row r="32" spans="1:14" x14ac:dyDescent="0.25">
      <c r="A32" s="4">
        <f>IF('True_Odds_Calculator_2-way'!A33="","",'True_Odds_Calculator_2-way'!A33)</f>
        <v>2.25</v>
      </c>
      <c r="B32" s="4">
        <f>IF('True_Odds_Calculator_2-way'!B33="","",'True_Odds_Calculator_2-way'!B33)</f>
        <v>1.66</v>
      </c>
      <c r="C32" s="4">
        <f t="shared" si="0"/>
        <v>0.44444444444444442</v>
      </c>
      <c r="D32">
        <f t="shared" si="1"/>
        <v>0.60240963855421692</v>
      </c>
      <c r="E32">
        <f t="shared" si="2"/>
        <v>4.685408299866145E-2</v>
      </c>
      <c r="F32">
        <f t="shared" si="3"/>
        <v>-0.22088353413654604</v>
      </c>
      <c r="G32">
        <v>0</v>
      </c>
      <c r="H32">
        <f t="shared" si="4"/>
        <v>0.2677376171352075</v>
      </c>
      <c r="I32">
        <f t="shared" si="5"/>
        <v>-1.1009637651263608</v>
      </c>
      <c r="J32">
        <f t="shared" si="6"/>
        <v>1.1009637651263608</v>
      </c>
      <c r="K32">
        <f t="shared" si="7"/>
        <v>0.42083916310041947</v>
      </c>
      <c r="L32">
        <f t="shared" si="8"/>
        <v>0.57916083689958042</v>
      </c>
      <c r="M32">
        <f t="shared" si="9"/>
        <v>2.3762047064079508</v>
      </c>
      <c r="N32">
        <f t="shared" si="10"/>
        <v>1.7266360849833982</v>
      </c>
    </row>
    <row r="33" spans="1:14" x14ac:dyDescent="0.25">
      <c r="A33" s="4">
        <f>IF('True_Odds_Calculator_2-way'!A34="","",'True_Odds_Calculator_2-way'!A34)</f>
        <v>1.82</v>
      </c>
      <c r="B33" s="4">
        <f>IF('True_Odds_Calculator_2-way'!B34="","",'True_Odds_Calculator_2-way'!B34)</f>
        <v>2.0299999999999998</v>
      </c>
      <c r="C33" s="4">
        <f t="shared" si="0"/>
        <v>0.54945054945054939</v>
      </c>
      <c r="D33">
        <f t="shared" si="1"/>
        <v>0.49261083743842371</v>
      </c>
      <c r="E33">
        <f t="shared" si="2"/>
        <v>4.2061386888973207E-2</v>
      </c>
      <c r="F33">
        <f t="shared" si="3"/>
        <v>-0.22860390840686395</v>
      </c>
      <c r="G33">
        <v>0</v>
      </c>
      <c r="H33">
        <f t="shared" si="4"/>
        <v>0.27066529529583716</v>
      </c>
      <c r="I33">
        <f t="shared" si="5"/>
        <v>-1.0881141587390988</v>
      </c>
      <c r="J33">
        <f t="shared" si="6"/>
        <v>1.0881141587390988</v>
      </c>
      <c r="K33">
        <f t="shared" si="7"/>
        <v>0.52847038823312997</v>
      </c>
      <c r="L33">
        <f t="shared" si="8"/>
        <v>0.47152961176687003</v>
      </c>
      <c r="M33">
        <f t="shared" si="9"/>
        <v>1.892253610166061</v>
      </c>
      <c r="N33">
        <f t="shared" si="10"/>
        <v>2.1207575835012715</v>
      </c>
    </row>
    <row r="34" spans="1:14" x14ac:dyDescent="0.25">
      <c r="A34" s="4">
        <f>IF('True_Odds_Calculator_2-way'!A35="","",'True_Odds_Calculator_2-way'!A35)</f>
        <v>1.83</v>
      </c>
      <c r="B34" s="4">
        <f>IF('True_Odds_Calculator_2-way'!B35="","",'True_Odds_Calculator_2-way'!B35)</f>
        <v>2.02</v>
      </c>
      <c r="C34" s="4">
        <f t="shared" si="0"/>
        <v>0.54644808743169393</v>
      </c>
      <c r="D34">
        <f t="shared" si="1"/>
        <v>0.49504950495049505</v>
      </c>
      <c r="E34">
        <f t="shared" si="2"/>
        <v>4.1497592382188975E-2</v>
      </c>
      <c r="F34">
        <f t="shared" si="3"/>
        <v>-0.22902126278201596</v>
      </c>
      <c r="G34">
        <v>0</v>
      </c>
      <c r="H34">
        <f t="shared" si="4"/>
        <v>0.27051885516420493</v>
      </c>
      <c r="I34">
        <f t="shared" si="5"/>
        <v>-1.0868281233544477</v>
      </c>
      <c r="J34">
        <f t="shared" si="6"/>
        <v>1.0868281233544477</v>
      </c>
      <c r="K34">
        <f t="shared" si="7"/>
        <v>0.52574374088486586</v>
      </c>
      <c r="L34">
        <f t="shared" si="8"/>
        <v>0.47425625911513414</v>
      </c>
      <c r="M34">
        <f t="shared" si="9"/>
        <v>1.9020673423841918</v>
      </c>
      <c r="N34">
        <f t="shared" si="10"/>
        <v>2.1085646858215363</v>
      </c>
    </row>
    <row r="35" spans="1:14" x14ac:dyDescent="0.25">
      <c r="A35" s="4">
        <f>IF('True_Odds_Calculator_2-way'!A36="","",'True_Odds_Calculator_2-way'!A36)</f>
        <v>1.91</v>
      </c>
      <c r="B35" s="4">
        <f>IF('True_Odds_Calculator_2-way'!B36="","",'True_Odds_Calculator_2-way'!B36)</f>
        <v>1.93</v>
      </c>
      <c r="C35" s="4">
        <f t="shared" si="0"/>
        <v>0.52356020942408377</v>
      </c>
      <c r="D35">
        <f t="shared" si="1"/>
        <v>0.5181347150259068</v>
      </c>
      <c r="E35">
        <f t="shared" si="2"/>
        <v>4.1694924449990456E-2</v>
      </c>
      <c r="F35">
        <f t="shared" si="3"/>
        <v>-0.2295797954588612</v>
      </c>
      <c r="G35">
        <v>0</v>
      </c>
      <c r="H35">
        <f t="shared" si="4"/>
        <v>0.27127471990885171</v>
      </c>
      <c r="I35">
        <f t="shared" si="5"/>
        <v>-1.0870207379990005</v>
      </c>
      <c r="J35">
        <f t="shared" si="6"/>
        <v>1.0870207379990005</v>
      </c>
      <c r="K35">
        <f t="shared" si="7"/>
        <v>0.50271747157230162</v>
      </c>
      <c r="L35">
        <f t="shared" si="8"/>
        <v>0.49728252842769838</v>
      </c>
      <c r="M35">
        <f t="shared" si="9"/>
        <v>1.9891888715790902</v>
      </c>
      <c r="N35">
        <f t="shared" si="10"/>
        <v>2.0109292863390706</v>
      </c>
    </row>
    <row r="36" spans="1:14" x14ac:dyDescent="0.25">
      <c r="A36" s="4">
        <f>IF('True_Odds_Calculator_2-way'!A37="","",'True_Odds_Calculator_2-way'!A37)</f>
        <v>1.85</v>
      </c>
      <c r="B36" s="4">
        <f>IF('True_Odds_Calculator_2-way'!B37="","",'True_Odds_Calculator_2-way'!B37)</f>
        <v>1.99</v>
      </c>
      <c r="C36" s="4">
        <f t="shared" si="0"/>
        <v>0.54054054054054046</v>
      </c>
      <c r="D36">
        <f t="shared" si="1"/>
        <v>0.50251256281407031</v>
      </c>
      <c r="E36">
        <f t="shared" si="2"/>
        <v>4.3053103354610656E-2</v>
      </c>
      <c r="F36">
        <f t="shared" si="3"/>
        <v>-0.22857530897731926</v>
      </c>
      <c r="G36">
        <v>0</v>
      </c>
      <c r="H36">
        <f t="shared" si="4"/>
        <v>0.27162841233192986</v>
      </c>
      <c r="I36">
        <f t="shared" si="5"/>
        <v>-1.0901165669462136</v>
      </c>
      <c r="J36">
        <f t="shared" si="6"/>
        <v>1.0901165669462136</v>
      </c>
      <c r="K36">
        <f t="shared" si="7"/>
        <v>0.51904934939114777</v>
      </c>
      <c r="L36">
        <f t="shared" si="8"/>
        <v>0.48095065060885256</v>
      </c>
      <c r="M36">
        <f t="shared" si="9"/>
        <v>1.9265990819042815</v>
      </c>
      <c r="N36">
        <f t="shared" si="10"/>
        <v>2.0792154012767514</v>
      </c>
    </row>
    <row r="37" spans="1:14" x14ac:dyDescent="0.25">
      <c r="A37" s="4">
        <f>IF('True_Odds_Calculator_2-way'!A38="","",'True_Odds_Calculator_2-way'!A38)</f>
        <v>1.95</v>
      </c>
      <c r="B37" s="4">
        <f>IF('True_Odds_Calculator_2-way'!B38="","",'True_Odds_Calculator_2-way'!B38)</f>
        <v>1.88</v>
      </c>
      <c r="C37" s="4">
        <f t="shared" si="0"/>
        <v>0.51282051282051289</v>
      </c>
      <c r="D37">
        <f t="shared" si="1"/>
        <v>0.53191489361702127</v>
      </c>
      <c r="E37">
        <f t="shared" si="2"/>
        <v>4.4735406437534042E-2</v>
      </c>
      <c r="F37">
        <f t="shared" si="3"/>
        <v>-0.22804146208401543</v>
      </c>
      <c r="G37">
        <v>0</v>
      </c>
      <c r="H37">
        <f t="shared" si="4"/>
        <v>0.27277686852154942</v>
      </c>
      <c r="I37">
        <f t="shared" si="5"/>
        <v>-1.0936965981495175</v>
      </c>
      <c r="J37">
        <f t="shared" si="6"/>
        <v>1.0936965981495175</v>
      </c>
      <c r="K37">
        <f t="shared" si="7"/>
        <v>0.49043365789995519</v>
      </c>
      <c r="L37">
        <f t="shared" si="8"/>
        <v>0.50956634210004492</v>
      </c>
      <c r="M37">
        <f t="shared" si="9"/>
        <v>2.0390117682420414</v>
      </c>
      <c r="N37">
        <f t="shared" si="10"/>
        <v>1.9624530063715757</v>
      </c>
    </row>
    <row r="38" spans="1:14" x14ac:dyDescent="0.25">
      <c r="A38" s="4">
        <f>IF('True_Odds_Calculator_2-way'!A39="","",'True_Odds_Calculator_2-way'!A39)</f>
        <v>2</v>
      </c>
      <c r="B38" s="4">
        <f>IF('True_Odds_Calculator_2-way'!B39="","",'True_Odds_Calculator_2-way'!B39)</f>
        <v>1.84</v>
      </c>
      <c r="C38" s="4">
        <f t="shared" si="0"/>
        <v>0.5</v>
      </c>
      <c r="D38">
        <f t="shared" si="1"/>
        <v>0.54347826086956519</v>
      </c>
      <c r="E38">
        <f t="shared" si="2"/>
        <v>4.3478260869565188E-2</v>
      </c>
      <c r="F38">
        <f t="shared" si="3"/>
        <v>-0.22826086956521741</v>
      </c>
      <c r="G38">
        <v>0</v>
      </c>
      <c r="H38">
        <f t="shared" si="4"/>
        <v>0.27173913043478259</v>
      </c>
      <c r="I38">
        <f t="shared" si="5"/>
        <v>-1.0910894511799618</v>
      </c>
      <c r="J38">
        <f t="shared" si="6"/>
        <v>1.0910894511799618</v>
      </c>
      <c r="K38">
        <f t="shared" si="7"/>
        <v>0.47821961869479995</v>
      </c>
      <c r="L38">
        <f t="shared" si="8"/>
        <v>0.52178038130519999</v>
      </c>
      <c r="M38">
        <f t="shared" si="9"/>
        <v>2.091089451179962</v>
      </c>
      <c r="N38">
        <f t="shared" si="10"/>
        <v>1.9165151389911681</v>
      </c>
    </row>
    <row r="39" spans="1:14" x14ac:dyDescent="0.25">
      <c r="A39" s="4">
        <f>IF('True_Odds_Calculator_2-way'!A40="","",'True_Odds_Calculator_2-way'!A40)</f>
        <v>2.1</v>
      </c>
      <c r="B39" s="4">
        <f>IF('True_Odds_Calculator_2-way'!B40="","",'True_Odds_Calculator_2-way'!B40)</f>
        <v>1.75</v>
      </c>
      <c r="C39" s="4">
        <f t="shared" si="0"/>
        <v>0.47619047619047616</v>
      </c>
      <c r="D39">
        <f t="shared" si="1"/>
        <v>0.5714285714285714</v>
      </c>
      <c r="E39">
        <f t="shared" si="2"/>
        <v>4.761904761904745E-2</v>
      </c>
      <c r="F39">
        <f t="shared" si="3"/>
        <v>-0.22448979591836749</v>
      </c>
      <c r="G39">
        <v>0</v>
      </c>
      <c r="H39">
        <f t="shared" si="4"/>
        <v>0.27210884353741494</v>
      </c>
      <c r="I39">
        <f t="shared" si="5"/>
        <v>-1.1009637651263602</v>
      </c>
      <c r="J39">
        <f t="shared" si="6"/>
        <v>1.1009637651263602</v>
      </c>
      <c r="K39">
        <f t="shared" si="7"/>
        <v>0.4522717320835643</v>
      </c>
      <c r="L39">
        <f t="shared" si="8"/>
        <v>0.54772826791643581</v>
      </c>
      <c r="M39">
        <f t="shared" si="9"/>
        <v>2.2110601416389968</v>
      </c>
      <c r="N39">
        <f t="shared" si="10"/>
        <v>1.8257228238447702</v>
      </c>
    </row>
    <row r="40" spans="1:14" x14ac:dyDescent="0.25">
      <c r="A40" s="4">
        <f>IF('True_Odds_Calculator_2-way'!A41="","",'True_Odds_Calculator_2-way'!A41)</f>
        <v>1.65</v>
      </c>
      <c r="B40" s="4">
        <f>IF('True_Odds_Calculator_2-way'!B41="","",'True_Odds_Calculator_2-way'!B41)</f>
        <v>2.2799999999999998</v>
      </c>
      <c r="C40" s="4">
        <f t="shared" si="0"/>
        <v>0.60606060606060608</v>
      </c>
      <c r="D40">
        <f t="shared" si="1"/>
        <v>0.43859649122807021</v>
      </c>
      <c r="E40">
        <f t="shared" si="2"/>
        <v>4.4657097288676173E-2</v>
      </c>
      <c r="F40">
        <f t="shared" si="3"/>
        <v>-0.22115895800106333</v>
      </c>
      <c r="G40">
        <v>0</v>
      </c>
      <c r="H40">
        <f t="shared" si="4"/>
        <v>0.26581605528973951</v>
      </c>
      <c r="I40">
        <f t="shared" si="5"/>
        <v>-1.0963225241337864</v>
      </c>
      <c r="J40">
        <f t="shared" si="6"/>
        <v>1.0963225241337864</v>
      </c>
      <c r="K40">
        <f t="shared" si="7"/>
        <v>0.58390422209633297</v>
      </c>
      <c r="L40">
        <f t="shared" si="8"/>
        <v>0.41609577790366731</v>
      </c>
      <c r="M40">
        <f t="shared" si="9"/>
        <v>1.7126096406869604</v>
      </c>
      <c r="N40">
        <f t="shared" si="10"/>
        <v>2.4032928308912465</v>
      </c>
    </row>
    <row r="41" spans="1:14" x14ac:dyDescent="0.25">
      <c r="A41" s="4">
        <f>IF('True_Odds_Calculator_2-way'!A42="","",'True_Odds_Calculator_2-way'!A42)</f>
        <v>1.85</v>
      </c>
      <c r="B41" s="4">
        <f>IF('True_Odds_Calculator_2-way'!B42="","",'True_Odds_Calculator_2-way'!B42)</f>
        <v>1.99</v>
      </c>
      <c r="C41" s="4">
        <f t="shared" si="0"/>
        <v>0.54054054054054046</v>
      </c>
      <c r="D41">
        <f t="shared" si="1"/>
        <v>0.50251256281407031</v>
      </c>
      <c r="E41">
        <f t="shared" si="2"/>
        <v>4.3053103354610656E-2</v>
      </c>
      <c r="F41">
        <f t="shared" si="3"/>
        <v>-0.22857530897731926</v>
      </c>
      <c r="G41">
        <v>0</v>
      </c>
      <c r="H41">
        <f t="shared" si="4"/>
        <v>0.27162841233192986</v>
      </c>
      <c r="I41">
        <f t="shared" si="5"/>
        <v>-1.0901165669462136</v>
      </c>
      <c r="J41">
        <f t="shared" si="6"/>
        <v>1.0901165669462136</v>
      </c>
      <c r="K41">
        <f t="shared" si="7"/>
        <v>0.51904934939114777</v>
      </c>
      <c r="L41">
        <f t="shared" si="8"/>
        <v>0.48095065060885256</v>
      </c>
      <c r="M41">
        <f t="shared" si="9"/>
        <v>1.9265990819042815</v>
      </c>
      <c r="N41">
        <f t="shared" si="10"/>
        <v>2.0792154012767514</v>
      </c>
    </row>
    <row r="42" spans="1:14" x14ac:dyDescent="0.25">
      <c r="A42" s="4">
        <f>IF('True_Odds_Calculator_2-way'!A43="","",'True_Odds_Calculator_2-way'!A43)</f>
        <v>1.86</v>
      </c>
      <c r="B42" s="4">
        <f>IF('True_Odds_Calculator_2-way'!B43="","",'True_Odds_Calculator_2-way'!B43)</f>
        <v>1.95</v>
      </c>
      <c r="C42" s="4">
        <f t="shared" si="0"/>
        <v>0.5376344086021505</v>
      </c>
      <c r="D42">
        <f t="shared" si="1"/>
        <v>0.51282051282051289</v>
      </c>
      <c r="E42">
        <f t="shared" si="2"/>
        <v>5.0454921422663279E-2</v>
      </c>
      <c r="F42">
        <f t="shared" si="3"/>
        <v>-0.22525503170664463</v>
      </c>
      <c r="G42">
        <v>0</v>
      </c>
      <c r="H42">
        <f t="shared" si="4"/>
        <v>0.27570995312930796</v>
      </c>
      <c r="I42">
        <f t="shared" si="5"/>
        <v>-1.1063409095203591</v>
      </c>
      <c r="J42">
        <f t="shared" si="6"/>
        <v>1.1063409095203591</v>
      </c>
      <c r="K42">
        <f t="shared" si="7"/>
        <v>0.51243863246518462</v>
      </c>
      <c r="L42">
        <f t="shared" si="8"/>
        <v>0.48756136753481522</v>
      </c>
      <c r="M42">
        <f t="shared" si="9"/>
        <v>1.9514531821875092</v>
      </c>
      <c r="N42">
        <f t="shared" si="10"/>
        <v>2.0510238640443412</v>
      </c>
    </row>
    <row r="43" spans="1:14" x14ac:dyDescent="0.25">
      <c r="A43" s="4">
        <f>IF('True_Odds_Calculator_2-way'!A44="","",'True_Odds_Calculator_2-way'!A44)</f>
        <v>1.48</v>
      </c>
      <c r="B43" s="4">
        <f>IF('True_Odds_Calculator_2-way'!B44="","",'True_Odds_Calculator_2-way'!B44)</f>
        <v>2.76</v>
      </c>
      <c r="C43" s="4">
        <f t="shared" si="0"/>
        <v>0.67567567567567566</v>
      </c>
      <c r="D43">
        <f t="shared" si="1"/>
        <v>0.3623188405797102</v>
      </c>
      <c r="E43">
        <f t="shared" si="2"/>
        <v>3.7994516255385857E-2</v>
      </c>
      <c r="F43">
        <f t="shared" si="3"/>
        <v>-0.20681551116333718</v>
      </c>
      <c r="G43">
        <v>0</v>
      </c>
      <c r="H43">
        <f t="shared" si="4"/>
        <v>0.2448100274187231</v>
      </c>
      <c r="I43">
        <f t="shared" si="5"/>
        <v>-1.0879853497231118</v>
      </c>
      <c r="J43">
        <f t="shared" si="6"/>
        <v>1.0879853497231118</v>
      </c>
      <c r="K43">
        <f t="shared" si="7"/>
        <v>0.65692966918274631</v>
      </c>
      <c r="L43">
        <f t="shared" si="8"/>
        <v>0.34307033081725358</v>
      </c>
      <c r="M43">
        <f t="shared" si="9"/>
        <v>1.5222329678670938</v>
      </c>
      <c r="N43">
        <f t="shared" si="10"/>
        <v>2.9148542155126762</v>
      </c>
    </row>
    <row r="44" spans="1:14" x14ac:dyDescent="0.25">
      <c r="A44" s="4">
        <f>IF('True_Odds_Calculator_2-way'!A45="","",'True_Odds_Calculator_2-way'!A45)</f>
        <v>2.15</v>
      </c>
      <c r="B44" s="4">
        <f>IF('True_Odds_Calculator_2-way'!B45="","",'True_Odds_Calculator_2-way'!B45)</f>
        <v>1.76</v>
      </c>
      <c r="C44" s="4">
        <f t="shared" si="0"/>
        <v>0.46511627906976744</v>
      </c>
      <c r="D44">
        <f t="shared" si="1"/>
        <v>0.56818181818181823</v>
      </c>
      <c r="E44">
        <f t="shared" si="2"/>
        <v>3.3298097251585723E-2</v>
      </c>
      <c r="F44">
        <f t="shared" si="3"/>
        <v>-0.23097251585623668</v>
      </c>
      <c r="G44">
        <v>0</v>
      </c>
      <c r="H44">
        <f t="shared" si="4"/>
        <v>0.26427061310782241</v>
      </c>
      <c r="I44">
        <f t="shared" si="5"/>
        <v>-1.0696563746013956</v>
      </c>
      <c r="J44">
        <f t="shared" si="6"/>
        <v>1.0696563746013956</v>
      </c>
      <c r="K44">
        <f t="shared" si="7"/>
        <v>0.44840941385030625</v>
      </c>
      <c r="L44">
        <f t="shared" si="8"/>
        <v>0.5515905861496937</v>
      </c>
      <c r="M44">
        <f t="shared" si="9"/>
        <v>2.2301048307916052</v>
      </c>
      <c r="N44">
        <f t="shared" si="10"/>
        <v>1.8129388446970602</v>
      </c>
    </row>
    <row r="45" spans="1:14" x14ac:dyDescent="0.25">
      <c r="A45" s="4">
        <f>IF('True_Odds_Calculator_2-way'!A46="","",'True_Odds_Calculator_2-way'!A46)</f>
        <v>1.81</v>
      </c>
      <c r="B45" s="4">
        <f>IF('True_Odds_Calculator_2-way'!B46="","",'True_Odds_Calculator_2-way'!B46)</f>
        <v>2.0699999999999998</v>
      </c>
      <c r="C45" s="4">
        <f t="shared" si="0"/>
        <v>0.5524861878453039</v>
      </c>
      <c r="D45">
        <f t="shared" si="1"/>
        <v>0.48309178743961356</v>
      </c>
      <c r="E45">
        <f t="shared" si="2"/>
        <v>3.5577975284917462E-2</v>
      </c>
      <c r="F45">
        <f t="shared" si="3"/>
        <v>-0.23132356473696847</v>
      </c>
      <c r="G45">
        <v>0</v>
      </c>
      <c r="H45">
        <f t="shared" si="4"/>
        <v>0.26690154002188599</v>
      </c>
      <c r="I45">
        <f t="shared" si="5"/>
        <v>-1.0741516544951821</v>
      </c>
      <c r="J45">
        <f t="shared" si="6"/>
        <v>1.0741516544951821</v>
      </c>
      <c r="K45">
        <f t="shared" si="7"/>
        <v>0.53474138865009979</v>
      </c>
      <c r="L45">
        <f t="shared" si="8"/>
        <v>0.46525861134990021</v>
      </c>
      <c r="M45">
        <f t="shared" si="9"/>
        <v>1.8700628401410975</v>
      </c>
      <c r="N45">
        <f t="shared" si="10"/>
        <v>2.1493422703098441</v>
      </c>
    </row>
    <row r="46" spans="1:14" x14ac:dyDescent="0.25">
      <c r="A46" s="4">
        <f>IF('True_Odds_Calculator_2-way'!A47="","",'True_Odds_Calculator_2-way'!A47)</f>
        <v>2.06</v>
      </c>
      <c r="B46" s="4">
        <f>IF('True_Odds_Calculator_2-way'!B47="","",'True_Odds_Calculator_2-way'!B47)</f>
        <v>1.84</v>
      </c>
      <c r="C46" s="4">
        <f t="shared" si="0"/>
        <v>0.4854368932038835</v>
      </c>
      <c r="D46">
        <f t="shared" si="1"/>
        <v>0.54347826086956519</v>
      </c>
      <c r="E46">
        <f t="shared" si="2"/>
        <v>2.891515407344869E-2</v>
      </c>
      <c r="F46">
        <f t="shared" si="3"/>
        <v>-0.23490924440692273</v>
      </c>
      <c r="G46">
        <v>0</v>
      </c>
      <c r="H46">
        <f t="shared" si="4"/>
        <v>0.26382439848037148</v>
      </c>
      <c r="I46">
        <f t="shared" si="5"/>
        <v>-1.0597597584982434</v>
      </c>
      <c r="J46">
        <f t="shared" si="6"/>
        <v>1.0597597584982434</v>
      </c>
      <c r="K46">
        <f t="shared" si="7"/>
        <v>0.47095494984925418</v>
      </c>
      <c r="L46">
        <f t="shared" si="8"/>
        <v>0.52904505015074577</v>
      </c>
      <c r="M46">
        <f t="shared" si="9"/>
        <v>2.123345344008138</v>
      </c>
      <c r="N46">
        <f t="shared" si="10"/>
        <v>1.8901981971385247</v>
      </c>
    </row>
    <row r="47" spans="1:14" x14ac:dyDescent="0.25">
      <c r="A47" s="4">
        <f>IF('True_Odds_Calculator_2-way'!A48="","",'True_Odds_Calculator_2-way'!A48)</f>
        <v>2.09</v>
      </c>
      <c r="B47" s="4">
        <f>IF('True_Odds_Calculator_2-way'!B48="","",'True_Odds_Calculator_2-way'!B48)</f>
        <v>1.8</v>
      </c>
      <c r="C47" s="4">
        <f t="shared" si="0"/>
        <v>0.47846889952153115</v>
      </c>
      <c r="D47">
        <f t="shared" si="1"/>
        <v>0.55555555555555558</v>
      </c>
      <c r="E47">
        <f t="shared" si="2"/>
        <v>3.4024455077086735E-2</v>
      </c>
      <c r="F47">
        <f t="shared" si="3"/>
        <v>-0.23179160021265277</v>
      </c>
      <c r="G47">
        <v>0</v>
      </c>
      <c r="H47">
        <f t="shared" si="4"/>
        <v>0.26581605528973956</v>
      </c>
      <c r="I47">
        <f t="shared" si="5"/>
        <v>-1.0708823421952987</v>
      </c>
      <c r="J47">
        <f t="shared" si="6"/>
        <v>1.0708823421952987</v>
      </c>
      <c r="K47">
        <f t="shared" si="7"/>
        <v>0.46141173239413841</v>
      </c>
      <c r="L47">
        <f t="shared" si="8"/>
        <v>0.53858826760586154</v>
      </c>
      <c r="M47">
        <f t="shared" si="9"/>
        <v>2.1672617529928755</v>
      </c>
      <c r="N47">
        <f t="shared" si="10"/>
        <v>1.8567058737562385</v>
      </c>
    </row>
    <row r="48" spans="1:14" x14ac:dyDescent="0.25">
      <c r="A48" s="4">
        <f>IF('True_Odds_Calculator_2-way'!A49="","",'True_Odds_Calculator_2-way'!A49)</f>
        <v>1.75</v>
      </c>
      <c r="B48" s="4">
        <f>IF('True_Odds_Calculator_2-way'!B49="","",'True_Odds_Calculator_2-way'!B49)</f>
        <v>2.17</v>
      </c>
      <c r="C48" s="4">
        <f t="shared" si="0"/>
        <v>0.5714285714285714</v>
      </c>
      <c r="D48">
        <f t="shared" si="1"/>
        <v>0.46082949308755761</v>
      </c>
      <c r="E48">
        <f t="shared" si="2"/>
        <v>3.2258064516129004E-2</v>
      </c>
      <c r="F48">
        <f t="shared" si="3"/>
        <v>-0.23107307439104674</v>
      </c>
      <c r="G48">
        <v>0</v>
      </c>
      <c r="H48">
        <f t="shared" si="4"/>
        <v>0.26333113890717574</v>
      </c>
      <c r="I48">
        <f t="shared" si="5"/>
        <v>-1.0675210253672476</v>
      </c>
      <c r="J48">
        <f t="shared" si="6"/>
        <v>1.0675210253672476</v>
      </c>
      <c r="K48">
        <f t="shared" si="7"/>
        <v>0.55535785771485779</v>
      </c>
      <c r="L48">
        <f t="shared" si="8"/>
        <v>0.44464214228514221</v>
      </c>
      <c r="M48">
        <f t="shared" si="9"/>
        <v>1.8006407690254356</v>
      </c>
      <c r="N48">
        <f t="shared" si="10"/>
        <v>2.2489995996796797</v>
      </c>
    </row>
    <row r="49" spans="1:14" x14ac:dyDescent="0.25">
      <c r="A49" s="4">
        <f>IF('True_Odds_Calculator_2-way'!A50="","",'True_Odds_Calculator_2-way'!A50)</f>
        <v>2.27</v>
      </c>
      <c r="B49" s="4">
        <f>IF('True_Odds_Calculator_2-way'!B50="","",'True_Odds_Calculator_2-way'!B50)</f>
        <v>1.69</v>
      </c>
      <c r="C49" s="4">
        <f t="shared" si="0"/>
        <v>0.44052863436123346</v>
      </c>
      <c r="D49">
        <f t="shared" si="1"/>
        <v>0.59171597633136097</v>
      </c>
      <c r="E49">
        <f t="shared" si="2"/>
        <v>3.2244610692594433E-2</v>
      </c>
      <c r="F49">
        <f t="shared" si="3"/>
        <v>-0.22842322029038398</v>
      </c>
      <c r="G49">
        <v>0</v>
      </c>
      <c r="H49">
        <f t="shared" si="4"/>
        <v>0.26066783098297841</v>
      </c>
      <c r="I49">
        <f t="shared" si="5"/>
        <v>-1.0682517037726924</v>
      </c>
      <c r="J49">
        <f t="shared" si="6"/>
        <v>1.0682517037726924</v>
      </c>
      <c r="K49">
        <f t="shared" si="7"/>
        <v>0.42432580692415584</v>
      </c>
      <c r="L49">
        <f t="shared" si="8"/>
        <v>0.57567419307584422</v>
      </c>
      <c r="M49">
        <f t="shared" si="9"/>
        <v>2.3566796637913199</v>
      </c>
      <c r="N49">
        <f t="shared" si="10"/>
        <v>1.7370936756031574</v>
      </c>
    </row>
    <row r="50" spans="1:14" x14ac:dyDescent="0.25">
      <c r="A50" s="4">
        <f>IF('True_Odds_Calculator_2-way'!A51="","",'True_Odds_Calculator_2-way'!A51)</f>
        <v>2.08</v>
      </c>
      <c r="B50" s="4">
        <f>IF('True_Odds_Calculator_2-way'!B51="","",'True_Odds_Calculator_2-way'!B51)</f>
        <v>1.81</v>
      </c>
      <c r="C50" s="4">
        <f t="shared" si="0"/>
        <v>0.48076923076923073</v>
      </c>
      <c r="D50">
        <f t="shared" si="1"/>
        <v>0.5524861878453039</v>
      </c>
      <c r="E50">
        <f t="shared" si="2"/>
        <v>3.3255418614534626E-2</v>
      </c>
      <c r="F50">
        <f t="shared" si="3"/>
        <v>-0.23236294092647691</v>
      </c>
      <c r="G50">
        <v>0</v>
      </c>
      <c r="H50">
        <f t="shared" si="4"/>
        <v>0.26561835954101148</v>
      </c>
      <c r="I50">
        <f t="shared" si="5"/>
        <v>-1.0691671651659735</v>
      </c>
      <c r="J50">
        <f t="shared" si="6"/>
        <v>1.0691671651659735</v>
      </c>
      <c r="K50">
        <f t="shared" si="7"/>
        <v>0.4641016151377545</v>
      </c>
      <c r="L50">
        <f t="shared" si="8"/>
        <v>0.5358983848622455</v>
      </c>
      <c r="M50">
        <f t="shared" si="9"/>
        <v>2.1547005383792519</v>
      </c>
      <c r="N50">
        <f t="shared" si="10"/>
        <v>1.8660254037844384</v>
      </c>
    </row>
    <row r="51" spans="1:14" x14ac:dyDescent="0.25">
      <c r="A51" s="4">
        <f>IF('True_Odds_Calculator_2-way'!A52="","",'True_Odds_Calculator_2-way'!A52)</f>
        <v>1.97</v>
      </c>
      <c r="B51" s="4">
        <f>IF('True_Odds_Calculator_2-way'!B52="","",'True_Odds_Calculator_2-way'!B52)</f>
        <v>1.92</v>
      </c>
      <c r="C51" s="4">
        <f t="shared" si="0"/>
        <v>0.50761421319796951</v>
      </c>
      <c r="D51">
        <f t="shared" si="1"/>
        <v>0.52083333333333337</v>
      </c>
      <c r="E51">
        <f t="shared" si="2"/>
        <v>2.844754653130277E-2</v>
      </c>
      <c r="F51">
        <f t="shared" si="3"/>
        <v>-0.2359348561759731</v>
      </c>
      <c r="G51">
        <v>0</v>
      </c>
      <c r="H51">
        <f t="shared" si="4"/>
        <v>0.26438240270727581</v>
      </c>
      <c r="I51">
        <f t="shared" si="5"/>
        <v>-1.0585715534396718</v>
      </c>
      <c r="J51">
        <f t="shared" si="6"/>
        <v>1.0585715534396718</v>
      </c>
      <c r="K51">
        <f t="shared" si="7"/>
        <v>0.49338508579127022</v>
      </c>
      <c r="L51">
        <f t="shared" si="8"/>
        <v>0.50661491420873006</v>
      </c>
      <c r="M51">
        <f t="shared" si="9"/>
        <v>2.0268144068364817</v>
      </c>
      <c r="N51">
        <f t="shared" si="10"/>
        <v>1.9738858291644976</v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AB27" sqref="AB27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65" t="s">
        <v>9</v>
      </c>
      <c r="B1" s="66"/>
      <c r="C1" s="18"/>
      <c r="D1" s="67" t="s">
        <v>25</v>
      </c>
      <c r="E1" s="66"/>
      <c r="F1" s="67" t="s">
        <v>23</v>
      </c>
      <c r="G1" s="66"/>
      <c r="H1" s="67" t="s">
        <v>11</v>
      </c>
      <c r="I1" s="66"/>
      <c r="J1" s="67" t="s">
        <v>10</v>
      </c>
      <c r="K1" s="66"/>
      <c r="L1" s="63" t="s">
        <v>46</v>
      </c>
      <c r="M1" s="64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2.13</v>
      </c>
      <c r="B3">
        <v>1.77</v>
      </c>
      <c r="C3" s="29">
        <f t="shared" ref="C3:C52" si="0">IF(OR($A3="",$B3=""),"",(1/A3)+(1/B3)-1)</f>
        <v>3.4455319487546765E-2</v>
      </c>
      <c r="D3" s="30">
        <f>IF(OR($A3="",$B3=""),"",A3*'MPTO_working_2-way'!$G2)</f>
        <v>2.2033898305084745</v>
      </c>
      <c r="E3" s="32">
        <f>IF(OR($A3="",$B3=""),"",B3*'MPTO_working_2-way'!$G2)</f>
        <v>1.8309859154929577</v>
      </c>
      <c r="F3" s="30">
        <f>IF(OR($A3="",$B3=""),"",'MPTO_working_2-way'!D2)</f>
        <v>2.2111375032990233</v>
      </c>
      <c r="G3" s="32">
        <f>IF(OR($A3="",$B3=""),"",'MPTO_working_2-way'!E2)</f>
        <v>1.8256700806275876</v>
      </c>
      <c r="H3" s="30">
        <f>IF(OR($A3="",$B3=""),"",'OddsRatio_working_2-way'!M2)</f>
        <v>2.2114175446692466</v>
      </c>
      <c r="I3" s="30">
        <f>IF(OR($A3="",$B3=""),"",'OddsRatio_working_2-way'!N2)</f>
        <v>1.8254792118542653</v>
      </c>
      <c r="J3" s="30">
        <f>IF('Log_working_2-way'!$D2="","",A3^('Log_working_2-way'!$D2))</f>
        <v>2.2149715784230573</v>
      </c>
      <c r="K3" s="32">
        <f>IF('Log_working_2-way'!$D2="","",B3^('Log_working_2-way'!$D2))</f>
        <v>1.8230645208160881</v>
      </c>
      <c r="L3" s="37">
        <f>(1/D3)</f>
        <v>0.45384615384615384</v>
      </c>
      <c r="M3" s="37">
        <f>(1/E3)</f>
        <v>0.5461538461538461</v>
      </c>
      <c r="N3" s="38">
        <v>100</v>
      </c>
      <c r="O3" s="38">
        <f>(1/A3)*((N3*A3)-N3)</f>
        <v>53.051643192488264</v>
      </c>
      <c r="P3" s="38">
        <f>(1/B3)*((N3*B3)-N3)</f>
        <v>43.502824858757066</v>
      </c>
      <c r="Q3" s="38">
        <f>(1/B3)*N3</f>
        <v>56.497175141242941</v>
      </c>
      <c r="R3" s="38">
        <f>(1/A3)*N3</f>
        <v>46.948356807511736</v>
      </c>
      <c r="S3" s="39">
        <f>O3-Q3</f>
        <v>-3.4455319487546774</v>
      </c>
      <c r="T3" s="39">
        <f>P3-R3</f>
        <v>-3.4455319487546703</v>
      </c>
      <c r="U3" t="s">
        <v>151</v>
      </c>
      <c r="V3" t="s">
        <v>139</v>
      </c>
      <c r="W3" t="s">
        <v>170</v>
      </c>
      <c r="X3" t="s">
        <v>175</v>
      </c>
      <c r="Y3" s="41"/>
    </row>
    <row r="4" spans="1:25" s="12" customFormat="1" ht="15" x14ac:dyDescent="0.25">
      <c r="A4">
        <v>2.25</v>
      </c>
      <c r="B4">
        <v>1.7</v>
      </c>
      <c r="C4" s="29">
        <f t="shared" si="0"/>
        <v>3.2679738562091387E-2</v>
      </c>
      <c r="D4" s="30">
        <f>IF(OR($A4="",$B4=""),"",A4*'MPTO_working_2-way'!$G3)</f>
        <v>2.3235294117647056</v>
      </c>
      <c r="E4" s="32">
        <f>IF(OR($A4="",$B4=""),"",B4*'MPTO_working_2-way'!$G3)</f>
        <v>1.7555555555555553</v>
      </c>
      <c r="F4" s="30">
        <f>IF(OR($A4="",$B4=""),"",'MPTO_working_2-way'!D3)</f>
        <v>2.3358778625954195</v>
      </c>
      <c r="G4" s="32">
        <f>IF(OR($A4="",$B4=""),"",'MPTO_working_2-way'!E3)</f>
        <v>1.7485714285714284</v>
      </c>
      <c r="H4" s="30">
        <f>IF(OR($A4="",$B4=""),"",'OddsRatio_working_2-way'!M3)</f>
        <v>2.3363062095621219</v>
      </c>
      <c r="I4" s="30">
        <f>IF(OR($A4="",$B4=""),"",'OddsRatio_working_2-way'!N3)</f>
        <v>1.7483314773547878</v>
      </c>
      <c r="J4" s="30">
        <f>IF('Log_working_2-way'!$D3="","",A4^('Log_working_2-way'!$D3))</f>
        <v>2.3419883892799152</v>
      </c>
      <c r="K4" s="32">
        <f>IF('Log_working_2-way'!$D3="","",B4^('Log_working_2-way'!$D3))</f>
        <v>1.7451629298644922</v>
      </c>
      <c r="L4" s="37">
        <f t="shared" ref="L4" si="1">(1/D4)</f>
        <v>0.43037974683544311</v>
      </c>
      <c r="M4" s="37">
        <f t="shared" ref="M4" si="2">(1/E4)</f>
        <v>0.569620253164557</v>
      </c>
      <c r="N4" s="38">
        <v>101</v>
      </c>
      <c r="O4" s="38">
        <f t="shared" ref="O4" si="3">(1/A4)*((N4*A4)-N4)</f>
        <v>56.111111111111107</v>
      </c>
      <c r="P4" s="38">
        <f t="shared" ref="P4" si="4">(1/B4)*((N4*B4)-N4)</f>
        <v>41.588235294117645</v>
      </c>
      <c r="Q4" s="38">
        <f t="shared" ref="Q4" si="5">(1/B4)*N4</f>
        <v>59.411764705882355</v>
      </c>
      <c r="R4" s="38">
        <f t="shared" ref="R4" si="6">(1/A4)*N4</f>
        <v>44.888888888888886</v>
      </c>
      <c r="S4" s="39">
        <f t="shared" ref="S4" si="7">O4-Q4</f>
        <v>-3.3006535947712479</v>
      </c>
      <c r="T4" s="39">
        <f t="shared" ref="T4" si="8">P4-R4</f>
        <v>-3.3006535947712408</v>
      </c>
      <c r="U4" t="s">
        <v>133</v>
      </c>
      <c r="V4" t="s">
        <v>141</v>
      </c>
      <c r="W4" t="s">
        <v>170</v>
      </c>
      <c r="X4" t="s">
        <v>175</v>
      </c>
      <c r="Y4" s="41"/>
    </row>
    <row r="5" spans="1:25" s="12" customFormat="1" ht="15" x14ac:dyDescent="0.25">
      <c r="A5">
        <v>2.38</v>
      </c>
      <c r="B5">
        <v>1.63</v>
      </c>
      <c r="C5" s="29">
        <f t="shared" si="0"/>
        <v>3.3664999742228252E-2</v>
      </c>
      <c r="D5" s="30">
        <f>IF(OR($A5="",$B5=""),"",A5*'MPTO_working_2-way'!$G4)</f>
        <v>2.4601226993865031</v>
      </c>
      <c r="E5" s="32">
        <f>IF(OR($A5="",$B5=""),"",B5*'MPTO_working_2-way'!$G4)</f>
        <v>1.6848739495798319</v>
      </c>
      <c r="F5" s="30">
        <f>IF(OR($A5="",$B5=""),"",'MPTO_working_2-way'!D4)</f>
        <v>2.4793251102447753</v>
      </c>
      <c r="G5" s="32">
        <f>IF(OR($A5="",$B5=""),"",'MPTO_working_2-way'!E4)</f>
        <v>1.6759839288028686</v>
      </c>
      <c r="H5" s="30">
        <f>IF(OR($A5="",$B5=""),"",'OddsRatio_working_2-way'!M4)</f>
        <v>2.4800257398019103</v>
      </c>
      <c r="I5" s="30">
        <f>IF(OR($A5="",$B5=""),"",'OddsRatio_working_2-way'!N4)</f>
        <v>1.6756639246921761</v>
      </c>
      <c r="J5" s="30">
        <f>IF('Log_working_2-way'!$D4="","",A5^('Log_working_2-way'!$D4))</f>
        <v>2.4889275111820632</v>
      </c>
      <c r="K5" s="32">
        <f>IF('Log_working_2-way'!$D4="","",B5^('Log_working_2-way'!$D4))</f>
        <v>1.6716243688761041</v>
      </c>
      <c r="L5" s="37">
        <f t="shared" ref="L5:L52" si="9">(1/D5)</f>
        <v>0.40648379052369077</v>
      </c>
      <c r="M5" s="37">
        <f t="shared" ref="M5:M52" si="10">(1/E5)</f>
        <v>0.59351620947630923</v>
      </c>
      <c r="N5" s="38">
        <v>102</v>
      </c>
      <c r="O5" s="38">
        <f t="shared" ref="O5:O52" si="11">(1/A5)*((N5*A5)-N5)</f>
        <v>59.142857142857139</v>
      </c>
      <c r="P5" s="38">
        <f t="shared" ref="P5:P52" si="12">(1/B5)*((N5*B5)-N5)</f>
        <v>39.423312883435578</v>
      </c>
      <c r="Q5" s="38">
        <f t="shared" ref="Q5:Q52" si="13">(1/B5)*N5</f>
        <v>62.576687116564415</v>
      </c>
      <c r="R5" s="38">
        <f t="shared" ref="R5:R52" si="14">(1/A5)*N5</f>
        <v>42.857142857142861</v>
      </c>
      <c r="S5" s="39">
        <f t="shared" ref="S5:S52" si="15">O5-Q5</f>
        <v>-3.4338299737072759</v>
      </c>
      <c r="T5" s="39">
        <f t="shared" ref="T5:T52" si="16">P5-R5</f>
        <v>-3.433829973707283</v>
      </c>
      <c r="U5" t="s">
        <v>142</v>
      </c>
      <c r="V5" t="s">
        <v>144</v>
      </c>
      <c r="W5" t="s">
        <v>170</v>
      </c>
      <c r="X5" t="s">
        <v>175</v>
      </c>
      <c r="Y5" s="41"/>
    </row>
    <row r="6" spans="1:25" s="12" customFormat="1" ht="15" x14ac:dyDescent="0.25">
      <c r="A6">
        <v>2.29</v>
      </c>
      <c r="B6">
        <v>1.68</v>
      </c>
      <c r="C6" s="29">
        <f t="shared" si="0"/>
        <v>3.1919317945518833E-2</v>
      </c>
      <c r="D6" s="30">
        <f>IF(OR($A6="",$B6=""),"",A6*'MPTO_working_2-way'!$G5)</f>
        <v>2.3630952380952381</v>
      </c>
      <c r="E6" s="32">
        <f>IF(OR($A6="",$B6=""),"",B6*'MPTO_working_2-way'!$G5)</f>
        <v>1.7336244541484715</v>
      </c>
      <c r="F6" s="30">
        <f>IF(OR($A6="",$B6=""),"",'MPTO_working_2-way'!D5)</f>
        <v>2.3768688990485605</v>
      </c>
      <c r="G6" s="32">
        <f>IF(OR($A6="",$B6=""),"",'MPTO_working_2-way'!E5)</f>
        <v>1.7262855604415328</v>
      </c>
      <c r="H6" s="30">
        <f>IF(OR($A6="",$B6=""),"",'OddsRatio_working_2-way'!M5)</f>
        <v>2.3773375851727168</v>
      </c>
      <c r="I6" s="30">
        <f>IF(OR($A6="",$B6=""),"",'OddsRatio_working_2-way'!N5)</f>
        <v>1.7260384169902692</v>
      </c>
      <c r="J6" s="30">
        <f>IF('Log_working_2-way'!$D5="","",A6^('Log_working_2-way'!$D5))</f>
        <v>2.3836811049586637</v>
      </c>
      <c r="K6" s="32">
        <f>IF('Log_working_2-way'!$D5="","",B6^('Log_working_2-way'!$D5))</f>
        <v>1.7227098761530257</v>
      </c>
      <c r="L6" s="37">
        <f t="shared" si="9"/>
        <v>0.42317380352644834</v>
      </c>
      <c r="M6" s="37">
        <f t="shared" si="10"/>
        <v>0.57682619647355171</v>
      </c>
      <c r="N6" s="38">
        <v>103</v>
      </c>
      <c r="O6" s="38">
        <f t="shared" si="11"/>
        <v>58.021834061135372</v>
      </c>
      <c r="P6" s="38">
        <f t="shared" si="12"/>
        <v>41.690476190476183</v>
      </c>
      <c r="Q6" s="38">
        <f t="shared" si="13"/>
        <v>61.30952380952381</v>
      </c>
      <c r="R6" s="38">
        <f t="shared" si="14"/>
        <v>44.978165938864628</v>
      </c>
      <c r="S6" s="39">
        <f t="shared" si="15"/>
        <v>-3.2876897483884377</v>
      </c>
      <c r="T6" s="39">
        <f t="shared" si="16"/>
        <v>-3.2876897483884449</v>
      </c>
      <c r="U6" t="s">
        <v>147</v>
      </c>
      <c r="V6" t="s">
        <v>130</v>
      </c>
      <c r="W6" t="s">
        <v>170</v>
      </c>
      <c r="X6" t="s">
        <v>175</v>
      </c>
      <c r="Y6" s="41"/>
    </row>
    <row r="7" spans="1:25" s="12" customFormat="1" ht="15" x14ac:dyDescent="0.25">
      <c r="A7">
        <v>1.98</v>
      </c>
      <c r="B7">
        <v>1.91</v>
      </c>
      <c r="C7" s="29">
        <f t="shared" si="0"/>
        <v>2.861071447458885E-2</v>
      </c>
      <c r="D7" s="30">
        <f>IF(OR($A7="",$B7=""),"",A7*'MPTO_working_2-way'!$G6)</f>
        <v>2.0366492146596857</v>
      </c>
      <c r="E7" s="32">
        <f>IF(OR($A7="",$B7=""),"",B7*'MPTO_working_2-way'!$G6)</f>
        <v>1.9646464646464645</v>
      </c>
      <c r="F7" s="30">
        <f>IF(OR($A7="",$B7=""),"",'MPTO_working_2-way'!D6)</f>
        <v>2.0377175494369308</v>
      </c>
      <c r="G7" s="32">
        <f>IF(OR($A7="",$B7=""),"",'MPTO_working_2-way'!E6)</f>
        <v>1.9636533568721115</v>
      </c>
      <c r="H7" s="30">
        <f>IF(OR($A7="",$B7=""),"",'OddsRatio_working_2-way'!M6)</f>
        <v>2.0377490433255412</v>
      </c>
      <c r="I7" s="30">
        <f>IF(OR($A7="",$B7=""),"",'OddsRatio_working_2-way'!N6)</f>
        <v>1.9636241116594322</v>
      </c>
      <c r="J7" s="30">
        <f>IF('Log_working_2-way'!$D6="","",A7^('Log_working_2-way'!$D6))</f>
        <v>2.0382337672504618</v>
      </c>
      <c r="K7" s="32">
        <f>IF('Log_working_2-way'!$D6="","",B7^('Log_working_2-way'!$D6))</f>
        <v>1.9631742210121639</v>
      </c>
      <c r="L7" s="37">
        <f t="shared" si="9"/>
        <v>0.49100257069408743</v>
      </c>
      <c r="M7" s="37">
        <f t="shared" si="10"/>
        <v>0.50899742930591263</v>
      </c>
      <c r="N7" s="38">
        <v>104</v>
      </c>
      <c r="O7" s="38">
        <f t="shared" si="11"/>
        <v>51.474747474747474</v>
      </c>
      <c r="P7" s="38">
        <f t="shared" si="12"/>
        <v>49.549738219895282</v>
      </c>
      <c r="Q7" s="38">
        <f t="shared" si="13"/>
        <v>54.450261780104711</v>
      </c>
      <c r="R7" s="38">
        <f t="shared" si="14"/>
        <v>52.525252525252526</v>
      </c>
      <c r="S7" s="39">
        <f t="shared" si="15"/>
        <v>-2.9755143053572368</v>
      </c>
      <c r="T7" s="39">
        <f t="shared" si="16"/>
        <v>-2.9755143053572439</v>
      </c>
      <c r="U7" t="s">
        <v>146</v>
      </c>
      <c r="V7" t="s">
        <v>132</v>
      </c>
      <c r="W7" t="s">
        <v>170</v>
      </c>
      <c r="X7" t="s">
        <v>175</v>
      </c>
      <c r="Y7" s="41"/>
    </row>
    <row r="8" spans="1:25" ht="15" x14ac:dyDescent="0.25">
      <c r="A8">
        <v>2.0499999999999998</v>
      </c>
      <c r="B8">
        <v>1.83</v>
      </c>
      <c r="C8" s="29">
        <f t="shared" si="0"/>
        <v>3.4252965480474407E-2</v>
      </c>
      <c r="D8" s="30">
        <f>IF(OR($A8="",$B8=""),"",A8*'MPTO_working_2-way'!$G7)</f>
        <v>2.1202185792349724</v>
      </c>
      <c r="E8" s="32">
        <f>IF(OR($A8="",$B8=""),"",B8*'MPTO_working_2-way'!$G7)</f>
        <v>1.8926829268292682</v>
      </c>
      <c r="F8" s="30">
        <f>IF(OR($A8="",$B8=""),"",'MPTO_working_2-way'!D7)</f>
        <v>2.1245929491717397</v>
      </c>
      <c r="G8" s="32">
        <f>IF(OR($A8="",$B8=""),"",'MPTO_working_2-way'!E7)</f>
        <v>1.8892106257081707</v>
      </c>
      <c r="H8" s="30">
        <f>IF(OR($A8="",$B8=""),"",'OddsRatio_working_2-way'!M7)</f>
        <v>2.1247489679763456</v>
      </c>
      <c r="I8" s="30">
        <f>IF(OR($A8="",$B8=""),"",'OddsRatio_working_2-way'!N7)</f>
        <v>1.8890872794479689</v>
      </c>
      <c r="J8" s="30">
        <f>IF('Log_working_2-way'!$D7="","",A8^('Log_working_2-way'!$D7))</f>
        <v>2.1267489530128172</v>
      </c>
      <c r="K8" s="32">
        <f>IF('Log_working_2-way'!$D7="","",B8^('Log_working_2-way'!$D7))</f>
        <v>1.8875091450726849</v>
      </c>
      <c r="L8" s="37">
        <f t="shared" si="9"/>
        <v>0.47164948453608252</v>
      </c>
      <c r="M8" s="37">
        <f t="shared" si="10"/>
        <v>0.52835051546391754</v>
      </c>
      <c r="N8" s="38">
        <v>105</v>
      </c>
      <c r="O8" s="38">
        <f t="shared" si="11"/>
        <v>53.780487804878042</v>
      </c>
      <c r="P8" s="38">
        <f t="shared" si="12"/>
        <v>47.622950819672127</v>
      </c>
      <c r="Q8" s="38">
        <f t="shared" si="13"/>
        <v>57.377049180327866</v>
      </c>
      <c r="R8" s="38">
        <f t="shared" si="14"/>
        <v>51.219512195121958</v>
      </c>
      <c r="S8" s="39">
        <f t="shared" si="15"/>
        <v>-3.5965613754498236</v>
      </c>
      <c r="T8" s="39">
        <f t="shared" si="16"/>
        <v>-3.5965613754498307</v>
      </c>
      <c r="U8" t="s">
        <v>158</v>
      </c>
      <c r="V8" t="s">
        <v>72</v>
      </c>
      <c r="W8" t="s">
        <v>125</v>
      </c>
      <c r="X8" t="s">
        <v>175</v>
      </c>
      <c r="Y8" s="41"/>
    </row>
    <row r="9" spans="1:25" ht="15" x14ac:dyDescent="0.25">
      <c r="A9">
        <v>1.98</v>
      </c>
      <c r="B9">
        <v>1.89</v>
      </c>
      <c r="C9" s="29">
        <f t="shared" si="0"/>
        <v>3.4151034151034265E-2</v>
      </c>
      <c r="D9" s="30">
        <f>IF(OR($A9="",$B9=""),"",A9*'MPTO_working_2-way'!$G8)</f>
        <v>2.0476190476190479</v>
      </c>
      <c r="E9" s="32">
        <f>IF(OR($A9="",$B9=""),"",B9*'MPTO_working_2-way'!$G8)</f>
        <v>1.9545454545454546</v>
      </c>
      <c r="F9" s="30">
        <f>IF(OR($A9="",$B9=""),"",'MPTO_working_2-way'!D8)</f>
        <v>2.0492853622474128</v>
      </c>
      <c r="G9" s="32">
        <f>IF(OR($A9="",$B9=""),"",'MPTO_working_2-way'!E8)</f>
        <v>1.9530295913574449</v>
      </c>
      <c r="H9" s="30">
        <f>IF(OR($A9="",$B9=""),"",'OddsRatio_working_2-way'!M8)</f>
        <v>2.0493443645942064</v>
      </c>
      <c r="I9" s="30">
        <f>IF(OR($A9="",$B9=""),"",'OddsRatio_working_2-way'!N8)</f>
        <v>1.9529760045804527</v>
      </c>
      <c r="J9" s="30">
        <f>IF('Log_working_2-way'!$D8="","",A9^('Log_working_2-way'!$D8))</f>
        <v>2.0501043431252364</v>
      </c>
      <c r="K9" s="32">
        <f>IF('Log_working_2-way'!$D8="","",B9^('Log_working_2-way'!$D8))</f>
        <v>1.9522863194945297</v>
      </c>
      <c r="L9" s="37">
        <f t="shared" si="9"/>
        <v>0.48837209302325574</v>
      </c>
      <c r="M9" s="37">
        <f t="shared" si="10"/>
        <v>0.51162790697674421</v>
      </c>
      <c r="N9" s="38">
        <v>106</v>
      </c>
      <c r="O9" s="38">
        <f t="shared" si="11"/>
        <v>52.464646464646464</v>
      </c>
      <c r="P9" s="38">
        <f t="shared" si="12"/>
        <v>49.915343915343925</v>
      </c>
      <c r="Q9" s="38">
        <f t="shared" si="13"/>
        <v>56.084656084656096</v>
      </c>
      <c r="R9" s="38">
        <f t="shared" si="14"/>
        <v>53.535353535353536</v>
      </c>
      <c r="S9" s="39">
        <f t="shared" si="15"/>
        <v>-3.6200096200096326</v>
      </c>
      <c r="T9" s="39">
        <f t="shared" si="16"/>
        <v>-3.6200096200096112</v>
      </c>
      <c r="U9" t="s">
        <v>77</v>
      </c>
      <c r="V9" t="s">
        <v>75</v>
      </c>
      <c r="W9" t="s">
        <v>125</v>
      </c>
      <c r="X9" t="s">
        <v>175</v>
      </c>
      <c r="Y9" s="41"/>
    </row>
    <row r="10" spans="1:25" ht="14.25" customHeight="1" x14ac:dyDescent="0.25">
      <c r="A10">
        <v>2</v>
      </c>
      <c r="B10">
        <v>1.88</v>
      </c>
      <c r="C10" s="29">
        <f t="shared" si="0"/>
        <v>3.1914893617021267E-2</v>
      </c>
      <c r="D10" s="30">
        <f>IF(OR($A10="",$B10=""),"",A10*'MPTO_working_2-way'!$G9)</f>
        <v>2.0638297872340425</v>
      </c>
      <c r="E10" s="32">
        <f>IF(OR($A10="",$B10=""),"",B10*'MPTO_working_2-way'!$G9)</f>
        <v>1.94</v>
      </c>
      <c r="F10" s="30">
        <f>IF(OR($A10="",$B10=""),"",'MPTO_working_2-way'!D9)</f>
        <v>2.0659340659340657</v>
      </c>
      <c r="G10" s="32">
        <f>IF(OR($A10="",$B10=""),"",'MPTO_working_2-way'!E9)</f>
        <v>1.9381443298969072</v>
      </c>
      <c r="H10" s="30">
        <f>IF(OR($A10="",$B10=""),"",'OddsRatio_working_2-way'!M9)</f>
        <v>2.0660035817780522</v>
      </c>
      <c r="I10" s="30">
        <f>IF(OR($A10="",$B10=""),"",'OddsRatio_working_2-way'!N9)</f>
        <v>1.9380831519646857</v>
      </c>
      <c r="J10" s="30">
        <f>IF('Log_working_2-way'!$D9="","",A10^('Log_working_2-way'!$D9))</f>
        <v>2.0669618454035223</v>
      </c>
      <c r="K10" s="32">
        <f>IF('Log_working_2-way'!$D9="","",B10^('Log_working_2-way'!$D9))</f>
        <v>1.9372406373367297</v>
      </c>
      <c r="L10" s="37">
        <f t="shared" si="9"/>
        <v>0.4845360824742268</v>
      </c>
      <c r="M10" s="37">
        <f t="shared" si="10"/>
        <v>0.51546391752577325</v>
      </c>
      <c r="N10" s="38">
        <v>107</v>
      </c>
      <c r="O10" s="38">
        <f t="shared" si="11"/>
        <v>53.5</v>
      </c>
      <c r="P10" s="38">
        <f t="shared" si="12"/>
        <v>50.085106382978722</v>
      </c>
      <c r="Q10" s="38">
        <f t="shared" si="13"/>
        <v>56.914893617021278</v>
      </c>
      <c r="R10" s="38">
        <f t="shared" si="14"/>
        <v>53.5</v>
      </c>
      <c r="S10" s="39">
        <f t="shared" si="15"/>
        <v>-3.4148936170212778</v>
      </c>
      <c r="T10" s="39">
        <f t="shared" si="16"/>
        <v>-3.4148936170212778</v>
      </c>
      <c r="U10" t="s">
        <v>82</v>
      </c>
      <c r="V10" t="s">
        <v>161</v>
      </c>
      <c r="W10" t="s">
        <v>125</v>
      </c>
      <c r="X10" t="s">
        <v>175</v>
      </c>
      <c r="Y10" s="41"/>
    </row>
    <row r="11" spans="1:25" ht="15" x14ac:dyDescent="0.25">
      <c r="A11">
        <v>1.91</v>
      </c>
      <c r="B11">
        <v>1.96</v>
      </c>
      <c r="C11" s="29">
        <f t="shared" si="0"/>
        <v>3.3764291056736839E-2</v>
      </c>
      <c r="D11" s="30">
        <f>IF(OR($A11="",$B11=""),"",A11*'MPTO_working_2-way'!$G10)</f>
        <v>1.9744897959183674</v>
      </c>
      <c r="E11" s="32">
        <f>IF(OR($A11="",$B11=""),"",B11*'MPTO_working_2-way'!$G10)</f>
        <v>2.0261780104712042</v>
      </c>
      <c r="F11" s="30">
        <f>IF(OR($A11="",$B11=""),"",'MPTO_working_2-way'!D10)</f>
        <v>1.9736398144242935</v>
      </c>
      <c r="G11" s="32">
        <f>IF(OR($A11="",$B11=""),"",'MPTO_working_2-way'!E10)</f>
        <v>2.0270738574832143</v>
      </c>
      <c r="H11" s="30">
        <f>IF(OR($A11="",$B11=""),"",'OddsRatio_working_2-way'!M10)</f>
        <v>1.9736101204623264</v>
      </c>
      <c r="I11" s="30">
        <f>IF(OR($A11="",$B11=""),"",'OddsRatio_working_2-way'!N10)</f>
        <v>2.0271051820261912</v>
      </c>
      <c r="J11" s="30">
        <f>IF('Log_working_2-way'!$D10="","",A11^('Log_working_2-way'!$D10))</f>
        <v>1.9732233459331785</v>
      </c>
      <c r="K11" s="32">
        <f>IF('Log_working_2-way'!$D10="","",B11^('Log_working_2-way'!$D10))</f>
        <v>2.0275133700590602</v>
      </c>
      <c r="L11" s="37">
        <f t="shared" si="9"/>
        <v>0.50645994832041341</v>
      </c>
      <c r="M11" s="37">
        <f t="shared" si="10"/>
        <v>0.49354005167958659</v>
      </c>
      <c r="N11" s="38">
        <v>108</v>
      </c>
      <c r="O11" s="38">
        <f t="shared" si="11"/>
        <v>51.455497382198956</v>
      </c>
      <c r="P11" s="38">
        <f t="shared" si="12"/>
        <v>52.897959183673471</v>
      </c>
      <c r="Q11" s="38">
        <f t="shared" si="13"/>
        <v>55.102040816326529</v>
      </c>
      <c r="R11" s="38">
        <f t="shared" si="14"/>
        <v>56.544502617801044</v>
      </c>
      <c r="S11" s="39">
        <f t="shared" si="15"/>
        <v>-3.6465434341275724</v>
      </c>
      <c r="T11" s="39">
        <f t="shared" si="16"/>
        <v>-3.6465434341275724</v>
      </c>
      <c r="U11" t="s">
        <v>84</v>
      </c>
      <c r="V11" t="s">
        <v>152</v>
      </c>
      <c r="W11" t="s">
        <v>125</v>
      </c>
      <c r="X11" t="s">
        <v>175</v>
      </c>
      <c r="Y11" s="41"/>
    </row>
    <row r="12" spans="1:25" ht="15" x14ac:dyDescent="0.25">
      <c r="A12">
        <v>2.0699999999999998</v>
      </c>
      <c r="B12">
        <v>1.8</v>
      </c>
      <c r="C12" s="29">
        <f t="shared" si="0"/>
        <v>3.8647342995169254E-2</v>
      </c>
      <c r="D12" s="30">
        <f>IF(OR($A12="",$B12=""),"",A12*'MPTO_working_2-way'!$G11)</f>
        <v>2.1500000000000004</v>
      </c>
      <c r="E12" s="32">
        <f>IF(OR($A12="",$B12=""),"",B12*'MPTO_working_2-way'!$G11)</f>
        <v>1.8695652173913047</v>
      </c>
      <c r="F12" s="30">
        <f>IF(OR($A12="",$B12=""),"",'MPTO_working_2-way'!D11)</f>
        <v>2.15625</v>
      </c>
      <c r="G12" s="32">
        <f>IF(OR($A12="",$B12=""),"",'MPTO_working_2-way'!E11)</f>
        <v>1.8648648648648651</v>
      </c>
      <c r="H12" s="30">
        <f>IF(OR($A12="",$B12=""),"",'OddsRatio_working_2-way'!M11)</f>
        <v>2.1565033506220384</v>
      </c>
      <c r="I12" s="30">
        <f>IF(OR($A12="",$B12=""),"",'OddsRatio_working_2-way'!N11)</f>
        <v>1.8646754023342345</v>
      </c>
      <c r="J12" s="30">
        <f>IF('Log_working_2-way'!$D11="","",A12^('Log_working_2-way'!$D11))</f>
        <v>2.1593762623614712</v>
      </c>
      <c r="K12" s="32">
        <f>IF('Log_working_2-way'!$D11="","",B12^('Log_working_2-way'!$D11))</f>
        <v>1.8625327535713179</v>
      </c>
      <c r="L12" s="37">
        <f t="shared" si="9"/>
        <v>0.46511627906976738</v>
      </c>
      <c r="M12" s="37">
        <f t="shared" si="10"/>
        <v>0.53488372093023251</v>
      </c>
      <c r="N12" s="38">
        <v>109</v>
      </c>
      <c r="O12" s="38">
        <f t="shared" si="11"/>
        <v>56.34299516908213</v>
      </c>
      <c r="P12" s="38">
        <f t="shared" si="12"/>
        <v>48.444444444444457</v>
      </c>
      <c r="Q12" s="38">
        <f t="shared" si="13"/>
        <v>60.555555555555557</v>
      </c>
      <c r="R12" s="38">
        <f t="shared" si="14"/>
        <v>52.657004830917877</v>
      </c>
      <c r="S12" s="39">
        <f t="shared" si="15"/>
        <v>-4.2125603864734273</v>
      </c>
      <c r="T12" s="39">
        <f t="shared" si="16"/>
        <v>-4.2125603864734202</v>
      </c>
      <c r="U12" t="s">
        <v>79</v>
      </c>
      <c r="V12" t="s">
        <v>159</v>
      </c>
      <c r="W12" t="s">
        <v>125</v>
      </c>
      <c r="X12" t="s">
        <v>175</v>
      </c>
      <c r="Y12" s="41"/>
    </row>
    <row r="13" spans="1:25" ht="15" x14ac:dyDescent="0.25">
      <c r="A13">
        <v>2</v>
      </c>
      <c r="B13">
        <v>1.87</v>
      </c>
      <c r="C13" s="29">
        <f t="shared" si="0"/>
        <v>3.475935828876997E-2</v>
      </c>
      <c r="D13" s="30">
        <f>IF(OR($A13="",$B13=""),"",A13*'MPTO_working_2-way'!$G12)</f>
        <v>2.0695187165775399</v>
      </c>
      <c r="E13" s="32">
        <f>IF(OR($A13="",$B13=""),"",B13*'MPTO_working_2-way'!$G12)</f>
        <v>1.9350000000000001</v>
      </c>
      <c r="F13" s="30">
        <f>IF(OR($A13="",$B13=""),"",'MPTO_working_2-way'!D12)</f>
        <v>2.0720221606648197</v>
      </c>
      <c r="G13" s="32">
        <f>IF(OR($A13="",$B13=""),"",'MPTO_working_2-way'!E12)</f>
        <v>1.9328165374677002</v>
      </c>
      <c r="H13" s="30">
        <f>IF(OR($A13="",$B13=""),"",'OddsRatio_working_2-way'!M12)</f>
        <v>2.0721125348377947</v>
      </c>
      <c r="I13" s="30">
        <f>IF(OR($A13="",$B13=""),"",'OddsRatio_working_2-way'!N12)</f>
        <v>1.9327379053088816</v>
      </c>
      <c r="J13" s="30">
        <f>IF('Log_working_2-way'!$D12="","",A13^('Log_working_2-way'!$D12))</f>
        <v>2.0732557161055905</v>
      </c>
      <c r="K13" s="32">
        <f>IF('Log_working_2-way'!$D12="","",B13^('Log_working_2-way'!$D12))</f>
        <v>1.9317443969723613</v>
      </c>
      <c r="L13" s="37">
        <f t="shared" si="9"/>
        <v>0.48320413436692511</v>
      </c>
      <c r="M13" s="37">
        <f t="shared" si="10"/>
        <v>0.51679586563307489</v>
      </c>
      <c r="N13" s="38">
        <v>110</v>
      </c>
      <c r="O13" s="38">
        <f t="shared" si="11"/>
        <v>55</v>
      </c>
      <c r="P13" s="38">
        <f t="shared" si="12"/>
        <v>51.176470588235297</v>
      </c>
      <c r="Q13" s="38">
        <f t="shared" si="13"/>
        <v>58.823529411764696</v>
      </c>
      <c r="R13" s="38">
        <f t="shared" si="14"/>
        <v>55</v>
      </c>
      <c r="S13" s="39">
        <f t="shared" si="15"/>
        <v>-3.8235294117646959</v>
      </c>
      <c r="T13" s="39">
        <f t="shared" si="16"/>
        <v>-3.823529411764703</v>
      </c>
      <c r="U13" t="s">
        <v>155</v>
      </c>
      <c r="V13" t="s">
        <v>86</v>
      </c>
      <c r="W13" t="s">
        <v>125</v>
      </c>
      <c r="X13" t="s">
        <v>175</v>
      </c>
      <c r="Y13" s="41"/>
    </row>
    <row r="14" spans="1:25" s="35" customFormat="1" ht="15" x14ac:dyDescent="0.25">
      <c r="A14">
        <v>1.87</v>
      </c>
      <c r="B14">
        <v>2</v>
      </c>
      <c r="C14" s="29">
        <f t="shared" si="0"/>
        <v>3.475935828876997E-2</v>
      </c>
      <c r="D14" s="30">
        <f>IF(OR($A14="",$B14=""),"",A14*'MPTO_working_2-way'!$G13)</f>
        <v>1.9350000000000001</v>
      </c>
      <c r="E14" s="32">
        <f>IF(OR($A14="",$B14=""),"",B14*'MPTO_working_2-way'!$G13)</f>
        <v>2.0695187165775399</v>
      </c>
      <c r="F14" s="30">
        <f>IF(OR($A14="",$B14=""),"",'MPTO_working_2-way'!D13)</f>
        <v>1.9328165374677002</v>
      </c>
      <c r="G14" s="32">
        <f>IF(OR($A14="",$B14=""),"",'MPTO_working_2-way'!E13)</f>
        <v>2.0720221606648197</v>
      </c>
      <c r="H14" s="30">
        <f>IF(OR($A14="",$B14=""),"",'OddsRatio_working_2-way'!M13)</f>
        <v>1.9327379053088816</v>
      </c>
      <c r="I14" s="30">
        <f>IF(OR($A14="",$B14=""),"",'OddsRatio_working_2-way'!N13)</f>
        <v>2.0721125348377947</v>
      </c>
      <c r="J14" s="30">
        <f>IF('Log_working_2-way'!$D13="","",A14^('Log_working_2-way'!$D13))</f>
        <v>1.9317443969723613</v>
      </c>
      <c r="K14" s="32">
        <f>IF('Log_working_2-way'!$D13="","",B14^('Log_working_2-way'!$D13))</f>
        <v>2.0732557161055905</v>
      </c>
      <c r="L14" s="37">
        <f t="shared" si="9"/>
        <v>0.51679586563307489</v>
      </c>
      <c r="M14" s="37">
        <f t="shared" si="10"/>
        <v>0.48320413436692511</v>
      </c>
      <c r="N14" s="38">
        <v>111</v>
      </c>
      <c r="O14" s="38">
        <f t="shared" si="11"/>
        <v>51.64171122994653</v>
      </c>
      <c r="P14" s="38">
        <f t="shared" si="12"/>
        <v>55.5</v>
      </c>
      <c r="Q14" s="38">
        <f t="shared" si="13"/>
        <v>55.5</v>
      </c>
      <c r="R14" s="38">
        <f t="shared" si="14"/>
        <v>59.35828877005347</v>
      </c>
      <c r="S14" s="39">
        <f t="shared" si="15"/>
        <v>-3.8582887700534698</v>
      </c>
      <c r="T14" s="39">
        <f t="shared" si="16"/>
        <v>-3.8582887700534698</v>
      </c>
      <c r="U14" t="s">
        <v>157</v>
      </c>
      <c r="V14" t="s">
        <v>78</v>
      </c>
      <c r="W14" t="s">
        <v>125</v>
      </c>
      <c r="X14" t="s">
        <v>175</v>
      </c>
      <c r="Y14" s="41"/>
    </row>
    <row r="15" spans="1:25" ht="15" x14ac:dyDescent="0.25">
      <c r="A15">
        <v>1.71</v>
      </c>
      <c r="B15">
        <v>2.2000000000000002</v>
      </c>
      <c r="C15" s="29">
        <f t="shared" si="0"/>
        <v>3.9340776182881454E-2</v>
      </c>
      <c r="D15" s="30">
        <f>IF(OR($A15="",$B15=""),"",A15*'MPTO_working_2-way'!$G14)</f>
        <v>1.7772727272727273</v>
      </c>
      <c r="E15" s="32">
        <f>IF(OR($A15="",$B15=""),"",B15*'MPTO_working_2-way'!$G14)</f>
        <v>2.2865497076023393</v>
      </c>
      <c r="F15" s="30">
        <f>IF(OR($A15="",$B15=""),"",'MPTO_working_2-way'!D14)</f>
        <v>1.7695202257761053</v>
      </c>
      <c r="G15" s="32">
        <f>IF(OR($A15="",$B15=""),"",'MPTO_working_2-way'!E14)</f>
        <v>2.2995110024449881</v>
      </c>
      <c r="H15" s="30">
        <f>IF(OR($A15="",$B15=""),"",'OddsRatio_working_2-way'!M14)</f>
        <v>1.7691987172809549</v>
      </c>
      <c r="I15" s="30">
        <f>IF(OR($A15="",$B15=""),"",'OddsRatio_working_2-way'!N14)</f>
        <v>2.3000541700523187</v>
      </c>
      <c r="J15" s="30">
        <f>IF('Log_working_2-way'!$D14="","",A15^('Log_working_2-way'!$D14))</f>
        <v>1.7656661334886148</v>
      </c>
      <c r="K15" s="32">
        <f>IF('Log_working_2-way'!$D14="","",B15^('Log_working_2-way'!$D14))</f>
        <v>2.3060522808335469</v>
      </c>
      <c r="L15" s="37">
        <f t="shared" si="9"/>
        <v>0.5626598465473146</v>
      </c>
      <c r="M15" s="37">
        <f t="shared" si="10"/>
        <v>0.4373401534526854</v>
      </c>
      <c r="N15" s="38">
        <v>112</v>
      </c>
      <c r="O15" s="38">
        <f t="shared" si="11"/>
        <v>46.502923976608173</v>
      </c>
      <c r="P15" s="38">
        <f t="shared" si="12"/>
        <v>61.090909090909108</v>
      </c>
      <c r="Q15" s="38">
        <f t="shared" si="13"/>
        <v>50.909090909090907</v>
      </c>
      <c r="R15" s="38">
        <f t="shared" si="14"/>
        <v>65.497076023391813</v>
      </c>
      <c r="S15" s="39">
        <f t="shared" si="15"/>
        <v>-4.4061669324827335</v>
      </c>
      <c r="T15" s="39">
        <f t="shared" si="16"/>
        <v>-4.4061669324827051</v>
      </c>
      <c r="U15" t="s">
        <v>80</v>
      </c>
      <c r="V15" t="s">
        <v>156</v>
      </c>
      <c r="W15" t="s">
        <v>125</v>
      </c>
      <c r="X15" t="s">
        <v>175</v>
      </c>
      <c r="Y15" s="41"/>
    </row>
    <row r="16" spans="1:25" ht="15" x14ac:dyDescent="0.25">
      <c r="A16">
        <v>1.92</v>
      </c>
      <c r="B16">
        <v>1.95</v>
      </c>
      <c r="C16" s="29">
        <f t="shared" si="0"/>
        <v>3.3653846153846256E-2</v>
      </c>
      <c r="D16" s="30">
        <f>IF(OR($A16="",$B16=""),"",A16*'MPTO_working_2-way'!$G15)</f>
        <v>1.9846153846153847</v>
      </c>
      <c r="E16" s="32">
        <f>IF(OR($A16="",$B16=""),"",B16*'MPTO_working_2-way'!$G15)</f>
        <v>2.015625</v>
      </c>
      <c r="F16" s="30">
        <f>IF(OR($A16="",$B16=""),"",'MPTO_working_2-way'!D15)</f>
        <v>1.9841017488076311</v>
      </c>
      <c r="G16" s="32">
        <f>IF(OR($A16="",$B16=""),"",'MPTO_working_2-way'!E15)</f>
        <v>2.0161550888529889</v>
      </c>
      <c r="H16" s="30">
        <f>IF(OR($A16="",$B16=""),"",'OddsRatio_working_2-way'!M15)</f>
        <v>1.9840838646332837</v>
      </c>
      <c r="I16" s="30">
        <f>IF(OR($A16="",$B16=""),"",'OddsRatio_working_2-way'!N15)</f>
        <v>2.0161735558713256</v>
      </c>
      <c r="J16" s="30">
        <f>IF('Log_working_2-way'!$D15="","",A16^('Log_working_2-way'!$D15))</f>
        <v>1.9838501055423525</v>
      </c>
      <c r="K16" s="32">
        <f>IF('Log_working_2-way'!$D15="","",B16^('Log_working_2-way'!$D15))</f>
        <v>2.0164149948926431</v>
      </c>
      <c r="L16" s="37">
        <f t="shared" si="9"/>
        <v>0.50387596899224807</v>
      </c>
      <c r="M16" s="37">
        <f t="shared" si="10"/>
        <v>0.49612403100775193</v>
      </c>
      <c r="N16" s="38">
        <v>113</v>
      </c>
      <c r="O16" s="38">
        <f t="shared" si="11"/>
        <v>54.145833333333329</v>
      </c>
      <c r="P16" s="38">
        <f t="shared" si="12"/>
        <v>55.051282051282058</v>
      </c>
      <c r="Q16" s="38">
        <f t="shared" si="13"/>
        <v>57.948717948717956</v>
      </c>
      <c r="R16" s="38">
        <f t="shared" si="14"/>
        <v>58.854166666666671</v>
      </c>
      <c r="S16" s="39">
        <f t="shared" si="15"/>
        <v>-3.8028846153846274</v>
      </c>
      <c r="T16" s="39">
        <f t="shared" si="16"/>
        <v>-3.8028846153846132</v>
      </c>
      <c r="U16" t="s">
        <v>76</v>
      </c>
      <c r="V16" t="s">
        <v>85</v>
      </c>
      <c r="W16" t="s">
        <v>125</v>
      </c>
      <c r="X16" t="s">
        <v>175</v>
      </c>
      <c r="Y16" s="41"/>
    </row>
    <row r="17" spans="1:25" ht="15" x14ac:dyDescent="0.25">
      <c r="A17">
        <v>1.88</v>
      </c>
      <c r="B17">
        <v>1.99</v>
      </c>
      <c r="C17" s="29">
        <f t="shared" si="0"/>
        <v>3.4427456431091574E-2</v>
      </c>
      <c r="D17" s="30">
        <f>IF(OR($A17="",$B17=""),"",A17*'MPTO_working_2-way'!$G16)</f>
        <v>1.9447236180904521</v>
      </c>
      <c r="E17" s="32">
        <f>IF(OR($A17="",$B17=""),"",B17*'MPTO_working_2-way'!$G16)</f>
        <v>2.0585106382978724</v>
      </c>
      <c r="F17" s="30">
        <f>IF(OR($A17="",$B17=""),"",'MPTO_working_2-way'!D16)</f>
        <v>1.9428749480681344</v>
      </c>
      <c r="G17" s="32">
        <f>IF(OR($A17="",$B17=""),"",'MPTO_working_2-way'!E16)</f>
        <v>2.0605860321656753</v>
      </c>
      <c r="H17" s="30">
        <f>IF(OR($A17="",$B17=""),"",'OddsRatio_working_2-way'!M16)</f>
        <v>1.9428090415820634</v>
      </c>
      <c r="I17" s="30">
        <f>IF(OR($A17="",$B17=""),"",'OddsRatio_working_2-way'!N16)</f>
        <v>2.0606601717798219</v>
      </c>
      <c r="J17" s="30">
        <f>IF('Log_working_2-way'!$D16="","",A17^('Log_working_2-way'!$D16))</f>
        <v>1.9419679246135251</v>
      </c>
      <c r="K17" s="32">
        <f>IF('Log_working_2-way'!$D16="","",B17^('Log_working_2-way'!$D16))</f>
        <v>2.0616072733158419</v>
      </c>
      <c r="L17" s="37">
        <f t="shared" si="9"/>
        <v>0.51421188630490955</v>
      </c>
      <c r="M17" s="37">
        <f t="shared" si="10"/>
        <v>0.48578811369509045</v>
      </c>
      <c r="N17" s="38">
        <v>114</v>
      </c>
      <c r="O17" s="38">
        <f t="shared" si="11"/>
        <v>53.361702127659569</v>
      </c>
      <c r="P17" s="38">
        <f t="shared" si="12"/>
        <v>56.713567839195967</v>
      </c>
      <c r="Q17" s="38">
        <f t="shared" si="13"/>
        <v>57.286432160804011</v>
      </c>
      <c r="R17" s="38">
        <f t="shared" si="14"/>
        <v>60.638297872340424</v>
      </c>
      <c r="S17" s="39">
        <f t="shared" si="15"/>
        <v>-3.9247300331444421</v>
      </c>
      <c r="T17" s="39">
        <f t="shared" si="16"/>
        <v>-3.9247300331444563</v>
      </c>
      <c r="U17" t="s">
        <v>83</v>
      </c>
      <c r="V17" t="s">
        <v>81</v>
      </c>
      <c r="W17" t="s">
        <v>125</v>
      </c>
      <c r="X17" t="s">
        <v>175</v>
      </c>
      <c r="Y17" s="41"/>
    </row>
    <row r="18" spans="1:25" ht="15" x14ac:dyDescent="0.25">
      <c r="A18">
        <v>2.11</v>
      </c>
      <c r="B18">
        <v>1.77</v>
      </c>
      <c r="C18" s="29">
        <f t="shared" si="0"/>
        <v>3.8905400701529036E-2</v>
      </c>
      <c r="D18" s="30">
        <f>IF(OR($A18="",$B18=""),"",A18*'MPTO_working_2-way'!$G17)</f>
        <v>2.1920903954802262</v>
      </c>
      <c r="E18" s="32">
        <f>IF(OR($A18="",$B18=""),"",B18*'MPTO_working_2-way'!$G17)</f>
        <v>1.8388625592417065</v>
      </c>
      <c r="F18" s="30">
        <f>IF(OR($A18="",$B18=""),"",'MPTO_working_2-way'!D17)</f>
        <v>2.2003122514507911</v>
      </c>
      <c r="G18" s="32">
        <f>IF(OR($A18="",$B18=""),"",'MPTO_working_2-way'!E17)</f>
        <v>1.8331165484575556</v>
      </c>
      <c r="H18" s="30">
        <f>IF(OR($A18="",$B18=""),"",'OddsRatio_working_2-way'!M17)</f>
        <v>2.2006491750542465</v>
      </c>
      <c r="I18" s="30">
        <f>IF(OR($A18="",$B18=""),"",'OddsRatio_working_2-way'!N17)</f>
        <v>1.8328827610736662</v>
      </c>
      <c r="J18" s="30">
        <f>IF('Log_working_2-way'!$D17="","",A18^('Log_working_2-way'!$D17))</f>
        <v>2.2044360761738599</v>
      </c>
      <c r="K18" s="32">
        <f>IF('Log_working_2-way'!$D17="","",B18^('Log_working_2-way'!$D17))</f>
        <v>1.8302640711133078</v>
      </c>
      <c r="L18" s="37">
        <f t="shared" si="9"/>
        <v>0.45618556701030921</v>
      </c>
      <c r="M18" s="37">
        <f t="shared" si="10"/>
        <v>0.54381443298969068</v>
      </c>
      <c r="N18" s="38">
        <v>115</v>
      </c>
      <c r="O18" s="38">
        <f t="shared" si="11"/>
        <v>60.497630331753548</v>
      </c>
      <c r="P18" s="38">
        <f t="shared" si="12"/>
        <v>50.02824858757063</v>
      </c>
      <c r="Q18" s="38">
        <f t="shared" si="13"/>
        <v>64.971751412429384</v>
      </c>
      <c r="R18" s="38">
        <f t="shared" si="14"/>
        <v>54.502369668246445</v>
      </c>
      <c r="S18" s="39">
        <f t="shared" si="15"/>
        <v>-4.474121080675836</v>
      </c>
      <c r="T18" s="39">
        <f t="shared" si="16"/>
        <v>-4.4741210806758147</v>
      </c>
      <c r="U18" t="s">
        <v>153</v>
      </c>
      <c r="V18" t="s">
        <v>160</v>
      </c>
      <c r="W18" t="s">
        <v>125</v>
      </c>
      <c r="X18" t="s">
        <v>175</v>
      </c>
      <c r="Y18" s="41"/>
    </row>
    <row r="19" spans="1:25" ht="15" x14ac:dyDescent="0.25">
      <c r="A19">
        <v>1.99</v>
      </c>
      <c r="B19">
        <v>1.88</v>
      </c>
      <c r="C19" s="29">
        <f t="shared" si="0"/>
        <v>3.4427456431091574E-2</v>
      </c>
      <c r="D19" s="30">
        <f>IF(OR($A19="",$B19=""),"",A19*'MPTO_working_2-way'!$G18)</f>
        <v>2.0585106382978724</v>
      </c>
      <c r="E19" s="32">
        <f>IF(OR($A19="",$B19=""),"",B19*'MPTO_working_2-way'!$G18)</f>
        <v>1.9447236180904521</v>
      </c>
      <c r="F19" s="30">
        <f>IF(OR($A19="",$B19=""),"",'MPTO_working_2-way'!D18)</f>
        <v>2.0605860321656753</v>
      </c>
      <c r="G19" s="32">
        <f>IF(OR($A19="",$B19=""),"",'MPTO_working_2-way'!E18)</f>
        <v>1.9428749480681344</v>
      </c>
      <c r="H19" s="30">
        <f>IF(OR($A19="",$B19=""),"",'OddsRatio_working_2-way'!M18)</f>
        <v>2.0606601717798219</v>
      </c>
      <c r="I19" s="30">
        <f>IF(OR($A19="",$B19=""),"",'OddsRatio_working_2-way'!N18)</f>
        <v>1.9428090415820634</v>
      </c>
      <c r="J19" s="30">
        <f>IF('Log_working_2-way'!$D18="","",A19^('Log_working_2-way'!$D18))</f>
        <v>2.0616072733158419</v>
      </c>
      <c r="K19" s="32">
        <f>IF('Log_working_2-way'!$D18="","",B19^('Log_working_2-way'!$D18))</f>
        <v>1.9419679246135251</v>
      </c>
      <c r="L19" s="37">
        <f t="shared" si="9"/>
        <v>0.48578811369509045</v>
      </c>
      <c r="M19" s="37">
        <f t="shared" si="10"/>
        <v>0.51421188630490955</v>
      </c>
      <c r="N19" s="38">
        <v>116</v>
      </c>
      <c r="O19" s="38">
        <f t="shared" si="11"/>
        <v>57.708542713567837</v>
      </c>
      <c r="P19" s="38">
        <f t="shared" si="12"/>
        <v>54.297872340425521</v>
      </c>
      <c r="Q19" s="38">
        <f t="shared" si="13"/>
        <v>61.702127659574465</v>
      </c>
      <c r="R19" s="38">
        <f t="shared" si="14"/>
        <v>58.291457286432156</v>
      </c>
      <c r="S19" s="39">
        <f t="shared" si="15"/>
        <v>-3.9935849460066279</v>
      </c>
      <c r="T19" s="39">
        <f t="shared" si="16"/>
        <v>-3.9935849460066351</v>
      </c>
      <c r="U19" t="s">
        <v>71</v>
      </c>
      <c r="V19" t="s">
        <v>154</v>
      </c>
      <c r="W19" t="s">
        <v>125</v>
      </c>
      <c r="X19" t="s">
        <v>175</v>
      </c>
      <c r="Y19" s="41"/>
    </row>
    <row r="20" spans="1:25" ht="15" x14ac:dyDescent="0.25">
      <c r="A20">
        <v>2.16</v>
      </c>
      <c r="B20">
        <v>1.74</v>
      </c>
      <c r="C20" s="29">
        <f t="shared" si="0"/>
        <v>3.7675606641123682E-2</v>
      </c>
      <c r="D20" s="30">
        <f>IF(OR($A20="",$B20=""),"",A20*'MPTO_working_2-way'!$G19)</f>
        <v>2.2413793103448274</v>
      </c>
      <c r="E20" s="32">
        <f>IF(OR($A20="",$B20=""),"",B20*'MPTO_working_2-way'!$G19)</f>
        <v>1.8055555555555551</v>
      </c>
      <c r="F20" s="30">
        <f>IF(OR($A20="",$B20=""),"",'MPTO_working_2-way'!D19)</f>
        <v>2.2516175413371671</v>
      </c>
      <c r="G20" s="32">
        <f>IF(OR($A20="",$B20=""),"",'MPTO_working_2-way'!E19)</f>
        <v>1.7989661114302122</v>
      </c>
      <c r="H20" s="30">
        <f>IF(OR($A20="",$B20=""),"",'OddsRatio_working_2-way'!M19)</f>
        <v>2.2520253861514017</v>
      </c>
      <c r="I20" s="30">
        <f>IF(OR($A20="",$B20=""),"",'OddsRatio_working_2-way'!N19)</f>
        <v>1.7987058497862392</v>
      </c>
      <c r="J20" s="30">
        <f>IF('Log_working_2-way'!$D19="","",A20^('Log_working_2-way'!$D19))</f>
        <v>2.2567451068476951</v>
      </c>
      <c r="K20" s="32">
        <f>IF('Log_working_2-way'!$D19="","",B20^('Log_working_2-way'!$D19))</f>
        <v>1.7957063007853538</v>
      </c>
      <c r="L20" s="37">
        <f t="shared" si="9"/>
        <v>0.44615384615384618</v>
      </c>
      <c r="M20" s="37">
        <f t="shared" si="10"/>
        <v>0.55384615384615399</v>
      </c>
      <c r="N20" s="38">
        <v>117</v>
      </c>
      <c r="O20" s="38">
        <f t="shared" si="11"/>
        <v>62.833333333333336</v>
      </c>
      <c r="P20" s="38">
        <f t="shared" si="12"/>
        <v>49.758620689655174</v>
      </c>
      <c r="Q20" s="38">
        <f t="shared" si="13"/>
        <v>67.241379310344826</v>
      </c>
      <c r="R20" s="38">
        <f t="shared" si="14"/>
        <v>54.166666666666657</v>
      </c>
      <c r="S20" s="39">
        <f t="shared" si="15"/>
        <v>-4.4080459770114899</v>
      </c>
      <c r="T20" s="39">
        <f t="shared" si="16"/>
        <v>-4.4080459770114828</v>
      </c>
      <c r="U20" t="s">
        <v>89</v>
      </c>
      <c r="V20" t="s">
        <v>104</v>
      </c>
      <c r="W20" t="s">
        <v>126</v>
      </c>
      <c r="X20" t="s">
        <v>175</v>
      </c>
      <c r="Y20" s="41"/>
    </row>
    <row r="21" spans="1:25" ht="15" x14ac:dyDescent="0.25">
      <c r="A21">
        <v>2.21</v>
      </c>
      <c r="B21">
        <v>1.7</v>
      </c>
      <c r="C21" s="29">
        <f t="shared" si="0"/>
        <v>4.0723981900452566E-2</v>
      </c>
      <c r="D21" s="30">
        <f>IF(OR($A21="",$B21=""),"",A21*'MPTO_working_2-way'!$G20)</f>
        <v>2.3000000000000003</v>
      </c>
      <c r="E21" s="32">
        <f>IF(OR($A21="",$B21=""),"",B21*'MPTO_working_2-way'!$G20)</f>
        <v>1.7692307692307694</v>
      </c>
      <c r="F21" s="30">
        <f>IF(OR($A21="",$B21=""),"",'MPTO_working_2-way'!D20)</f>
        <v>2.3141361256544504</v>
      </c>
      <c r="G21" s="32">
        <f>IF(OR($A21="",$B21=""),"",'MPTO_working_2-way'!E20)</f>
        <v>1.760956175298805</v>
      </c>
      <c r="H21" s="30">
        <f>IF(OR($A21="",$B21=""),"",'OddsRatio_working_2-way'!M20)</f>
        <v>2.3147514702678329</v>
      </c>
      <c r="I21" s="30">
        <f>IF(OR($A21="",$B21=""),"",'OddsRatio_working_2-way'!N20)</f>
        <v>1.7606000241218864</v>
      </c>
      <c r="J21" s="30">
        <f>IF('Log_working_2-way'!$D20="","",A21^('Log_working_2-way'!$D20))</f>
        <v>2.3213074858188989</v>
      </c>
      <c r="K21" s="32">
        <f>IF('Log_working_2-way'!$D20="","",B21^('Log_working_2-way'!$D20))</f>
        <v>1.7568261065137158</v>
      </c>
      <c r="L21" s="37">
        <f t="shared" si="9"/>
        <v>0.43478260869565211</v>
      </c>
      <c r="M21" s="37">
        <f t="shared" si="10"/>
        <v>0.56521739130434778</v>
      </c>
      <c r="N21" s="38">
        <v>118</v>
      </c>
      <c r="O21" s="38">
        <f t="shared" si="11"/>
        <v>64.60633484162895</v>
      </c>
      <c r="P21" s="38">
        <f t="shared" si="12"/>
        <v>48.588235294117645</v>
      </c>
      <c r="Q21" s="38">
        <f t="shared" si="13"/>
        <v>69.411764705882362</v>
      </c>
      <c r="R21" s="38">
        <f t="shared" si="14"/>
        <v>53.393665158371043</v>
      </c>
      <c r="S21" s="39">
        <f t="shared" si="15"/>
        <v>-4.8054298642534121</v>
      </c>
      <c r="T21" s="39">
        <f t="shared" si="16"/>
        <v>-4.8054298642533979</v>
      </c>
      <c r="U21" t="s">
        <v>165</v>
      </c>
      <c r="V21" t="s">
        <v>93</v>
      </c>
      <c r="W21" t="s">
        <v>126</v>
      </c>
      <c r="X21" t="s">
        <v>175</v>
      </c>
      <c r="Y21" s="41"/>
    </row>
    <row r="22" spans="1:25" ht="15" x14ac:dyDescent="0.25">
      <c r="A22">
        <v>2.12</v>
      </c>
      <c r="B22">
        <v>1.76</v>
      </c>
      <c r="C22" s="29">
        <f t="shared" si="0"/>
        <v>3.9879931389365408E-2</v>
      </c>
      <c r="D22" s="30">
        <f>IF(OR($A22="",$B22=""),"",A22*'MPTO_working_2-way'!$G21)</f>
        <v>2.2045454545454546</v>
      </c>
      <c r="E22" s="32">
        <f>IF(OR($A22="",$B22=""),"",B22*'MPTO_working_2-way'!$G21)</f>
        <v>1.8301886792452831</v>
      </c>
      <c r="F22" s="30">
        <f>IF(OR($A22="",$B22=""),"",'MPTO_working_2-way'!D21)</f>
        <v>2.213573801613669</v>
      </c>
      <c r="G22" s="32">
        <f>IF(OR($A22="",$B22=""),"",'MPTO_working_2-way'!E21)</f>
        <v>1.8240125146656239</v>
      </c>
      <c r="H22" s="30">
        <f>IF(OR($A22="",$B22=""),"",'OddsRatio_working_2-way'!M21)</f>
        <v>2.2139539573337679</v>
      </c>
      <c r="I22" s="30">
        <f>IF(OR($A22="",$B22=""),"",'OddsRatio_working_2-way'!N21)</f>
        <v>1.8237544710479137</v>
      </c>
      <c r="J22" s="30">
        <f>IF('Log_working_2-way'!$D21="","",A22^('Log_working_2-way'!$D21))</f>
        <v>2.2181187217362539</v>
      </c>
      <c r="K22" s="32">
        <f>IF('Log_working_2-way'!$D21="","",B22^('Log_working_2-way'!$D21))</f>
        <v>1.8209380433579214</v>
      </c>
      <c r="L22" s="37">
        <f t="shared" si="9"/>
        <v>0.45360824742268041</v>
      </c>
      <c r="M22" s="37">
        <f t="shared" si="10"/>
        <v>0.54639175257731953</v>
      </c>
      <c r="N22" s="38">
        <v>119</v>
      </c>
      <c r="O22" s="38">
        <f t="shared" si="11"/>
        <v>62.867924528301877</v>
      </c>
      <c r="P22" s="38">
        <f t="shared" si="12"/>
        <v>51.38636363636364</v>
      </c>
      <c r="Q22" s="38">
        <f t="shared" si="13"/>
        <v>67.613636363636374</v>
      </c>
      <c r="R22" s="38">
        <f t="shared" si="14"/>
        <v>56.132075471698109</v>
      </c>
      <c r="S22" s="39">
        <f t="shared" si="15"/>
        <v>-4.7457118353344967</v>
      </c>
      <c r="T22" s="39">
        <f t="shared" si="16"/>
        <v>-4.7457118353344683</v>
      </c>
      <c r="U22" t="s">
        <v>162</v>
      </c>
      <c r="V22" t="s">
        <v>74</v>
      </c>
      <c r="W22" t="s">
        <v>126</v>
      </c>
      <c r="X22" t="s">
        <v>175</v>
      </c>
      <c r="Y22" s="41"/>
    </row>
    <row r="23" spans="1:25" ht="15" x14ac:dyDescent="0.25">
      <c r="A23">
        <v>2.0299999999999998</v>
      </c>
      <c r="B23">
        <v>1.85</v>
      </c>
      <c r="C23" s="29">
        <f t="shared" si="0"/>
        <v>3.315137797896428E-2</v>
      </c>
      <c r="D23" s="30">
        <f>IF(OR($A23="",$B23=""),"",A23*'MPTO_working_2-way'!$G22)</f>
        <v>2.0972972972972972</v>
      </c>
      <c r="E23" s="32">
        <f>IF(OR($A23="",$B23=""),"",B23*'MPTO_working_2-way'!$G22)</f>
        <v>1.9113300492610841</v>
      </c>
      <c r="F23" s="30">
        <f>IF(OR($A23="",$B23=""),"",'MPTO_working_2-way'!D22)</f>
        <v>2.1006852188505105</v>
      </c>
      <c r="G23" s="32">
        <f>IF(OR($A23="",$B23=""),"",'MPTO_working_2-way'!E22)</f>
        <v>1.9085249650616189</v>
      </c>
      <c r="H23" s="30">
        <f>IF(OR($A23="",$B23=""),"",'OddsRatio_working_2-way'!M22)</f>
        <v>2.1008018467836762</v>
      </c>
      <c r="I23" s="30">
        <f>IF(OR($A23="",$B23=""),"",'OddsRatio_working_2-way'!N22)</f>
        <v>1.9084287085108012</v>
      </c>
      <c r="J23" s="30">
        <f>IF('Log_working_2-way'!$D22="","",A23^('Log_working_2-way'!$D22))</f>
        <v>2.1023480190539692</v>
      </c>
      <c r="K23" s="32">
        <f>IF('Log_working_2-way'!$D22="","",B23^('Log_working_2-way'!$D22))</f>
        <v>1.9071545307970494</v>
      </c>
      <c r="L23" s="37">
        <f t="shared" si="9"/>
        <v>0.47680412371134023</v>
      </c>
      <c r="M23" s="37">
        <f t="shared" si="10"/>
        <v>0.52319587628865971</v>
      </c>
      <c r="N23" s="38">
        <v>120</v>
      </c>
      <c r="O23" s="38">
        <f t="shared" si="11"/>
        <v>60.886699507389153</v>
      </c>
      <c r="P23" s="38">
        <f t="shared" si="12"/>
        <v>55.13513513513513</v>
      </c>
      <c r="Q23" s="38">
        <f t="shared" si="13"/>
        <v>64.864864864864856</v>
      </c>
      <c r="R23" s="38">
        <f t="shared" si="14"/>
        <v>59.113300492610847</v>
      </c>
      <c r="S23" s="39">
        <f t="shared" si="15"/>
        <v>-3.978165357475703</v>
      </c>
      <c r="T23" s="39">
        <f t="shared" si="16"/>
        <v>-3.9781653574757172</v>
      </c>
      <c r="U23" t="s">
        <v>163</v>
      </c>
      <c r="V23" t="s">
        <v>90</v>
      </c>
      <c r="W23" t="s">
        <v>126</v>
      </c>
      <c r="X23" t="s">
        <v>175</v>
      </c>
      <c r="Y23" s="41"/>
    </row>
    <row r="24" spans="1:25" ht="15" x14ac:dyDescent="0.25">
      <c r="A24">
        <v>2.14</v>
      </c>
      <c r="B24">
        <v>1.75</v>
      </c>
      <c r="C24" s="29">
        <f t="shared" si="0"/>
        <v>3.8718291054739673E-2</v>
      </c>
      <c r="D24" s="30">
        <f>IF(OR($A24="",$B24=""),"",A24*'MPTO_working_2-way'!$G23)</f>
        <v>2.2228571428571429</v>
      </c>
      <c r="E24" s="32">
        <f>IF(OR($A24="",$B24=""),"",B24*'MPTO_working_2-way'!$G23)</f>
        <v>1.8177570093457944</v>
      </c>
      <c r="F24" s="30">
        <f>IF(OR($A24="",$B24=""),"",'MPTO_working_2-way'!D23)</f>
        <v>2.2324888226527575</v>
      </c>
      <c r="G24" s="32">
        <f>IF(OR($A24="",$B24=""),"",'MPTO_working_2-way'!E23)</f>
        <v>1.81136638452237</v>
      </c>
      <c r="H24" s="30">
        <f>IF(OR($A24="",$B24=""),"",'OddsRatio_working_2-way'!M23)</f>
        <v>2.2328828005937953</v>
      </c>
      <c r="I24" s="30">
        <f>IF(OR($A24="",$B24=""),"",'OddsRatio_working_2-way'!N23)</f>
        <v>1.8111071056538131</v>
      </c>
      <c r="J24" s="30">
        <f>IF('Log_working_2-way'!$D23="","",A24^('Log_working_2-way'!$D23))</f>
        <v>2.2373241322265098</v>
      </c>
      <c r="K24" s="32">
        <f>IF('Log_working_2-way'!$D23="","",B24^('Log_working_2-way'!$D23))</f>
        <v>1.8081956651086979</v>
      </c>
      <c r="L24" s="37">
        <f t="shared" si="9"/>
        <v>0.44987146529562982</v>
      </c>
      <c r="M24" s="37">
        <f t="shared" si="10"/>
        <v>0.55012853470437018</v>
      </c>
      <c r="N24" s="38">
        <v>121</v>
      </c>
      <c r="O24" s="38">
        <f t="shared" si="11"/>
        <v>64.45794392523365</v>
      </c>
      <c r="P24" s="38">
        <f t="shared" si="12"/>
        <v>51.857142857142854</v>
      </c>
      <c r="Q24" s="38">
        <f t="shared" si="13"/>
        <v>69.142857142857139</v>
      </c>
      <c r="R24" s="38">
        <f t="shared" si="14"/>
        <v>56.542056074766357</v>
      </c>
      <c r="S24" s="39">
        <f t="shared" si="15"/>
        <v>-4.6849132176234889</v>
      </c>
      <c r="T24" s="39">
        <f t="shared" si="16"/>
        <v>-4.6849132176235031</v>
      </c>
      <c r="U24" t="s">
        <v>92</v>
      </c>
      <c r="V24" t="s">
        <v>94</v>
      </c>
      <c r="W24" t="s">
        <v>126</v>
      </c>
      <c r="X24" t="s">
        <v>175</v>
      </c>
      <c r="Y24" s="41"/>
    </row>
    <row r="25" spans="1:25" ht="15" x14ac:dyDescent="0.25">
      <c r="A25">
        <v>2.36</v>
      </c>
      <c r="B25">
        <v>1.63</v>
      </c>
      <c r="C25" s="29">
        <f t="shared" si="0"/>
        <v>3.7225746074659449E-2</v>
      </c>
      <c r="D25" s="30">
        <f>IF(OR($A25="",$B25=""),"",A25*'MPTO_working_2-way'!$G24)</f>
        <v>2.447852760736196</v>
      </c>
      <c r="E25" s="32">
        <f>IF(OR($A25="",$B25=""),"",B25*'MPTO_working_2-way'!$G24)</f>
        <v>1.6906779661016949</v>
      </c>
      <c r="F25" s="30">
        <f>IF(OR($A25="",$B25=""),"",'MPTO_working_2-way'!D24)</f>
        <v>2.4684291581108826</v>
      </c>
      <c r="G25" s="32">
        <f>IF(OR($A25="",$B25=""),"",'MPTO_working_2-way'!E24)</f>
        <v>1.6809998252053835</v>
      </c>
      <c r="H25" s="30">
        <f>IF(OR($A25="",$B25=""),"",'OddsRatio_working_2-way'!M24)</f>
        <v>2.4692617733849058</v>
      </c>
      <c r="I25" s="30">
        <f>IF(OR($A25="",$B25=""),"",'OddsRatio_working_2-way'!N24)</f>
        <v>1.6806139097297725</v>
      </c>
      <c r="J25" s="30">
        <f>IF('Log_working_2-way'!$D24="","",A25^('Log_working_2-way'!$D24))</f>
        <v>2.4788363298437481</v>
      </c>
      <c r="K25" s="32">
        <f>IF('Log_working_2-way'!$D24="","",B25^('Log_working_2-way'!$D24))</f>
        <v>1.6762073529161199</v>
      </c>
      <c r="L25" s="37">
        <f t="shared" si="9"/>
        <v>0.40852130325814545</v>
      </c>
      <c r="M25" s="37">
        <f t="shared" si="10"/>
        <v>0.5914786967418546</v>
      </c>
      <c r="N25" s="38">
        <v>122</v>
      </c>
      <c r="O25" s="38">
        <f t="shared" si="11"/>
        <v>70.305084745762699</v>
      </c>
      <c r="P25" s="38">
        <f t="shared" si="12"/>
        <v>47.153374233128829</v>
      </c>
      <c r="Q25" s="38">
        <f t="shared" si="13"/>
        <v>74.846625766871171</v>
      </c>
      <c r="R25" s="38">
        <f t="shared" si="14"/>
        <v>51.694915254237294</v>
      </c>
      <c r="S25" s="39">
        <f t="shared" si="15"/>
        <v>-4.5415410211084719</v>
      </c>
      <c r="T25" s="39">
        <f t="shared" si="16"/>
        <v>-4.5415410211084648</v>
      </c>
      <c r="U25" t="s">
        <v>87</v>
      </c>
      <c r="V25" t="s">
        <v>103</v>
      </c>
      <c r="W25" t="s">
        <v>126</v>
      </c>
      <c r="X25" t="s">
        <v>175</v>
      </c>
      <c r="Y25" s="41"/>
    </row>
    <row r="26" spans="1:25" ht="15" x14ac:dyDescent="0.25">
      <c r="A26">
        <v>2.0499999999999998</v>
      </c>
      <c r="B26">
        <v>1.83</v>
      </c>
      <c r="C26" s="29">
        <f t="shared" si="0"/>
        <v>3.4252965480474407E-2</v>
      </c>
      <c r="D26" s="30">
        <f>IF(OR($A26="",$B26=""),"",A26*'MPTO_working_2-way'!$G25)</f>
        <v>2.1202185792349724</v>
      </c>
      <c r="E26" s="32">
        <f>IF(OR($A26="",$B26=""),"",B26*'MPTO_working_2-way'!$G25)</f>
        <v>1.8926829268292682</v>
      </c>
      <c r="F26" s="30">
        <f>IF(OR($A26="",$B26=""),"",'MPTO_working_2-way'!D25)</f>
        <v>2.1245929491717397</v>
      </c>
      <c r="G26" s="32">
        <f>IF(OR($A26="",$B26=""),"",'MPTO_working_2-way'!E25)</f>
        <v>1.8892106257081707</v>
      </c>
      <c r="H26" s="30">
        <f>IF(OR($A26="",$B26=""),"",'OddsRatio_working_2-way'!M25)</f>
        <v>2.1247489679763456</v>
      </c>
      <c r="I26" s="30">
        <f>IF(OR($A26="",$B26=""),"",'OddsRatio_working_2-way'!N25)</f>
        <v>1.8890872794479689</v>
      </c>
      <c r="J26" s="30">
        <f>IF('Log_working_2-way'!$D25="","",A26^('Log_working_2-way'!$D25))</f>
        <v>2.1267489530128172</v>
      </c>
      <c r="K26" s="32">
        <f>IF('Log_working_2-way'!$D25="","",B26^('Log_working_2-way'!$D25))</f>
        <v>1.8875091450726849</v>
      </c>
      <c r="L26" s="37">
        <f t="shared" si="9"/>
        <v>0.47164948453608252</v>
      </c>
      <c r="M26" s="37">
        <f t="shared" si="10"/>
        <v>0.52835051546391754</v>
      </c>
      <c r="N26" s="38">
        <v>123</v>
      </c>
      <c r="O26" s="38">
        <f t="shared" si="11"/>
        <v>62.999999999999993</v>
      </c>
      <c r="P26" s="38">
        <f t="shared" si="12"/>
        <v>55.786885245901637</v>
      </c>
      <c r="Q26" s="38">
        <f t="shared" si="13"/>
        <v>67.213114754098356</v>
      </c>
      <c r="R26" s="38">
        <f t="shared" si="14"/>
        <v>60.000000000000007</v>
      </c>
      <c r="S26" s="39">
        <f t="shared" si="15"/>
        <v>-4.2131147540983633</v>
      </c>
      <c r="T26" s="39">
        <f t="shared" si="16"/>
        <v>-4.2131147540983704</v>
      </c>
      <c r="U26" t="s">
        <v>95</v>
      </c>
      <c r="V26" t="s">
        <v>99</v>
      </c>
      <c r="W26" t="s">
        <v>126</v>
      </c>
      <c r="X26" t="s">
        <v>175</v>
      </c>
      <c r="Y26" s="41"/>
    </row>
    <row r="27" spans="1:25" ht="15" x14ac:dyDescent="0.25">
      <c r="A27">
        <v>2.12</v>
      </c>
      <c r="B27">
        <v>1.77</v>
      </c>
      <c r="C27" s="29">
        <f t="shared" si="0"/>
        <v>3.6669864619976567E-2</v>
      </c>
      <c r="D27" s="30">
        <f>IF(OR($A27="",$B27=""),"",A27*'MPTO_working_2-way'!$G26)</f>
        <v>2.1977401129943503</v>
      </c>
      <c r="E27" s="32">
        <f>IF(OR($A27="",$B27=""),"",B27*'MPTO_working_2-way'!$G26)</f>
        <v>1.8349056603773586</v>
      </c>
      <c r="F27" s="30">
        <f>IF(OR($A27="",$B27=""),"",'MPTO_working_2-way'!D26)</f>
        <v>2.20573712673407</v>
      </c>
      <c r="G27" s="32">
        <f>IF(OR($A27="",$B27=""),"",'MPTO_working_2-way'!E26)</f>
        <v>1.8293681747269892</v>
      </c>
      <c r="H27" s="30">
        <f>IF(OR($A27="",$B27=""),"",'OddsRatio_working_2-way'!M26)</f>
        <v>2.2060453783110545</v>
      </c>
      <c r="I27" s="30">
        <f>IF(OR($A27="",$B27=""),"",'OddsRatio_working_2-way'!N26)</f>
        <v>1.8291561975888497</v>
      </c>
      <c r="J27" s="30">
        <f>IF('Log_working_2-way'!$D26="","",A27^('Log_working_2-way'!$D26))</f>
        <v>2.2097212265507746</v>
      </c>
      <c r="K27" s="32">
        <f>IF('Log_working_2-way'!$D26="","",B27^('Log_working_2-way'!$D26))</f>
        <v>1.8266367308864699</v>
      </c>
      <c r="L27" s="37">
        <f t="shared" si="9"/>
        <v>0.45501285347043702</v>
      </c>
      <c r="M27" s="37">
        <f t="shared" si="10"/>
        <v>0.54498714652956293</v>
      </c>
      <c r="N27" s="38">
        <v>124</v>
      </c>
      <c r="O27" s="38">
        <f t="shared" si="11"/>
        <v>65.50943396226414</v>
      </c>
      <c r="P27" s="38">
        <f t="shared" si="12"/>
        <v>53.943502824858754</v>
      </c>
      <c r="Q27" s="38">
        <f t="shared" si="13"/>
        <v>70.056497175141246</v>
      </c>
      <c r="R27" s="38">
        <f t="shared" si="14"/>
        <v>58.490566037735846</v>
      </c>
      <c r="S27" s="39">
        <f t="shared" si="15"/>
        <v>-4.5470632128771058</v>
      </c>
      <c r="T27" s="39">
        <f t="shared" si="16"/>
        <v>-4.5470632128770916</v>
      </c>
      <c r="U27" t="s">
        <v>98</v>
      </c>
      <c r="V27" t="s">
        <v>91</v>
      </c>
      <c r="W27" t="s">
        <v>126</v>
      </c>
      <c r="X27" t="s">
        <v>175</v>
      </c>
      <c r="Y27" s="41"/>
    </row>
    <row r="28" spans="1:25" ht="15" x14ac:dyDescent="0.25">
      <c r="A28">
        <v>2.29</v>
      </c>
      <c r="B28">
        <v>1.66</v>
      </c>
      <c r="C28" s="29">
        <f t="shared" si="0"/>
        <v>3.9090861261640519E-2</v>
      </c>
      <c r="D28" s="30">
        <f>IF(OR($A28="",$B28=""),"",A28*'MPTO_working_2-way'!$G27)</f>
        <v>2.3795180722891569</v>
      </c>
      <c r="E28" s="32">
        <f>IF(OR($A28="",$B28=""),"",B28*'MPTO_working_2-way'!$G27)</f>
        <v>1.7248908296943233</v>
      </c>
      <c r="F28" s="30">
        <f>IF(OR($A28="",$B28=""),"",'MPTO_working_2-way'!D27)</f>
        <v>2.3973008765844739</v>
      </c>
      <c r="G28" s="32">
        <f>IF(OR($A28="",$B28=""),"",'MPTO_working_2-way'!E27)</f>
        <v>1.7156654781784539</v>
      </c>
      <c r="H28" s="30">
        <f>IF(OR($A28="",$B28=""),"",'OddsRatio_working_2-way'!M27)</f>
        <v>2.3980505908390635</v>
      </c>
      <c r="I28" s="30">
        <f>IF(OR($A28="",$B28=""),"",'OddsRatio_working_2-way'!N27)</f>
        <v>1.7152816976385905</v>
      </c>
      <c r="J28" s="30">
        <f>IF('Log_working_2-way'!$D27="","",A28^('Log_working_2-way'!$D27))</f>
        <v>2.4063151286043962</v>
      </c>
      <c r="K28" s="32">
        <f>IF('Log_working_2-way'!$D27="","",B28^('Log_working_2-way'!$D27))</f>
        <v>1.7110781784678428</v>
      </c>
      <c r="L28" s="37">
        <f t="shared" si="9"/>
        <v>0.42025316455696199</v>
      </c>
      <c r="M28" s="37">
        <f t="shared" si="10"/>
        <v>0.57974683544303796</v>
      </c>
      <c r="N28" s="38">
        <v>125</v>
      </c>
      <c r="O28" s="38">
        <f t="shared" si="11"/>
        <v>70.414847161572055</v>
      </c>
      <c r="P28" s="38">
        <f t="shared" si="12"/>
        <v>49.698795180722897</v>
      </c>
      <c r="Q28" s="38">
        <f t="shared" si="13"/>
        <v>75.301204819277118</v>
      </c>
      <c r="R28" s="38">
        <f t="shared" si="14"/>
        <v>54.585152838427952</v>
      </c>
      <c r="S28" s="39">
        <f t="shared" si="15"/>
        <v>-4.8863576577050623</v>
      </c>
      <c r="T28" s="39">
        <f t="shared" si="16"/>
        <v>-4.8863576577050551</v>
      </c>
      <c r="U28" t="s">
        <v>97</v>
      </c>
      <c r="V28" t="s">
        <v>96</v>
      </c>
      <c r="W28" t="s">
        <v>126</v>
      </c>
      <c r="X28" t="s">
        <v>175</v>
      </c>
      <c r="Y28" s="41"/>
    </row>
    <row r="29" spans="1:25" ht="15" x14ac:dyDescent="0.25">
      <c r="A29">
        <v>2.1</v>
      </c>
      <c r="B29">
        <v>1.78</v>
      </c>
      <c r="C29" s="29">
        <f t="shared" si="0"/>
        <v>3.7988228999465079E-2</v>
      </c>
      <c r="D29" s="30">
        <f>IF(OR($A29="",$B29=""),"",A29*'MPTO_working_2-way'!$G28)</f>
        <v>2.1797752808988768</v>
      </c>
      <c r="E29" s="32">
        <f>IF(OR($A29="",$B29=""),"",B29*'MPTO_working_2-way'!$G28)</f>
        <v>1.8476190476190479</v>
      </c>
      <c r="F29" s="30">
        <f>IF(OR($A29="",$B29=""),"",'MPTO_working_2-way'!D28)</f>
        <v>2.1872440023405506</v>
      </c>
      <c r="G29" s="32">
        <f>IF(OR($A29="",$B29=""),"",'MPTO_working_2-way'!E28)</f>
        <v>1.8422868408082802</v>
      </c>
      <c r="H29" s="30">
        <f>IF(OR($A29="",$B29=""),"",'OddsRatio_working_2-way'!M28)</f>
        <v>2.1875421719907089</v>
      </c>
      <c r="I29" s="30">
        <f>IF(OR($A29="",$B29=""),"",'OddsRatio_working_2-way'!N28)</f>
        <v>1.8420753583206844</v>
      </c>
      <c r="J29" s="30">
        <f>IF('Log_working_2-way'!$D28="","",A29^('Log_working_2-way'!$D28))</f>
        <v>2.1909772182449698</v>
      </c>
      <c r="K29" s="32">
        <f>IF('Log_working_2-way'!$D28="","",B29^('Log_working_2-way'!$D28))</f>
        <v>1.8396466235294411</v>
      </c>
      <c r="L29" s="37">
        <f t="shared" si="9"/>
        <v>0.45876288659793807</v>
      </c>
      <c r="M29" s="37">
        <f t="shared" si="10"/>
        <v>0.54123711340206171</v>
      </c>
      <c r="N29" s="38">
        <v>126</v>
      </c>
      <c r="O29" s="38">
        <f t="shared" si="11"/>
        <v>66.000000000000014</v>
      </c>
      <c r="P29" s="38">
        <f t="shared" si="12"/>
        <v>55.213483146067418</v>
      </c>
      <c r="Q29" s="38">
        <f t="shared" si="13"/>
        <v>70.786516853932596</v>
      </c>
      <c r="R29" s="38">
        <f t="shared" si="14"/>
        <v>60</v>
      </c>
      <c r="S29" s="39">
        <f t="shared" si="15"/>
        <v>-4.7865168539325822</v>
      </c>
      <c r="T29" s="39">
        <f t="shared" si="16"/>
        <v>-4.7865168539325822</v>
      </c>
      <c r="U29" t="s">
        <v>102</v>
      </c>
      <c r="V29" t="s">
        <v>100</v>
      </c>
      <c r="W29" t="s">
        <v>126</v>
      </c>
      <c r="X29" t="s">
        <v>175</v>
      </c>
      <c r="Y29" s="41"/>
    </row>
    <row r="30" spans="1:25" s="35" customFormat="1" ht="15" x14ac:dyDescent="0.25">
      <c r="A30">
        <v>2.0099999999999998</v>
      </c>
      <c r="B30">
        <v>1.87</v>
      </c>
      <c r="C30" s="29">
        <f t="shared" si="0"/>
        <v>3.22717960997152E-2</v>
      </c>
      <c r="D30" s="30">
        <f>IF(OR($A30="",$B30=""),"",A30*'MPTO_working_2-way'!$G29)</f>
        <v>2.0748663101604272</v>
      </c>
      <c r="E30" s="32">
        <f>IF(OR($A30="",$B30=""),"",B30*'MPTO_working_2-way'!$G29)</f>
        <v>1.9303482587064675</v>
      </c>
      <c r="F30" s="30">
        <f>IF(OR($A30="",$B30=""),"",'MPTO_working_2-way'!D29)</f>
        <v>2.0773758532069522</v>
      </c>
      <c r="G30" s="32">
        <f>IF(OR($A30="",$B30=""),"",'MPTO_working_2-way'!E29)</f>
        <v>1.9281811886013285</v>
      </c>
      <c r="H30" s="30">
        <f>IF(OR($A30="",$B30=""),"",'OddsRatio_working_2-way'!M29)</f>
        <v>2.0774597626964471</v>
      </c>
      <c r="I30" s="30">
        <f>IF(OR($A30="",$B30=""),"",'OddsRatio_working_2-way'!N29)</f>
        <v>1.9281089045009006</v>
      </c>
      <c r="J30" s="30">
        <f>IF('Log_working_2-way'!$D29="","",A30^('Log_working_2-way'!$D29))</f>
        <v>2.0786033258509891</v>
      </c>
      <c r="K30" s="32">
        <f>IF('Log_working_2-way'!$D29="","",B30^('Log_working_2-way'!$D29))</f>
        <v>1.9271248994258339</v>
      </c>
      <c r="L30" s="37">
        <f t="shared" si="9"/>
        <v>0.48195876288659806</v>
      </c>
      <c r="M30" s="37">
        <f t="shared" si="10"/>
        <v>0.51804123711340211</v>
      </c>
      <c r="N30" s="38">
        <v>127</v>
      </c>
      <c r="O30" s="38">
        <f t="shared" si="11"/>
        <v>63.815920398009951</v>
      </c>
      <c r="P30" s="38">
        <f t="shared" si="12"/>
        <v>59.085561497326196</v>
      </c>
      <c r="Q30" s="38">
        <f t="shared" si="13"/>
        <v>67.914438502673789</v>
      </c>
      <c r="R30" s="38">
        <f t="shared" si="14"/>
        <v>63.184079601990057</v>
      </c>
      <c r="S30" s="39">
        <f t="shared" si="15"/>
        <v>-4.0985181046638388</v>
      </c>
      <c r="T30" s="39">
        <f t="shared" si="16"/>
        <v>-4.0985181046638601</v>
      </c>
      <c r="U30" t="s">
        <v>164</v>
      </c>
      <c r="V30" t="s">
        <v>73</v>
      </c>
      <c r="W30" t="s">
        <v>126</v>
      </c>
      <c r="X30" t="s">
        <v>175</v>
      </c>
      <c r="Y30" s="41"/>
    </row>
    <row r="31" spans="1:25" ht="15" x14ac:dyDescent="0.25">
      <c r="A31">
        <v>2.19</v>
      </c>
      <c r="B31">
        <v>1.72</v>
      </c>
      <c r="C31" s="29">
        <f t="shared" si="0"/>
        <v>3.8016353403419467E-2</v>
      </c>
      <c r="D31" s="30">
        <f>IF(OR($A31="",$B31=""),"",A31*'MPTO_working_2-way'!$G30)</f>
        <v>2.2732558139534884</v>
      </c>
      <c r="E31" s="32">
        <f>IF(OR($A31="",$B31=""),"",B31*'MPTO_working_2-way'!$G30)</f>
        <v>1.7853881278538815</v>
      </c>
      <c r="F31" s="30">
        <f>IF(OR($A31="",$B31=""),"",'MPTO_working_2-way'!D30)</f>
        <v>2.2851249696675566</v>
      </c>
      <c r="G31" s="32">
        <f>IF(OR($A31="",$B31=""),"",'MPTO_working_2-way'!E30)</f>
        <v>1.7781344410876134</v>
      </c>
      <c r="H31" s="30">
        <f>IF(OR($A31="",$B31=""),"",'OddsRatio_working_2-way'!M30)</f>
        <v>2.2856040517117928</v>
      </c>
      <c r="I31" s="30">
        <f>IF(OR($A31="",$B31=""),"",'OddsRatio_working_2-way'!N30)</f>
        <v>1.7778444682625973</v>
      </c>
      <c r="J31" s="30">
        <f>IF('Log_working_2-way'!$D30="","",A31^('Log_working_2-way'!$D30))</f>
        <v>2.291085448482058</v>
      </c>
      <c r="K31" s="32">
        <f>IF('Log_working_2-way'!$D30="","",B31^('Log_working_2-way'!$D30))</f>
        <v>1.7745420732419892</v>
      </c>
      <c r="L31" s="37">
        <f t="shared" si="9"/>
        <v>0.43989769820971864</v>
      </c>
      <c r="M31" s="37">
        <f t="shared" si="10"/>
        <v>0.56010230179028131</v>
      </c>
      <c r="N31" s="38">
        <v>128</v>
      </c>
      <c r="O31" s="38">
        <f t="shared" si="11"/>
        <v>69.552511415525117</v>
      </c>
      <c r="P31" s="38">
        <f t="shared" si="12"/>
        <v>53.581395348837212</v>
      </c>
      <c r="Q31" s="38">
        <f t="shared" si="13"/>
        <v>74.418604651162795</v>
      </c>
      <c r="R31" s="38">
        <f t="shared" si="14"/>
        <v>58.44748858447489</v>
      </c>
      <c r="S31" s="39">
        <f t="shared" si="15"/>
        <v>-4.8660932356376776</v>
      </c>
      <c r="T31" s="39">
        <f t="shared" si="16"/>
        <v>-4.8660932356376776</v>
      </c>
      <c r="U31" t="s">
        <v>101</v>
      </c>
      <c r="V31" t="s">
        <v>88</v>
      </c>
      <c r="W31" t="s">
        <v>126</v>
      </c>
      <c r="X31" t="s">
        <v>175</v>
      </c>
      <c r="Y31" s="41"/>
    </row>
    <row r="32" spans="1:25" ht="15" x14ac:dyDescent="0.25">
      <c r="A32">
        <v>1.79</v>
      </c>
      <c r="B32">
        <v>2.0499999999999998</v>
      </c>
      <c r="C32" s="29">
        <f t="shared" si="0"/>
        <v>4.6464095925875526E-2</v>
      </c>
      <c r="D32" s="30">
        <f>IF(OR($A32="",$B32=""),"",A32*'MPTO_working_2-way'!$G31)</f>
        <v>1.8731707317073172</v>
      </c>
      <c r="E32" s="32">
        <f>IF(OR($A32="",$B32=""),"",B32*'MPTO_working_2-way'!$G31)</f>
        <v>2.1452513966480447</v>
      </c>
      <c r="F32" s="30">
        <f>IF(OR($A32="",$B32=""),"",'MPTO_working_2-way'!D31)</f>
        <v>1.8676676421936633</v>
      </c>
      <c r="G32" s="32">
        <f>IF(OR($A32="",$B32=""),"",'MPTO_working_2-way'!E31)</f>
        <v>2.1525150315295498</v>
      </c>
      <c r="H32" s="30">
        <f>IF(OR($A32="",$B32=""),"",'OddsRatio_working_2-way'!M31)</f>
        <v>1.8673989580239028</v>
      </c>
      <c r="I32" s="30">
        <f>IF(OR($A32="",$B32=""),"",'OddsRatio_working_2-way'!N31)</f>
        <v>2.1528720328165796</v>
      </c>
      <c r="J32" s="30">
        <f>IF('Log_working_2-way'!$D31="","",A32^('Log_working_2-way'!$D31))</f>
        <v>1.8648753168978718</v>
      </c>
      <c r="K32" s="32">
        <f>IF('Log_working_2-way'!$D31="","",B32^('Log_working_2-way'!$D31))</f>
        <v>2.1562360266982945</v>
      </c>
      <c r="L32" s="37">
        <f t="shared" si="9"/>
        <v>0.53385416666666663</v>
      </c>
      <c r="M32" s="37">
        <f t="shared" si="10"/>
        <v>0.46614583333333331</v>
      </c>
      <c r="N32" s="38">
        <v>129</v>
      </c>
      <c r="O32" s="38">
        <f t="shared" si="11"/>
        <v>56.932960893854741</v>
      </c>
      <c r="P32" s="38">
        <f t="shared" si="12"/>
        <v>66.073170731707322</v>
      </c>
      <c r="Q32" s="38">
        <f t="shared" si="13"/>
        <v>62.926829268292686</v>
      </c>
      <c r="R32" s="38">
        <f t="shared" si="14"/>
        <v>72.067039106145245</v>
      </c>
      <c r="S32" s="39">
        <f t="shared" si="15"/>
        <v>-5.9938683744379446</v>
      </c>
      <c r="T32" s="39">
        <f t="shared" si="16"/>
        <v>-5.9938683744379233</v>
      </c>
      <c r="U32" t="s">
        <v>172</v>
      </c>
      <c r="V32" t="s">
        <v>118</v>
      </c>
      <c r="W32" t="s">
        <v>127</v>
      </c>
      <c r="X32" t="s">
        <v>175</v>
      </c>
      <c r="Y32" s="41"/>
    </row>
    <row r="33" spans="1:25" ht="15" x14ac:dyDescent="0.25">
      <c r="A33">
        <v>2.25</v>
      </c>
      <c r="B33">
        <v>1.66</v>
      </c>
      <c r="C33" s="29">
        <f t="shared" si="0"/>
        <v>4.685408299866145E-2</v>
      </c>
      <c r="D33" s="30">
        <f>IF(OR($A33="",$B33=""),"",A33*'MPTO_working_2-way'!$G32)</f>
        <v>2.3554216867469884</v>
      </c>
      <c r="E33" s="32">
        <f>IF(OR($A33="",$B33=""),"",B33*'MPTO_working_2-way'!$G32)</f>
        <v>1.7377777777777779</v>
      </c>
      <c r="F33" s="30">
        <f>IF(OR($A33="",$B33=""),"",'MPTO_working_2-way'!D32)</f>
        <v>2.375198728139905</v>
      </c>
      <c r="G33" s="32">
        <f>IF(OR($A33="",$B33=""),"",'MPTO_working_2-way'!E32)</f>
        <v>1.7271676300578036</v>
      </c>
      <c r="H33" s="30">
        <f>IF(OR($A33="",$B33=""),"",'OddsRatio_working_2-way'!M32)</f>
        <v>2.3762047064079508</v>
      </c>
      <c r="I33" s="30">
        <f>IF(OR($A33="",$B33=""),"",'OddsRatio_working_2-way'!N32)</f>
        <v>1.7266360849833982</v>
      </c>
      <c r="J33" s="30">
        <f>IF('Log_working_2-way'!$D32="","",A33^('Log_working_2-way'!$D32))</f>
        <v>2.3854680656592984</v>
      </c>
      <c r="K33" s="32">
        <f>IF('Log_working_2-way'!$D32="","",B33^('Log_working_2-way'!$D32))</f>
        <v>1.7217777333058093</v>
      </c>
      <c r="L33" s="37">
        <f t="shared" si="9"/>
        <v>0.4245524296675191</v>
      </c>
      <c r="M33" s="37">
        <f t="shared" si="10"/>
        <v>0.57544757033248084</v>
      </c>
      <c r="N33" s="38">
        <v>130</v>
      </c>
      <c r="O33" s="38">
        <f t="shared" si="11"/>
        <v>72.222222222222214</v>
      </c>
      <c r="P33" s="38">
        <f t="shared" si="12"/>
        <v>51.6867469879518</v>
      </c>
      <c r="Q33" s="38">
        <f t="shared" si="13"/>
        <v>78.313253012048193</v>
      </c>
      <c r="R33" s="38">
        <f t="shared" si="14"/>
        <v>57.777777777777771</v>
      </c>
      <c r="S33" s="39">
        <f t="shared" si="15"/>
        <v>-6.0910307898259788</v>
      </c>
      <c r="T33" s="39">
        <f t="shared" si="16"/>
        <v>-6.0910307898259717</v>
      </c>
      <c r="U33" t="s">
        <v>107</v>
      </c>
      <c r="V33" t="s">
        <v>114</v>
      </c>
      <c r="W33" t="s">
        <v>127</v>
      </c>
      <c r="X33" t="s">
        <v>175</v>
      </c>
      <c r="Y33" s="41"/>
    </row>
    <row r="34" spans="1:25" ht="15" x14ac:dyDescent="0.25">
      <c r="A34">
        <v>1.82</v>
      </c>
      <c r="B34">
        <v>2.0299999999999998</v>
      </c>
      <c r="C34" s="29">
        <f t="shared" si="0"/>
        <v>4.2061386888973207E-2</v>
      </c>
      <c r="D34" s="30">
        <f>IF(OR($A34="",$B34=""),"",A34*'MPTO_working_2-way'!$G33)</f>
        <v>1.8965517241379313</v>
      </c>
      <c r="E34" s="32">
        <f>IF(OR($A34="",$B34=""),"",B34*'MPTO_working_2-way'!$G33)</f>
        <v>2.1153846153846154</v>
      </c>
      <c r="F34" s="30">
        <f>IF(OR($A34="",$B34=""),"",'MPTO_working_2-way'!D33)</f>
        <v>1.8924345643599858</v>
      </c>
      <c r="G34" s="32">
        <f>IF(OR($A34="",$B34=""),"",'MPTO_working_2-way'!E33)</f>
        <v>2.1205303334672561</v>
      </c>
      <c r="H34" s="30">
        <f>IF(OR($A34="",$B34=""),"",'OddsRatio_working_2-way'!M33)</f>
        <v>1.892253610166061</v>
      </c>
      <c r="I34" s="30">
        <f>IF(OR($A34="",$B34=""),"",'OddsRatio_working_2-way'!N33)</f>
        <v>2.1207575835012715</v>
      </c>
      <c r="J34" s="30">
        <f>IF('Log_working_2-way'!$D33="","",A34^('Log_working_2-way'!$D33))</f>
        <v>1.8903709385493244</v>
      </c>
      <c r="K34" s="32">
        <f>IF('Log_working_2-way'!$D33="","",B34^('Log_working_2-way'!$D33))</f>
        <v>2.1231274030900367</v>
      </c>
      <c r="L34" s="37">
        <f t="shared" si="9"/>
        <v>0.52727272727272723</v>
      </c>
      <c r="M34" s="37">
        <f t="shared" si="10"/>
        <v>0.47272727272727272</v>
      </c>
      <c r="N34" s="38">
        <v>131</v>
      </c>
      <c r="O34" s="38">
        <f t="shared" si="11"/>
        <v>59.021978021978022</v>
      </c>
      <c r="P34" s="38">
        <f t="shared" si="12"/>
        <v>66.467980295566491</v>
      </c>
      <c r="Q34" s="38">
        <f t="shared" si="13"/>
        <v>64.532019704433509</v>
      </c>
      <c r="R34" s="38">
        <f t="shared" si="14"/>
        <v>71.978021978021971</v>
      </c>
      <c r="S34" s="39">
        <f t="shared" si="15"/>
        <v>-5.510041682455487</v>
      </c>
      <c r="T34" s="39">
        <f t="shared" si="16"/>
        <v>-5.5100416824554799</v>
      </c>
      <c r="U34" t="s">
        <v>124</v>
      </c>
      <c r="V34" t="s">
        <v>121</v>
      </c>
      <c r="W34" t="s">
        <v>127</v>
      </c>
      <c r="X34" t="s">
        <v>175</v>
      </c>
      <c r="Y34" s="41"/>
    </row>
    <row r="35" spans="1:25" ht="15" x14ac:dyDescent="0.25">
      <c r="A35">
        <v>1.83</v>
      </c>
      <c r="B35">
        <v>2.02</v>
      </c>
      <c r="C35" s="29">
        <f t="shared" si="0"/>
        <v>4.1497592382188975E-2</v>
      </c>
      <c r="D35" s="30">
        <f>IF(OR($A35="",$B35=""),"",A35*'MPTO_working_2-way'!$G34)</f>
        <v>1.9059405940594059</v>
      </c>
      <c r="E35" s="32">
        <f>IF(OR($A35="",$B35=""),"",B35*'MPTO_working_2-way'!$G34)</f>
        <v>2.1038251366120218</v>
      </c>
      <c r="F35" s="30">
        <f>IF(OR($A35="",$B35=""),"",'MPTO_working_2-way'!D34)</f>
        <v>1.9022281685792208</v>
      </c>
      <c r="G35" s="32">
        <f>IF(OR($A35="",$B35=""),"",'MPTO_working_2-way'!E34)</f>
        <v>2.1083670792220381</v>
      </c>
      <c r="H35" s="30">
        <f>IF(OR($A35="",$B35=""),"",'OddsRatio_working_2-way'!M34)</f>
        <v>1.9020673423841918</v>
      </c>
      <c r="I35" s="30">
        <f>IF(OR($A35="",$B35=""),"",'OddsRatio_working_2-way'!N34)</f>
        <v>2.1085646858215363</v>
      </c>
      <c r="J35" s="30">
        <f>IF('Log_working_2-way'!$D34="","",A35^('Log_working_2-way'!$D34))</f>
        <v>1.9003701370951678</v>
      </c>
      <c r="K35" s="32">
        <f>IF('Log_working_2-way'!$D34="","",B35^('Log_working_2-way'!$D34))</f>
        <v>2.1106543395875321</v>
      </c>
      <c r="L35" s="37">
        <f t="shared" si="9"/>
        <v>0.52467532467532474</v>
      </c>
      <c r="M35" s="37">
        <f t="shared" si="10"/>
        <v>0.47532467532467537</v>
      </c>
      <c r="N35" s="38">
        <v>132</v>
      </c>
      <c r="O35" s="38">
        <f t="shared" si="11"/>
        <v>59.868852459016388</v>
      </c>
      <c r="P35" s="38">
        <f t="shared" si="12"/>
        <v>66.653465346534645</v>
      </c>
      <c r="Q35" s="38">
        <f t="shared" si="13"/>
        <v>65.346534653465341</v>
      </c>
      <c r="R35" s="38">
        <f t="shared" si="14"/>
        <v>72.131147540983605</v>
      </c>
      <c r="S35" s="39">
        <f t="shared" si="15"/>
        <v>-5.4776821944489527</v>
      </c>
      <c r="T35" s="39">
        <f t="shared" si="16"/>
        <v>-5.4776821944489598</v>
      </c>
      <c r="U35" t="s">
        <v>108</v>
      </c>
      <c r="V35" t="s">
        <v>106</v>
      </c>
      <c r="W35" t="s">
        <v>127</v>
      </c>
      <c r="X35" t="s">
        <v>175</v>
      </c>
      <c r="Y35" s="41"/>
    </row>
    <row r="36" spans="1:25" ht="15" x14ac:dyDescent="0.25">
      <c r="A36">
        <v>1.91</v>
      </c>
      <c r="B36">
        <v>1.93</v>
      </c>
      <c r="C36" s="29">
        <f t="shared" si="0"/>
        <v>4.1694924449990456E-2</v>
      </c>
      <c r="D36" s="30">
        <f>IF(OR($A36="",$B36=""),"",A36*'MPTO_working_2-way'!$G35)</f>
        <v>1.9896373056994816</v>
      </c>
      <c r="E36" s="32">
        <f>IF(OR($A36="",$B36=""),"",B36*'MPTO_working_2-way'!$G35)</f>
        <v>2.0104712041884816</v>
      </c>
      <c r="F36" s="30">
        <f>IF(OR($A36="",$B36=""),"",'MPTO_working_2-way'!D35)</f>
        <v>1.9892075654965866</v>
      </c>
      <c r="G36" s="32">
        <f>IF(OR($A36="",$B36=""),"",'MPTO_working_2-way'!E35)</f>
        <v>2.0109101819272834</v>
      </c>
      <c r="H36" s="30">
        <f>IF(OR($A36="",$B36=""),"",'OddsRatio_working_2-way'!M35)</f>
        <v>1.9891888715790902</v>
      </c>
      <c r="I36" s="30">
        <f>IF(OR($A36="",$B36=""),"",'OddsRatio_working_2-way'!N35)</f>
        <v>2.0109292863390706</v>
      </c>
      <c r="J36" s="30">
        <f>IF('Log_working_2-way'!$D35="","",A36^('Log_working_2-way'!$D35))</f>
        <v>1.9889919289180891</v>
      </c>
      <c r="K36" s="32">
        <f>IF('Log_working_2-way'!$D35="","",B36^('Log_working_2-way'!$D35))</f>
        <v>2.0111305974900358</v>
      </c>
      <c r="L36" s="37">
        <f t="shared" si="9"/>
        <v>0.50260416666666674</v>
      </c>
      <c r="M36" s="37">
        <f t="shared" si="10"/>
        <v>0.49739583333333337</v>
      </c>
      <c r="N36" s="38">
        <v>133</v>
      </c>
      <c r="O36" s="38">
        <f t="shared" si="11"/>
        <v>63.366492146596862</v>
      </c>
      <c r="P36" s="38">
        <f t="shared" si="12"/>
        <v>64.088082901554415</v>
      </c>
      <c r="Q36" s="38">
        <f t="shared" si="13"/>
        <v>68.911917098445599</v>
      </c>
      <c r="R36" s="38">
        <f t="shared" si="14"/>
        <v>69.633507853403145</v>
      </c>
      <c r="S36" s="39">
        <f t="shared" si="15"/>
        <v>-5.5454249518487373</v>
      </c>
      <c r="T36" s="39">
        <f t="shared" si="16"/>
        <v>-5.5454249518487302</v>
      </c>
      <c r="U36" t="s">
        <v>113</v>
      </c>
      <c r="V36" t="s">
        <v>122</v>
      </c>
      <c r="W36" t="s">
        <v>127</v>
      </c>
      <c r="X36" t="s">
        <v>175</v>
      </c>
      <c r="Y36" s="41"/>
    </row>
    <row r="37" spans="1:25" ht="15" x14ac:dyDescent="0.25">
      <c r="A37">
        <v>1.85</v>
      </c>
      <c r="B37">
        <v>1.99</v>
      </c>
      <c r="C37" s="29">
        <f t="shared" si="0"/>
        <v>4.3053103354610656E-2</v>
      </c>
      <c r="D37" s="30">
        <f>IF(OR($A37="",$B37=""),"",A37*'MPTO_working_2-way'!$G36)</f>
        <v>1.9296482412060298</v>
      </c>
      <c r="E37" s="32">
        <f>IF(OR($A37="",$B37=""),"",B37*'MPTO_working_2-way'!$G36)</f>
        <v>2.0756756756756753</v>
      </c>
      <c r="F37" s="30">
        <f>IF(OR($A37="",$B37=""),"",'MPTO_working_2-way'!D36)</f>
        <v>1.9267303414889438</v>
      </c>
      <c r="G37" s="32">
        <f>IF(OR($A37="",$B37=""),"",'MPTO_working_2-way'!E36)</f>
        <v>2.0790625441197226</v>
      </c>
      <c r="H37" s="30">
        <f>IF(OR($A37="",$B37=""),"",'OddsRatio_working_2-way'!M36)</f>
        <v>1.9265990819042815</v>
      </c>
      <c r="I37" s="30">
        <f>IF(OR($A37="",$B37=""),"",'OddsRatio_working_2-way'!N36)</f>
        <v>2.0792154012767514</v>
      </c>
      <c r="J37" s="30">
        <f>IF('Log_working_2-way'!$D36="","",A37^('Log_working_2-way'!$D36))</f>
        <v>1.9252626773989769</v>
      </c>
      <c r="K37" s="32">
        <f>IF('Log_working_2-way'!$D36="","",B37^('Log_working_2-way'!$D36))</f>
        <v>2.0807741676242877</v>
      </c>
      <c r="L37" s="37">
        <f t="shared" si="9"/>
        <v>0.51822916666666674</v>
      </c>
      <c r="M37" s="37">
        <f t="shared" si="10"/>
        <v>0.48177083333333343</v>
      </c>
      <c r="N37" s="38">
        <v>134</v>
      </c>
      <c r="O37" s="38">
        <f t="shared" si="11"/>
        <v>61.567567567567565</v>
      </c>
      <c r="P37" s="38">
        <f t="shared" si="12"/>
        <v>66.663316582914575</v>
      </c>
      <c r="Q37" s="38">
        <f t="shared" si="13"/>
        <v>67.336683417085425</v>
      </c>
      <c r="R37" s="38">
        <f t="shared" si="14"/>
        <v>72.432432432432421</v>
      </c>
      <c r="S37" s="39">
        <f t="shared" si="15"/>
        <v>-5.7691158495178598</v>
      </c>
      <c r="T37" s="39">
        <f t="shared" si="16"/>
        <v>-5.7691158495178456</v>
      </c>
      <c r="U37" t="s">
        <v>119</v>
      </c>
      <c r="V37" t="s">
        <v>120</v>
      </c>
      <c r="W37" t="s">
        <v>127</v>
      </c>
      <c r="X37" t="s">
        <v>175</v>
      </c>
      <c r="Y37" s="41"/>
    </row>
    <row r="38" spans="1:25" ht="15" x14ac:dyDescent="0.25">
      <c r="A38">
        <v>1.95</v>
      </c>
      <c r="B38">
        <v>1.88</v>
      </c>
      <c r="C38" s="29">
        <f t="shared" si="0"/>
        <v>4.4735406437534042E-2</v>
      </c>
      <c r="D38" s="30">
        <f>IF(OR($A38="",$B38=""),"",A38*'MPTO_working_2-way'!$G37)</f>
        <v>2.0372340425531914</v>
      </c>
      <c r="E38" s="32">
        <f>IF(OR($A38="",$B38=""),"",B38*'MPTO_working_2-way'!$G37)</f>
        <v>1.9641025641025638</v>
      </c>
      <c r="F38" s="30">
        <f>IF(OR($A38="",$B38=""),"",'MPTO_working_2-way'!D37)</f>
        <v>2.0389321468298109</v>
      </c>
      <c r="G38" s="32">
        <f>IF(OR($A38="",$B38=""),"",'MPTO_working_2-way'!E37)</f>
        <v>1.9625267665952888</v>
      </c>
      <c r="H38" s="30">
        <f>IF(OR($A38="",$B38=""),"",'OddsRatio_working_2-way'!M37)</f>
        <v>2.0390117682420414</v>
      </c>
      <c r="I38" s="30">
        <f>IF(OR($A38="",$B38=""),"",'OddsRatio_working_2-way'!N37)</f>
        <v>1.9624530063715757</v>
      </c>
      <c r="J38" s="30">
        <f>IF('Log_working_2-way'!$D37="","",A38^('Log_working_2-way'!$D37))</f>
        <v>2.0397933425150612</v>
      </c>
      <c r="K38" s="32">
        <f>IF('Log_working_2-way'!$D37="","",B38^('Log_working_2-way'!$D37))</f>
        <v>1.9617295659739398</v>
      </c>
      <c r="L38" s="37">
        <f t="shared" si="9"/>
        <v>0.49086161879895562</v>
      </c>
      <c r="M38" s="37">
        <f t="shared" si="10"/>
        <v>0.50913838120104449</v>
      </c>
      <c r="N38" s="38">
        <v>135</v>
      </c>
      <c r="O38" s="38">
        <f t="shared" si="11"/>
        <v>65.769230769230774</v>
      </c>
      <c r="P38" s="38">
        <f t="shared" si="12"/>
        <v>63.191489361702118</v>
      </c>
      <c r="Q38" s="38">
        <f t="shared" si="13"/>
        <v>71.808510638297875</v>
      </c>
      <c r="R38" s="38">
        <f t="shared" si="14"/>
        <v>69.230769230769241</v>
      </c>
      <c r="S38" s="39">
        <f t="shared" si="15"/>
        <v>-6.0392798690671015</v>
      </c>
      <c r="T38" s="39">
        <f t="shared" si="16"/>
        <v>-6.0392798690671228</v>
      </c>
      <c r="U38" t="s">
        <v>166</v>
      </c>
      <c r="V38" t="s">
        <v>111</v>
      </c>
      <c r="W38" t="s">
        <v>127</v>
      </c>
      <c r="X38" t="s">
        <v>175</v>
      </c>
      <c r="Y38" s="41"/>
    </row>
    <row r="39" spans="1:25" ht="15" x14ac:dyDescent="0.25">
      <c r="A39">
        <v>2</v>
      </c>
      <c r="B39">
        <v>1.84</v>
      </c>
      <c r="C39" s="29">
        <f t="shared" si="0"/>
        <v>4.3478260869565188E-2</v>
      </c>
      <c r="D39" s="30">
        <f>IF(OR($A39="",$B39=""),"",A39*'MPTO_working_2-way'!$G38)</f>
        <v>2.0869565217391304</v>
      </c>
      <c r="E39" s="32">
        <f>IF(OR($A39="",$B39=""),"",B39*'MPTO_working_2-way'!$G38)</f>
        <v>1.92</v>
      </c>
      <c r="F39" s="30">
        <f>IF(OR($A39="",$B39=""),"",'MPTO_working_2-way'!D38)</f>
        <v>2.0909090909090908</v>
      </c>
      <c r="G39" s="32">
        <f>IF(OR($A39="",$B39=""),"",'MPTO_working_2-way'!E38)</f>
        <v>1.9166666666666665</v>
      </c>
      <c r="H39" s="30">
        <f>IF(OR($A39="",$B39=""),"",'OddsRatio_working_2-way'!M38)</f>
        <v>2.091089451179962</v>
      </c>
      <c r="I39" s="30">
        <f>IF(OR($A39="",$B39=""),"",'OddsRatio_working_2-way'!N38)</f>
        <v>1.9165151389911681</v>
      </c>
      <c r="J39" s="30">
        <f>IF('Log_working_2-way'!$D38="","",A39^('Log_working_2-way'!$D38))</f>
        <v>2.0929101135076231</v>
      </c>
      <c r="K39" s="32">
        <f>IF('Log_working_2-way'!$D38="","",B39^('Log_working_2-way'!$D38))</f>
        <v>1.9149883303671131</v>
      </c>
      <c r="L39" s="37">
        <f t="shared" si="9"/>
        <v>0.47916666666666669</v>
      </c>
      <c r="M39" s="37">
        <f t="shared" si="10"/>
        <v>0.52083333333333337</v>
      </c>
      <c r="N39" s="38">
        <v>136</v>
      </c>
      <c r="O39" s="38">
        <f t="shared" si="11"/>
        <v>68</v>
      </c>
      <c r="P39" s="38">
        <f t="shared" si="12"/>
        <v>62.086956521739133</v>
      </c>
      <c r="Q39" s="38">
        <f t="shared" si="13"/>
        <v>73.91304347826086</v>
      </c>
      <c r="R39" s="38">
        <f t="shared" si="14"/>
        <v>68</v>
      </c>
      <c r="S39" s="39">
        <f t="shared" si="15"/>
        <v>-5.9130434782608603</v>
      </c>
      <c r="T39" s="39">
        <f t="shared" si="16"/>
        <v>-5.9130434782608674</v>
      </c>
      <c r="U39" t="s">
        <v>115</v>
      </c>
      <c r="V39" t="s">
        <v>105</v>
      </c>
      <c r="W39" t="s">
        <v>127</v>
      </c>
      <c r="X39" t="s">
        <v>175</v>
      </c>
      <c r="Y39" s="41"/>
    </row>
    <row r="40" spans="1:25" ht="15" x14ac:dyDescent="0.25">
      <c r="A40">
        <v>2.1</v>
      </c>
      <c r="B40">
        <v>1.75</v>
      </c>
      <c r="C40" s="29">
        <f t="shared" si="0"/>
        <v>4.761904761904745E-2</v>
      </c>
      <c r="D40" s="30">
        <f>IF(OR($A40="",$B40=""),"",A40*'MPTO_working_2-way'!$G39)</f>
        <v>2.1999999999999997</v>
      </c>
      <c r="E40" s="32">
        <f>IF(OR($A40="",$B40=""),"",B40*'MPTO_working_2-way'!$G39)</f>
        <v>1.833333333333333</v>
      </c>
      <c r="F40" s="30">
        <f>IF(OR($A40="",$B40=""),"",'MPTO_working_2-way'!D39)</f>
        <v>2.2105263157894735</v>
      </c>
      <c r="G40" s="32">
        <f>IF(OR($A40="",$B40=""),"",'MPTO_working_2-way'!E39)</f>
        <v>1.8260869565217388</v>
      </c>
      <c r="H40" s="30">
        <f>IF(OR($A40="",$B40=""),"",'OddsRatio_working_2-way'!M39)</f>
        <v>2.2110601416389968</v>
      </c>
      <c r="I40" s="30">
        <f>IF(OR($A40="",$B40=""),"",'OddsRatio_working_2-way'!N39)</f>
        <v>1.8257228238447702</v>
      </c>
      <c r="J40" s="30">
        <f>IF('Log_working_2-way'!$D39="","",A40^('Log_working_2-way'!$D39))</f>
        <v>2.2159538718240408</v>
      </c>
      <c r="K40" s="32">
        <f>IF('Log_working_2-way'!$D39="","",B40^('Log_working_2-way'!$D39))</f>
        <v>1.8223996182512778</v>
      </c>
      <c r="L40" s="37">
        <f t="shared" si="9"/>
        <v>0.45454545454545459</v>
      </c>
      <c r="M40" s="37">
        <f t="shared" si="10"/>
        <v>0.54545454545454553</v>
      </c>
      <c r="N40" s="38">
        <v>137</v>
      </c>
      <c r="O40" s="38">
        <f t="shared" si="11"/>
        <v>71.761904761904759</v>
      </c>
      <c r="P40" s="38">
        <f t="shared" si="12"/>
        <v>58.714285714285708</v>
      </c>
      <c r="Q40" s="38">
        <f t="shared" si="13"/>
        <v>78.285714285714278</v>
      </c>
      <c r="R40" s="38">
        <f t="shared" si="14"/>
        <v>65.238095238095241</v>
      </c>
      <c r="S40" s="39">
        <f t="shared" si="15"/>
        <v>-6.5238095238095184</v>
      </c>
      <c r="T40" s="39">
        <f t="shared" si="16"/>
        <v>-6.5238095238095326</v>
      </c>
      <c r="U40" t="s">
        <v>116</v>
      </c>
      <c r="V40" t="s">
        <v>112</v>
      </c>
      <c r="W40" t="s">
        <v>127</v>
      </c>
      <c r="X40" t="s">
        <v>175</v>
      </c>
      <c r="Y40" s="41"/>
    </row>
    <row r="41" spans="1:25" ht="15" x14ac:dyDescent="0.25">
      <c r="A41">
        <v>1.65</v>
      </c>
      <c r="B41">
        <v>2.2799999999999998</v>
      </c>
      <c r="C41" s="29">
        <f t="shared" si="0"/>
        <v>4.4657097288676173E-2</v>
      </c>
      <c r="D41" s="30">
        <f>IF(OR($A41="",$B41=""),"",A41*'MPTO_working_2-way'!$G40)</f>
        <v>1.7236842105263155</v>
      </c>
      <c r="E41" s="32">
        <f>IF(OR($A41="",$B41=""),"",B41*'MPTO_working_2-way'!$G40)</f>
        <v>2.3818181818181814</v>
      </c>
      <c r="F41" s="30">
        <f>IF(OR($A41="",$B41=""),"",'MPTO_working_2-way'!D40)</f>
        <v>1.7131147540983604</v>
      </c>
      <c r="G41" s="32">
        <f>IF(OR($A41="",$B41=""),"",'MPTO_working_2-way'!E40)</f>
        <v>2.402298850574712</v>
      </c>
      <c r="H41" s="30">
        <f>IF(OR($A41="",$B41=""),"",'OddsRatio_working_2-way'!M40)</f>
        <v>1.7126096406869604</v>
      </c>
      <c r="I41" s="30">
        <f>IF(OR($A41="",$B41=""),"",'OddsRatio_working_2-way'!N40)</f>
        <v>2.4032928308912465</v>
      </c>
      <c r="J41" s="30">
        <f>IF('Log_working_2-way'!$D40="","",A41^('Log_working_2-way'!$D40))</f>
        <v>1.7077766851929645</v>
      </c>
      <c r="K41" s="32">
        <f>IF('Log_working_2-way'!$D40="","",B41^('Log_working_2-way'!$D40))</f>
        <v>2.4128750224751347</v>
      </c>
      <c r="L41" s="37">
        <f t="shared" si="9"/>
        <v>0.58015267175572527</v>
      </c>
      <c r="M41" s="37">
        <f t="shared" si="10"/>
        <v>0.4198473282442749</v>
      </c>
      <c r="N41" s="38">
        <v>138</v>
      </c>
      <c r="O41" s="38">
        <f t="shared" si="11"/>
        <v>54.36363636363636</v>
      </c>
      <c r="P41" s="38">
        <f t="shared" si="12"/>
        <v>77.473684210526315</v>
      </c>
      <c r="Q41" s="38">
        <f t="shared" si="13"/>
        <v>60.526315789473685</v>
      </c>
      <c r="R41" s="38">
        <f t="shared" si="14"/>
        <v>83.63636363636364</v>
      </c>
      <c r="S41" s="39">
        <f t="shared" si="15"/>
        <v>-6.1626794258373252</v>
      </c>
      <c r="T41" s="39">
        <f t="shared" si="16"/>
        <v>-6.1626794258373252</v>
      </c>
      <c r="U41" t="s">
        <v>123</v>
      </c>
      <c r="V41" t="s">
        <v>110</v>
      </c>
      <c r="W41" t="s">
        <v>127</v>
      </c>
      <c r="X41" t="s">
        <v>175</v>
      </c>
      <c r="Y41" s="41"/>
    </row>
    <row r="42" spans="1:25" ht="15" x14ac:dyDescent="0.25">
      <c r="A42">
        <v>1.85</v>
      </c>
      <c r="B42">
        <v>1.99</v>
      </c>
      <c r="C42" s="29">
        <f t="shared" si="0"/>
        <v>4.3053103354610656E-2</v>
      </c>
      <c r="D42" s="30">
        <f>IF(OR($A42="",$B42=""),"",A42*'MPTO_working_2-way'!$G41)</f>
        <v>1.9296482412060298</v>
      </c>
      <c r="E42" s="32">
        <f>IF(OR($A42="",$B42=""),"",B42*'MPTO_working_2-way'!$G41)</f>
        <v>2.0756756756756753</v>
      </c>
      <c r="F42" s="30">
        <f>IF(OR($A42="",$B42=""),"",'MPTO_working_2-way'!D41)</f>
        <v>1.9267303414889438</v>
      </c>
      <c r="G42" s="32">
        <f>IF(OR($A42="",$B42=""),"",'MPTO_working_2-way'!E41)</f>
        <v>2.0790625441197226</v>
      </c>
      <c r="H42" s="30">
        <f>IF(OR($A42="",$B42=""),"",'OddsRatio_working_2-way'!M41)</f>
        <v>1.9265990819042815</v>
      </c>
      <c r="I42" s="30">
        <f>IF(OR($A42="",$B42=""),"",'OddsRatio_working_2-way'!N41)</f>
        <v>2.0792154012767514</v>
      </c>
      <c r="J42" s="30">
        <f>IF('Log_working_2-way'!$D41="","",A42^('Log_working_2-way'!$D41))</f>
        <v>1.9252626773989769</v>
      </c>
      <c r="K42" s="32">
        <f>IF('Log_working_2-way'!$D41="","",B42^('Log_working_2-way'!$D41))</f>
        <v>2.0807741676242877</v>
      </c>
      <c r="L42" s="37">
        <f t="shared" si="9"/>
        <v>0.51822916666666674</v>
      </c>
      <c r="M42" s="37">
        <f t="shared" si="10"/>
        <v>0.48177083333333343</v>
      </c>
      <c r="N42" s="38">
        <v>139</v>
      </c>
      <c r="O42" s="38">
        <f t="shared" si="11"/>
        <v>63.86486486486487</v>
      </c>
      <c r="P42" s="38">
        <f t="shared" si="12"/>
        <v>69.150753768844226</v>
      </c>
      <c r="Q42" s="38">
        <f t="shared" si="13"/>
        <v>69.849246231155774</v>
      </c>
      <c r="R42" s="38">
        <f t="shared" si="14"/>
        <v>75.13513513513513</v>
      </c>
      <c r="S42" s="39">
        <f t="shared" si="15"/>
        <v>-5.9843813662909042</v>
      </c>
      <c r="T42" s="39">
        <f t="shared" si="16"/>
        <v>-5.9843813662909042</v>
      </c>
      <c r="U42" t="s">
        <v>109</v>
      </c>
      <c r="V42" t="s">
        <v>117</v>
      </c>
      <c r="W42" t="s">
        <v>127</v>
      </c>
      <c r="X42" t="s">
        <v>175</v>
      </c>
      <c r="Y42" s="41"/>
    </row>
    <row r="43" spans="1:25" ht="15" x14ac:dyDescent="0.25">
      <c r="A43">
        <v>1.86</v>
      </c>
      <c r="B43">
        <v>1.95</v>
      </c>
      <c r="C43" s="29">
        <f t="shared" si="0"/>
        <v>5.0454921422663279E-2</v>
      </c>
      <c r="D43" s="30">
        <f>IF(OR($A43="",$B43=""),"",A43*'MPTO_working_2-way'!$G42)</f>
        <v>1.9538461538461538</v>
      </c>
      <c r="E43" s="32">
        <f>IF(OR($A43="",$B43=""),"",B43*'MPTO_working_2-way'!$G42)</f>
        <v>2.0483870967741935</v>
      </c>
      <c r="F43" s="30">
        <f>IF(OR($A43="",$B43=""),"",'MPTO_working_2-way'!D42)</f>
        <v>1.9515738498789346</v>
      </c>
      <c r="G43" s="32">
        <f>IF(OR($A43="",$B43=""),"",'MPTO_working_2-way'!E42)</f>
        <v>2.0508905852417301</v>
      </c>
      <c r="H43" s="30">
        <f>IF(OR($A43="",$B43=""),"",'OddsRatio_working_2-way'!M42)</f>
        <v>1.9514531821875092</v>
      </c>
      <c r="I43" s="30">
        <f>IF(OR($A43="",$B43=""),"",'OddsRatio_working_2-way'!N42)</f>
        <v>2.0510238640443412</v>
      </c>
      <c r="J43" s="30">
        <f>IF('Log_working_2-way'!$D42="","",A43^('Log_working_2-way'!$D42))</f>
        <v>1.9504053393638028</v>
      </c>
      <c r="K43" s="32">
        <f>IF('Log_working_2-way'!$D42="","",B43^('Log_working_2-way'!$D42))</f>
        <v>2.0521826410070227</v>
      </c>
      <c r="L43" s="37">
        <f t="shared" si="9"/>
        <v>0.51181102362204722</v>
      </c>
      <c r="M43" s="37">
        <f t="shared" si="10"/>
        <v>0.48818897637795278</v>
      </c>
      <c r="N43" s="38">
        <v>140</v>
      </c>
      <c r="O43" s="38">
        <f t="shared" si="11"/>
        <v>64.731182795698942</v>
      </c>
      <c r="P43" s="38">
        <f t="shared" si="12"/>
        <v>68.205128205128219</v>
      </c>
      <c r="Q43" s="38">
        <f t="shared" si="13"/>
        <v>71.79487179487181</v>
      </c>
      <c r="R43" s="38">
        <f t="shared" si="14"/>
        <v>75.268817204301072</v>
      </c>
      <c r="S43" s="39">
        <f t="shared" si="15"/>
        <v>-7.063688999172868</v>
      </c>
      <c r="T43" s="39">
        <f t="shared" si="16"/>
        <v>-7.0636889991728538</v>
      </c>
      <c r="U43" t="s">
        <v>70</v>
      </c>
      <c r="V43" t="s">
        <v>69</v>
      </c>
      <c r="W43" t="s">
        <v>68</v>
      </c>
      <c r="X43" t="s">
        <v>175</v>
      </c>
      <c r="Y43" s="41"/>
    </row>
    <row r="44" spans="1:25" ht="15" x14ac:dyDescent="0.25">
      <c r="A44">
        <v>1.48</v>
      </c>
      <c r="B44">
        <v>2.76</v>
      </c>
      <c r="C44" s="29">
        <f t="shared" si="0"/>
        <v>3.7994516255385857E-2</v>
      </c>
      <c r="D44" s="30">
        <f>IF(OR($A44="",$B44=""),"",A44*'MPTO_working_2-way'!$G43)</f>
        <v>1.536231884057971</v>
      </c>
      <c r="E44" s="32">
        <f>IF(OR($A44="",$B44=""),"",B44*'MPTO_working_2-way'!$G43)</f>
        <v>2.8648648648648649</v>
      </c>
      <c r="F44" s="30">
        <f>IF(OR($A44="",$B44=""),"",'MPTO_working_2-way'!D43)</f>
        <v>1.5228153892036982</v>
      </c>
      <c r="G44" s="32">
        <f>IF(OR($A44="",$B44=""),"",'MPTO_working_2-way'!E43)</f>
        <v>2.9127210496292069</v>
      </c>
      <c r="H44" s="30">
        <f>IF(OR($A44="",$B44=""),"",'OddsRatio_working_2-way'!M43)</f>
        <v>1.5222329678670938</v>
      </c>
      <c r="I44" s="30">
        <f>IF(OR($A44="",$B44=""),"",'OddsRatio_working_2-way'!N43)</f>
        <v>2.9148542155126762</v>
      </c>
      <c r="J44" s="30">
        <f>IF('Log_working_2-way'!$D43="","",A44^('Log_working_2-way'!$D43))</f>
        <v>1.5160860050648084</v>
      </c>
      <c r="K44" s="32">
        <f>IF('Log_working_2-way'!$D43="","",B44^('Log_working_2-way'!$D43))</f>
        <v>2.9376615335149099</v>
      </c>
      <c r="L44" s="37">
        <f t="shared" si="9"/>
        <v>0.65094339622641517</v>
      </c>
      <c r="M44" s="37">
        <f t="shared" si="10"/>
        <v>0.34905660377358488</v>
      </c>
      <c r="N44" s="38">
        <v>141</v>
      </c>
      <c r="O44" s="38">
        <f t="shared" si="11"/>
        <v>45.729729729729733</v>
      </c>
      <c r="P44" s="38">
        <f t="shared" si="12"/>
        <v>89.913043478260875</v>
      </c>
      <c r="Q44" s="38">
        <f t="shared" si="13"/>
        <v>51.08695652173914</v>
      </c>
      <c r="R44" s="38">
        <f t="shared" si="14"/>
        <v>95.270270270270274</v>
      </c>
      <c r="S44" s="39">
        <f t="shared" si="15"/>
        <v>-5.3572267920094063</v>
      </c>
      <c r="T44" s="39">
        <f t="shared" si="16"/>
        <v>-5.3572267920093992</v>
      </c>
      <c r="U44" t="s">
        <v>131</v>
      </c>
      <c r="V44" t="s">
        <v>128</v>
      </c>
      <c r="W44" t="s">
        <v>169</v>
      </c>
      <c r="X44" t="s">
        <v>176</v>
      </c>
      <c r="Y44" s="41"/>
    </row>
    <row r="45" spans="1:25" ht="15" x14ac:dyDescent="0.25">
      <c r="A45">
        <v>2.15</v>
      </c>
      <c r="B45">
        <v>1.76</v>
      </c>
      <c r="C45" s="29">
        <f t="shared" si="0"/>
        <v>3.3298097251585723E-2</v>
      </c>
      <c r="D45" s="30">
        <f>IF(OR($A45="",$B45=""),"",A45*'MPTO_working_2-way'!$G44)</f>
        <v>2.2215909090909092</v>
      </c>
      <c r="E45" s="32">
        <f>IF(OR($A45="",$B45=""),"",B45*'MPTO_working_2-way'!$G44)</f>
        <v>1.8186046511627909</v>
      </c>
      <c r="F45" s="30">
        <f>IF(OR($A45="",$B45=""),"",'MPTO_working_2-way'!D44)</f>
        <v>2.2298173246906305</v>
      </c>
      <c r="G45" s="32">
        <f>IF(OR($A45="",$B45=""),"",'MPTO_working_2-way'!E44)</f>
        <v>1.8131288931480596</v>
      </c>
      <c r="H45" s="30">
        <f>IF(OR($A45="",$B45=""),"",'OddsRatio_working_2-way'!M44)</f>
        <v>2.2301048307916052</v>
      </c>
      <c r="I45" s="30">
        <f>IF(OR($A45="",$B45=""),"",'OddsRatio_working_2-way'!N44)</f>
        <v>1.8129388446970602</v>
      </c>
      <c r="J45" s="30">
        <f>IF('Log_working_2-way'!$D44="","",A45^('Log_working_2-way'!$D44))</f>
        <v>2.2338767288490446</v>
      </c>
      <c r="K45" s="32">
        <f>IF('Log_working_2-way'!$D44="","",B45^('Log_working_2-way'!$D44))</f>
        <v>1.8104537322239227</v>
      </c>
      <c r="L45" s="37">
        <f t="shared" si="9"/>
        <v>0.45012787723785164</v>
      </c>
      <c r="M45" s="37">
        <f t="shared" si="10"/>
        <v>0.54987212276214825</v>
      </c>
      <c r="N45" s="38">
        <v>142</v>
      </c>
      <c r="O45" s="38">
        <f t="shared" si="11"/>
        <v>75.953488372093034</v>
      </c>
      <c r="P45" s="38">
        <f t="shared" si="12"/>
        <v>61.318181818181813</v>
      </c>
      <c r="Q45" s="38">
        <f t="shared" si="13"/>
        <v>80.681818181818187</v>
      </c>
      <c r="R45" s="38">
        <f t="shared" si="14"/>
        <v>66.04651162790698</v>
      </c>
      <c r="S45" s="39">
        <f t="shared" si="15"/>
        <v>-4.7283298097251532</v>
      </c>
      <c r="T45" s="39">
        <f t="shared" si="16"/>
        <v>-4.7283298097251674</v>
      </c>
      <c r="U45" t="s">
        <v>137</v>
      </c>
      <c r="V45" t="s">
        <v>150</v>
      </c>
      <c r="W45" t="s">
        <v>170</v>
      </c>
      <c r="X45" t="s">
        <v>176</v>
      </c>
      <c r="Y45" s="41"/>
    </row>
    <row r="46" spans="1:25" ht="15" x14ac:dyDescent="0.25">
      <c r="A46">
        <v>1.81</v>
      </c>
      <c r="B46">
        <v>2.0699999999999998</v>
      </c>
      <c r="C46" s="29">
        <f t="shared" si="0"/>
        <v>3.5577975284917462E-2</v>
      </c>
      <c r="D46" s="30">
        <f>IF(OR($A46="",$B46=""),"",A46*'MPTO_working_2-way'!$G45)</f>
        <v>1.8743961352657006</v>
      </c>
      <c r="E46" s="32">
        <f>IF(OR($A46="",$B46=""),"",B46*'MPTO_working_2-way'!$G45)</f>
        <v>2.1436464088397789</v>
      </c>
      <c r="F46" s="30">
        <f>IF(OR($A46="",$B46=""),"",'MPTO_working_2-way'!D45)</f>
        <v>1.8702173858786533</v>
      </c>
      <c r="G46" s="32">
        <f>IF(OR($A46="",$B46=""),"",'MPTO_working_2-way'!E45)</f>
        <v>2.1491381535549374</v>
      </c>
      <c r="H46" s="30">
        <f>IF(OR($A46="",$B46=""),"",'OddsRatio_working_2-way'!M45)</f>
        <v>1.8700628401410975</v>
      </c>
      <c r="I46" s="30">
        <f>IF(OR($A46="",$B46=""),"",'OddsRatio_working_2-way'!N45)</f>
        <v>2.1493422703098441</v>
      </c>
      <c r="J46" s="30">
        <f>IF('Log_working_2-way'!$D45="","",A46^('Log_working_2-way'!$D45))</f>
        <v>1.8681622223592078</v>
      </c>
      <c r="K46" s="32">
        <f>IF('Log_working_2-way'!$D45="","",B46^('Log_working_2-way'!$D45))</f>
        <v>2.1518584594506485</v>
      </c>
      <c r="L46" s="37">
        <f t="shared" si="9"/>
        <v>0.53350515463917525</v>
      </c>
      <c r="M46" s="37">
        <f t="shared" si="10"/>
        <v>0.46649484536082475</v>
      </c>
      <c r="N46" s="38">
        <v>143</v>
      </c>
      <c r="O46" s="38">
        <f t="shared" si="11"/>
        <v>63.994475138121544</v>
      </c>
      <c r="P46" s="38">
        <f t="shared" si="12"/>
        <v>73.917874396135261</v>
      </c>
      <c r="Q46" s="38">
        <f t="shared" si="13"/>
        <v>69.082125603864739</v>
      </c>
      <c r="R46" s="38">
        <f t="shared" si="14"/>
        <v>79.005524861878456</v>
      </c>
      <c r="S46" s="39">
        <f t="shared" si="15"/>
        <v>-5.0876504657431951</v>
      </c>
      <c r="T46" s="39">
        <f t="shared" si="16"/>
        <v>-5.0876504657431951</v>
      </c>
      <c r="U46" t="s">
        <v>135</v>
      </c>
      <c r="V46" t="s">
        <v>149</v>
      </c>
      <c r="W46" t="s">
        <v>170</v>
      </c>
      <c r="X46" t="s">
        <v>176</v>
      </c>
      <c r="Y46" s="41"/>
    </row>
    <row r="47" spans="1:25" ht="15" x14ac:dyDescent="0.25">
      <c r="A47">
        <v>2.06</v>
      </c>
      <c r="B47">
        <v>1.84</v>
      </c>
      <c r="C47" s="29">
        <f t="shared" si="0"/>
        <v>2.891515407344869E-2</v>
      </c>
      <c r="D47" s="30">
        <f>IF(OR($A47="",$B47=""),"",A47*'MPTO_working_2-way'!$G46)</f>
        <v>2.1195652173913042</v>
      </c>
      <c r="E47" s="32">
        <f>IF(OR($A47="",$B47=""),"",B47*'MPTO_working_2-way'!$G46)</f>
        <v>1.8932038834951457</v>
      </c>
      <c r="F47" s="30">
        <f>IF(OR($A47="",$B47=""),"",'MPTO_working_2-way'!D46)</f>
        <v>2.1232354918216445</v>
      </c>
      <c r="G47" s="32">
        <f>IF(OR($A47="",$B47=""),"",'MPTO_working_2-way'!E46)</f>
        <v>1.8902852583283463</v>
      </c>
      <c r="H47" s="30">
        <f>IF(OR($A47="",$B47=""),"",'OddsRatio_working_2-way'!M46)</f>
        <v>2.123345344008138</v>
      </c>
      <c r="I47" s="30">
        <f>IF(OR($A47="",$B47=""),"",'OddsRatio_working_2-way'!N46)</f>
        <v>1.8901981971385247</v>
      </c>
      <c r="J47" s="30">
        <f>IF('Log_working_2-way'!$D46="","",A47^('Log_working_2-way'!$D46))</f>
        <v>2.1250149218724146</v>
      </c>
      <c r="K47" s="32">
        <f>IF('Log_working_2-way'!$D46="","",B47^('Log_working_2-way'!$D46))</f>
        <v>1.8888770989238437</v>
      </c>
      <c r="L47" s="37">
        <f t="shared" si="9"/>
        <v>0.47179487179487184</v>
      </c>
      <c r="M47" s="37">
        <f t="shared" si="10"/>
        <v>0.52820512820512822</v>
      </c>
      <c r="N47" s="38">
        <v>144</v>
      </c>
      <c r="O47" s="38">
        <f t="shared" si="11"/>
        <v>74.097087378640765</v>
      </c>
      <c r="P47" s="38">
        <f t="shared" si="12"/>
        <v>65.739130434782624</v>
      </c>
      <c r="Q47" s="38">
        <f t="shared" si="13"/>
        <v>78.260869565217391</v>
      </c>
      <c r="R47" s="38">
        <f t="shared" si="14"/>
        <v>69.902912621359221</v>
      </c>
      <c r="S47" s="39">
        <f t="shared" si="15"/>
        <v>-4.1637821865766256</v>
      </c>
      <c r="T47" s="39">
        <f t="shared" si="16"/>
        <v>-4.1637821865765972</v>
      </c>
      <c r="U47" t="s">
        <v>134</v>
      </c>
      <c r="V47" t="s">
        <v>148</v>
      </c>
      <c r="W47" t="s">
        <v>170</v>
      </c>
      <c r="X47" t="s">
        <v>176</v>
      </c>
      <c r="Y47" s="41"/>
    </row>
    <row r="48" spans="1:25" ht="15" x14ac:dyDescent="0.25">
      <c r="A48">
        <v>2.09</v>
      </c>
      <c r="B48">
        <v>1.8</v>
      </c>
      <c r="C48" s="29">
        <f t="shared" si="0"/>
        <v>3.4024455077086735E-2</v>
      </c>
      <c r="D48" s="30">
        <f>IF(OR($A48="",$B48=""),"",A48*'MPTO_working_2-way'!$G47)</f>
        <v>2.161111111111111</v>
      </c>
      <c r="E48" s="32">
        <f>IF(OR($A48="",$B48=""),"",B48*'MPTO_working_2-way'!$G47)</f>
        <v>1.8612440191387563</v>
      </c>
      <c r="F48" s="30">
        <f>IF(OR($A48="",$B48=""),"",'MPTO_working_2-way'!D47)</f>
        <v>2.1670506912442398</v>
      </c>
      <c r="G48" s="32">
        <f>IF(OR($A48="",$B48=""),"",'MPTO_working_2-way'!E47)</f>
        <v>1.8568608094768018</v>
      </c>
      <c r="H48" s="30">
        <f>IF(OR($A48="",$B48=""),"",'OddsRatio_working_2-way'!M47)</f>
        <v>2.1672617529928755</v>
      </c>
      <c r="I48" s="30">
        <f>IF(OR($A48="",$B48=""),"",'OddsRatio_working_2-way'!N47)</f>
        <v>1.8567058737562385</v>
      </c>
      <c r="J48" s="30">
        <f>IF('Log_working_2-way'!$D47="","",A48^('Log_working_2-way'!$D47))</f>
        <v>2.1699807722915003</v>
      </c>
      <c r="K48" s="32">
        <f>IF('Log_working_2-way'!$D47="","",B48^('Log_working_2-way'!$D47))</f>
        <v>1.8547149010332622</v>
      </c>
      <c r="L48" s="37">
        <f t="shared" si="9"/>
        <v>0.46272493573264784</v>
      </c>
      <c r="M48" s="37">
        <f t="shared" si="10"/>
        <v>0.53727506426735205</v>
      </c>
      <c r="N48" s="38">
        <v>145</v>
      </c>
      <c r="O48" s="38">
        <f t="shared" si="11"/>
        <v>75.62200956937798</v>
      </c>
      <c r="P48" s="38">
        <f t="shared" si="12"/>
        <v>64.444444444444443</v>
      </c>
      <c r="Q48" s="38">
        <f t="shared" si="13"/>
        <v>80.555555555555557</v>
      </c>
      <c r="R48" s="38">
        <f t="shared" si="14"/>
        <v>69.37799043062202</v>
      </c>
      <c r="S48" s="39">
        <f t="shared" si="15"/>
        <v>-4.9335459861775774</v>
      </c>
      <c r="T48" s="39">
        <f t="shared" si="16"/>
        <v>-4.9335459861775774</v>
      </c>
      <c r="U48" t="s">
        <v>145</v>
      </c>
      <c r="V48" t="s">
        <v>140</v>
      </c>
      <c r="W48" t="s">
        <v>170</v>
      </c>
      <c r="X48" t="s">
        <v>176</v>
      </c>
      <c r="Y48" s="41"/>
    </row>
    <row r="49" spans="1:25" ht="15" x14ac:dyDescent="0.25">
      <c r="A49">
        <v>1.75</v>
      </c>
      <c r="B49">
        <v>2.17</v>
      </c>
      <c r="C49" s="29">
        <f t="shared" si="0"/>
        <v>3.2258064516129004E-2</v>
      </c>
      <c r="D49" s="30">
        <f>IF(OR($A49="",$B49=""),"",A49*'MPTO_working_2-way'!$G48)</f>
        <v>1.8064516129032258</v>
      </c>
      <c r="E49" s="32">
        <f>IF(OR($A49="",$B49=""),"",B49*'MPTO_working_2-way'!$G48)</f>
        <v>2.2399999999999998</v>
      </c>
      <c r="F49" s="30">
        <f>IF(OR($A49="",$B49=""),"",'MPTO_working_2-way'!D48)</f>
        <v>1.8008298755186722</v>
      </c>
      <c r="G49" s="32">
        <f>IF(OR($A49="",$B49=""),"",'MPTO_working_2-way'!E48)</f>
        <v>2.2487046632124348</v>
      </c>
      <c r="H49" s="30">
        <f>IF(OR($A49="",$B49=""),"",'OddsRatio_working_2-way'!M48)</f>
        <v>1.8006407690254356</v>
      </c>
      <c r="I49" s="30">
        <f>IF(OR($A49="",$B49=""),"",'OddsRatio_working_2-way'!N48)</f>
        <v>2.2489995996796797</v>
      </c>
      <c r="J49" s="30">
        <f>IF('Log_working_2-way'!$D48="","",A49^('Log_working_2-way'!$D48))</f>
        <v>1.798091355138193</v>
      </c>
      <c r="K49" s="32">
        <f>IF('Log_working_2-way'!$D48="","",B49^('Log_working_2-way'!$D48))</f>
        <v>2.2529893897006406</v>
      </c>
      <c r="L49" s="37">
        <f t="shared" si="9"/>
        <v>0.5535714285714286</v>
      </c>
      <c r="M49" s="37">
        <f t="shared" si="10"/>
        <v>0.44642857142857145</v>
      </c>
      <c r="N49" s="38">
        <v>146</v>
      </c>
      <c r="O49" s="38">
        <f t="shared" si="11"/>
        <v>62.571428571428569</v>
      </c>
      <c r="P49" s="38">
        <f t="shared" si="12"/>
        <v>78.718894009216584</v>
      </c>
      <c r="Q49" s="38">
        <f t="shared" si="13"/>
        <v>67.281105990783416</v>
      </c>
      <c r="R49" s="38">
        <f t="shared" si="14"/>
        <v>83.428571428571431</v>
      </c>
      <c r="S49" s="39">
        <f t="shared" si="15"/>
        <v>-4.709677419354847</v>
      </c>
      <c r="T49" s="39">
        <f t="shared" si="16"/>
        <v>-4.709677419354847</v>
      </c>
      <c r="U49" t="s">
        <v>136</v>
      </c>
      <c r="V49" t="s">
        <v>167</v>
      </c>
      <c r="W49" t="s">
        <v>170</v>
      </c>
      <c r="X49" t="s">
        <v>176</v>
      </c>
      <c r="Y49" s="41"/>
    </row>
    <row r="50" spans="1:25" ht="15" x14ac:dyDescent="0.25">
      <c r="A50">
        <v>2.27</v>
      </c>
      <c r="B50">
        <v>1.69</v>
      </c>
      <c r="C50" s="29">
        <f t="shared" si="0"/>
        <v>3.2244610692594433E-2</v>
      </c>
      <c r="D50" s="30">
        <f>IF(OR($A50="",$B50=""),"",A50*'MPTO_working_2-way'!$G49)</f>
        <v>2.3431952662721893</v>
      </c>
      <c r="E50" s="32">
        <f>IF(OR($A50="",$B50=""),"",B50*'MPTO_working_2-way'!$G49)</f>
        <v>1.7444933920704846</v>
      </c>
      <c r="F50" s="30">
        <f>IF(OR($A50="",$B50=""),"",'MPTO_working_2-way'!D49)</f>
        <v>2.3562325338574457</v>
      </c>
      <c r="G50" s="32">
        <f>IF(OR($A50="",$B50=""),"",'MPTO_working_2-way'!E49)</f>
        <v>1.7373366845549443</v>
      </c>
      <c r="H50" s="30">
        <f>IF(OR($A50="",$B50=""),"",'OddsRatio_working_2-way'!M49)</f>
        <v>2.3566796637913199</v>
      </c>
      <c r="I50" s="30">
        <f>IF(OR($A50="",$B50=""),"",'OddsRatio_working_2-way'!N49)</f>
        <v>1.7370936756031574</v>
      </c>
      <c r="J50" s="30">
        <f>IF('Log_working_2-way'!$D49="","",A50^('Log_working_2-way'!$D49))</f>
        <v>2.3626810133503287</v>
      </c>
      <c r="K50" s="32">
        <f>IF('Log_working_2-way'!$D49="","",B50^('Log_working_2-way'!$D49))</f>
        <v>1.733847459679009</v>
      </c>
      <c r="L50" s="37">
        <f t="shared" si="9"/>
        <v>0.4267676767676768</v>
      </c>
      <c r="M50" s="37">
        <f t="shared" si="10"/>
        <v>0.5732323232323232</v>
      </c>
      <c r="N50" s="38">
        <v>147</v>
      </c>
      <c r="O50" s="38">
        <f t="shared" si="11"/>
        <v>82.242290748898668</v>
      </c>
      <c r="P50" s="38">
        <f t="shared" si="12"/>
        <v>60.017751479289927</v>
      </c>
      <c r="Q50" s="38">
        <f t="shared" si="13"/>
        <v>86.982248520710058</v>
      </c>
      <c r="R50" s="38">
        <f t="shared" si="14"/>
        <v>64.757709251101318</v>
      </c>
      <c r="S50" s="39">
        <f t="shared" si="15"/>
        <v>-4.7399577718113903</v>
      </c>
      <c r="T50" s="39">
        <f t="shared" si="16"/>
        <v>-4.7399577718113903</v>
      </c>
      <c r="U50" t="s">
        <v>143</v>
      </c>
      <c r="V50" t="s">
        <v>168</v>
      </c>
      <c r="W50" t="s">
        <v>170</v>
      </c>
      <c r="X50" t="s">
        <v>176</v>
      </c>
      <c r="Y50" s="41"/>
    </row>
    <row r="51" spans="1:25" ht="15" x14ac:dyDescent="0.25">
      <c r="A51">
        <v>2.08</v>
      </c>
      <c r="B51">
        <v>1.81</v>
      </c>
      <c r="C51" s="29">
        <f t="shared" si="0"/>
        <v>3.3255418614534626E-2</v>
      </c>
      <c r="D51" s="30">
        <f>IF(OR($A51="",$B51=""),"",A51*'MPTO_working_2-way'!$G50)</f>
        <v>2.1491712707182322</v>
      </c>
      <c r="E51" s="32">
        <f>IF(OR($A51="",$B51=""),"",B51*'MPTO_working_2-way'!$G50)</f>
        <v>1.8701923076923077</v>
      </c>
      <c r="F51" s="30">
        <f>IF(OR($A51="",$B51=""),"",'MPTO_working_2-way'!D50)</f>
        <v>2.1545152798443401</v>
      </c>
      <c r="G51" s="32">
        <f>IF(OR($A51="",$B51=""),"",'MPTO_working_2-way'!E50)</f>
        <v>1.8661643699811639</v>
      </c>
      <c r="H51" s="30">
        <f>IF(OR($A51="",$B51=""),"",'OddsRatio_working_2-way'!M50)</f>
        <v>2.1547005383792519</v>
      </c>
      <c r="I51" s="30">
        <f>IF(OR($A51="",$B51=""),"",'OddsRatio_working_2-way'!N50)</f>
        <v>1.8660254037844384</v>
      </c>
      <c r="J51" s="30">
        <f>IF('Log_working_2-way'!$D50="","",A51^('Log_working_2-way'!$D50))</f>
        <v>2.1571440120474694</v>
      </c>
      <c r="K51" s="32">
        <f>IF('Log_working_2-way'!$D50="","",B51^('Log_working_2-way'!$D50))</f>
        <v>1.8641966683390954</v>
      </c>
      <c r="L51" s="37">
        <f t="shared" si="9"/>
        <v>0.46529562982005135</v>
      </c>
      <c r="M51" s="37">
        <f t="shared" si="10"/>
        <v>0.53470437017994854</v>
      </c>
      <c r="N51" s="38">
        <v>148</v>
      </c>
      <c r="O51" s="38">
        <f t="shared" si="11"/>
        <v>76.846153846153854</v>
      </c>
      <c r="P51" s="38">
        <f t="shared" si="12"/>
        <v>66.232044198895025</v>
      </c>
      <c r="Q51" s="38">
        <f t="shared" si="13"/>
        <v>81.767955801104975</v>
      </c>
      <c r="R51" s="38">
        <f t="shared" si="14"/>
        <v>71.153846153846146</v>
      </c>
      <c r="S51" s="39">
        <f t="shared" si="15"/>
        <v>-4.9218019549511212</v>
      </c>
      <c r="T51" s="39">
        <f t="shared" si="16"/>
        <v>-4.9218019549511212</v>
      </c>
      <c r="U51" t="s">
        <v>129</v>
      </c>
      <c r="V51" t="s">
        <v>138</v>
      </c>
      <c r="W51" t="s">
        <v>170</v>
      </c>
      <c r="X51" t="s">
        <v>176</v>
      </c>
      <c r="Y51" s="41"/>
    </row>
    <row r="52" spans="1:25" ht="15" x14ac:dyDescent="0.25">
      <c r="A52">
        <v>1.97</v>
      </c>
      <c r="B52">
        <v>1.92</v>
      </c>
      <c r="C52" s="29">
        <f t="shared" si="0"/>
        <v>2.844754653130277E-2</v>
      </c>
      <c r="D52" s="30">
        <f>IF(OR($A52="",$B52=""),"",A52*'MPTO_working_2-way'!$G51)</f>
        <v>2.0260416666666665</v>
      </c>
      <c r="E52" s="32">
        <f>IF(OR($A52="",$B52=""),"",B52*'MPTO_working_2-way'!$G51)</f>
        <v>1.9746192893401013</v>
      </c>
      <c r="F52" s="30">
        <f>IF(OR($A52="",$B52=""),"",'MPTO_working_2-way'!D51)</f>
        <v>2.0267924123888115</v>
      </c>
      <c r="G52" s="32">
        <f>IF(OR($A52="",$B52=""),"",'MPTO_working_2-way'!E51)</f>
        <v>1.9739066903246005</v>
      </c>
      <c r="H52" s="30">
        <f>IF(OR($A52="",$B52=""),"",'OddsRatio_working_2-way'!M51)</f>
        <v>2.0268144068364817</v>
      </c>
      <c r="I52" s="30">
        <f>IF(OR($A52="",$B52=""),"",'OddsRatio_working_2-way'!N51)</f>
        <v>1.9738858291644976</v>
      </c>
      <c r="J52" s="30">
        <f>IF('Log_working_2-way'!$D51="","",A52^('Log_working_2-way'!$D51))</f>
        <v>2.0271548987306875</v>
      </c>
      <c r="K52" s="32">
        <f>IF('Log_working_2-way'!$D51="","",B52^('Log_working_2-way'!$D51))</f>
        <v>1.9735629954505829</v>
      </c>
      <c r="L52" s="37">
        <f t="shared" si="9"/>
        <v>0.49357326478149105</v>
      </c>
      <c r="M52" s="37">
        <f t="shared" si="10"/>
        <v>0.50642673521850901</v>
      </c>
      <c r="N52" s="38">
        <v>149</v>
      </c>
      <c r="O52" s="38">
        <f t="shared" si="11"/>
        <v>73.365482233502519</v>
      </c>
      <c r="P52" s="38">
        <f t="shared" si="12"/>
        <v>71.395833333333329</v>
      </c>
      <c r="Q52" s="38">
        <f t="shared" si="13"/>
        <v>77.604166666666671</v>
      </c>
      <c r="R52" s="38">
        <f t="shared" si="14"/>
        <v>75.634517766497453</v>
      </c>
      <c r="S52" s="39">
        <f t="shared" si="15"/>
        <v>-4.2386844331641527</v>
      </c>
      <c r="T52" s="39">
        <f t="shared" si="16"/>
        <v>-4.2386844331641242</v>
      </c>
      <c r="U52" t="s">
        <v>173</v>
      </c>
      <c r="V52" t="s">
        <v>174</v>
      </c>
      <c r="W52" t="s">
        <v>171</v>
      </c>
      <c r="X52" t="s">
        <v>176</v>
      </c>
      <c r="Y52" s="41"/>
    </row>
    <row r="53" spans="1:25" ht="15" x14ac:dyDescent="0.25">
      <c r="A53"/>
      <c r="B53"/>
      <c r="C53" s="29"/>
      <c r="D53" s="30"/>
      <c r="E53" s="32"/>
      <c r="F53" s="30"/>
      <c r="G53" s="32"/>
      <c r="H53" s="30"/>
      <c r="I53" s="30"/>
      <c r="J53" s="30"/>
      <c r="K53" s="32"/>
      <c r="L53" s="37"/>
      <c r="M53" s="37"/>
      <c r="N53" s="38"/>
      <c r="O53" s="38"/>
      <c r="P53" s="38"/>
      <c r="Q53" s="38"/>
      <c r="R53" s="38"/>
      <c r="S53" s="39"/>
      <c r="T53" s="39"/>
      <c r="U53"/>
      <c r="V53"/>
      <c r="W53"/>
      <c r="X53"/>
      <c r="Y53" s="41"/>
    </row>
    <row r="54" spans="1:25" ht="15" x14ac:dyDescent="0.25">
      <c r="A54"/>
      <c r="B54"/>
      <c r="C54" s="29"/>
      <c r="D54" s="30"/>
      <c r="E54" s="32"/>
      <c r="F54" s="30"/>
      <c r="G54" s="32"/>
      <c r="H54" s="30"/>
      <c r="I54" s="30"/>
      <c r="J54" s="30"/>
      <c r="K54" s="32"/>
      <c r="L54" s="37"/>
      <c r="M54" s="37"/>
      <c r="N54" s="38"/>
      <c r="O54" s="38"/>
      <c r="P54" s="38"/>
      <c r="Q54" s="38"/>
      <c r="R54" s="38"/>
      <c r="S54" s="39"/>
      <c r="T54" s="39"/>
      <c r="U54"/>
      <c r="V54"/>
      <c r="W54"/>
      <c r="X54"/>
      <c r="Y54" s="41"/>
    </row>
    <row r="55" spans="1:25" ht="15" x14ac:dyDescent="0.25">
      <c r="A55"/>
      <c r="B55"/>
      <c r="C55" s="29"/>
      <c r="D55" s="30"/>
      <c r="E55" s="32"/>
      <c r="F55" s="30"/>
      <c r="G55" s="32"/>
      <c r="H55" s="30"/>
      <c r="I55" s="30"/>
      <c r="J55" s="30"/>
      <c r="K55" s="32"/>
      <c r="L55" s="37"/>
      <c r="M55" s="37"/>
      <c r="N55" s="38"/>
      <c r="O55" s="38"/>
      <c r="P55" s="38"/>
      <c r="Q55" s="38"/>
      <c r="R55" s="38"/>
      <c r="S55" s="39"/>
      <c r="T55" s="39"/>
      <c r="U55"/>
      <c r="V55"/>
      <c r="W55"/>
      <c r="X55"/>
      <c r="Y55" s="41"/>
    </row>
    <row r="56" spans="1:25" ht="15" x14ac:dyDescent="0.25">
      <c r="A56"/>
      <c r="B56"/>
      <c r="C56" s="29"/>
      <c r="D56" s="30"/>
      <c r="E56" s="32"/>
      <c r="F56" s="30"/>
      <c r="G56" s="32"/>
      <c r="H56" s="30"/>
      <c r="I56" s="30"/>
      <c r="J56" s="30"/>
      <c r="K56" s="32"/>
      <c r="L56" s="37"/>
      <c r="M56" s="37"/>
      <c r="N56" s="38"/>
      <c r="O56" s="38"/>
      <c r="P56" s="38"/>
      <c r="Q56" s="38"/>
      <c r="R56" s="38"/>
      <c r="S56" s="39"/>
      <c r="T56" s="39"/>
      <c r="U56"/>
      <c r="V56"/>
      <c r="W56"/>
      <c r="X56"/>
      <c r="Y56" s="41"/>
    </row>
    <row r="57" spans="1:25" ht="15" x14ac:dyDescent="0.25">
      <c r="A57"/>
      <c r="B57"/>
      <c r="C57" s="29"/>
      <c r="D57" s="30"/>
      <c r="E57" s="32"/>
      <c r="F57" s="30"/>
      <c r="G57" s="32"/>
      <c r="H57" s="30"/>
      <c r="I57" s="30"/>
      <c r="J57" s="30"/>
      <c r="K57" s="32"/>
      <c r="L57" s="37"/>
      <c r="M57" s="37"/>
      <c r="N57" s="38"/>
      <c r="O57" s="38"/>
      <c r="P57" s="38"/>
      <c r="Q57" s="38"/>
      <c r="R57" s="38"/>
      <c r="S57" s="39"/>
      <c r="T57" s="39"/>
      <c r="U57"/>
      <c r="V57"/>
      <c r="W57"/>
      <c r="X57"/>
      <c r="Y57" s="41"/>
    </row>
    <row r="58" spans="1:25" ht="15" x14ac:dyDescent="0.25">
      <c r="A58"/>
      <c r="B58"/>
      <c r="C58" s="29"/>
      <c r="D58" s="30"/>
      <c r="E58" s="32"/>
      <c r="F58" s="30"/>
      <c r="G58" s="32"/>
      <c r="H58" s="30"/>
      <c r="I58" s="30"/>
      <c r="J58" s="30"/>
      <c r="K58" s="32"/>
      <c r="L58" s="37"/>
      <c r="M58" s="37"/>
      <c r="N58" s="38"/>
      <c r="O58" s="38"/>
      <c r="P58" s="38"/>
      <c r="Q58" s="38"/>
      <c r="R58" s="38"/>
      <c r="S58" s="39"/>
      <c r="T58" s="39"/>
      <c r="U58"/>
      <c r="V58"/>
      <c r="W58"/>
      <c r="X58"/>
      <c r="Y58" s="41"/>
    </row>
    <row r="59" spans="1:25" ht="15" x14ac:dyDescent="0.25">
      <c r="A59"/>
      <c r="B59"/>
      <c r="C59" s="29"/>
      <c r="D59" s="30"/>
      <c r="E59" s="32"/>
      <c r="F59" s="30"/>
      <c r="G59" s="32"/>
      <c r="H59" s="30"/>
      <c r="I59" s="30"/>
      <c r="J59" s="30"/>
      <c r="K59" s="32"/>
      <c r="L59" s="37"/>
      <c r="M59" s="37"/>
      <c r="N59" s="38"/>
      <c r="O59" s="38"/>
      <c r="P59" s="38"/>
      <c r="Q59" s="38"/>
      <c r="R59" s="38"/>
      <c r="S59" s="39"/>
      <c r="T59" s="39"/>
      <c r="U59"/>
      <c r="V59"/>
      <c r="W59"/>
      <c r="X59"/>
      <c r="Y59" s="41"/>
    </row>
    <row r="60" spans="1:25" ht="15" x14ac:dyDescent="0.25">
      <c r="A60"/>
      <c r="B60"/>
      <c r="C60" s="29"/>
      <c r="D60" s="30"/>
      <c r="E60" s="32"/>
      <c r="F60" s="30"/>
      <c r="G60" s="32"/>
      <c r="H60" s="30"/>
      <c r="I60" s="30"/>
      <c r="J60" s="30"/>
      <c r="K60" s="32"/>
      <c r="L60" s="37"/>
      <c r="M60" s="37"/>
      <c r="N60" s="38"/>
      <c r="O60" s="38"/>
      <c r="P60" s="38"/>
      <c r="Q60" s="38"/>
      <c r="R60" s="38"/>
      <c r="S60" s="39"/>
      <c r="T60" s="39"/>
      <c r="U60"/>
      <c r="V60"/>
      <c r="W60"/>
      <c r="X60"/>
      <c r="Y60" s="41"/>
    </row>
    <row r="61" spans="1:25" ht="15" x14ac:dyDescent="0.25">
      <c r="A61"/>
      <c r="B61"/>
      <c r="C61" s="29"/>
      <c r="D61" s="30"/>
      <c r="E61" s="32"/>
      <c r="F61" s="30"/>
      <c r="G61" s="32"/>
      <c r="H61" s="30"/>
      <c r="I61" s="30"/>
      <c r="J61" s="30"/>
      <c r="K61" s="32"/>
      <c r="L61" s="37"/>
      <c r="M61" s="37"/>
      <c r="N61" s="38"/>
      <c r="O61" s="38"/>
      <c r="P61" s="38"/>
      <c r="Q61" s="38"/>
      <c r="R61" s="38"/>
      <c r="S61" s="39"/>
      <c r="T61" s="39"/>
      <c r="U61"/>
      <c r="V61"/>
      <c r="W61"/>
      <c r="X61"/>
      <c r="Y61" s="41"/>
    </row>
    <row r="62" spans="1:25" ht="15" x14ac:dyDescent="0.25">
      <c r="A62"/>
      <c r="B62"/>
      <c r="C62" s="29"/>
      <c r="D62" s="30"/>
      <c r="E62" s="32"/>
      <c r="F62" s="30"/>
      <c r="G62" s="32"/>
      <c r="H62" s="30"/>
      <c r="I62" s="30"/>
      <c r="J62" s="30"/>
      <c r="K62" s="32"/>
      <c r="L62" s="37"/>
      <c r="M62" s="37"/>
      <c r="N62" s="38"/>
      <c r="O62" s="38"/>
      <c r="P62" s="38"/>
      <c r="Q62" s="38"/>
      <c r="R62" s="38"/>
      <c r="S62" s="39"/>
      <c r="T62" s="39"/>
      <c r="U62"/>
      <c r="V62"/>
      <c r="W62"/>
      <c r="X62"/>
      <c r="Y62" s="41"/>
    </row>
    <row r="63" spans="1:25" ht="15" x14ac:dyDescent="0.25">
      <c r="A63"/>
      <c r="B63"/>
      <c r="C63" s="29"/>
      <c r="D63" s="30"/>
      <c r="E63" s="32"/>
      <c r="F63" s="30"/>
      <c r="G63" s="32"/>
      <c r="H63" s="30"/>
      <c r="I63" s="30"/>
      <c r="J63" s="30"/>
      <c r="K63" s="32"/>
      <c r="L63" s="37"/>
      <c r="M63" s="37"/>
      <c r="N63" s="38"/>
      <c r="O63" s="38"/>
      <c r="P63" s="38"/>
      <c r="Q63" s="38"/>
      <c r="R63" s="38"/>
      <c r="S63" s="39"/>
      <c r="T63" s="39"/>
      <c r="U63"/>
      <c r="V63"/>
      <c r="W63"/>
      <c r="X63"/>
      <c r="Y63" s="41"/>
    </row>
    <row r="64" spans="1:25" ht="15" x14ac:dyDescent="0.25">
      <c r="A64"/>
      <c r="B64"/>
      <c r="C64" s="29"/>
      <c r="D64" s="30"/>
      <c r="E64" s="32"/>
      <c r="F64" s="30"/>
      <c r="G64" s="32"/>
      <c r="H64" s="30"/>
      <c r="I64" s="30"/>
      <c r="J64" s="30"/>
      <c r="K64" s="32"/>
      <c r="L64" s="37"/>
      <c r="M64" s="37"/>
      <c r="N64" s="38"/>
      <c r="O64" s="38"/>
      <c r="P64" s="38"/>
      <c r="Q64" s="38"/>
      <c r="R64" s="38"/>
      <c r="S64" s="39"/>
      <c r="T64" s="39"/>
      <c r="U64"/>
      <c r="V64"/>
      <c r="W64"/>
      <c r="X64"/>
      <c r="Y64" s="41"/>
    </row>
    <row r="65" spans="1:25" ht="15" x14ac:dyDescent="0.25">
      <c r="A65"/>
      <c r="B65"/>
      <c r="C65" s="29"/>
      <c r="D65" s="30"/>
      <c r="E65" s="32"/>
      <c r="F65" s="30"/>
      <c r="G65" s="32"/>
      <c r="H65" s="30"/>
      <c r="I65" s="30"/>
      <c r="J65" s="30"/>
      <c r="K65" s="32"/>
      <c r="L65" s="37"/>
      <c r="M65" s="37"/>
      <c r="N65" s="38"/>
      <c r="O65" s="38"/>
      <c r="P65" s="38"/>
      <c r="Q65" s="38"/>
      <c r="R65" s="38"/>
      <c r="S65" s="39"/>
      <c r="T65" s="39"/>
      <c r="U65"/>
      <c r="V65"/>
      <c r="W65"/>
      <c r="X65"/>
      <c r="Y65" s="41"/>
    </row>
    <row r="66" spans="1:25" ht="15" x14ac:dyDescent="0.25">
      <c r="A66"/>
      <c r="B66"/>
      <c r="C66" s="29"/>
      <c r="D66" s="30"/>
      <c r="E66" s="32"/>
      <c r="F66" s="30"/>
      <c r="G66" s="32"/>
      <c r="H66" s="30"/>
      <c r="I66" s="30"/>
      <c r="J66" s="30"/>
      <c r="K66" s="32"/>
      <c r="L66" s="37"/>
      <c r="M66" s="37"/>
      <c r="N66" s="38"/>
      <c r="O66" s="38"/>
      <c r="P66" s="38"/>
      <c r="Q66" s="38"/>
      <c r="R66" s="38"/>
      <c r="S66" s="39"/>
      <c r="T66" s="39"/>
      <c r="U66"/>
      <c r="V66"/>
      <c r="W66"/>
      <c r="X66"/>
      <c r="Y66" s="41"/>
    </row>
    <row r="67" spans="1:25" ht="15" x14ac:dyDescent="0.25">
      <c r="A67"/>
      <c r="B67"/>
      <c r="C67" s="29"/>
      <c r="D67" s="30"/>
      <c r="E67" s="32"/>
      <c r="F67" s="30"/>
      <c r="G67" s="32"/>
      <c r="H67" s="30"/>
      <c r="I67" s="30"/>
      <c r="J67" s="30"/>
      <c r="K67" s="32"/>
      <c r="L67" s="37"/>
      <c r="M67" s="37"/>
      <c r="N67" s="38"/>
      <c r="O67" s="38"/>
      <c r="P67" s="38"/>
      <c r="Q67" s="38"/>
      <c r="R67" s="38"/>
      <c r="S67" s="39"/>
      <c r="T67" s="39"/>
      <c r="U67"/>
      <c r="V67"/>
      <c r="W67"/>
      <c r="X67"/>
      <c r="Y67" s="41"/>
    </row>
    <row r="68" spans="1:25" ht="15" x14ac:dyDescent="0.25">
      <c r="A68"/>
      <c r="B68"/>
      <c r="C68" s="29"/>
      <c r="D68" s="30"/>
      <c r="E68" s="32"/>
      <c r="F68" s="30"/>
      <c r="G68" s="32"/>
      <c r="H68" s="30"/>
      <c r="I68" s="30"/>
      <c r="J68" s="30"/>
      <c r="K68" s="32"/>
      <c r="L68" s="37"/>
      <c r="M68" s="37"/>
      <c r="N68" s="38"/>
      <c r="O68" s="38"/>
      <c r="P68" s="38"/>
      <c r="Q68" s="38"/>
      <c r="R68" s="38"/>
      <c r="S68" s="39"/>
      <c r="T68" s="39"/>
      <c r="U68"/>
      <c r="V68"/>
      <c r="W68"/>
      <c r="X68"/>
      <c r="Y68" s="41"/>
    </row>
    <row r="69" spans="1:25" ht="15" x14ac:dyDescent="0.25">
      <c r="A69"/>
      <c r="B69"/>
      <c r="C69" s="29"/>
      <c r="D69" s="30"/>
      <c r="E69" s="32"/>
      <c r="F69" s="30"/>
      <c r="G69" s="32"/>
      <c r="H69" s="30"/>
      <c r="I69" s="30"/>
      <c r="J69" s="30"/>
      <c r="K69" s="32"/>
      <c r="L69" s="37"/>
      <c r="M69" s="37"/>
      <c r="N69" s="38"/>
      <c r="O69" s="38"/>
      <c r="P69" s="38"/>
      <c r="Q69" s="38"/>
      <c r="R69" s="38"/>
      <c r="S69" s="39"/>
      <c r="T69" s="39"/>
      <c r="U69"/>
      <c r="V69"/>
      <c r="W69"/>
      <c r="X69"/>
      <c r="Y69" s="41"/>
    </row>
    <row r="70" spans="1:25" ht="15" x14ac:dyDescent="0.25">
      <c r="A70"/>
      <c r="B70"/>
      <c r="C70" s="29"/>
      <c r="D70" s="30"/>
      <c r="E70" s="32"/>
      <c r="F70" s="30"/>
      <c r="G70" s="32"/>
      <c r="H70" s="30"/>
      <c r="I70" s="30"/>
      <c r="J70" s="30"/>
      <c r="K70" s="32"/>
      <c r="L70" s="37"/>
      <c r="M70" s="37"/>
      <c r="N70" s="38"/>
      <c r="O70" s="38"/>
      <c r="P70" s="38"/>
      <c r="Q70" s="38"/>
      <c r="R70" s="38"/>
      <c r="S70" s="39"/>
      <c r="T70" s="39"/>
      <c r="U70"/>
      <c r="V70"/>
      <c r="W70"/>
      <c r="X70"/>
      <c r="Y70" s="41"/>
    </row>
    <row r="71" spans="1:25" ht="15" x14ac:dyDescent="0.25">
      <c r="A71"/>
      <c r="B71"/>
      <c r="C71" s="29"/>
      <c r="D71" s="30"/>
      <c r="E71" s="32"/>
      <c r="F71" s="30"/>
      <c r="G71" s="32"/>
      <c r="H71" s="30"/>
      <c r="I71" s="30"/>
      <c r="J71" s="30"/>
      <c r="K71" s="32"/>
      <c r="L71" s="37"/>
      <c r="M71" s="37"/>
      <c r="N71" s="38"/>
      <c r="O71" s="38"/>
      <c r="P71" s="38"/>
      <c r="Q71" s="38"/>
      <c r="R71" s="38"/>
      <c r="S71" s="39"/>
      <c r="T71" s="39"/>
      <c r="U71"/>
      <c r="V71"/>
      <c r="W71"/>
      <c r="X71"/>
      <c r="Y71" s="41"/>
    </row>
    <row r="72" spans="1:25" ht="15" x14ac:dyDescent="0.25">
      <c r="A72"/>
      <c r="B72"/>
      <c r="C72" s="29"/>
      <c r="D72" s="30"/>
      <c r="E72" s="32"/>
      <c r="F72" s="30"/>
      <c r="G72" s="32"/>
      <c r="H72" s="30"/>
      <c r="I72" s="30"/>
      <c r="J72" s="30"/>
      <c r="K72" s="32"/>
      <c r="L72" s="37"/>
      <c r="M72" s="37"/>
      <c r="N72" s="38"/>
      <c r="O72" s="38"/>
      <c r="P72" s="38"/>
      <c r="Q72" s="38"/>
      <c r="R72" s="38"/>
      <c r="S72" s="39"/>
      <c r="T72" s="39"/>
      <c r="U72"/>
      <c r="V72"/>
      <c r="W72"/>
      <c r="X72"/>
      <c r="Y72" s="41"/>
    </row>
    <row r="73" spans="1:25" ht="15" x14ac:dyDescent="0.25">
      <c r="A73"/>
      <c r="B73"/>
      <c r="C73" s="29"/>
      <c r="D73" s="30"/>
      <c r="E73" s="32"/>
      <c r="F73" s="30"/>
      <c r="G73" s="32"/>
      <c r="H73" s="30"/>
      <c r="I73" s="30"/>
      <c r="J73" s="30"/>
      <c r="K73" s="32"/>
      <c r="L73" s="37"/>
      <c r="M73" s="37"/>
      <c r="N73" s="38"/>
      <c r="O73" s="38"/>
      <c r="P73" s="38"/>
      <c r="Q73" s="38"/>
      <c r="R73" s="38"/>
      <c r="S73" s="39"/>
      <c r="T73" s="39"/>
      <c r="U73"/>
      <c r="V73"/>
      <c r="W73"/>
      <c r="X73"/>
      <c r="Y73" s="41"/>
    </row>
    <row r="74" spans="1:25" ht="15" x14ac:dyDescent="0.25">
      <c r="A74"/>
      <c r="B74"/>
      <c r="C74" s="29"/>
      <c r="D74" s="30"/>
      <c r="E74" s="32"/>
      <c r="F74" s="30"/>
      <c r="G74" s="32"/>
      <c r="H74" s="30"/>
      <c r="I74" s="30"/>
      <c r="J74" s="30"/>
      <c r="K74" s="32"/>
      <c r="L74" s="37"/>
      <c r="M74" s="37"/>
      <c r="N74" s="38"/>
      <c r="O74" s="38"/>
      <c r="P74" s="38"/>
      <c r="Q74" s="38"/>
      <c r="R74" s="38"/>
      <c r="S74" s="39"/>
      <c r="T74" s="39"/>
      <c r="U74"/>
      <c r="V74"/>
      <c r="W74"/>
      <c r="X74"/>
      <c r="Y74" s="41"/>
    </row>
    <row r="75" spans="1:25" ht="15" x14ac:dyDescent="0.25">
      <c r="A75"/>
      <c r="B75"/>
      <c r="C75" s="29"/>
      <c r="D75" s="30"/>
      <c r="E75" s="32"/>
      <c r="F75" s="30"/>
      <c r="G75" s="32"/>
      <c r="H75" s="30"/>
      <c r="I75" s="30"/>
      <c r="J75" s="30"/>
      <c r="K75" s="32"/>
      <c r="L75" s="37"/>
      <c r="M75" s="37"/>
      <c r="N75" s="38"/>
      <c r="O75" s="38"/>
      <c r="P75" s="38"/>
      <c r="Q75" s="38"/>
      <c r="R75" s="38"/>
      <c r="S75" s="39"/>
      <c r="T75" s="39"/>
      <c r="U75"/>
      <c r="V75"/>
      <c r="W75"/>
      <c r="X75"/>
      <c r="Y75" s="41"/>
    </row>
    <row r="76" spans="1:25" ht="15" x14ac:dyDescent="0.25">
      <c r="A76"/>
      <c r="B76"/>
      <c r="C76" s="29"/>
      <c r="D76" s="30"/>
      <c r="E76" s="32"/>
      <c r="F76" s="30"/>
      <c r="G76" s="32"/>
      <c r="H76" s="30"/>
      <c r="I76" s="30"/>
      <c r="J76" s="30"/>
      <c r="K76" s="32"/>
      <c r="L76" s="37"/>
      <c r="M76" s="37"/>
      <c r="N76" s="38"/>
      <c r="O76" s="38"/>
      <c r="P76" s="38"/>
      <c r="Q76" s="38"/>
      <c r="R76" s="38"/>
      <c r="S76" s="39"/>
      <c r="T76" s="39"/>
      <c r="U76"/>
      <c r="V76"/>
      <c r="W76"/>
      <c r="X76"/>
      <c r="Y76" s="41"/>
    </row>
    <row r="77" spans="1:25" ht="15" x14ac:dyDescent="0.25">
      <c r="A77"/>
      <c r="B77"/>
      <c r="C77" s="29"/>
      <c r="D77" s="30"/>
      <c r="E77" s="32"/>
      <c r="F77" s="30"/>
      <c r="G77" s="32"/>
      <c r="H77" s="30"/>
      <c r="I77" s="30"/>
      <c r="J77" s="30"/>
      <c r="K77" s="32"/>
      <c r="L77" s="37"/>
      <c r="M77" s="37"/>
      <c r="N77" s="38"/>
      <c r="O77" s="38"/>
      <c r="P77" s="38"/>
      <c r="Q77" s="38"/>
      <c r="R77" s="38"/>
      <c r="S77" s="39"/>
      <c r="T77" s="39"/>
      <c r="U77"/>
      <c r="V77"/>
      <c r="W77"/>
      <c r="X77"/>
      <c r="Y77" s="41"/>
    </row>
    <row r="78" spans="1:25" ht="15" x14ac:dyDescent="0.25">
      <c r="A78"/>
      <c r="B78"/>
      <c r="C78" s="29"/>
      <c r="D78" s="30"/>
      <c r="E78" s="32"/>
      <c r="F78" s="30"/>
      <c r="G78" s="32"/>
      <c r="H78" s="30"/>
      <c r="I78" s="30"/>
      <c r="J78" s="30"/>
      <c r="K78" s="32"/>
      <c r="L78" s="37"/>
      <c r="M78" s="37"/>
      <c r="N78" s="38"/>
      <c r="O78" s="38"/>
      <c r="P78" s="38"/>
      <c r="Q78" s="38"/>
      <c r="R78" s="38"/>
      <c r="S78" s="39"/>
      <c r="T78" s="39"/>
      <c r="U78"/>
      <c r="V78"/>
      <c r="W78"/>
      <c r="X78"/>
      <c r="Y78" s="41"/>
    </row>
    <row r="79" spans="1:25" ht="15" x14ac:dyDescent="0.25">
      <c r="A79"/>
      <c r="B79"/>
      <c r="C79" s="29"/>
      <c r="D79" s="30"/>
      <c r="E79" s="32"/>
      <c r="F79" s="30"/>
      <c r="G79" s="32"/>
      <c r="H79" s="30"/>
      <c r="I79" s="30"/>
      <c r="J79" s="30"/>
      <c r="K79" s="32"/>
      <c r="L79" s="37"/>
      <c r="M79" s="37"/>
      <c r="N79" s="38"/>
      <c r="O79" s="38"/>
      <c r="P79" s="38"/>
      <c r="Q79" s="38"/>
      <c r="R79" s="38"/>
      <c r="S79" s="39"/>
      <c r="T79" s="39"/>
      <c r="U79"/>
      <c r="V79"/>
      <c r="W79"/>
      <c r="X79"/>
      <c r="Y79" s="41"/>
    </row>
    <row r="80" spans="1:25" ht="15" x14ac:dyDescent="0.25">
      <c r="A80"/>
      <c r="B80"/>
      <c r="C80" s="29"/>
      <c r="D80" s="30"/>
      <c r="E80" s="32"/>
      <c r="F80" s="30"/>
      <c r="G80" s="32"/>
      <c r="H80" s="30"/>
      <c r="I80" s="30"/>
      <c r="J80" s="30"/>
      <c r="K80" s="32"/>
      <c r="L80" s="37"/>
      <c r="M80" s="37"/>
      <c r="N80" s="38"/>
      <c r="O80" s="38"/>
      <c r="P80" s="38"/>
      <c r="Q80" s="38"/>
      <c r="R80" s="38"/>
      <c r="S80" s="39"/>
      <c r="T80" s="39"/>
      <c r="U80"/>
      <c r="V80"/>
      <c r="W80"/>
      <c r="X80"/>
      <c r="Y80" s="41"/>
    </row>
    <row r="81" spans="1:25" ht="15" x14ac:dyDescent="0.25">
      <c r="A81"/>
      <c r="B81"/>
      <c r="C81" s="29"/>
      <c r="D81" s="30"/>
      <c r="E81" s="32"/>
      <c r="F81" s="30"/>
      <c r="G81" s="32"/>
      <c r="H81" s="30"/>
      <c r="I81" s="30"/>
      <c r="J81" s="30"/>
      <c r="K81" s="32"/>
      <c r="L81" s="37"/>
      <c r="M81" s="37"/>
      <c r="N81" s="38"/>
      <c r="O81" s="38"/>
      <c r="P81" s="38"/>
      <c r="Q81" s="38"/>
      <c r="R81" s="38"/>
      <c r="S81" s="39"/>
      <c r="T81" s="39"/>
      <c r="U81"/>
      <c r="V81"/>
      <c r="W81"/>
      <c r="X81"/>
      <c r="Y81" s="41"/>
    </row>
    <row r="82" spans="1:25" ht="15" x14ac:dyDescent="0.25">
      <c r="A82"/>
      <c r="B82"/>
      <c r="C82" s="29"/>
      <c r="D82" s="30"/>
      <c r="E82" s="32"/>
      <c r="F82" s="30"/>
      <c r="G82" s="32"/>
      <c r="H82" s="30"/>
      <c r="I82" s="30"/>
      <c r="J82" s="30"/>
      <c r="K82" s="32"/>
      <c r="L82" s="37"/>
      <c r="M82" s="37"/>
      <c r="N82" s="38"/>
      <c r="O82" s="38"/>
      <c r="P82" s="38"/>
      <c r="Q82" s="38"/>
      <c r="R82" s="38"/>
      <c r="S82" s="39"/>
      <c r="T82" s="39"/>
      <c r="U82"/>
      <c r="V82"/>
      <c r="W82"/>
      <c r="X82"/>
      <c r="Y82" s="41"/>
    </row>
    <row r="83" spans="1:25" ht="15" x14ac:dyDescent="0.25">
      <c r="A83"/>
      <c r="B83"/>
      <c r="C83" s="29"/>
      <c r="D83" s="30"/>
      <c r="E83" s="32"/>
      <c r="F83" s="30"/>
      <c r="G83" s="32"/>
      <c r="H83" s="30"/>
      <c r="I83" s="30"/>
      <c r="J83" s="30"/>
      <c r="K83" s="32"/>
      <c r="L83" s="37"/>
      <c r="M83" s="37"/>
      <c r="N83" s="38"/>
      <c r="O83" s="38"/>
      <c r="P83" s="38"/>
      <c r="Q83" s="38"/>
      <c r="R83" s="38"/>
      <c r="S83" s="39"/>
      <c r="T83" s="39"/>
      <c r="U83"/>
      <c r="V83"/>
      <c r="W83"/>
      <c r="X83"/>
      <c r="Y83" s="41"/>
    </row>
    <row r="84" spans="1:25" ht="15" x14ac:dyDescent="0.25">
      <c r="A84"/>
      <c r="B84"/>
      <c r="C84" s="29"/>
      <c r="D84" s="30"/>
      <c r="E84" s="32"/>
      <c r="F84" s="30"/>
      <c r="G84" s="32"/>
      <c r="H84" s="30"/>
      <c r="I84" s="30"/>
      <c r="J84" s="30"/>
      <c r="K84" s="32"/>
      <c r="L84" s="37"/>
      <c r="M84" s="37"/>
      <c r="N84" s="38"/>
      <c r="O84" s="38"/>
      <c r="P84" s="38"/>
      <c r="Q84" s="38"/>
      <c r="R84" s="38"/>
      <c r="S84" s="39"/>
      <c r="T84" s="39"/>
      <c r="U84"/>
      <c r="V84"/>
      <c r="W84"/>
      <c r="X84"/>
      <c r="Y84" s="41"/>
    </row>
    <row r="85" spans="1:25" ht="15" x14ac:dyDescent="0.25">
      <c r="A85"/>
      <c r="B85"/>
      <c r="C85" s="29"/>
      <c r="D85" s="30"/>
      <c r="E85" s="32"/>
      <c r="F85" s="30"/>
      <c r="G85" s="32"/>
      <c r="H85" s="30"/>
      <c r="I85" s="30"/>
      <c r="J85" s="30"/>
      <c r="K85" s="32"/>
      <c r="L85" s="37"/>
      <c r="M85" s="37"/>
      <c r="N85" s="38"/>
      <c r="O85" s="38"/>
      <c r="P85" s="38"/>
      <c r="Q85" s="38"/>
      <c r="R85" s="38"/>
      <c r="S85" s="39"/>
      <c r="T85" s="39"/>
      <c r="U85"/>
      <c r="V85"/>
      <c r="W85"/>
      <c r="X85"/>
      <c r="Y85" s="41"/>
    </row>
    <row r="86" spans="1:25" ht="15" x14ac:dyDescent="0.25">
      <c r="A86"/>
      <c r="B86"/>
      <c r="C86" s="29"/>
      <c r="D86" s="30"/>
      <c r="E86" s="32"/>
      <c r="F86" s="30"/>
      <c r="G86" s="32"/>
      <c r="H86" s="30"/>
      <c r="I86" s="30"/>
      <c r="J86" s="30"/>
      <c r="K86" s="32"/>
      <c r="L86" s="37"/>
      <c r="M86" s="37"/>
      <c r="N86" s="38"/>
      <c r="O86" s="38"/>
      <c r="P86" s="38"/>
      <c r="Q86" s="38"/>
      <c r="R86" s="38"/>
      <c r="S86" s="39"/>
      <c r="T86" s="39"/>
      <c r="U86"/>
      <c r="V86"/>
      <c r="W86"/>
      <c r="X86"/>
      <c r="Y86" s="41"/>
    </row>
    <row r="87" spans="1:25" ht="15" x14ac:dyDescent="0.25">
      <c r="A87"/>
      <c r="B87"/>
      <c r="C87" s="29"/>
      <c r="D87" s="30"/>
      <c r="E87" s="32"/>
      <c r="F87" s="30"/>
      <c r="G87" s="32"/>
      <c r="H87" s="30"/>
      <c r="I87" s="30"/>
      <c r="J87" s="30"/>
      <c r="K87" s="32"/>
      <c r="L87" s="37"/>
      <c r="M87" s="37"/>
      <c r="N87" s="38"/>
      <c r="O87" s="38"/>
      <c r="P87" s="38"/>
      <c r="Q87" s="38"/>
      <c r="R87" s="38"/>
      <c r="S87" s="39"/>
      <c r="T87" s="39"/>
      <c r="U87"/>
      <c r="V87"/>
      <c r="W87"/>
      <c r="X87"/>
      <c r="Y87" s="41"/>
    </row>
    <row r="88" spans="1:25" ht="15" x14ac:dyDescent="0.25">
      <c r="A88"/>
      <c r="B88"/>
      <c r="C88" s="29"/>
      <c r="D88" s="30"/>
      <c r="E88" s="32"/>
      <c r="F88" s="30"/>
      <c r="G88" s="32"/>
      <c r="H88" s="30"/>
      <c r="I88" s="30"/>
      <c r="J88" s="30"/>
      <c r="K88" s="32"/>
      <c r="L88" s="37"/>
      <c r="M88" s="37"/>
      <c r="N88" s="38"/>
      <c r="O88" s="38"/>
      <c r="P88" s="38"/>
      <c r="Q88" s="38"/>
      <c r="R88" s="38"/>
      <c r="S88" s="39"/>
      <c r="T88" s="39"/>
      <c r="U88"/>
      <c r="V88"/>
      <c r="W88"/>
      <c r="X88"/>
      <c r="Y88" s="41"/>
    </row>
    <row r="89" spans="1:25" ht="15" x14ac:dyDescent="0.25">
      <c r="A89"/>
      <c r="B89"/>
      <c r="C89" s="29"/>
      <c r="D89" s="30"/>
      <c r="E89" s="32"/>
      <c r="F89" s="30"/>
      <c r="G89" s="32"/>
      <c r="H89" s="30"/>
      <c r="I89" s="30"/>
      <c r="J89" s="30"/>
      <c r="K89" s="32"/>
      <c r="L89" s="37"/>
      <c r="M89" s="37"/>
      <c r="N89" s="38"/>
      <c r="O89" s="38"/>
      <c r="P89" s="38"/>
      <c r="Q89" s="38"/>
      <c r="R89" s="38"/>
      <c r="S89" s="39"/>
      <c r="T89" s="39"/>
      <c r="U89"/>
      <c r="V89"/>
      <c r="W89"/>
      <c r="X89"/>
      <c r="Y89" s="41"/>
    </row>
    <row r="90" spans="1:25" ht="15" x14ac:dyDescent="0.25">
      <c r="A90"/>
      <c r="B90"/>
      <c r="C90" s="29"/>
      <c r="D90" s="30"/>
      <c r="E90" s="32"/>
      <c r="F90" s="30"/>
      <c r="G90" s="32"/>
      <c r="H90" s="30"/>
      <c r="I90" s="30"/>
      <c r="J90" s="30"/>
      <c r="K90" s="32"/>
      <c r="L90" s="37"/>
      <c r="M90" s="37"/>
      <c r="N90" s="38"/>
      <c r="O90" s="38"/>
      <c r="P90" s="38"/>
      <c r="Q90" s="38"/>
      <c r="R90" s="38"/>
      <c r="S90" s="39"/>
      <c r="T90" s="39"/>
      <c r="U90"/>
      <c r="V90"/>
      <c r="W90"/>
      <c r="X90"/>
      <c r="Y90" s="41"/>
    </row>
    <row r="91" spans="1:25" ht="15" x14ac:dyDescent="0.25">
      <c r="A91"/>
      <c r="B91"/>
      <c r="C91" s="29"/>
      <c r="D91" s="30"/>
      <c r="E91" s="32"/>
      <c r="F91" s="30"/>
      <c r="G91" s="32"/>
      <c r="H91" s="30"/>
      <c r="I91" s="30"/>
      <c r="J91" s="30"/>
      <c r="K91" s="32"/>
      <c r="L91" s="37"/>
      <c r="M91" s="37"/>
      <c r="N91" s="38"/>
      <c r="O91" s="38"/>
      <c r="P91" s="38"/>
      <c r="Q91" s="38"/>
      <c r="R91" s="38"/>
      <c r="S91" s="39"/>
      <c r="T91" s="39"/>
      <c r="U91"/>
      <c r="V91"/>
      <c r="W91"/>
      <c r="X91"/>
      <c r="Y91" s="41"/>
    </row>
    <row r="92" spans="1:25" ht="15" x14ac:dyDescent="0.25">
      <c r="A92"/>
      <c r="B92"/>
      <c r="C92" s="29"/>
      <c r="D92" s="30"/>
      <c r="E92" s="32"/>
      <c r="F92" s="30"/>
      <c r="G92" s="32"/>
      <c r="H92" s="30"/>
      <c r="I92" s="30"/>
      <c r="J92" s="30"/>
      <c r="K92" s="32"/>
      <c r="L92" s="37"/>
      <c r="M92" s="37"/>
      <c r="N92" s="38"/>
      <c r="O92" s="38"/>
      <c r="P92" s="38"/>
      <c r="Q92" s="38"/>
      <c r="R92" s="38"/>
      <c r="S92" s="39"/>
      <c r="T92" s="39"/>
      <c r="U92"/>
      <c r="V92"/>
      <c r="W92"/>
      <c r="X92"/>
      <c r="Y92" s="41"/>
    </row>
    <row r="93" spans="1:25" ht="15" x14ac:dyDescent="0.25">
      <c r="A93"/>
      <c r="B93"/>
      <c r="C93" s="29"/>
      <c r="D93" s="30"/>
      <c r="E93" s="32"/>
      <c r="F93" s="30"/>
      <c r="G93" s="32"/>
      <c r="H93" s="30"/>
      <c r="I93" s="30"/>
      <c r="J93" s="30"/>
      <c r="K93" s="32"/>
      <c r="L93" s="37"/>
      <c r="M93" s="37"/>
      <c r="N93" s="38"/>
      <c r="O93" s="38"/>
      <c r="P93" s="38"/>
      <c r="Q93" s="38"/>
      <c r="R93" s="38"/>
      <c r="S93" s="39"/>
      <c r="T93" s="39"/>
      <c r="U93"/>
      <c r="V93"/>
      <c r="W93"/>
      <c r="X93"/>
      <c r="Y93" s="41"/>
    </row>
    <row r="94" spans="1:25" ht="15" x14ac:dyDescent="0.25">
      <c r="A94"/>
      <c r="B94"/>
      <c r="C94" s="29"/>
      <c r="D94" s="30"/>
      <c r="E94" s="32"/>
      <c r="F94" s="30"/>
      <c r="G94" s="32"/>
      <c r="H94" s="30"/>
      <c r="I94" s="30"/>
      <c r="J94" s="30"/>
      <c r="K94" s="32"/>
      <c r="L94" s="37"/>
      <c r="M94" s="37"/>
      <c r="N94" s="38"/>
      <c r="O94" s="38"/>
      <c r="P94" s="38"/>
      <c r="Q94" s="38"/>
      <c r="R94" s="38"/>
      <c r="S94" s="39"/>
      <c r="T94" s="39"/>
      <c r="U94"/>
      <c r="V94"/>
      <c r="W94"/>
      <c r="X94"/>
      <c r="Y94" s="41"/>
    </row>
    <row r="95" spans="1:25" ht="15" x14ac:dyDescent="0.25">
      <c r="A95"/>
      <c r="B95"/>
      <c r="C95" s="29"/>
      <c r="D95" s="30"/>
      <c r="E95" s="32"/>
      <c r="F95" s="30"/>
      <c r="G95" s="32"/>
      <c r="H95" s="30"/>
      <c r="I95" s="30"/>
      <c r="J95" s="30"/>
      <c r="K95" s="32"/>
      <c r="L95" s="37"/>
      <c r="M95" s="37"/>
      <c r="N95" s="38"/>
      <c r="O95" s="38"/>
      <c r="P95" s="38"/>
      <c r="Q95" s="38"/>
      <c r="R95" s="38"/>
      <c r="S95" s="39"/>
      <c r="T95" s="39"/>
      <c r="U95"/>
      <c r="V95"/>
      <c r="W95"/>
      <c r="X95"/>
      <c r="Y95" s="41"/>
    </row>
    <row r="96" spans="1:25" ht="15" x14ac:dyDescent="0.25">
      <c r="A96"/>
      <c r="B96"/>
      <c r="C96" s="29"/>
      <c r="D96" s="30"/>
      <c r="E96" s="32"/>
      <c r="F96" s="30"/>
      <c r="G96" s="32"/>
      <c r="H96" s="30"/>
      <c r="I96" s="30"/>
      <c r="J96" s="30"/>
      <c r="K96" s="32"/>
      <c r="L96" s="37"/>
      <c r="M96" s="37"/>
      <c r="N96" s="38"/>
      <c r="O96" s="38"/>
      <c r="P96" s="38"/>
      <c r="Q96" s="38"/>
      <c r="R96" s="38"/>
      <c r="S96" s="39"/>
      <c r="T96" s="39"/>
      <c r="U96"/>
      <c r="V96"/>
      <c r="W96"/>
      <c r="X96"/>
      <c r="Y96" s="41"/>
    </row>
    <row r="97" spans="1:25" ht="15" x14ac:dyDescent="0.25">
      <c r="A97"/>
      <c r="B97"/>
      <c r="C97" s="29"/>
      <c r="D97" s="30"/>
      <c r="E97" s="32"/>
      <c r="F97" s="30"/>
      <c r="G97" s="32"/>
      <c r="H97" s="30"/>
      <c r="I97" s="30"/>
      <c r="J97" s="30"/>
      <c r="K97" s="32"/>
      <c r="L97" s="37"/>
      <c r="M97" s="37"/>
      <c r="N97" s="38"/>
      <c r="O97" s="38"/>
      <c r="P97" s="38"/>
      <c r="Q97" s="38"/>
      <c r="R97" s="38"/>
      <c r="S97" s="39"/>
      <c r="T97" s="39"/>
      <c r="U97"/>
      <c r="V97"/>
      <c r="W97"/>
      <c r="X97"/>
      <c r="Y97" s="41"/>
    </row>
    <row r="98" spans="1:25" ht="15" x14ac:dyDescent="0.25">
      <c r="A98"/>
      <c r="B98"/>
      <c r="C98" s="29"/>
      <c r="D98" s="30"/>
      <c r="E98" s="32"/>
      <c r="F98" s="30"/>
      <c r="G98" s="32"/>
      <c r="H98" s="30"/>
      <c r="I98" s="30"/>
      <c r="J98" s="30"/>
      <c r="K98" s="32"/>
      <c r="L98" s="37"/>
      <c r="M98" s="37"/>
      <c r="N98" s="38"/>
      <c r="O98" s="38"/>
      <c r="P98" s="38"/>
      <c r="Q98" s="38"/>
      <c r="R98" s="38"/>
      <c r="S98" s="39"/>
      <c r="T98" s="39"/>
      <c r="U98"/>
      <c r="V98"/>
      <c r="W98"/>
      <c r="X98"/>
      <c r="Y98" s="41"/>
    </row>
    <row r="99" spans="1:25" ht="15" x14ac:dyDescent="0.25">
      <c r="A99"/>
      <c r="B99"/>
      <c r="C99" s="29"/>
      <c r="D99" s="30"/>
      <c r="E99" s="32"/>
      <c r="F99" s="30"/>
      <c r="G99" s="32"/>
      <c r="H99" s="30"/>
      <c r="I99" s="30"/>
      <c r="J99" s="30"/>
      <c r="K99" s="32"/>
      <c r="L99" s="37"/>
      <c r="M99" s="37"/>
      <c r="N99" s="38"/>
      <c r="O99" s="38"/>
      <c r="P99" s="38"/>
      <c r="Q99" s="38"/>
      <c r="R99" s="38"/>
      <c r="S99" s="39"/>
      <c r="T99" s="39"/>
      <c r="U99"/>
      <c r="V99"/>
      <c r="W99"/>
      <c r="X99"/>
      <c r="Y99" s="41"/>
    </row>
    <row r="100" spans="1:25" ht="15" x14ac:dyDescent="0.25">
      <c r="A100"/>
      <c r="B100"/>
      <c r="C100" s="29"/>
      <c r="D100" s="30"/>
      <c r="E100" s="32"/>
      <c r="F100" s="30"/>
      <c r="G100" s="32"/>
      <c r="H100" s="30"/>
      <c r="I100" s="30"/>
      <c r="J100" s="30"/>
      <c r="K100" s="32"/>
      <c r="L100" s="37"/>
      <c r="M100" s="37"/>
      <c r="N100" s="38"/>
      <c r="O100" s="38"/>
      <c r="P100" s="38"/>
      <c r="Q100" s="38"/>
      <c r="R100" s="38"/>
      <c r="S100" s="39"/>
      <c r="T100" s="39"/>
      <c r="U100"/>
      <c r="V100"/>
      <c r="W100"/>
      <c r="X100"/>
      <c r="Y100" s="41"/>
    </row>
    <row r="101" spans="1:25" s="35" customFormat="1" ht="15" x14ac:dyDescent="0.25">
      <c r="A101"/>
      <c r="B101"/>
      <c r="C101" s="29"/>
      <c r="D101" s="30"/>
      <c r="E101" s="32"/>
      <c r="F101" s="30"/>
      <c r="G101" s="32"/>
      <c r="H101" s="30"/>
      <c r="I101" s="30"/>
      <c r="J101" s="30"/>
      <c r="K101" s="32"/>
      <c r="L101" s="37"/>
      <c r="M101" s="37"/>
      <c r="N101" s="38"/>
      <c r="O101" s="38"/>
      <c r="P101" s="38"/>
      <c r="Q101" s="38"/>
      <c r="R101" s="38"/>
      <c r="S101" s="39"/>
      <c r="T101" s="39"/>
      <c r="U101"/>
      <c r="V101"/>
      <c r="W101"/>
      <c r="X101"/>
      <c r="Y101" s="41"/>
    </row>
    <row r="102" spans="1:25" ht="15" x14ac:dyDescent="0.25">
      <c r="A102"/>
      <c r="B102"/>
      <c r="C102" s="29"/>
      <c r="D102" s="30"/>
      <c r="E102" s="32"/>
      <c r="F102" s="30"/>
      <c r="G102" s="32"/>
      <c r="H102" s="30"/>
      <c r="I102" s="30"/>
      <c r="J102" s="30"/>
      <c r="K102" s="32"/>
      <c r="L102" s="37"/>
      <c r="M102" s="37"/>
      <c r="N102" s="38"/>
      <c r="O102" s="38"/>
      <c r="P102" s="38"/>
      <c r="Q102" s="38"/>
      <c r="R102" s="38"/>
      <c r="S102" s="39"/>
      <c r="T102" s="39"/>
      <c r="U102"/>
      <c r="V102"/>
      <c r="W102"/>
      <c r="X102"/>
      <c r="Y102" s="41"/>
    </row>
    <row r="103" spans="1:25" ht="15" x14ac:dyDescent="0.25">
      <c r="A103"/>
      <c r="B103"/>
      <c r="C103" s="29"/>
      <c r="D103" s="30"/>
      <c r="E103" s="32"/>
      <c r="F103" s="30"/>
      <c r="G103" s="32"/>
      <c r="H103" s="30"/>
      <c r="I103" s="30"/>
      <c r="J103" s="30"/>
      <c r="K103" s="32"/>
      <c r="L103" s="37"/>
      <c r="M103" s="37"/>
      <c r="N103" s="38"/>
      <c r="O103" s="38"/>
      <c r="P103" s="38"/>
      <c r="Q103" s="38"/>
      <c r="R103" s="38"/>
      <c r="S103" s="39"/>
      <c r="T103" s="39"/>
      <c r="U103"/>
      <c r="V103"/>
      <c r="W103"/>
      <c r="X103"/>
      <c r="Y103" s="41"/>
    </row>
    <row r="104" spans="1:25" ht="15" x14ac:dyDescent="0.25">
      <c r="A104"/>
      <c r="B104"/>
      <c r="C104" s="29"/>
      <c r="D104" s="30"/>
      <c r="E104" s="32"/>
      <c r="F104" s="30"/>
      <c r="G104" s="32"/>
      <c r="H104" s="30"/>
      <c r="I104" s="30"/>
      <c r="J104" s="30"/>
      <c r="K104" s="32"/>
      <c r="L104" s="37"/>
      <c r="M104" s="37"/>
      <c r="N104" s="38"/>
      <c r="O104" s="38"/>
      <c r="P104" s="38"/>
      <c r="Q104" s="38"/>
      <c r="R104" s="38"/>
      <c r="S104" s="39"/>
      <c r="T104" s="39"/>
      <c r="U104"/>
      <c r="V104"/>
      <c r="W104"/>
      <c r="X104"/>
      <c r="Y104" s="41"/>
    </row>
    <row r="105" spans="1:25" ht="15" x14ac:dyDescent="0.25">
      <c r="A105"/>
      <c r="B105"/>
      <c r="C105" s="29"/>
      <c r="D105" s="30"/>
      <c r="E105" s="32"/>
      <c r="F105" s="30"/>
      <c r="G105" s="32"/>
      <c r="H105" s="30"/>
      <c r="I105" s="30"/>
      <c r="J105" s="30"/>
      <c r="K105" s="32"/>
      <c r="L105" s="37"/>
      <c r="M105" s="37"/>
      <c r="N105" s="38"/>
      <c r="O105" s="38"/>
      <c r="P105" s="38"/>
      <c r="Q105" s="38"/>
      <c r="R105" s="38"/>
      <c r="S105" s="39"/>
      <c r="T105" s="39"/>
      <c r="U105"/>
      <c r="V105"/>
      <c r="W105"/>
      <c r="X105"/>
      <c r="Y105" s="41"/>
    </row>
    <row r="106" spans="1:25" ht="15" x14ac:dyDescent="0.25">
      <c r="A106"/>
      <c r="B106"/>
      <c r="C106" s="29"/>
      <c r="D106" s="30"/>
      <c r="E106" s="32"/>
      <c r="F106" s="30"/>
      <c r="G106" s="32"/>
      <c r="H106" s="30"/>
      <c r="I106" s="30"/>
      <c r="J106" s="30"/>
      <c r="K106" s="32"/>
      <c r="L106" s="37"/>
      <c r="M106" s="37"/>
      <c r="N106" s="38"/>
      <c r="O106" s="38"/>
      <c r="P106" s="38"/>
      <c r="Q106" s="38"/>
      <c r="R106" s="38"/>
      <c r="S106" s="39"/>
      <c r="T106" s="39"/>
      <c r="U106"/>
      <c r="V106"/>
      <c r="W106"/>
      <c r="X106"/>
      <c r="Y106" s="41"/>
    </row>
    <row r="107" spans="1:25" ht="15" x14ac:dyDescent="0.25">
      <c r="A107"/>
      <c r="B107"/>
      <c r="C107" s="29"/>
      <c r="D107" s="30"/>
      <c r="E107" s="32"/>
      <c r="F107" s="30"/>
      <c r="G107" s="32"/>
      <c r="H107" s="30"/>
      <c r="I107" s="30"/>
      <c r="J107" s="30"/>
      <c r="K107" s="32"/>
      <c r="L107" s="37"/>
      <c r="M107" s="37"/>
      <c r="N107" s="38"/>
      <c r="O107" s="38"/>
      <c r="P107" s="38"/>
      <c r="Q107" s="38"/>
      <c r="R107" s="38"/>
      <c r="S107" s="39"/>
      <c r="T107" s="39"/>
      <c r="U107"/>
      <c r="V107"/>
      <c r="W107"/>
      <c r="X107"/>
      <c r="Y107" s="41"/>
    </row>
    <row r="108" spans="1:25" ht="15" x14ac:dyDescent="0.25">
      <c r="A108"/>
      <c r="B108"/>
      <c r="C108" s="29"/>
      <c r="D108" s="30"/>
      <c r="E108" s="32"/>
      <c r="F108" s="30"/>
      <c r="G108" s="32"/>
      <c r="H108" s="30"/>
      <c r="I108" s="30"/>
      <c r="J108" s="30"/>
      <c r="K108" s="32"/>
      <c r="L108" s="37"/>
      <c r="M108" s="37"/>
      <c r="N108" s="38"/>
      <c r="O108" s="38"/>
      <c r="P108" s="38"/>
      <c r="Q108" s="38"/>
      <c r="R108" s="38"/>
      <c r="S108" s="39"/>
      <c r="T108" s="39"/>
      <c r="U108"/>
      <c r="V108"/>
      <c r="W108"/>
      <c r="X108"/>
      <c r="Y108" s="41"/>
    </row>
    <row r="109" spans="1:25" ht="15" x14ac:dyDescent="0.25">
      <c r="A109"/>
      <c r="B109"/>
      <c r="C109" s="29"/>
      <c r="D109" s="30"/>
      <c r="E109" s="32"/>
      <c r="F109" s="30"/>
      <c r="G109" s="32"/>
      <c r="H109" s="30"/>
      <c r="I109" s="30"/>
      <c r="J109" s="30"/>
      <c r="K109" s="32"/>
      <c r="L109" s="37"/>
      <c r="M109" s="37"/>
      <c r="N109" s="38"/>
      <c r="O109" s="38"/>
      <c r="P109" s="38"/>
      <c r="Q109" s="38"/>
      <c r="R109" s="38"/>
      <c r="S109" s="39"/>
      <c r="T109" s="39"/>
      <c r="U109"/>
      <c r="V109"/>
      <c r="W109"/>
      <c r="X109"/>
      <c r="Y109" s="41"/>
    </row>
    <row r="110" spans="1:25" ht="15" x14ac:dyDescent="0.25">
      <c r="A110"/>
      <c r="B110"/>
      <c r="C110" s="29"/>
      <c r="D110" s="30"/>
      <c r="E110" s="32"/>
      <c r="F110" s="30"/>
      <c r="G110" s="32"/>
      <c r="H110" s="30"/>
      <c r="I110" s="30"/>
      <c r="J110" s="30"/>
      <c r="K110" s="32"/>
      <c r="L110" s="37"/>
      <c r="M110" s="37"/>
      <c r="N110" s="38"/>
      <c r="O110" s="38"/>
      <c r="P110" s="38"/>
      <c r="Q110" s="38"/>
      <c r="R110" s="38"/>
      <c r="S110" s="39"/>
      <c r="T110" s="39"/>
      <c r="U110"/>
      <c r="V110"/>
      <c r="W110"/>
      <c r="X110"/>
      <c r="Y110" s="41"/>
    </row>
    <row r="111" spans="1:25" ht="15" x14ac:dyDescent="0.25">
      <c r="A111"/>
      <c r="B111"/>
      <c r="C111" s="29"/>
      <c r="D111" s="30"/>
      <c r="E111" s="32"/>
      <c r="F111" s="30"/>
      <c r="G111" s="32"/>
      <c r="H111" s="30"/>
      <c r="I111" s="30"/>
      <c r="J111" s="30"/>
      <c r="K111" s="32"/>
      <c r="L111" s="37"/>
      <c r="M111" s="37"/>
      <c r="N111" s="38"/>
      <c r="O111" s="38"/>
      <c r="P111" s="38"/>
      <c r="Q111" s="38"/>
      <c r="R111" s="38"/>
      <c r="S111" s="39"/>
      <c r="T111" s="39"/>
      <c r="U111"/>
      <c r="V111"/>
      <c r="W111"/>
      <c r="X111"/>
      <c r="Y111" s="41"/>
    </row>
    <row r="112" spans="1:25" ht="15" x14ac:dyDescent="0.25">
      <c r="A112"/>
      <c r="B112"/>
      <c r="C112" s="29"/>
      <c r="D112" s="30"/>
      <c r="E112" s="32"/>
      <c r="F112" s="30"/>
      <c r="G112" s="32"/>
      <c r="H112" s="30"/>
      <c r="I112" s="30"/>
      <c r="J112" s="30"/>
      <c r="K112" s="32"/>
      <c r="L112" s="37"/>
      <c r="M112" s="37"/>
      <c r="N112" s="38"/>
      <c r="O112" s="38"/>
      <c r="P112" s="38"/>
      <c r="Q112" s="38"/>
      <c r="R112" s="38"/>
      <c r="S112" s="39"/>
      <c r="T112" s="39"/>
      <c r="U112"/>
      <c r="V112"/>
      <c r="W112"/>
      <c r="X112"/>
      <c r="Y112" s="41"/>
    </row>
    <row r="113" spans="1:25" ht="15" x14ac:dyDescent="0.25">
      <c r="A113"/>
      <c r="B113"/>
      <c r="C113" s="29"/>
      <c r="D113" s="30"/>
      <c r="E113" s="32"/>
      <c r="F113" s="30"/>
      <c r="G113" s="32"/>
      <c r="H113" s="30"/>
      <c r="I113" s="30"/>
      <c r="J113" s="30"/>
      <c r="K113" s="32"/>
      <c r="L113" s="37"/>
      <c r="M113" s="37"/>
      <c r="N113" s="38"/>
      <c r="O113" s="38"/>
      <c r="P113" s="38"/>
      <c r="Q113" s="38"/>
      <c r="R113" s="38"/>
      <c r="S113" s="39"/>
      <c r="T113" s="39"/>
      <c r="U113"/>
      <c r="V113"/>
      <c r="W113"/>
      <c r="X113"/>
      <c r="Y113" s="41"/>
    </row>
    <row r="114" spans="1:25" ht="15" x14ac:dyDescent="0.25">
      <c r="A114"/>
      <c r="B114"/>
      <c r="C114" s="29"/>
      <c r="D114" s="30"/>
      <c r="E114" s="32"/>
      <c r="F114" s="30"/>
      <c r="G114" s="32"/>
      <c r="H114" s="30"/>
      <c r="I114" s="30"/>
      <c r="J114" s="30"/>
      <c r="K114" s="32"/>
      <c r="L114" s="37"/>
      <c r="M114" s="37"/>
      <c r="N114" s="38"/>
      <c r="O114" s="38"/>
      <c r="P114" s="38"/>
      <c r="Q114" s="38"/>
      <c r="R114" s="38"/>
      <c r="S114" s="39"/>
      <c r="T114" s="39"/>
      <c r="U114"/>
      <c r="V114"/>
      <c r="W114"/>
      <c r="X114"/>
      <c r="Y114" s="41"/>
    </row>
    <row r="115" spans="1:25" ht="15" x14ac:dyDescent="0.25">
      <c r="A115"/>
      <c r="B115"/>
      <c r="C115" s="29"/>
      <c r="D115" s="30"/>
      <c r="E115" s="32"/>
      <c r="F115" s="30"/>
      <c r="G115" s="32"/>
      <c r="H115" s="30"/>
      <c r="I115" s="30"/>
      <c r="J115" s="30"/>
      <c r="K115" s="32"/>
      <c r="L115" s="37"/>
      <c r="M115" s="37"/>
      <c r="N115" s="38"/>
      <c r="O115" s="38"/>
      <c r="P115" s="38"/>
      <c r="Q115" s="38"/>
      <c r="R115" s="38"/>
      <c r="S115" s="39"/>
      <c r="T115" s="39"/>
      <c r="U115"/>
      <c r="V115"/>
      <c r="W115"/>
      <c r="X115"/>
      <c r="Y115" s="41"/>
    </row>
    <row r="116" spans="1:25" ht="15" x14ac:dyDescent="0.25">
      <c r="A116"/>
      <c r="B116"/>
      <c r="C116" s="29"/>
      <c r="D116" s="30"/>
      <c r="E116" s="32"/>
      <c r="F116" s="30"/>
      <c r="G116" s="32"/>
      <c r="H116" s="30"/>
      <c r="I116" s="30"/>
      <c r="J116" s="30"/>
      <c r="K116" s="32"/>
      <c r="L116" s="37"/>
      <c r="M116" s="37"/>
      <c r="N116" s="38"/>
      <c r="O116" s="38"/>
      <c r="P116" s="38"/>
      <c r="Q116" s="38"/>
      <c r="R116" s="38"/>
      <c r="S116" s="39"/>
      <c r="T116" s="39"/>
      <c r="U116"/>
      <c r="V116"/>
      <c r="W116"/>
      <c r="X116"/>
      <c r="Y116" s="41"/>
    </row>
    <row r="117" spans="1:25" ht="15" x14ac:dyDescent="0.25">
      <c r="A117"/>
      <c r="B117"/>
      <c r="C117" s="29"/>
      <c r="D117" s="30"/>
      <c r="E117" s="32"/>
      <c r="F117" s="30"/>
      <c r="G117" s="32"/>
      <c r="H117" s="30"/>
      <c r="I117" s="30"/>
      <c r="J117" s="30"/>
      <c r="K117" s="32"/>
      <c r="L117" s="37"/>
      <c r="M117" s="37"/>
      <c r="N117" s="38"/>
      <c r="O117" s="38"/>
      <c r="P117" s="38"/>
      <c r="Q117" s="38"/>
      <c r="R117" s="38"/>
      <c r="S117" s="39"/>
      <c r="T117" s="39"/>
      <c r="U117"/>
      <c r="V117"/>
      <c r="W117"/>
      <c r="X117"/>
      <c r="Y117" s="41"/>
    </row>
    <row r="118" spans="1:25" ht="15" x14ac:dyDescent="0.25">
      <c r="A118"/>
      <c r="B118"/>
      <c r="C118" s="29"/>
      <c r="D118" s="30"/>
      <c r="E118" s="32"/>
      <c r="F118" s="30"/>
      <c r="G118" s="32"/>
      <c r="H118" s="30"/>
      <c r="I118" s="30"/>
      <c r="J118" s="30"/>
      <c r="K118" s="32"/>
      <c r="L118" s="37"/>
      <c r="M118" s="37"/>
      <c r="N118" s="38"/>
      <c r="O118" s="38"/>
      <c r="P118" s="38"/>
      <c r="Q118" s="38"/>
      <c r="R118" s="38"/>
      <c r="S118" s="39"/>
      <c r="T118" s="39"/>
      <c r="U118"/>
      <c r="V118"/>
      <c r="W118"/>
      <c r="X118"/>
      <c r="Y118" s="41"/>
    </row>
    <row r="119" spans="1:25" ht="15" x14ac:dyDescent="0.25">
      <c r="A119"/>
      <c r="B119"/>
      <c r="C119" s="29"/>
      <c r="D119" s="30"/>
      <c r="E119" s="32"/>
      <c r="F119" s="30"/>
      <c r="G119" s="32"/>
      <c r="H119" s="30"/>
      <c r="I119" s="30"/>
      <c r="J119" s="30"/>
      <c r="K119" s="32"/>
      <c r="L119" s="37"/>
      <c r="M119" s="37"/>
      <c r="N119" s="38"/>
      <c r="O119" s="38"/>
      <c r="P119" s="38"/>
      <c r="Q119" s="38"/>
      <c r="R119" s="38"/>
      <c r="S119" s="39"/>
      <c r="T119" s="39"/>
      <c r="U119"/>
      <c r="V119"/>
      <c r="W119"/>
      <c r="X119"/>
      <c r="Y119" s="41"/>
    </row>
    <row r="120" spans="1:25" ht="15" x14ac:dyDescent="0.25">
      <c r="A120"/>
      <c r="B120"/>
      <c r="C120" s="29"/>
      <c r="D120" s="30"/>
      <c r="E120" s="32"/>
      <c r="F120" s="30"/>
      <c r="G120" s="32"/>
      <c r="H120" s="30"/>
      <c r="I120" s="30"/>
      <c r="J120" s="30"/>
      <c r="K120" s="32"/>
      <c r="L120" s="37"/>
      <c r="M120" s="37"/>
      <c r="N120" s="38"/>
      <c r="O120" s="38"/>
      <c r="P120" s="38"/>
      <c r="Q120" s="38"/>
      <c r="R120" s="38"/>
      <c r="S120" s="39"/>
      <c r="T120" s="39"/>
      <c r="U120"/>
      <c r="V120"/>
      <c r="W120"/>
      <c r="X120"/>
      <c r="Y120" s="41"/>
    </row>
    <row r="121" spans="1:25" ht="15" x14ac:dyDescent="0.25">
      <c r="A121"/>
      <c r="B121"/>
      <c r="C121" s="29"/>
      <c r="D121" s="30"/>
      <c r="E121" s="32"/>
      <c r="F121" s="30"/>
      <c r="G121" s="32"/>
      <c r="H121" s="30"/>
      <c r="I121" s="30"/>
      <c r="J121" s="30"/>
      <c r="K121" s="32"/>
      <c r="L121" s="37"/>
      <c r="M121" s="37"/>
      <c r="N121" s="38"/>
      <c r="O121" s="38"/>
      <c r="P121" s="38"/>
      <c r="Q121" s="38"/>
      <c r="R121" s="38"/>
      <c r="S121" s="39"/>
      <c r="T121" s="39"/>
      <c r="U121"/>
      <c r="V121"/>
      <c r="W121"/>
      <c r="X121"/>
      <c r="Y121" s="41"/>
    </row>
    <row r="122" spans="1:25" ht="15" x14ac:dyDescent="0.25">
      <c r="A122"/>
      <c r="B122"/>
      <c r="C122" s="29"/>
      <c r="D122" s="30"/>
      <c r="E122" s="32"/>
      <c r="F122" s="30"/>
      <c r="G122" s="32"/>
      <c r="H122" s="30"/>
      <c r="I122" s="30"/>
      <c r="J122" s="30"/>
      <c r="K122" s="32"/>
      <c r="L122" s="37"/>
      <c r="M122" s="37"/>
      <c r="N122" s="38"/>
      <c r="O122" s="38"/>
      <c r="P122" s="38"/>
      <c r="Q122" s="38"/>
      <c r="R122" s="38"/>
      <c r="S122" s="39"/>
      <c r="T122" s="39"/>
      <c r="U122"/>
      <c r="V122"/>
      <c r="W122"/>
      <c r="X122"/>
      <c r="Y122" s="41"/>
    </row>
    <row r="123" spans="1:25" ht="15" x14ac:dyDescent="0.25">
      <c r="A123"/>
      <c r="B123"/>
      <c r="C123" s="29"/>
      <c r="D123" s="30"/>
      <c r="E123" s="32"/>
      <c r="F123" s="30"/>
      <c r="G123" s="32"/>
      <c r="H123" s="30"/>
      <c r="I123" s="30"/>
      <c r="J123" s="30"/>
      <c r="K123" s="32"/>
      <c r="L123" s="37"/>
      <c r="M123" s="37"/>
      <c r="N123" s="38"/>
      <c r="O123" s="38"/>
      <c r="P123" s="38"/>
      <c r="Q123" s="38"/>
      <c r="R123" s="38"/>
      <c r="S123" s="39"/>
      <c r="T123" s="39"/>
      <c r="U123"/>
      <c r="V123"/>
      <c r="W123"/>
      <c r="X123"/>
      <c r="Y123" s="41"/>
    </row>
    <row r="124" spans="1:25" ht="15" x14ac:dyDescent="0.25">
      <c r="A124"/>
      <c r="B124"/>
      <c r="C124" s="29"/>
      <c r="D124" s="30"/>
      <c r="E124" s="32"/>
      <c r="F124" s="30"/>
      <c r="G124" s="32"/>
      <c r="H124" s="30"/>
      <c r="I124" s="30"/>
      <c r="J124" s="30"/>
      <c r="K124" s="32"/>
      <c r="L124" s="37"/>
      <c r="M124" s="37"/>
      <c r="N124" s="38"/>
      <c r="O124" s="38"/>
      <c r="P124" s="38"/>
      <c r="Q124" s="38"/>
      <c r="R124" s="38"/>
      <c r="S124" s="39"/>
      <c r="T124" s="39"/>
      <c r="U124"/>
      <c r="V124"/>
      <c r="W124"/>
      <c r="X124"/>
      <c r="Y124" s="41"/>
    </row>
    <row r="125" spans="1:25" ht="15" x14ac:dyDescent="0.25">
      <c r="A125"/>
      <c r="B125"/>
      <c r="C125" s="29"/>
      <c r="D125" s="30"/>
      <c r="E125" s="32"/>
      <c r="F125" s="30"/>
      <c r="G125" s="32"/>
      <c r="H125" s="30"/>
      <c r="I125" s="30"/>
      <c r="J125" s="30"/>
      <c r="K125" s="32"/>
      <c r="L125" s="37"/>
      <c r="M125" s="37"/>
      <c r="N125" s="38"/>
      <c r="O125" s="38"/>
      <c r="P125" s="38"/>
      <c r="Q125" s="38"/>
      <c r="R125" s="38"/>
      <c r="S125" s="39"/>
      <c r="T125" s="39"/>
      <c r="U125"/>
      <c r="V125"/>
      <c r="W125"/>
      <c r="X125"/>
      <c r="Y125" s="41"/>
    </row>
    <row r="126" spans="1:25" ht="15" x14ac:dyDescent="0.25">
      <c r="A126"/>
      <c r="B126"/>
      <c r="C126" s="29"/>
      <c r="D126" s="30"/>
      <c r="E126" s="32"/>
      <c r="F126" s="30"/>
      <c r="G126" s="32"/>
      <c r="H126" s="30"/>
      <c r="I126" s="30"/>
      <c r="J126" s="30"/>
      <c r="K126" s="32"/>
      <c r="L126" s="37"/>
      <c r="M126" s="37"/>
      <c r="N126" s="38"/>
      <c r="O126" s="38"/>
      <c r="P126" s="38"/>
      <c r="Q126" s="38"/>
      <c r="R126" s="38"/>
      <c r="S126" s="39"/>
      <c r="T126" s="39"/>
      <c r="U126"/>
      <c r="V126"/>
      <c r="W126"/>
      <c r="X126"/>
      <c r="Y126" s="41"/>
    </row>
    <row r="127" spans="1:25" ht="15" x14ac:dyDescent="0.25">
      <c r="A127"/>
      <c r="B127"/>
      <c r="C127" s="29"/>
      <c r="D127" s="30"/>
      <c r="E127" s="32"/>
      <c r="F127" s="30"/>
      <c r="G127" s="32"/>
      <c r="H127" s="30"/>
      <c r="I127" s="30"/>
      <c r="J127" s="30"/>
      <c r="K127" s="32"/>
      <c r="L127" s="37"/>
      <c r="M127" s="37"/>
      <c r="N127" s="38"/>
      <c r="O127" s="38"/>
      <c r="P127" s="38"/>
      <c r="Q127" s="38"/>
      <c r="R127" s="38"/>
      <c r="S127" s="39"/>
      <c r="T127" s="39"/>
      <c r="U127"/>
      <c r="V127"/>
      <c r="W127"/>
      <c r="X127"/>
      <c r="Y127" s="41"/>
    </row>
    <row r="128" spans="1:25" ht="15" x14ac:dyDescent="0.25">
      <c r="A128"/>
      <c r="B128"/>
      <c r="C128" s="29"/>
      <c r="D128" s="30"/>
      <c r="E128" s="32"/>
      <c r="F128" s="30"/>
      <c r="G128" s="32"/>
      <c r="H128" s="30"/>
      <c r="I128" s="30"/>
      <c r="J128" s="30"/>
      <c r="K128" s="32"/>
      <c r="L128" s="37"/>
      <c r="M128" s="37"/>
      <c r="N128" s="38"/>
      <c r="O128" s="38"/>
      <c r="P128" s="38"/>
      <c r="Q128" s="38"/>
      <c r="R128" s="38"/>
      <c r="S128" s="39"/>
      <c r="T128" s="39"/>
      <c r="U128"/>
      <c r="V128"/>
      <c r="W128"/>
      <c r="X128"/>
      <c r="Y128" s="41"/>
    </row>
    <row r="129" spans="1:25" s="35" customFormat="1" ht="15" x14ac:dyDescent="0.25">
      <c r="A129"/>
      <c r="B129"/>
      <c r="C129" s="29"/>
      <c r="D129" s="30"/>
      <c r="E129" s="32"/>
      <c r="F129" s="30"/>
      <c r="G129" s="32"/>
      <c r="H129" s="30"/>
      <c r="I129" s="30"/>
      <c r="J129" s="30"/>
      <c r="K129" s="32"/>
      <c r="L129" s="37"/>
      <c r="M129" s="37"/>
      <c r="N129" s="38"/>
      <c r="O129" s="38"/>
      <c r="P129" s="38"/>
      <c r="Q129" s="38"/>
      <c r="R129" s="38"/>
      <c r="S129" s="39"/>
      <c r="T129" s="39"/>
      <c r="U129"/>
      <c r="V129"/>
      <c r="W129"/>
      <c r="X129"/>
      <c r="Y129" s="41"/>
    </row>
    <row r="130" spans="1:25" ht="15" x14ac:dyDescent="0.25">
      <c r="A130"/>
      <c r="B130"/>
      <c r="C130" s="29"/>
      <c r="D130" s="30"/>
      <c r="E130" s="32"/>
      <c r="F130" s="30"/>
      <c r="G130" s="32"/>
      <c r="H130" s="30"/>
      <c r="I130" s="30"/>
      <c r="J130" s="30"/>
      <c r="K130" s="32"/>
      <c r="L130" s="37"/>
      <c r="M130" s="37"/>
      <c r="N130" s="38"/>
      <c r="O130" s="38"/>
      <c r="P130" s="38"/>
      <c r="Q130" s="38"/>
      <c r="R130" s="38"/>
      <c r="S130" s="39"/>
      <c r="T130" s="39"/>
      <c r="U130"/>
      <c r="V130"/>
      <c r="W130"/>
      <c r="X130"/>
      <c r="Y130" s="41"/>
    </row>
    <row r="131" spans="1:25" ht="15" x14ac:dyDescent="0.25">
      <c r="A131"/>
      <c r="B131"/>
      <c r="C131" s="29"/>
      <c r="D131" s="30"/>
      <c r="E131" s="32"/>
      <c r="F131" s="30"/>
      <c r="G131" s="32"/>
      <c r="H131" s="30"/>
      <c r="I131" s="30"/>
      <c r="J131" s="30"/>
      <c r="K131" s="32"/>
      <c r="L131" s="37"/>
      <c r="M131" s="37"/>
      <c r="N131" s="38"/>
      <c r="O131" s="38"/>
      <c r="P131" s="38"/>
      <c r="Q131" s="38"/>
      <c r="R131" s="38"/>
      <c r="S131" s="39"/>
      <c r="T131" s="39"/>
      <c r="U131"/>
      <c r="V131"/>
      <c r="W131"/>
      <c r="X131"/>
      <c r="Y131" s="41"/>
    </row>
    <row r="132" spans="1:25" ht="15" x14ac:dyDescent="0.25">
      <c r="A132"/>
      <c r="B132"/>
      <c r="C132" s="29"/>
      <c r="D132" s="30"/>
      <c r="E132" s="32"/>
      <c r="F132" s="30"/>
      <c r="G132" s="32"/>
      <c r="H132" s="30"/>
      <c r="I132" s="30"/>
      <c r="J132" s="30"/>
      <c r="K132" s="32"/>
      <c r="L132" s="37"/>
      <c r="M132" s="37"/>
      <c r="N132" s="38"/>
      <c r="O132" s="38"/>
      <c r="P132" s="38"/>
      <c r="Q132" s="38"/>
      <c r="R132" s="38"/>
      <c r="S132" s="39"/>
      <c r="T132" s="39"/>
      <c r="U132"/>
      <c r="V132"/>
      <c r="W132"/>
      <c r="X132"/>
      <c r="Y132" s="41"/>
    </row>
    <row r="133" spans="1:25" ht="15" x14ac:dyDescent="0.25">
      <c r="A133"/>
      <c r="B133"/>
      <c r="C133" s="29"/>
      <c r="D133" s="30"/>
      <c r="E133" s="32"/>
      <c r="F133" s="30"/>
      <c r="G133" s="32"/>
      <c r="H133" s="30"/>
      <c r="I133" s="30"/>
      <c r="J133" s="30"/>
      <c r="K133" s="32"/>
      <c r="L133" s="37"/>
      <c r="M133" s="37"/>
      <c r="N133" s="38"/>
      <c r="O133" s="38"/>
      <c r="P133" s="38"/>
      <c r="Q133" s="38"/>
      <c r="R133" s="38"/>
      <c r="S133" s="39"/>
      <c r="T133" s="39"/>
      <c r="U133"/>
      <c r="V133"/>
      <c r="W133"/>
      <c r="X133"/>
      <c r="Y133" s="41"/>
    </row>
    <row r="134" spans="1:25" ht="15" x14ac:dyDescent="0.25">
      <c r="A134"/>
      <c r="B134"/>
      <c r="C134" s="29"/>
      <c r="D134" s="30"/>
      <c r="E134" s="32"/>
      <c r="F134" s="30"/>
      <c r="G134" s="32"/>
      <c r="H134" s="30"/>
      <c r="I134" s="30"/>
      <c r="J134" s="30"/>
      <c r="K134" s="32"/>
      <c r="L134" s="37"/>
      <c r="M134" s="37"/>
      <c r="N134" s="38"/>
      <c r="O134" s="38"/>
      <c r="P134" s="38"/>
      <c r="Q134" s="38"/>
      <c r="R134" s="38"/>
      <c r="S134" s="39"/>
      <c r="T134" s="39"/>
      <c r="U134"/>
      <c r="V134"/>
      <c r="W134"/>
      <c r="X134"/>
      <c r="Y134" s="41"/>
    </row>
    <row r="135" spans="1:25" s="35" customFormat="1" ht="15" x14ac:dyDescent="0.25">
      <c r="A135"/>
      <c r="B135"/>
      <c r="C135" s="29"/>
      <c r="D135" s="30"/>
      <c r="E135" s="32"/>
      <c r="F135" s="30"/>
      <c r="G135" s="32"/>
      <c r="H135" s="30"/>
      <c r="I135" s="30"/>
      <c r="J135" s="30"/>
      <c r="K135" s="32"/>
      <c r="L135" s="37"/>
      <c r="M135" s="37"/>
      <c r="N135" s="38"/>
      <c r="O135" s="38"/>
      <c r="P135" s="38"/>
      <c r="Q135" s="38"/>
      <c r="R135" s="38"/>
      <c r="S135" s="39"/>
      <c r="T135" s="39"/>
      <c r="U135"/>
      <c r="V135"/>
      <c r="W135"/>
      <c r="X135"/>
      <c r="Y135" s="41"/>
    </row>
    <row r="136" spans="1:25" ht="15" x14ac:dyDescent="0.25">
      <c r="A136"/>
      <c r="B136"/>
      <c r="C136" s="29"/>
      <c r="D136" s="30"/>
      <c r="E136" s="32"/>
      <c r="F136" s="30"/>
      <c r="G136" s="32"/>
      <c r="H136" s="30"/>
      <c r="I136" s="30"/>
      <c r="J136" s="30"/>
      <c r="K136" s="32"/>
      <c r="L136" s="37"/>
      <c r="M136" s="37"/>
      <c r="N136" s="38"/>
      <c r="O136" s="38"/>
      <c r="P136" s="38"/>
      <c r="Q136" s="38"/>
      <c r="R136" s="38"/>
      <c r="S136" s="39"/>
      <c r="T136" s="39"/>
      <c r="U136"/>
      <c r="V136"/>
      <c r="W136"/>
      <c r="X136"/>
      <c r="Y136" s="41"/>
    </row>
    <row r="137" spans="1:25" s="35" customFormat="1" ht="15" x14ac:dyDescent="0.25">
      <c r="A137"/>
      <c r="B137"/>
      <c r="C137" s="29"/>
      <c r="D137" s="30"/>
      <c r="E137" s="32"/>
      <c r="F137" s="30"/>
      <c r="G137" s="32"/>
      <c r="H137" s="30"/>
      <c r="I137" s="30"/>
      <c r="J137" s="30"/>
      <c r="K137" s="32"/>
      <c r="L137" s="37"/>
      <c r="M137" s="37"/>
      <c r="N137" s="38"/>
      <c r="O137" s="38"/>
      <c r="P137" s="38"/>
      <c r="Q137" s="38"/>
      <c r="R137" s="38"/>
      <c r="S137" s="39"/>
      <c r="T137" s="39"/>
      <c r="U137"/>
      <c r="V137"/>
      <c r="W137"/>
      <c r="X137"/>
      <c r="Y137" s="41"/>
    </row>
    <row r="138" spans="1:25" ht="15" x14ac:dyDescent="0.25">
      <c r="A138"/>
      <c r="B138"/>
      <c r="C138" s="29"/>
      <c r="D138" s="30"/>
      <c r="E138" s="32"/>
      <c r="F138" s="30"/>
      <c r="G138" s="32"/>
      <c r="H138" s="30"/>
      <c r="I138" s="30"/>
      <c r="J138" s="30"/>
      <c r="K138" s="32"/>
      <c r="L138" s="37"/>
      <c r="M138" s="37"/>
      <c r="N138" s="38"/>
      <c r="O138" s="38"/>
      <c r="P138" s="38"/>
      <c r="Q138" s="38"/>
      <c r="R138" s="38"/>
      <c r="S138" s="39"/>
      <c r="T138" s="39"/>
      <c r="U138"/>
      <c r="V138"/>
      <c r="W138"/>
      <c r="X138"/>
      <c r="Y138" s="41"/>
    </row>
    <row r="139" spans="1:25" ht="15" x14ac:dyDescent="0.25">
      <c r="A139"/>
      <c r="B139"/>
      <c r="C139" s="29"/>
      <c r="D139" s="30"/>
      <c r="E139" s="32"/>
      <c r="F139" s="30"/>
      <c r="G139" s="32"/>
      <c r="H139" s="30"/>
      <c r="I139" s="30"/>
      <c r="J139" s="30"/>
      <c r="K139" s="32"/>
      <c r="L139" s="37"/>
      <c r="M139" s="37"/>
      <c r="N139" s="38"/>
      <c r="O139" s="38"/>
      <c r="P139" s="38"/>
      <c r="Q139" s="38"/>
      <c r="R139" s="38"/>
      <c r="S139" s="39"/>
      <c r="T139" s="39"/>
      <c r="U139"/>
      <c r="V139"/>
      <c r="W139"/>
      <c r="X139"/>
      <c r="Y139" s="41"/>
    </row>
    <row r="140" spans="1:25" ht="15" x14ac:dyDescent="0.25">
      <c r="A140"/>
      <c r="B140"/>
      <c r="C140" s="29"/>
      <c r="D140" s="30"/>
      <c r="E140" s="32"/>
      <c r="F140" s="30"/>
      <c r="G140" s="32"/>
      <c r="H140" s="30"/>
      <c r="I140" s="30"/>
      <c r="J140" s="30"/>
      <c r="K140" s="32"/>
      <c r="L140" s="37"/>
      <c r="M140" s="37"/>
      <c r="N140" s="38"/>
      <c r="O140" s="38"/>
      <c r="P140" s="38"/>
      <c r="Q140" s="38"/>
      <c r="R140" s="38"/>
      <c r="S140" s="39"/>
      <c r="T140" s="39"/>
      <c r="U140"/>
      <c r="V140"/>
      <c r="W140"/>
      <c r="X140"/>
      <c r="Y140" s="41"/>
    </row>
    <row r="141" spans="1:25" ht="15" x14ac:dyDescent="0.25">
      <c r="A141"/>
      <c r="B141"/>
      <c r="C141" s="29"/>
      <c r="D141" s="30"/>
      <c r="E141" s="32"/>
      <c r="F141" s="30"/>
      <c r="G141" s="32"/>
      <c r="H141" s="30"/>
      <c r="I141" s="30"/>
      <c r="J141" s="30"/>
      <c r="K141" s="32"/>
      <c r="L141" s="37"/>
      <c r="M141" s="37"/>
      <c r="N141" s="38"/>
      <c r="O141" s="38"/>
      <c r="P141" s="38"/>
      <c r="Q141" s="38"/>
      <c r="R141" s="38"/>
      <c r="S141" s="39"/>
      <c r="T141" s="39"/>
      <c r="U141"/>
      <c r="V141"/>
      <c r="W141"/>
      <c r="X141"/>
      <c r="Y141" s="41"/>
    </row>
    <row r="142" spans="1:25" ht="15" x14ac:dyDescent="0.25">
      <c r="A142"/>
      <c r="B142"/>
      <c r="C142" s="29"/>
      <c r="D142" s="30"/>
      <c r="E142" s="32"/>
      <c r="F142" s="30"/>
      <c r="G142" s="32"/>
      <c r="H142" s="30"/>
      <c r="I142" s="30"/>
      <c r="J142" s="30"/>
      <c r="K142" s="32"/>
      <c r="L142" s="37"/>
      <c r="M142" s="37"/>
      <c r="N142" s="38"/>
      <c r="O142" s="38"/>
      <c r="P142" s="38"/>
      <c r="Q142" s="38"/>
      <c r="R142" s="38"/>
      <c r="S142" s="39"/>
      <c r="T142" s="39"/>
      <c r="U142"/>
      <c r="V142"/>
      <c r="W142"/>
      <c r="X142"/>
      <c r="Y142" s="41"/>
    </row>
    <row r="143" spans="1:25" ht="15" x14ac:dyDescent="0.25">
      <c r="A143"/>
      <c r="B143"/>
      <c r="C143" s="29"/>
      <c r="D143" s="30"/>
      <c r="E143" s="32"/>
      <c r="F143" s="30"/>
      <c r="G143" s="32"/>
      <c r="H143" s="30"/>
      <c r="I143" s="30"/>
      <c r="J143" s="30"/>
      <c r="K143" s="32"/>
      <c r="L143" s="37"/>
      <c r="M143" s="37"/>
      <c r="N143" s="38"/>
      <c r="O143" s="38"/>
      <c r="P143" s="38"/>
      <c r="Q143" s="38"/>
      <c r="R143" s="38"/>
      <c r="S143" s="39"/>
      <c r="T143" s="39"/>
      <c r="U143"/>
      <c r="V143"/>
      <c r="W143"/>
      <c r="X143"/>
      <c r="Y143" s="41"/>
    </row>
    <row r="144" spans="1:25" ht="15" x14ac:dyDescent="0.25">
      <c r="A144"/>
      <c r="B144"/>
      <c r="C144" s="29"/>
      <c r="D144" s="30"/>
      <c r="E144" s="32"/>
      <c r="F144" s="30"/>
      <c r="G144" s="32"/>
      <c r="H144" s="30"/>
      <c r="I144" s="30"/>
      <c r="J144" s="30"/>
      <c r="K144" s="32"/>
      <c r="L144" s="37"/>
      <c r="M144" s="37"/>
      <c r="N144" s="38"/>
      <c r="O144" s="38"/>
      <c r="P144" s="38"/>
      <c r="Q144" s="38"/>
      <c r="R144" s="38"/>
      <c r="S144" s="39"/>
      <c r="T144" s="39"/>
      <c r="U144"/>
      <c r="V144"/>
      <c r="W144"/>
      <c r="X144"/>
      <c r="Y144" s="41"/>
    </row>
    <row r="145" spans="1:25" ht="15" x14ac:dyDescent="0.25">
      <c r="A145"/>
      <c r="B145"/>
      <c r="C145" s="29"/>
      <c r="D145" s="30"/>
      <c r="E145" s="32"/>
      <c r="F145" s="30"/>
      <c r="G145" s="32"/>
      <c r="H145" s="30"/>
      <c r="I145" s="30"/>
      <c r="J145" s="30"/>
      <c r="K145" s="32"/>
      <c r="L145" s="37"/>
      <c r="M145" s="37"/>
      <c r="N145" s="38"/>
      <c r="O145" s="38"/>
      <c r="P145" s="38"/>
      <c r="Q145" s="38"/>
      <c r="R145" s="38"/>
      <c r="S145" s="39"/>
      <c r="T145" s="39"/>
      <c r="U145"/>
      <c r="V145"/>
      <c r="W145"/>
      <c r="X145"/>
      <c r="Y145" s="41"/>
    </row>
    <row r="146" spans="1:25" s="35" customFormat="1" ht="15" x14ac:dyDescent="0.25">
      <c r="A146"/>
      <c r="B146"/>
      <c r="C146" s="29"/>
      <c r="D146" s="30"/>
      <c r="E146" s="32"/>
      <c r="F146" s="30"/>
      <c r="G146" s="32"/>
      <c r="H146" s="30"/>
      <c r="I146" s="30"/>
      <c r="J146" s="30"/>
      <c r="K146" s="32"/>
      <c r="L146" s="37"/>
      <c r="M146" s="37"/>
      <c r="N146" s="38"/>
      <c r="O146" s="38"/>
      <c r="P146" s="38"/>
      <c r="Q146" s="38"/>
      <c r="R146" s="38"/>
      <c r="S146" s="39"/>
      <c r="T146" s="39"/>
      <c r="U146"/>
      <c r="V146"/>
      <c r="W146"/>
      <c r="X146"/>
      <c r="Y146" s="41"/>
    </row>
    <row r="147" spans="1:25" ht="15" x14ac:dyDescent="0.25">
      <c r="A147"/>
      <c r="B147"/>
      <c r="C147" s="29"/>
      <c r="D147" s="30"/>
      <c r="E147" s="32"/>
      <c r="F147" s="30"/>
      <c r="G147" s="32"/>
      <c r="H147" s="30"/>
      <c r="I147" s="30"/>
      <c r="J147" s="30"/>
      <c r="K147" s="32"/>
      <c r="L147" s="37"/>
      <c r="M147" s="37"/>
      <c r="N147" s="38"/>
      <c r="O147" s="38"/>
      <c r="P147" s="38"/>
      <c r="Q147" s="38"/>
      <c r="R147" s="38"/>
      <c r="S147" s="39"/>
      <c r="T147" s="39"/>
      <c r="U147"/>
      <c r="V147"/>
      <c r="W147"/>
      <c r="X147"/>
      <c r="Y147" s="41"/>
    </row>
    <row r="148" spans="1:25" ht="15" x14ac:dyDescent="0.25">
      <c r="A148"/>
      <c r="B148"/>
      <c r="C148" s="29"/>
      <c r="D148" s="30"/>
      <c r="E148" s="32"/>
      <c r="F148" s="30"/>
      <c r="G148" s="32"/>
      <c r="H148" s="30"/>
      <c r="I148" s="30"/>
      <c r="J148" s="30"/>
      <c r="K148" s="32"/>
      <c r="L148" s="37"/>
      <c r="M148" s="37"/>
      <c r="N148" s="38"/>
      <c r="O148" s="38"/>
      <c r="P148" s="38"/>
      <c r="Q148" s="38"/>
      <c r="R148" s="38"/>
      <c r="S148" s="39"/>
      <c r="T148" s="39"/>
      <c r="U148"/>
      <c r="V148"/>
      <c r="W148"/>
      <c r="X148"/>
      <c r="Y148" s="41"/>
    </row>
    <row r="149" spans="1:25" ht="15" x14ac:dyDescent="0.25">
      <c r="A149"/>
      <c r="B149"/>
      <c r="C149" s="29"/>
      <c r="D149" s="30"/>
      <c r="E149" s="32"/>
      <c r="F149" s="30"/>
      <c r="G149" s="32"/>
      <c r="H149" s="30"/>
      <c r="I149" s="30"/>
      <c r="J149" s="30"/>
      <c r="K149" s="32"/>
      <c r="L149" s="37"/>
      <c r="M149" s="37"/>
      <c r="N149" s="38"/>
      <c r="O149" s="38"/>
      <c r="P149" s="38"/>
      <c r="Q149" s="38"/>
      <c r="R149" s="38"/>
      <c r="S149" s="39"/>
      <c r="T149" s="39"/>
      <c r="U149"/>
      <c r="V149"/>
      <c r="W149"/>
      <c r="X149"/>
      <c r="Y149" s="41"/>
    </row>
    <row r="150" spans="1:25" ht="15" x14ac:dyDescent="0.25">
      <c r="A150"/>
      <c r="B150"/>
      <c r="C150" s="29"/>
      <c r="D150" s="30"/>
      <c r="E150" s="32"/>
      <c r="F150" s="30"/>
      <c r="G150" s="32"/>
      <c r="H150" s="30"/>
      <c r="I150" s="30"/>
      <c r="J150" s="30"/>
      <c r="K150" s="32"/>
      <c r="L150" s="37"/>
      <c r="M150" s="37"/>
      <c r="N150" s="38"/>
      <c r="O150" s="38"/>
      <c r="P150" s="38"/>
      <c r="Q150" s="38"/>
      <c r="R150" s="38"/>
      <c r="S150" s="39"/>
      <c r="T150" s="39"/>
      <c r="U150"/>
      <c r="V150"/>
      <c r="W150"/>
      <c r="X150"/>
      <c r="Y150" s="41"/>
    </row>
    <row r="151" spans="1:25" ht="15" x14ac:dyDescent="0.25">
      <c r="A151"/>
      <c r="B151"/>
      <c r="C151" s="29"/>
      <c r="D151" s="30"/>
      <c r="E151" s="32"/>
      <c r="F151" s="30"/>
      <c r="G151" s="32"/>
      <c r="H151" s="30"/>
      <c r="I151" s="30"/>
      <c r="J151" s="30"/>
      <c r="K151" s="32"/>
      <c r="L151" s="37"/>
      <c r="M151" s="37"/>
      <c r="N151" s="38"/>
      <c r="O151" s="38"/>
      <c r="P151" s="38"/>
      <c r="Q151" s="38"/>
      <c r="R151" s="38"/>
      <c r="S151" s="39"/>
      <c r="T151" s="39"/>
      <c r="U151"/>
      <c r="V151"/>
      <c r="W151"/>
      <c r="X151"/>
      <c r="Y151" s="41"/>
    </row>
    <row r="152" spans="1:25" ht="15" x14ac:dyDescent="0.25">
      <c r="A152"/>
      <c r="B152"/>
      <c r="C152" s="29"/>
      <c r="D152" s="30"/>
      <c r="E152" s="32"/>
      <c r="F152" s="30"/>
      <c r="G152" s="32"/>
      <c r="H152" s="30"/>
      <c r="I152" s="30"/>
      <c r="J152" s="30"/>
      <c r="K152" s="32"/>
      <c r="L152" s="37"/>
      <c r="M152" s="37"/>
      <c r="N152" s="38"/>
      <c r="O152" s="38"/>
      <c r="P152" s="38"/>
      <c r="Q152" s="38"/>
      <c r="R152" s="38"/>
      <c r="S152" s="39"/>
      <c r="T152" s="39"/>
      <c r="U152"/>
      <c r="V152"/>
      <c r="W152"/>
      <c r="X152"/>
      <c r="Y152" s="41"/>
    </row>
    <row r="153" spans="1:25" ht="15" x14ac:dyDescent="0.25">
      <c r="A153"/>
      <c r="B153"/>
      <c r="C153" s="29"/>
      <c r="D153" s="30"/>
      <c r="E153" s="32"/>
      <c r="F153" s="30"/>
      <c r="G153" s="32"/>
      <c r="H153" s="30"/>
      <c r="I153" s="30"/>
      <c r="J153" s="30"/>
      <c r="K153" s="32"/>
      <c r="L153" s="37"/>
      <c r="M153" s="37"/>
      <c r="N153" s="38"/>
      <c r="O153" s="38"/>
      <c r="P153" s="38"/>
      <c r="Q153" s="38"/>
      <c r="R153" s="38"/>
      <c r="S153" s="39"/>
      <c r="T153" s="39"/>
      <c r="U153"/>
      <c r="V153"/>
      <c r="W153"/>
      <c r="X153"/>
      <c r="Y153" s="41"/>
    </row>
    <row r="154" spans="1:25" s="35" customFormat="1" ht="15" x14ac:dyDescent="0.25">
      <c r="A154"/>
      <c r="B154"/>
      <c r="C154" s="29"/>
      <c r="D154" s="30"/>
      <c r="E154" s="32"/>
      <c r="F154" s="30"/>
      <c r="G154" s="32"/>
      <c r="H154" s="30"/>
      <c r="I154" s="30"/>
      <c r="J154" s="30"/>
      <c r="K154" s="32"/>
      <c r="L154" s="37"/>
      <c r="M154" s="37"/>
      <c r="N154" s="38"/>
      <c r="O154" s="38"/>
      <c r="P154" s="38"/>
      <c r="Q154" s="38"/>
      <c r="R154" s="38"/>
      <c r="S154" s="39"/>
      <c r="T154" s="39"/>
      <c r="U154"/>
      <c r="V154"/>
      <c r="W154"/>
      <c r="X154"/>
      <c r="Y154" s="41"/>
    </row>
    <row r="155" spans="1:25" ht="15" x14ac:dyDescent="0.25">
      <c r="A155"/>
      <c r="B155"/>
      <c r="C155" s="29"/>
      <c r="D155" s="30"/>
      <c r="E155" s="32"/>
      <c r="F155" s="30"/>
      <c r="G155" s="32"/>
      <c r="H155" s="30"/>
      <c r="I155" s="30"/>
      <c r="J155" s="30"/>
      <c r="K155" s="32"/>
      <c r="L155" s="37"/>
      <c r="M155" s="37"/>
      <c r="N155" s="38"/>
      <c r="O155" s="38"/>
      <c r="P155" s="38"/>
      <c r="Q155" s="38"/>
      <c r="R155" s="38"/>
      <c r="S155" s="39"/>
      <c r="T155" s="39"/>
      <c r="U155"/>
      <c r="V155"/>
      <c r="W155"/>
      <c r="X155"/>
      <c r="Y155" s="41"/>
    </row>
    <row r="156" spans="1:25" ht="15" x14ac:dyDescent="0.25">
      <c r="A156"/>
      <c r="B156"/>
      <c r="C156" s="29"/>
      <c r="D156" s="30"/>
      <c r="E156" s="32"/>
      <c r="F156" s="30"/>
      <c r="G156" s="32"/>
      <c r="H156" s="30"/>
      <c r="I156" s="30"/>
      <c r="J156" s="30"/>
      <c r="K156" s="32"/>
      <c r="L156" s="37"/>
      <c r="M156" s="37"/>
      <c r="N156" s="38"/>
      <c r="O156" s="38"/>
      <c r="P156" s="38"/>
      <c r="Q156" s="38"/>
      <c r="R156" s="38"/>
      <c r="S156" s="39"/>
      <c r="T156" s="39"/>
      <c r="U156"/>
      <c r="V156"/>
      <c r="W156"/>
      <c r="X156"/>
      <c r="Y156" s="41"/>
    </row>
    <row r="157" spans="1:25" ht="15" x14ac:dyDescent="0.25">
      <c r="A157"/>
      <c r="B157"/>
      <c r="C157" s="29"/>
      <c r="D157" s="30"/>
      <c r="E157" s="32"/>
      <c r="F157" s="30"/>
      <c r="G157" s="32"/>
      <c r="H157" s="30"/>
      <c r="I157" s="30"/>
      <c r="J157" s="30"/>
      <c r="K157" s="32"/>
      <c r="L157" s="37"/>
      <c r="M157" s="37"/>
      <c r="N157" s="38"/>
      <c r="O157" s="38"/>
      <c r="P157" s="38"/>
      <c r="Q157" s="38"/>
      <c r="R157" s="38"/>
      <c r="S157" s="39"/>
      <c r="T157" s="39"/>
      <c r="U157"/>
      <c r="V157"/>
      <c r="W157"/>
      <c r="X157"/>
      <c r="Y157" s="41"/>
    </row>
    <row r="158" spans="1:25" ht="15" x14ac:dyDescent="0.25">
      <c r="A158"/>
      <c r="B158"/>
      <c r="C158" s="29"/>
      <c r="D158" s="30"/>
      <c r="E158" s="32"/>
      <c r="F158" s="30"/>
      <c r="G158" s="32"/>
      <c r="H158" s="30"/>
      <c r="I158" s="30"/>
      <c r="J158" s="30"/>
      <c r="K158" s="32"/>
      <c r="L158" s="37"/>
      <c r="M158" s="37"/>
      <c r="N158" s="38"/>
      <c r="O158" s="38"/>
      <c r="P158" s="38"/>
      <c r="Q158" s="38"/>
      <c r="R158" s="38"/>
      <c r="S158" s="39"/>
      <c r="T158" s="39"/>
      <c r="U158"/>
      <c r="V158"/>
      <c r="W158"/>
      <c r="X158"/>
      <c r="Y158" s="41"/>
    </row>
    <row r="159" spans="1:25" ht="15" x14ac:dyDescent="0.25">
      <c r="A159"/>
      <c r="B159"/>
      <c r="C159" s="29"/>
      <c r="D159" s="30"/>
      <c r="E159" s="32"/>
      <c r="F159" s="30"/>
      <c r="G159" s="32"/>
      <c r="H159" s="30"/>
      <c r="I159" s="30"/>
      <c r="J159" s="30"/>
      <c r="K159" s="32"/>
      <c r="L159" s="37"/>
      <c r="M159" s="37"/>
      <c r="N159" s="38"/>
      <c r="O159" s="38"/>
      <c r="P159" s="38"/>
      <c r="Q159" s="38"/>
      <c r="R159" s="38"/>
      <c r="S159" s="39"/>
      <c r="T159" s="39"/>
      <c r="U159"/>
      <c r="V159"/>
      <c r="W159"/>
      <c r="X159"/>
      <c r="Y159" s="41"/>
    </row>
    <row r="160" spans="1:25" ht="15" x14ac:dyDescent="0.25">
      <c r="A160"/>
      <c r="B160"/>
      <c r="C160" s="29"/>
      <c r="D160" s="30"/>
      <c r="E160" s="32"/>
      <c r="F160" s="30"/>
      <c r="G160" s="32"/>
      <c r="H160" s="30"/>
      <c r="I160" s="30"/>
      <c r="J160" s="30"/>
      <c r="K160" s="32"/>
      <c r="L160" s="37"/>
      <c r="M160" s="37"/>
      <c r="N160" s="38"/>
      <c r="O160" s="38"/>
      <c r="P160" s="38"/>
      <c r="Q160" s="38"/>
      <c r="R160" s="38"/>
      <c r="S160" s="39"/>
      <c r="T160" s="39"/>
      <c r="U160"/>
      <c r="V160"/>
      <c r="W160"/>
      <c r="X160"/>
      <c r="Y160" s="41"/>
    </row>
    <row r="161" spans="1:25" ht="15" x14ac:dyDescent="0.25">
      <c r="A161"/>
      <c r="B161"/>
      <c r="C161" s="29"/>
      <c r="D161" s="30"/>
      <c r="E161" s="32"/>
      <c r="F161" s="30"/>
      <c r="G161" s="32"/>
      <c r="H161" s="30"/>
      <c r="I161" s="30"/>
      <c r="J161" s="30"/>
      <c r="K161" s="32"/>
      <c r="L161" s="37"/>
      <c r="M161" s="37"/>
      <c r="N161" s="38"/>
      <c r="O161" s="38"/>
      <c r="P161" s="38"/>
      <c r="Q161" s="38"/>
      <c r="R161" s="38"/>
      <c r="S161" s="39"/>
      <c r="T161" s="39"/>
      <c r="U161"/>
      <c r="V161"/>
      <c r="W161"/>
      <c r="X161"/>
      <c r="Y161" s="41"/>
    </row>
    <row r="162" spans="1:25" ht="15" x14ac:dyDescent="0.25">
      <c r="A162"/>
      <c r="B162"/>
      <c r="C162" s="29"/>
      <c r="D162" s="30"/>
      <c r="E162" s="32"/>
      <c r="F162" s="30"/>
      <c r="G162" s="32"/>
      <c r="H162" s="30"/>
      <c r="I162" s="30"/>
      <c r="J162" s="30"/>
      <c r="K162" s="32"/>
      <c r="L162" s="37"/>
      <c r="M162" s="37"/>
      <c r="N162" s="38"/>
      <c r="O162" s="38"/>
      <c r="P162" s="38"/>
      <c r="Q162" s="38"/>
      <c r="R162" s="38"/>
      <c r="S162" s="39"/>
      <c r="T162" s="39"/>
      <c r="U162"/>
      <c r="V162"/>
      <c r="W162"/>
      <c r="X162"/>
      <c r="Y162" s="41"/>
    </row>
    <row r="163" spans="1:25" ht="15" x14ac:dyDescent="0.25">
      <c r="A163"/>
      <c r="B163"/>
      <c r="C163" s="29"/>
      <c r="D163" s="30"/>
      <c r="E163" s="32"/>
      <c r="F163" s="30"/>
      <c r="G163" s="32"/>
      <c r="H163" s="30"/>
      <c r="I163" s="30"/>
      <c r="J163" s="30"/>
      <c r="K163" s="32"/>
      <c r="L163" s="37"/>
      <c r="M163" s="37"/>
      <c r="N163" s="38"/>
      <c r="O163" s="38"/>
      <c r="P163" s="38"/>
      <c r="Q163" s="38"/>
      <c r="R163" s="38"/>
      <c r="S163" s="39"/>
      <c r="T163" s="39"/>
      <c r="U163"/>
      <c r="V163"/>
      <c r="W163"/>
      <c r="X163"/>
      <c r="Y163" s="41"/>
    </row>
    <row r="164" spans="1:25" ht="15" x14ac:dyDescent="0.25">
      <c r="A164"/>
      <c r="B164"/>
      <c r="C164" s="29"/>
      <c r="D164" s="30"/>
      <c r="E164" s="32"/>
      <c r="F164" s="30"/>
      <c r="G164" s="32"/>
      <c r="H164" s="30"/>
      <c r="I164" s="30"/>
      <c r="J164" s="30"/>
      <c r="K164" s="32"/>
      <c r="L164" s="37"/>
      <c r="M164" s="37"/>
      <c r="N164" s="38"/>
      <c r="O164" s="38"/>
      <c r="P164" s="38"/>
      <c r="Q164" s="38"/>
      <c r="R164" s="38"/>
      <c r="S164" s="39"/>
      <c r="T164" s="39"/>
      <c r="U164"/>
      <c r="V164"/>
      <c r="W164"/>
      <c r="X164"/>
      <c r="Y164" s="41"/>
    </row>
    <row r="165" spans="1:25" ht="15" x14ac:dyDescent="0.25">
      <c r="A165"/>
      <c r="B165"/>
      <c r="C165" s="29"/>
      <c r="D165" s="30"/>
      <c r="E165" s="32"/>
      <c r="F165" s="30"/>
      <c r="G165" s="32"/>
      <c r="H165" s="30"/>
      <c r="I165" s="30"/>
      <c r="J165" s="30"/>
      <c r="K165" s="32"/>
      <c r="L165" s="37"/>
      <c r="M165" s="37"/>
      <c r="N165" s="38"/>
      <c r="O165" s="38"/>
      <c r="P165" s="38"/>
      <c r="Q165" s="38"/>
      <c r="R165" s="38"/>
      <c r="S165" s="39"/>
      <c r="T165" s="39"/>
      <c r="U165"/>
      <c r="V165"/>
      <c r="W165"/>
      <c r="X165"/>
      <c r="Y165" s="41"/>
    </row>
    <row r="166" spans="1:25" ht="15" x14ac:dyDescent="0.25">
      <c r="A166"/>
      <c r="B166"/>
      <c r="C166" s="29"/>
      <c r="D166" s="30"/>
      <c r="E166" s="32"/>
      <c r="F166" s="30"/>
      <c r="G166" s="32"/>
      <c r="H166" s="30"/>
      <c r="I166" s="30"/>
      <c r="J166" s="30"/>
      <c r="K166" s="32"/>
      <c r="L166" s="37"/>
      <c r="M166" s="37"/>
      <c r="N166" s="38"/>
      <c r="O166" s="38"/>
      <c r="P166" s="38"/>
      <c r="Q166" s="38"/>
      <c r="R166" s="38"/>
      <c r="S166" s="39"/>
      <c r="T166" s="39"/>
      <c r="U166"/>
      <c r="V166"/>
      <c r="W166"/>
      <c r="X166"/>
      <c r="Y166" s="41"/>
    </row>
    <row r="167" spans="1:25" s="35" customFormat="1" ht="15" x14ac:dyDescent="0.25">
      <c r="A167"/>
      <c r="B167"/>
      <c r="C167" s="29"/>
      <c r="D167" s="30"/>
      <c r="E167" s="32"/>
      <c r="F167" s="30"/>
      <c r="G167" s="32"/>
      <c r="H167" s="30"/>
      <c r="I167" s="30"/>
      <c r="J167" s="30"/>
      <c r="K167" s="32"/>
      <c r="L167" s="37"/>
      <c r="M167" s="37"/>
      <c r="N167" s="38"/>
      <c r="O167" s="38"/>
      <c r="P167" s="38"/>
      <c r="Q167" s="38"/>
      <c r="R167" s="38"/>
      <c r="S167" s="39"/>
      <c r="T167" s="39"/>
      <c r="U167"/>
      <c r="V167"/>
      <c r="W167"/>
      <c r="X167"/>
      <c r="Y167" s="41"/>
    </row>
    <row r="168" spans="1:25" ht="15" x14ac:dyDescent="0.25">
      <c r="A168"/>
      <c r="B168"/>
      <c r="C168" s="29"/>
      <c r="D168" s="30"/>
      <c r="E168" s="32"/>
      <c r="F168" s="30"/>
      <c r="G168" s="32"/>
      <c r="H168" s="30"/>
      <c r="I168" s="30"/>
      <c r="J168" s="30"/>
      <c r="K168" s="32"/>
      <c r="L168" s="37"/>
      <c r="M168" s="37"/>
      <c r="N168" s="38"/>
      <c r="O168" s="38"/>
      <c r="P168" s="38"/>
      <c r="Q168" s="38"/>
      <c r="R168" s="38"/>
      <c r="S168" s="39"/>
      <c r="T168" s="39"/>
      <c r="U168"/>
      <c r="V168"/>
      <c r="W168"/>
      <c r="X168"/>
      <c r="Y168" s="41"/>
    </row>
    <row r="169" spans="1:25" ht="15" x14ac:dyDescent="0.25">
      <c r="A169"/>
      <c r="B169"/>
      <c r="C169" s="29"/>
      <c r="D169" s="30"/>
      <c r="E169" s="32"/>
      <c r="F169" s="30"/>
      <c r="G169" s="32"/>
      <c r="H169" s="30"/>
      <c r="I169" s="30"/>
      <c r="J169" s="30"/>
      <c r="K169" s="32"/>
      <c r="L169" s="37"/>
      <c r="M169" s="37"/>
      <c r="N169" s="38"/>
      <c r="O169" s="38"/>
      <c r="P169" s="38"/>
      <c r="Q169" s="38"/>
      <c r="R169" s="38"/>
      <c r="S169" s="39"/>
      <c r="T169" s="39"/>
      <c r="U169"/>
      <c r="V169"/>
      <c r="W169"/>
      <c r="X169"/>
      <c r="Y169" s="41"/>
    </row>
    <row r="170" spans="1:25" ht="15" x14ac:dyDescent="0.25">
      <c r="A170"/>
      <c r="B170"/>
      <c r="C170" s="29"/>
      <c r="D170" s="30"/>
      <c r="E170" s="32"/>
      <c r="F170" s="30"/>
      <c r="G170" s="32"/>
      <c r="H170" s="30"/>
      <c r="I170" s="30"/>
      <c r="J170" s="30"/>
      <c r="K170" s="32"/>
      <c r="L170" s="37"/>
      <c r="M170" s="37"/>
      <c r="N170" s="38"/>
      <c r="O170" s="38"/>
      <c r="P170" s="38"/>
      <c r="Q170" s="38"/>
      <c r="R170" s="38"/>
      <c r="S170" s="39"/>
      <c r="T170" s="39"/>
      <c r="U170"/>
      <c r="V170"/>
      <c r="W170"/>
      <c r="X170"/>
      <c r="Y170" s="41"/>
    </row>
    <row r="171" spans="1:25" ht="15" x14ac:dyDescent="0.25">
      <c r="A171"/>
      <c r="B171"/>
      <c r="C171" s="29"/>
      <c r="D171" s="30"/>
      <c r="E171" s="32"/>
      <c r="F171" s="30"/>
      <c r="G171" s="32"/>
      <c r="H171" s="30"/>
      <c r="I171" s="30"/>
      <c r="J171" s="30"/>
      <c r="K171" s="32"/>
      <c r="L171" s="37"/>
      <c r="M171" s="37"/>
      <c r="N171" s="38"/>
      <c r="O171" s="38"/>
      <c r="P171" s="38"/>
      <c r="Q171" s="38"/>
      <c r="R171" s="38"/>
      <c r="S171" s="39"/>
      <c r="T171" s="39"/>
      <c r="U171"/>
      <c r="V171"/>
      <c r="W171"/>
      <c r="X171"/>
      <c r="Y171" s="41"/>
    </row>
    <row r="172" spans="1:25" ht="15" x14ac:dyDescent="0.25">
      <c r="A172"/>
      <c r="B172"/>
      <c r="C172" s="29"/>
      <c r="D172" s="30"/>
      <c r="E172" s="32"/>
      <c r="F172" s="30"/>
      <c r="G172" s="32"/>
      <c r="H172" s="30"/>
      <c r="I172" s="30"/>
      <c r="J172" s="30"/>
      <c r="K172" s="32"/>
      <c r="L172" s="37"/>
      <c r="M172" s="37"/>
      <c r="N172" s="38"/>
      <c r="O172" s="38"/>
      <c r="P172" s="38"/>
      <c r="Q172" s="38"/>
      <c r="R172" s="38"/>
      <c r="S172" s="39"/>
      <c r="T172" s="39"/>
      <c r="U172"/>
      <c r="V172"/>
      <c r="W172"/>
      <c r="X172"/>
      <c r="Y172" s="41"/>
    </row>
    <row r="173" spans="1:25" ht="15" x14ac:dyDescent="0.25">
      <c r="A173"/>
      <c r="B173"/>
      <c r="C173" s="29"/>
      <c r="D173" s="30"/>
      <c r="E173" s="32"/>
      <c r="F173" s="30"/>
      <c r="G173" s="32"/>
      <c r="H173" s="30"/>
      <c r="I173" s="30"/>
      <c r="J173" s="30"/>
      <c r="K173" s="32"/>
      <c r="L173" s="37"/>
      <c r="M173" s="37"/>
      <c r="N173" s="38"/>
      <c r="O173" s="38"/>
      <c r="P173" s="38"/>
      <c r="Q173" s="38"/>
      <c r="R173" s="38"/>
      <c r="S173" s="39"/>
      <c r="T173" s="39"/>
      <c r="U173"/>
      <c r="V173"/>
      <c r="W173"/>
      <c r="X173"/>
      <c r="Y173" s="41"/>
    </row>
    <row r="174" spans="1:25" ht="15" x14ac:dyDescent="0.25">
      <c r="A174"/>
      <c r="B174"/>
      <c r="C174" s="29"/>
      <c r="D174" s="30"/>
      <c r="E174" s="32"/>
      <c r="F174" s="30"/>
      <c r="G174" s="32"/>
      <c r="H174" s="30"/>
      <c r="I174" s="30"/>
      <c r="J174" s="30"/>
      <c r="K174" s="32"/>
      <c r="L174" s="37"/>
      <c r="M174" s="37"/>
      <c r="N174" s="38"/>
      <c r="O174" s="38"/>
      <c r="P174" s="38"/>
      <c r="Q174" s="38"/>
      <c r="R174" s="38"/>
      <c r="S174" s="39"/>
      <c r="T174" s="39"/>
      <c r="U174"/>
      <c r="V174"/>
      <c r="W174"/>
      <c r="X174"/>
      <c r="Y174" s="41"/>
    </row>
    <row r="175" spans="1:25" ht="15" x14ac:dyDescent="0.25">
      <c r="A175"/>
      <c r="B175"/>
      <c r="C175" s="29"/>
      <c r="D175" s="30"/>
      <c r="E175" s="32"/>
      <c r="F175" s="30"/>
      <c r="G175" s="32"/>
      <c r="H175" s="30"/>
      <c r="I175" s="30"/>
      <c r="J175" s="30"/>
      <c r="K175" s="32"/>
      <c r="L175" s="37"/>
      <c r="M175" s="37"/>
      <c r="N175" s="38"/>
      <c r="O175" s="38"/>
      <c r="P175" s="38"/>
      <c r="Q175" s="38"/>
      <c r="R175" s="38"/>
      <c r="S175" s="39"/>
      <c r="T175" s="39"/>
      <c r="U175"/>
      <c r="V175"/>
      <c r="W175"/>
      <c r="X175"/>
      <c r="Y175" s="41"/>
    </row>
    <row r="176" spans="1:25" ht="15" x14ac:dyDescent="0.25">
      <c r="A176"/>
      <c r="B176"/>
      <c r="C176" s="29"/>
      <c r="D176" s="30"/>
      <c r="E176" s="32"/>
      <c r="F176" s="30"/>
      <c r="G176" s="32"/>
      <c r="H176" s="30"/>
      <c r="I176" s="30"/>
      <c r="J176" s="30"/>
      <c r="K176" s="32"/>
      <c r="L176" s="37"/>
      <c r="M176" s="37"/>
      <c r="N176" s="38"/>
      <c r="O176" s="38"/>
      <c r="P176" s="38"/>
      <c r="Q176" s="38"/>
      <c r="R176" s="38"/>
      <c r="S176" s="39"/>
      <c r="T176" s="39"/>
      <c r="U176"/>
      <c r="V176"/>
      <c r="W176"/>
      <c r="X176"/>
      <c r="Y176" s="41"/>
    </row>
    <row r="177" spans="1:25" ht="15" x14ac:dyDescent="0.25">
      <c r="A177"/>
      <c r="B177"/>
      <c r="C177" s="29"/>
      <c r="D177" s="30"/>
      <c r="E177" s="32"/>
      <c r="F177" s="30"/>
      <c r="G177" s="32"/>
      <c r="H177" s="30"/>
      <c r="I177" s="30"/>
      <c r="J177" s="30"/>
      <c r="K177" s="32"/>
      <c r="L177" s="37"/>
      <c r="M177" s="37"/>
      <c r="N177" s="38"/>
      <c r="O177" s="38"/>
      <c r="P177" s="38"/>
      <c r="Q177" s="38"/>
      <c r="R177" s="38"/>
      <c r="S177" s="39"/>
      <c r="T177" s="39"/>
      <c r="U177"/>
      <c r="V177"/>
      <c r="W177"/>
      <c r="X177"/>
      <c r="Y177" s="41"/>
    </row>
    <row r="178" spans="1:25" ht="15" x14ac:dyDescent="0.25">
      <c r="A178"/>
      <c r="B178"/>
      <c r="C178" s="29"/>
      <c r="D178" s="30"/>
      <c r="E178" s="32"/>
      <c r="F178" s="30"/>
      <c r="G178" s="32"/>
      <c r="H178" s="30"/>
      <c r="I178" s="30"/>
      <c r="J178" s="30"/>
      <c r="K178" s="32"/>
      <c r="L178" s="37"/>
      <c r="M178" s="37"/>
      <c r="N178" s="38"/>
      <c r="O178" s="38"/>
      <c r="P178" s="38"/>
      <c r="Q178" s="38"/>
      <c r="R178" s="38"/>
      <c r="S178" s="39"/>
      <c r="T178" s="39"/>
      <c r="U178"/>
      <c r="V178"/>
      <c r="W178"/>
      <c r="X178"/>
      <c r="Y178" s="41"/>
    </row>
    <row r="179" spans="1:25" ht="15" x14ac:dyDescent="0.25">
      <c r="A179"/>
      <c r="B179"/>
      <c r="C179" s="29"/>
      <c r="D179" s="30"/>
      <c r="E179" s="32"/>
      <c r="F179" s="30"/>
      <c r="G179" s="32"/>
      <c r="H179" s="30"/>
      <c r="I179" s="30"/>
      <c r="J179" s="30"/>
      <c r="K179" s="32"/>
      <c r="L179" s="37"/>
      <c r="M179" s="37"/>
      <c r="N179" s="38"/>
      <c r="O179" s="38"/>
      <c r="P179" s="38"/>
      <c r="Q179" s="38"/>
      <c r="R179" s="38"/>
      <c r="S179" s="39"/>
      <c r="T179" s="39"/>
      <c r="U179"/>
      <c r="V179"/>
      <c r="W179"/>
      <c r="X179"/>
      <c r="Y179" s="41"/>
    </row>
    <row r="180" spans="1:25" ht="15" x14ac:dyDescent="0.25">
      <c r="A180"/>
      <c r="B180"/>
      <c r="C180" s="29"/>
      <c r="D180" s="30"/>
      <c r="E180" s="32"/>
      <c r="F180" s="30"/>
      <c r="G180" s="32"/>
      <c r="H180" s="30"/>
      <c r="I180" s="30"/>
      <c r="J180" s="30"/>
      <c r="K180" s="32"/>
      <c r="L180" s="37"/>
      <c r="M180" s="37"/>
      <c r="N180" s="38"/>
      <c r="O180" s="38"/>
      <c r="P180" s="38"/>
      <c r="Q180" s="38"/>
      <c r="R180" s="38"/>
      <c r="S180" s="39"/>
      <c r="T180" s="39"/>
      <c r="U180"/>
      <c r="V180"/>
      <c r="W180"/>
      <c r="X180"/>
      <c r="Y180" s="41"/>
    </row>
    <row r="181" spans="1:25" s="50" customFormat="1" ht="15" x14ac:dyDescent="0.25">
      <c r="A181"/>
      <c r="B181"/>
      <c r="C181" s="29"/>
      <c r="D181" s="30"/>
      <c r="E181" s="32"/>
      <c r="F181" s="30"/>
      <c r="G181" s="32"/>
      <c r="H181" s="30"/>
      <c r="I181" s="30"/>
      <c r="J181" s="30"/>
      <c r="K181" s="32"/>
      <c r="L181" s="37"/>
      <c r="M181" s="37"/>
      <c r="N181" s="38"/>
      <c r="O181" s="38"/>
      <c r="P181" s="38"/>
      <c r="Q181" s="38"/>
      <c r="R181" s="38"/>
      <c r="S181" s="39"/>
      <c r="T181" s="39"/>
      <c r="U181"/>
      <c r="V181"/>
      <c r="W181"/>
      <c r="X181"/>
      <c r="Y181" s="51"/>
    </row>
    <row r="182" spans="1:25" ht="15" x14ac:dyDescent="0.25">
      <c r="A182"/>
      <c r="B182"/>
      <c r="C182" s="29"/>
      <c r="D182" s="30"/>
      <c r="E182" s="32"/>
      <c r="F182" s="30"/>
      <c r="G182" s="32"/>
      <c r="H182" s="30"/>
      <c r="I182" s="30"/>
      <c r="J182" s="30"/>
      <c r="K182" s="32"/>
      <c r="L182" s="37"/>
      <c r="M182" s="37"/>
      <c r="N182" s="38"/>
      <c r="O182" s="38"/>
      <c r="P182" s="38"/>
      <c r="Q182" s="38"/>
      <c r="R182" s="38"/>
      <c r="S182" s="39"/>
      <c r="T182" s="39"/>
      <c r="U182"/>
      <c r="V182"/>
      <c r="W182"/>
      <c r="X182"/>
      <c r="Y182" s="41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/>
      <c r="Y193" s="41"/>
    </row>
    <row r="194" spans="1:25" ht="15" x14ac:dyDescent="0.25">
      <c r="A194"/>
      <c r="B194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/>
      <c r="V194"/>
      <c r="W194"/>
      <c r="X194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/>
      <c r="Y195" s="41"/>
    </row>
    <row r="196" spans="1:25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/>
      <c r="Y197" s="41"/>
    </row>
    <row r="198" spans="1:25" s="50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/>
      <c r="Y198" s="5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/>
      <c r="Y200" s="41"/>
    </row>
    <row r="201" spans="1:25" s="50" customFormat="1" ht="15" x14ac:dyDescent="0.25">
      <c r="A201" s="53"/>
      <c r="B201" s="53"/>
      <c r="C201" s="54"/>
      <c r="D201" s="55"/>
      <c r="E201" s="57"/>
      <c r="F201" s="55"/>
      <c r="G201" s="57"/>
      <c r="H201" s="55"/>
      <c r="I201" s="55"/>
      <c r="J201" s="55"/>
      <c r="K201" s="57"/>
      <c r="L201" s="60"/>
      <c r="M201" s="60"/>
      <c r="N201" s="61"/>
      <c r="O201" s="61"/>
      <c r="P201" s="61"/>
      <c r="Q201" s="61"/>
      <c r="R201" s="61"/>
      <c r="S201" s="62"/>
      <c r="T201" s="62"/>
      <c r="U201" s="53"/>
      <c r="V201" s="53"/>
      <c r="W201" s="53"/>
      <c r="X201" s="53"/>
      <c r="Y201" s="5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 s="48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 s="48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 s="48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 s="48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 s="48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 s="48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 s="4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 s="48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 s="48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 s="48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17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17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17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17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17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17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17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17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17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17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17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17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17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17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17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17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17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17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17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17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17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17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17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17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17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17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17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17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17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17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17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17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17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17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17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17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17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17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17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17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17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17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17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17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17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17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17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17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17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17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17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17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17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17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17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17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17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17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17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17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17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18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18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18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18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18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18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18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18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18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18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18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18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18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18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18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18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18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18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18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18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18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18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18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18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18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18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18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18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18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18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18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18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18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18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18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18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18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18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18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18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18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18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18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18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18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18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18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18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18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18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18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18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18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18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18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18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18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18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18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18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18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18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18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18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19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19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19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19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19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19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19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19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19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19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19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19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19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19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19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19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19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19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19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19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19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19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19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19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19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19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19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19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19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19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19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19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19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19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19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19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19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19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19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19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19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19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19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19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19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19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19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19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19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19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19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19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19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19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19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19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19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19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19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19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19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19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19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19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20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20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20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20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20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20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20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20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20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20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20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20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20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20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20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20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20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20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20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20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20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20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20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20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20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20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20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20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20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20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20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20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20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20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20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20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20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20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20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20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20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20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20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20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20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20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20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20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20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20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20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20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20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20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20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20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20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20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20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20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20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20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20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20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21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21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21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21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21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21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21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21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21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21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21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21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21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21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21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21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21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21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21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21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21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21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21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21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21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21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21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21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21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21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21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21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21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21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21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21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21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21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21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21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21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21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21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21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21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21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21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21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21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21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21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21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21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21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21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21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21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21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21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995"/>
  <sheetViews>
    <sheetView zoomScale="80" zoomScaleNormal="80" workbookViewId="0">
      <pane ySplit="2" topLeftCell="A3" activePane="bottomLeft" state="frozen"/>
      <selection pane="bottomLeft" activeCell="AF3" sqref="AF3:AG6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65" t="s">
        <v>9</v>
      </c>
      <c r="B1" s="65"/>
      <c r="C1" s="66"/>
      <c r="D1" s="18"/>
      <c r="E1" s="67" t="s">
        <v>25</v>
      </c>
      <c r="F1" s="65"/>
      <c r="G1" s="66"/>
      <c r="H1" s="67" t="s">
        <v>23</v>
      </c>
      <c r="I1" s="65"/>
      <c r="J1" s="66"/>
      <c r="K1" s="67" t="s">
        <v>11</v>
      </c>
      <c r="L1" s="65"/>
      <c r="M1" s="66"/>
      <c r="N1" s="67" t="s">
        <v>35</v>
      </c>
      <c r="O1" s="65"/>
      <c r="P1" s="65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4.26</v>
      </c>
      <c r="B3">
        <v>3.55</v>
      </c>
      <c r="C3">
        <v>1.95</v>
      </c>
      <c r="D3" s="20">
        <f>IF(OR($A3="",$B3="",$C3=""),"",(1/A3)+(1/B3)+(1/C3)-1)</f>
        <v>2.9252437703142009E-2</v>
      </c>
      <c r="E3" s="17">
        <f>IF(OR($A3="",$B3="",$C3=""),"",A3*'MPTO_working_3-way'!$I2)</f>
        <v>4.384615384615385</v>
      </c>
      <c r="F3" s="21">
        <f>IF(OR($A3="",$B3="",$C3=""),"",B3*'MPTO_working_3-way'!$I2)</f>
        <v>3.6538461538461537</v>
      </c>
      <c r="G3" s="22">
        <f>IF(OR($A3="",$B3="",$C3=""),"",C3*'MPTO_working_3-way'!$I2)</f>
        <v>2.007042253521127</v>
      </c>
      <c r="H3" s="17">
        <f>IF(OR($A3="",$B3="",$C3=""),"",'MPTO_working_3-way'!E2)</f>
        <v>4.4446227929374</v>
      </c>
      <c r="I3" s="21">
        <f>IF(OR($A3="",$B3="",$C3=""),"",'MPTO_working_3-way'!F2)</f>
        <v>3.6772908366533859</v>
      </c>
      <c r="J3" s="22">
        <f>IF(OR($A3="",$B3="",$C3=""),"",'MPTO_working_3-way'!G2)</f>
        <v>1.9877961234745154</v>
      </c>
      <c r="K3" s="17">
        <f>IF(OR($A3="",$B3="",$C3=""),"",'OddsRatio_working_3-way'!H2)</f>
        <v>4.415540588645003</v>
      </c>
      <c r="L3" s="21">
        <f>IF(OR($A3="",$B3="",$C3=""),"",'OddsRatio_working_3-way'!I2)</f>
        <v>3.6716651843695574</v>
      </c>
      <c r="M3" s="22">
        <f>IF(OR($A3="",$B3="",$C3=""),"",'OddsRatio_working_3-way'!J2)</f>
        <v>1.9953262451572857</v>
      </c>
      <c r="N3" s="23">
        <f>(1/E3)* 100</f>
        <v>22.807017543859647</v>
      </c>
      <c r="O3" s="24">
        <f>(1/F3)* 100</f>
        <v>27.368421052631582</v>
      </c>
      <c r="P3" s="24">
        <f>(1/G3)* 100</f>
        <v>49.824561403508767</v>
      </c>
      <c r="Q3" t="s">
        <v>151</v>
      </c>
      <c r="R3" t="s">
        <v>139</v>
      </c>
      <c r="S3" t="s">
        <v>175</v>
      </c>
      <c r="T3" s="35">
        <v>100</v>
      </c>
      <c r="U3" s="35">
        <f>(1/A4)*((T3*A4)-T3)</f>
        <v>51.92307692307692</v>
      </c>
      <c r="V3" s="35">
        <f>(1/B4)*((T3*B4)-T3)</f>
        <v>69.6048632218845</v>
      </c>
      <c r="W3" s="35">
        <f>(1/C4)*((T3*C4)-T3)</f>
        <v>75.550122249388764</v>
      </c>
      <c r="X3" s="35">
        <f>((1/B4)+(1/C4))*T3</f>
        <v>54.845014528726743</v>
      </c>
      <c r="Y3" s="35">
        <f>((1/A4)+(1/C4))*T3</f>
        <v>72.526800827534316</v>
      </c>
      <c r="Z3" s="35">
        <f>((1/A4)+(1/B4))*T3</f>
        <v>78.47205985503858</v>
      </c>
      <c r="AA3" s="35">
        <f t="shared" ref="AA3:AA4" si="0">U3-X3</f>
        <v>-2.9219376056498234</v>
      </c>
      <c r="AB3" s="35">
        <f t="shared" ref="AB3:AB4" si="1">V3-Y3</f>
        <v>-2.9219376056498163</v>
      </c>
      <c r="AC3" s="35">
        <f t="shared" ref="AC3:AC4" si="2">W3-Z3</f>
        <v>-2.9219376056498163</v>
      </c>
      <c r="AD3" s="27"/>
      <c r="AE3" s="27"/>
      <c r="AF3">
        <v>2.13</v>
      </c>
      <c r="AG3">
        <v>1.77</v>
      </c>
      <c r="AH3" s="41"/>
      <c r="AI3" s="27"/>
      <c r="AJ3" t="s">
        <v>170</v>
      </c>
    </row>
    <row r="4" spans="1:36" ht="15" x14ac:dyDescent="0.25">
      <c r="A4">
        <v>2.08</v>
      </c>
      <c r="B4">
        <v>3.29</v>
      </c>
      <c r="C4">
        <v>4.09</v>
      </c>
      <c r="D4" s="20">
        <f t="shared" ref="D4:D5" si="3">IF(OR($A4="",$B4="",$C4=""),"",(1/A4)+(1/B4)+(1/C4)-1)</f>
        <v>2.921937605649827E-2</v>
      </c>
      <c r="E4" s="17">
        <f>IF(OR($A4="",$B4="",$C4=""),"",A4*'MPTO_working_3-way'!$I3)</f>
        <v>2.1407763021975166</v>
      </c>
      <c r="F4" s="21">
        <f>IF(OR($A4="",$B4="",$C4=""),"",B4*'MPTO_working_3-way'!$I3)</f>
        <v>3.3861317472258792</v>
      </c>
      <c r="G4" s="22">
        <f>IF(OR($A4="",$B4="",$C4=""),"",C4*'MPTO_working_3-way'!$I3)</f>
        <v>4.2095072480710778</v>
      </c>
      <c r="H4" s="17">
        <f>IF(OR($A4="",$B4="",$C4=""),"",'MPTO_working_3-way'!E3)</f>
        <v>2.1230095567973777</v>
      </c>
      <c r="I4" s="21">
        <f>IF(OR($A4="",$B4="",$C4=""),"",'MPTO_working_3-way'!F3)</f>
        <v>3.3989145308403717</v>
      </c>
      <c r="J4" s="22">
        <f>IF(OR($A4="",$B4="",$C4=""),"",'MPTO_working_3-way'!G3)</f>
        <v>4.2596878578442503</v>
      </c>
      <c r="K4" s="17">
        <f>IF(OR($A4="",$B4="",$C4=""),"",'OddsRatio_working_3-way'!H3)</f>
        <v>2.1303228098478741</v>
      </c>
      <c r="L4" s="21">
        <f>IF(OR($A4="",$B4="",$C4=""),"",'OddsRatio_working_3-way'!I3)</f>
        <v>3.3967029949552141</v>
      </c>
      <c r="M4" s="22">
        <f>IF(OR($A4="",$B4="",$C4=""),"",'OddsRatio_working_3-way'!J3)</f>
        <v>4.2339791503980839</v>
      </c>
      <c r="N4" s="23">
        <f t="shared" ref="N4" si="4">(1/E4)* 100</f>
        <v>46.712026799507051</v>
      </c>
      <c r="O4" s="24">
        <f t="shared" ref="O4" si="5">(1/F4)* 100</f>
        <v>29.532223630083486</v>
      </c>
      <c r="P4" s="24">
        <f t="shared" ref="P4" si="6">(1/G4)* 100</f>
        <v>23.755749570409456</v>
      </c>
      <c r="Q4" t="s">
        <v>133</v>
      </c>
      <c r="R4" t="s">
        <v>141</v>
      </c>
      <c r="S4" t="s">
        <v>175</v>
      </c>
      <c r="T4" s="35">
        <v>100</v>
      </c>
      <c r="U4" s="35">
        <f t="shared" ref="U4:U5" si="7">(1/A5)*((T4*A5)-T4)</f>
        <v>50.980392156862742</v>
      </c>
      <c r="V4" s="35">
        <f t="shared" ref="V4:V5" si="8">(1/B5)*((T4*B5)-T4)</f>
        <v>69.696969696969703</v>
      </c>
      <c r="W4" s="35">
        <f t="shared" ref="W4:W5" si="9">(1/C5)*((T4*C5)-T4)</f>
        <v>76.415094339622627</v>
      </c>
      <c r="X4" s="35">
        <f t="shared" ref="X4:X5" si="10">((1/B5)+(1/C5))*T4</f>
        <v>53.887935963407664</v>
      </c>
      <c r="Y4" s="35">
        <f t="shared" ref="Y4:Y5" si="11">((1/A5)+(1/C5))*T4</f>
        <v>72.60451350351461</v>
      </c>
      <c r="Z4" s="35">
        <f t="shared" ref="Z4:Z5" si="12">((1/A5)+(1/B5))*T4</f>
        <v>79.322638146167563</v>
      </c>
      <c r="AA4" s="35">
        <f t="shared" si="0"/>
        <v>-2.9075438065449219</v>
      </c>
      <c r="AB4" s="35">
        <f t="shared" si="1"/>
        <v>-2.9075438065449077</v>
      </c>
      <c r="AC4" s="35">
        <f t="shared" si="2"/>
        <v>-2.9075438065449362</v>
      </c>
      <c r="AD4" s="4"/>
      <c r="AE4" s="4"/>
      <c r="AF4">
        <v>2.25</v>
      </c>
      <c r="AG4">
        <v>1.7</v>
      </c>
      <c r="AH4" s="4"/>
      <c r="AI4" s="4"/>
      <c r="AJ4" t="s">
        <v>170</v>
      </c>
    </row>
    <row r="5" spans="1:36" s="12" customFormat="1" ht="15" x14ac:dyDescent="0.25">
      <c r="A5">
        <v>2.04</v>
      </c>
      <c r="B5">
        <v>3.3</v>
      </c>
      <c r="C5">
        <v>4.24</v>
      </c>
      <c r="D5" s="20">
        <f t="shared" ref="D5:D52" si="13">IF(OR($A5="",$B5="",$C5=""),"",(1/A5)+(1/B5)+(1/C5)-1)</f>
        <v>2.9075438065449211E-2</v>
      </c>
      <c r="E5" s="17">
        <f>IF(OR($A5="",$B5="",$C5=""),"",A5*'MPTO_working_3-way'!$I4)</f>
        <v>2.0993138936535165</v>
      </c>
      <c r="F5" s="21">
        <f>IF(OR($A5="",$B5="",$C5=""),"",B5*'MPTO_working_3-way'!$I4)</f>
        <v>3.3959489456159822</v>
      </c>
      <c r="G5" s="22">
        <f>IF(OR($A5="",$B5="",$C5=""),"",C5*'MPTO_working_3-way'!$I4)</f>
        <v>4.3632798573975045</v>
      </c>
      <c r="H5" s="17">
        <f>IF(OR($A5="",$B5="",$C5=""),"",'MPTO_working_3-way'!E4)</f>
        <v>2.0811469768201492</v>
      </c>
      <c r="I5" s="21">
        <f>IF(OR($A5="",$B5="",$C5=""),"",'MPTO_working_3-way'!F4)</f>
        <v>3.4090309759033839</v>
      </c>
      <c r="J5" s="22">
        <f>IF(OR($A5="",$B5="",$C5=""),"",'MPTO_working_3-way'!G4)</f>
        <v>4.4217022753184958</v>
      </c>
      <c r="K5" s="17">
        <f>IF(OR($A5="",$B5="",$C5=""),"",'OddsRatio_working_3-way'!H4)</f>
        <v>2.0885638300367435</v>
      </c>
      <c r="L5" s="21">
        <f>IF(OR($A5="",$B5="",$C5=""),"",'OddsRatio_working_3-way'!I4)</f>
        <v>3.4074007779658735</v>
      </c>
      <c r="M5" s="22">
        <f>IF(OR($A5="",$B5="",$C5=""),"",'OddsRatio_working_3-way'!J4)</f>
        <v>4.3912950089606229</v>
      </c>
      <c r="N5" s="23">
        <f t="shared" ref="N5:N52" si="14">(1/E5)* 100</f>
        <v>47.634610670806431</v>
      </c>
      <c r="O5" s="24">
        <f t="shared" ref="O5:O52" si="15">(1/F5)* 100</f>
        <v>29.446850232862165</v>
      </c>
      <c r="P5" s="24">
        <f t="shared" ref="P5:P52" si="16">(1/G5)* 100</f>
        <v>22.918539096331401</v>
      </c>
      <c r="Q5" t="s">
        <v>142</v>
      </c>
      <c r="R5" t="s">
        <v>144</v>
      </c>
      <c r="S5" t="s">
        <v>175</v>
      </c>
      <c r="T5" s="35">
        <v>100</v>
      </c>
      <c r="U5" s="35">
        <f t="shared" ref="U5:U52" si="17">(1/A6)*((T5*A6)-T5)</f>
        <v>63.63636363636364</v>
      </c>
      <c r="V5" s="35">
        <f t="shared" ref="V5:V52" si="18">(1/B6)*((T5*B6)-T5)</f>
        <v>68.454258675078862</v>
      </c>
      <c r="W5" s="35">
        <f t="shared" ref="W5:W52" si="19">(1/C6)*((T5*C6)-T5)</f>
        <v>65.156794425087099</v>
      </c>
      <c r="X5" s="35">
        <f t="shared" ref="X5:X52" si="20">((1/B6)+(1/C6))*T5</f>
        <v>66.388946899834025</v>
      </c>
      <c r="Y5" s="35">
        <f t="shared" ref="Y5:Y52" si="21">((1/A6)+(1/C6))*T5</f>
        <v>71.206841938549246</v>
      </c>
      <c r="Z5" s="35">
        <f t="shared" ref="Z5:Z52" si="22">((1/A6)+(1/B6))*T5</f>
        <v>67.909377688557498</v>
      </c>
      <c r="AA5" s="35">
        <f t="shared" ref="AA5:AA52" si="23">U5-X5</f>
        <v>-2.7525832634703846</v>
      </c>
      <c r="AB5" s="35">
        <f t="shared" ref="AB5:AB52" si="24">V5-Y5</f>
        <v>-2.7525832634703846</v>
      </c>
      <c r="AC5" s="35">
        <f t="shared" ref="AC5:AC52" si="25">W5-Z5</f>
        <v>-2.7525832634703988</v>
      </c>
      <c r="AD5" s="27"/>
      <c r="AE5" s="27"/>
      <c r="AF5">
        <v>2.38</v>
      </c>
      <c r="AG5">
        <v>1.63</v>
      </c>
      <c r="AH5" s="36"/>
      <c r="AI5" s="27"/>
      <c r="AJ5" t="s">
        <v>170</v>
      </c>
    </row>
    <row r="6" spans="1:36" s="12" customFormat="1" ht="15" x14ac:dyDescent="0.25">
      <c r="A6">
        <v>2.75</v>
      </c>
      <c r="B6">
        <v>3.17</v>
      </c>
      <c r="C6">
        <v>2.87</v>
      </c>
      <c r="D6" s="20">
        <f t="shared" si="13"/>
        <v>2.7525832634703873E-2</v>
      </c>
      <c r="E6" s="17">
        <f>IF(OR($A6="",$B6="",$C6=""),"",A6*'MPTO_working_3-way'!$I5)</f>
        <v>2.8256960397454356</v>
      </c>
      <c r="F6" s="21">
        <f>IF(OR($A6="",$B6="",$C6=""),"",B6*'MPTO_working_3-way'!$I5)</f>
        <v>3.2572568894520111</v>
      </c>
      <c r="G6" s="22">
        <f>IF(OR($A6="",$B6="",$C6=""),"",C6*'MPTO_working_3-way'!$I5)</f>
        <v>2.9489991396616002</v>
      </c>
      <c r="H6" s="17">
        <f>IF(OR($A6="",$B6="",$C6=""),"",'MPTO_working_3-way'!E5)</f>
        <v>2.821184156000605</v>
      </c>
      <c r="I6" s="21">
        <f>IF(OR($A6="",$B6="",$C6=""),"",'MPTO_working_3-way'!F5)</f>
        <v>3.2649635203191112</v>
      </c>
      <c r="J6" s="22">
        <f>IF(OR($A6="",$B6="",$C6=""),"",'MPTO_working_3-way'!G5)</f>
        <v>2.9476198096711705</v>
      </c>
      <c r="K6" s="17">
        <f>IF(OR($A6="",$B6="",$C6=""),"",'OddsRatio_working_3-way'!H5)</f>
        <v>2.8233972306482245</v>
      </c>
      <c r="L6" s="21">
        <f>IF(OR($A6="",$B6="",$C6=""),"",'OddsRatio_working_3-way'!I5)</f>
        <v>3.261012566003799</v>
      </c>
      <c r="M6" s="22">
        <f>IF(OR($A6="",$B6="",$C6=""),"",'OddsRatio_working_3-way'!J5)</f>
        <v>2.9484301836069604</v>
      </c>
      <c r="N6" s="23">
        <f t="shared" si="14"/>
        <v>35.389510617358866</v>
      </c>
      <c r="O6" s="24">
        <f t="shared" si="15"/>
        <v>30.700679557645707</v>
      </c>
      <c r="P6" s="24">
        <f t="shared" si="16"/>
        <v>33.909809824995428</v>
      </c>
      <c r="Q6" t="s">
        <v>147</v>
      </c>
      <c r="R6" t="s">
        <v>130</v>
      </c>
      <c r="S6" t="s">
        <v>175</v>
      </c>
      <c r="T6" s="35">
        <v>100</v>
      </c>
      <c r="U6" s="35">
        <f t="shared" si="17"/>
        <v>75.247524752475243</v>
      </c>
      <c r="V6" s="35">
        <f t="shared" si="18"/>
        <v>71.83098591549296</v>
      </c>
      <c r="W6" s="35">
        <f t="shared" si="19"/>
        <v>50</v>
      </c>
      <c r="X6" s="35">
        <f t="shared" si="20"/>
        <v>78.169014084507054</v>
      </c>
      <c r="Y6" s="35">
        <f t="shared" si="21"/>
        <v>74.752475247524757</v>
      </c>
      <c r="Z6" s="35">
        <f t="shared" si="22"/>
        <v>52.921489332031804</v>
      </c>
      <c r="AA6" s="35">
        <f t="shared" si="23"/>
        <v>-2.9214893320318112</v>
      </c>
      <c r="AB6" s="35">
        <f t="shared" si="24"/>
        <v>-2.9214893320317969</v>
      </c>
      <c r="AC6" s="35">
        <f t="shared" si="25"/>
        <v>-2.9214893320318041</v>
      </c>
      <c r="AD6" s="27"/>
      <c r="AE6" s="27"/>
      <c r="AF6">
        <v>2.29</v>
      </c>
      <c r="AG6">
        <v>1.68</v>
      </c>
      <c r="AH6" s="36"/>
      <c r="AI6" s="27"/>
      <c r="AJ6" t="s">
        <v>170</v>
      </c>
    </row>
    <row r="7" spans="1:36" s="12" customFormat="1" ht="15" x14ac:dyDescent="0.25">
      <c r="A7">
        <v>4.04</v>
      </c>
      <c r="B7">
        <v>3.55</v>
      </c>
      <c r="C7">
        <v>2</v>
      </c>
      <c r="D7" s="20">
        <f t="shared" si="13"/>
        <v>2.9214893320318014E-2</v>
      </c>
      <c r="E7" s="17">
        <f>IF(OR($A7="",$B7="",$C7=""),"",A7*'MPTO_working_3-way'!$I6)</f>
        <v>4.1580281690140852</v>
      </c>
      <c r="F7" s="21">
        <f>IF(OR($A7="",$B7="",$C7=""),"",B7*'MPTO_working_3-way'!$I6)</f>
        <v>3.6537128712871287</v>
      </c>
      <c r="G7" s="22">
        <f>IF(OR($A7="",$B7="",$C7=""),"",C7*'MPTO_working_3-way'!$I6)</f>
        <v>2.058429786640636</v>
      </c>
      <c r="H7" s="17">
        <f>IF(OR($A7="",$B7="",$C7=""),"",'MPTO_working_3-way'!E6)</f>
        <v>4.2054540123155126</v>
      </c>
      <c r="I7" s="21">
        <f>IF(OR($A7="",$B7="",$C7=""),"",'MPTO_working_3-way'!F6)</f>
        <v>3.6771216135373042</v>
      </c>
      <c r="J7" s="22">
        <f>IF(OR($A7="",$B7="",$C7=""),"",'MPTO_working_3-way'!G6)</f>
        <v>2.0397269365696409</v>
      </c>
      <c r="K7" s="17">
        <f>IF(OR($A7="",$B7="",$C7=""),"",'OddsRatio_working_3-way'!H6)</f>
        <v>4.1832852961994442</v>
      </c>
      <c r="L7" s="21">
        <f>IF(OR($A7="",$B7="",$C7=""),"",'OddsRatio_working_3-way'!I6)</f>
        <v>3.6701899688515085</v>
      </c>
      <c r="M7" s="22">
        <f>IF(OR($A7="",$B7="",$C7=""),"",'OddsRatio_working_3-way'!J6)</f>
        <v>2.0471333211182383</v>
      </c>
      <c r="N7" s="23">
        <f t="shared" si="14"/>
        <v>24.049861120520287</v>
      </c>
      <c r="O7" s="24">
        <f t="shared" si="15"/>
        <v>27.369419416028723</v>
      </c>
      <c r="P7" s="24">
        <f t="shared" si="16"/>
        <v>48.580719463450983</v>
      </c>
      <c r="Q7" t="s">
        <v>146</v>
      </c>
      <c r="R7" t="s">
        <v>132</v>
      </c>
      <c r="S7" t="s">
        <v>175</v>
      </c>
      <c r="T7" s="35">
        <v>100</v>
      </c>
      <c r="U7" s="35">
        <f t="shared" si="17"/>
        <v>46.808510638297875</v>
      </c>
      <c r="V7" s="35">
        <f t="shared" si="18"/>
        <v>72.527472527472526</v>
      </c>
      <c r="W7" s="35">
        <f t="shared" si="19"/>
        <v>77.27272727272728</v>
      </c>
      <c r="X7" s="35">
        <f t="shared" si="20"/>
        <v>50.199800199800194</v>
      </c>
      <c r="Y7" s="35">
        <f t="shared" si="21"/>
        <v>75.918762088974859</v>
      </c>
      <c r="Z7" s="35">
        <f t="shared" si="22"/>
        <v>80.664016834229585</v>
      </c>
      <c r="AA7" s="35">
        <f t="shared" si="23"/>
        <v>-3.3912895615023189</v>
      </c>
      <c r="AB7" s="35">
        <f t="shared" si="24"/>
        <v>-3.3912895615023331</v>
      </c>
      <c r="AC7" s="35">
        <f t="shared" si="25"/>
        <v>-3.3912895615023047</v>
      </c>
      <c r="AD7" s="27"/>
      <c r="AE7" s="27"/>
      <c r="AF7">
        <v>1.98</v>
      </c>
      <c r="AG7">
        <v>1.91</v>
      </c>
      <c r="AH7" s="36"/>
      <c r="AI7" s="27"/>
      <c r="AJ7" t="s">
        <v>170</v>
      </c>
    </row>
    <row r="8" spans="1:36" ht="15" x14ac:dyDescent="0.25">
      <c r="A8">
        <v>1.88</v>
      </c>
      <c r="B8">
        <v>3.64</v>
      </c>
      <c r="C8">
        <v>4.4000000000000004</v>
      </c>
      <c r="D8" s="20">
        <f t="shared" si="13"/>
        <v>3.3912895615023197E-2</v>
      </c>
      <c r="E8" s="17">
        <f>IF(OR($A8="",$B8="",$C8=""),"",A8*'MPTO_working_3-way'!$I7)</f>
        <v>1.9437562437562435</v>
      </c>
      <c r="F8" s="21">
        <f>IF(OR($A8="",$B8="",$C8=""),"",B8*'MPTO_working_3-way'!$I7)</f>
        <v>3.7634429400386846</v>
      </c>
      <c r="G8" s="22">
        <f>IF(OR($A8="",$B8="",$C8=""),"",C8*'MPTO_working_3-way'!$I7)</f>
        <v>4.5492167407061022</v>
      </c>
      <c r="H8" s="17">
        <f>IF(OR($A8="",$B8="",$C8=""),"",'MPTO_working_3-way'!E7)</f>
        <v>1.9208214536027055</v>
      </c>
      <c r="I8" s="21">
        <f>IF(OR($A8="",$B8="",$C8=""),"",'MPTO_working_3-way'!F7)</f>
        <v>3.7962048978603797</v>
      </c>
      <c r="J8" s="22">
        <f>IF(OR($A8="",$B8="",$C8=""),"",'MPTO_working_3-way'!G7)</f>
        <v>4.6303064103405287</v>
      </c>
      <c r="K8" s="17">
        <f>IF(OR($A8="",$B8="",$C8=""),"",'OddsRatio_working_3-way'!H7)</f>
        <v>1.9295473622882973</v>
      </c>
      <c r="L8" s="21">
        <f>IF(OR($A8="",$B8="",$C8=""),"",'OddsRatio_working_3-way'!I7)</f>
        <v>3.7886420868648916</v>
      </c>
      <c r="M8" s="22">
        <f>IF(OR($A8="",$B8="",$C8=""),"",'OddsRatio_working_3-way'!J7)</f>
        <v>4.5914329906593299</v>
      </c>
      <c r="N8" s="23">
        <f t="shared" si="14"/>
        <v>51.446780079148901</v>
      </c>
      <c r="O8" s="24">
        <f t="shared" si="15"/>
        <v>26.571413887032946</v>
      </c>
      <c r="P8" s="24">
        <f t="shared" si="16"/>
        <v>21.981806033818163</v>
      </c>
      <c r="Q8" t="s">
        <v>158</v>
      </c>
      <c r="R8" t="s">
        <v>72</v>
      </c>
      <c r="S8" t="s">
        <v>175</v>
      </c>
      <c r="T8" s="35">
        <v>100</v>
      </c>
      <c r="U8" s="35">
        <f t="shared" si="17"/>
        <v>53.703703703703695</v>
      </c>
      <c r="V8" s="35">
        <f t="shared" si="18"/>
        <v>71.428571428571431</v>
      </c>
      <c r="W8" s="35">
        <f t="shared" si="19"/>
        <v>71.509971509971507</v>
      </c>
      <c r="X8" s="35">
        <f t="shared" si="20"/>
        <v>57.061457061457062</v>
      </c>
      <c r="Y8" s="35">
        <f t="shared" si="21"/>
        <v>74.786324786324784</v>
      </c>
      <c r="Z8" s="35">
        <f t="shared" si="22"/>
        <v>74.86772486772486</v>
      </c>
      <c r="AA8" s="35">
        <f t="shared" si="23"/>
        <v>-3.3577533577533671</v>
      </c>
      <c r="AB8" s="35">
        <f t="shared" si="24"/>
        <v>-3.3577533577533529</v>
      </c>
      <c r="AC8" s="35">
        <f t="shared" si="25"/>
        <v>-3.3577533577533529</v>
      </c>
      <c r="AF8">
        <v>2.0499999999999998</v>
      </c>
      <c r="AG8">
        <v>1.83</v>
      </c>
      <c r="AJ8" t="s">
        <v>125</v>
      </c>
    </row>
    <row r="9" spans="1:36" ht="15" x14ac:dyDescent="0.25">
      <c r="A9">
        <v>2.16</v>
      </c>
      <c r="B9">
        <v>3.5</v>
      </c>
      <c r="C9">
        <v>3.51</v>
      </c>
      <c r="D9" s="20">
        <f t="shared" si="13"/>
        <v>3.3577533577533458E-2</v>
      </c>
      <c r="E9" s="17">
        <f>IF(OR($A9="",$B9="",$C9=""),"",A9*'MPTO_working_3-way'!$I8)</f>
        <v>2.2325274725274724</v>
      </c>
      <c r="F9" s="21">
        <f>IF(OR($A9="",$B9="",$C9=""),"",B9*'MPTO_working_3-way'!$I8)</f>
        <v>3.6175213675213671</v>
      </c>
      <c r="G9" s="22">
        <f>IF(OR($A9="",$B9="",$C9=""),"",C9*'MPTO_working_3-way'!$I8)</f>
        <v>3.6278571428571422</v>
      </c>
      <c r="H9" s="17">
        <f>IF(OR($A9="",$B9="",$C9=""),"",'MPTO_working_3-way'!E8)</f>
        <v>2.2135135135135133</v>
      </c>
      <c r="I9" s="21">
        <f>IF(OR($A9="",$B9="",$C9=""),"",'MPTO_working_3-way'!F8)</f>
        <v>3.6426982950333575</v>
      </c>
      <c r="J9" s="22">
        <f>IF(OR($A9="",$B9="",$C9=""),"",'MPTO_working_3-way'!G8)</f>
        <v>3.6535315985130103</v>
      </c>
      <c r="K9" s="17">
        <f>IF(OR($A9="",$B9="",$C9=""),"",'OddsRatio_working_3-way'!H8)</f>
        <v>2.221365882108131</v>
      </c>
      <c r="L9" s="21">
        <f>IF(OR($A9="",$B9="",$C9=""),"",'OddsRatio_working_3-way'!I8)</f>
        <v>3.6322540562675241</v>
      </c>
      <c r="M9" s="22">
        <f>IF(OR($A9="",$B9="",$C9=""),"",'OddsRatio_working_3-way'!J8)</f>
        <v>3.6427830724925943</v>
      </c>
      <c r="N9" s="23">
        <f t="shared" si="14"/>
        <v>44.792281945264818</v>
      </c>
      <c r="O9" s="24">
        <f t="shared" si="15"/>
        <v>27.643236857649146</v>
      </c>
      <c r="P9" s="24">
        <f t="shared" si="16"/>
        <v>27.564481197086042</v>
      </c>
      <c r="Q9" t="s">
        <v>77</v>
      </c>
      <c r="R9" t="s">
        <v>75</v>
      </c>
      <c r="S9" t="s">
        <v>175</v>
      </c>
      <c r="T9" s="35">
        <v>100</v>
      </c>
      <c r="U9" s="35">
        <f t="shared" si="17"/>
        <v>79.423868312757207</v>
      </c>
      <c r="V9" s="35">
        <f t="shared" si="18"/>
        <v>73.118279569892465</v>
      </c>
      <c r="W9" s="35">
        <f t="shared" si="19"/>
        <v>43.820224719101127</v>
      </c>
      <c r="X9" s="35">
        <f t="shared" si="20"/>
        <v>83.061495711006401</v>
      </c>
      <c r="Y9" s="35">
        <f t="shared" si="21"/>
        <v>76.755906968141673</v>
      </c>
      <c r="Z9" s="35">
        <f t="shared" si="22"/>
        <v>47.45785211735032</v>
      </c>
      <c r="AA9" s="35">
        <f t="shared" si="23"/>
        <v>-3.6376273982491938</v>
      </c>
      <c r="AB9" s="35">
        <f t="shared" si="24"/>
        <v>-3.637627398249208</v>
      </c>
      <c r="AC9" s="35">
        <f t="shared" si="25"/>
        <v>-3.6376273982491938</v>
      </c>
      <c r="AF9">
        <v>1.98</v>
      </c>
      <c r="AG9">
        <v>1.89</v>
      </c>
      <c r="AJ9" t="s">
        <v>125</v>
      </c>
    </row>
    <row r="10" spans="1:36" ht="15" x14ac:dyDescent="0.25">
      <c r="A10">
        <v>4.8600000000000003</v>
      </c>
      <c r="B10">
        <v>3.72</v>
      </c>
      <c r="C10">
        <v>1.78</v>
      </c>
      <c r="D10" s="20">
        <f t="shared" si="13"/>
        <v>3.6376273982491991E-2</v>
      </c>
      <c r="E10" s="17">
        <f>IF(OR($A10="",$B10="",$C10=""),"",A10*'MPTO_working_3-way'!$I9)</f>
        <v>5.0367886915549116</v>
      </c>
      <c r="F10" s="21">
        <f>IF(OR($A10="",$B10="",$C10=""),"",B10*'MPTO_working_3-way'!$I9)</f>
        <v>3.8553197392148704</v>
      </c>
      <c r="G10" s="22">
        <f>IF(OR($A10="",$B10="",$C10=""),"",C10*'MPTO_working_3-way'!$I9)</f>
        <v>1.8447497676888358</v>
      </c>
      <c r="H10" s="17">
        <f>IF(OR($A10="",$B10="",$C10=""),"",'MPTO_working_3-way'!E9)</f>
        <v>5.1643318218465479</v>
      </c>
      <c r="I10" s="21">
        <f>IF(OR($A10="",$B10="",$C10=""),"",'MPTO_working_3-way'!F9)</f>
        <v>3.8957227278626032</v>
      </c>
      <c r="J10" s="22">
        <f>IF(OR($A10="",$B10="",$C10=""),"",'MPTO_working_3-way'!G9)</f>
        <v>1.8192656766422868</v>
      </c>
      <c r="K10" s="17">
        <f>IF(OR($A10="",$B10="",$C10=""),"",'OddsRatio_working_3-way'!H9)</f>
        <v>5.1007094853191459</v>
      </c>
      <c r="L10" s="21">
        <f>IF(OR($A10="",$B10="",$C10=""),"",'OddsRatio_working_3-way'!I9)</f>
        <v>3.8896191191886214</v>
      </c>
      <c r="M10" s="22">
        <f>IF(OR($A10="",$B10="",$C10=""),"",'OddsRatio_working_3-way'!J9)</f>
        <v>1.8286407768261486</v>
      </c>
      <c r="N10" s="23">
        <f t="shared" si="14"/>
        <v>19.853920051811606</v>
      </c>
      <c r="O10" s="24">
        <f t="shared" si="15"/>
        <v>25.938185874140967</v>
      </c>
      <c r="P10" s="24">
        <f t="shared" si="16"/>
        <v>54.207894074047424</v>
      </c>
      <c r="Q10" t="s">
        <v>82</v>
      </c>
      <c r="R10" t="s">
        <v>161</v>
      </c>
      <c r="S10" t="s">
        <v>175</v>
      </c>
      <c r="T10" s="35">
        <v>100</v>
      </c>
      <c r="U10" s="35">
        <f t="shared" si="17"/>
        <v>69.135802469135797</v>
      </c>
      <c r="V10" s="35">
        <f t="shared" si="18"/>
        <v>71.428571428571431</v>
      </c>
      <c r="W10" s="35">
        <f t="shared" si="19"/>
        <v>56.140350877192972</v>
      </c>
      <c r="X10" s="35">
        <f t="shared" si="20"/>
        <v>72.431077694235597</v>
      </c>
      <c r="Y10" s="35">
        <f t="shared" si="21"/>
        <v>74.723846653671217</v>
      </c>
      <c r="Z10" s="35">
        <f t="shared" si="22"/>
        <v>59.435626102292758</v>
      </c>
      <c r="AA10" s="35">
        <f t="shared" si="23"/>
        <v>-3.2952752250998003</v>
      </c>
      <c r="AB10" s="35">
        <f t="shared" si="24"/>
        <v>-3.2952752250997861</v>
      </c>
      <c r="AC10" s="35">
        <f t="shared" si="25"/>
        <v>-3.2952752250997861</v>
      </c>
      <c r="AF10">
        <v>2</v>
      </c>
      <c r="AG10">
        <v>1.88</v>
      </c>
      <c r="AJ10" t="s">
        <v>125</v>
      </c>
    </row>
    <row r="11" spans="1:36" ht="15" x14ac:dyDescent="0.25">
      <c r="A11">
        <v>3.24</v>
      </c>
      <c r="B11">
        <v>3.5</v>
      </c>
      <c r="C11">
        <v>2.2799999999999998</v>
      </c>
      <c r="D11" s="20">
        <f t="shared" si="13"/>
        <v>3.2952752250997808E-2</v>
      </c>
      <c r="E11" s="17">
        <f>IF(OR($A11="",$B11="",$C11=""),"",A11*'MPTO_working_3-way'!$I10)</f>
        <v>3.3467669172932331</v>
      </c>
      <c r="F11" s="21">
        <f>IF(OR($A11="",$B11="",$C11=""),"",B11*'MPTO_working_3-way'!$I10)</f>
        <v>3.6153346328784925</v>
      </c>
      <c r="G11" s="22">
        <f>IF(OR($A11="",$B11="",$C11=""),"",C11*'MPTO_working_3-way'!$I10)</f>
        <v>2.355132275132275</v>
      </c>
      <c r="H11" s="17">
        <f>IF(OR($A11="",$B11="",$C11=""),"",'MPTO_working_3-way'!E10)</f>
        <v>3.3595634095634095</v>
      </c>
      <c r="I11" s="21">
        <f>IF(OR($A11="",$B11="",$C11=""),"",'MPTO_working_3-way'!F10)</f>
        <v>3.6399369298344411</v>
      </c>
      <c r="J11" s="22">
        <f>IF(OR($A11="",$B11="",$C11=""),"",'MPTO_working_3-way'!G10)</f>
        <v>2.3385672937771345</v>
      </c>
      <c r="K11" s="17">
        <f>IF(OR($A11="",$B11="",$C11=""),"",'OddsRatio_working_3-way'!H10)</f>
        <v>3.3549260376608987</v>
      </c>
      <c r="L11" s="21">
        <f>IF(OR($A11="",$B11="",$C11=""),"",'OddsRatio_working_3-way'!I10)</f>
        <v>3.6282656670322533</v>
      </c>
      <c r="M11" s="22">
        <f>IF(OR($A11="",$B11="",$C11=""),"",'OddsRatio_working_3-way'!J10)</f>
        <v>2.3456720215205134</v>
      </c>
      <c r="N11" s="23">
        <f t="shared" si="14"/>
        <v>29.879583033788641</v>
      </c>
      <c r="O11" s="24">
        <f t="shared" si="15"/>
        <v>27.659956865564343</v>
      </c>
      <c r="P11" s="24">
        <f t="shared" si="16"/>
        <v>42.460460100647019</v>
      </c>
      <c r="Q11" t="s">
        <v>84</v>
      </c>
      <c r="R11" t="s">
        <v>152</v>
      </c>
      <c r="S11" t="s">
        <v>175</v>
      </c>
      <c r="T11" s="35">
        <v>100</v>
      </c>
      <c r="U11" s="35">
        <f t="shared" si="17"/>
        <v>65.986394557823132</v>
      </c>
      <c r="V11" s="35">
        <f t="shared" si="18"/>
        <v>70.149253731343279</v>
      </c>
      <c r="W11" s="35">
        <f t="shared" si="19"/>
        <v>60.629921259842511</v>
      </c>
      <c r="X11" s="35">
        <f t="shared" si="20"/>
        <v>69.220825008814188</v>
      </c>
      <c r="Y11" s="35">
        <f t="shared" si="21"/>
        <v>73.383684182334335</v>
      </c>
      <c r="Z11" s="35">
        <f t="shared" si="22"/>
        <v>63.864351710833574</v>
      </c>
      <c r="AA11" s="35">
        <f t="shared" si="23"/>
        <v>-3.2344304509910557</v>
      </c>
      <c r="AB11" s="35">
        <f t="shared" si="24"/>
        <v>-3.2344304509910557</v>
      </c>
      <c r="AC11" s="35">
        <f t="shared" si="25"/>
        <v>-3.2344304509910629</v>
      </c>
      <c r="AF11">
        <v>1.91</v>
      </c>
      <c r="AG11">
        <v>1.96</v>
      </c>
      <c r="AJ11" t="s">
        <v>125</v>
      </c>
    </row>
    <row r="12" spans="1:36" ht="15" x14ac:dyDescent="0.25">
      <c r="A12">
        <v>2.94</v>
      </c>
      <c r="B12">
        <v>3.35</v>
      </c>
      <c r="C12">
        <v>2.54</v>
      </c>
      <c r="D12" s="20">
        <f t="shared" si="13"/>
        <v>3.2344304509910549E-2</v>
      </c>
      <c r="E12" s="17">
        <f>IF(OR($A12="",$B12="",$C12=""),"",A12*'MPTO_working_3-way'!$I11)</f>
        <v>3.0350922552591371</v>
      </c>
      <c r="F12" s="21">
        <f>IF(OR($A12="",$B12="",$C12=""),"",B12*'MPTO_working_3-way'!$I11)</f>
        <v>3.4583534201082005</v>
      </c>
      <c r="G12" s="22">
        <f>IF(OR($A12="",$B12="",$C12=""),"",C12*'MPTO_working_3-way'!$I11)</f>
        <v>2.622154533455173</v>
      </c>
      <c r="H12" s="17">
        <f>IF(OR($A12="",$B12="",$C12=""),"",'MPTO_working_3-way'!E11)</f>
        <v>3.036241001445918</v>
      </c>
      <c r="I12" s="21">
        <f>IF(OR($A12="",$B12="",$C12=""),"",'MPTO_working_3-way'!F11)</f>
        <v>3.4755284652995369</v>
      </c>
      <c r="J12" s="22">
        <f>IF(OR($A12="",$B12="",$C12=""),"",'MPTO_working_3-way'!G11)</f>
        <v>2.6115159583907777</v>
      </c>
      <c r="K12" s="17">
        <f>IF(OR($A12="",$B12="",$C12=""),"",'OddsRatio_working_3-way'!H11)</f>
        <v>3.0363278391646285</v>
      </c>
      <c r="L12" s="21">
        <f>IF(OR($A12="",$B12="",$C12=""),"",'OddsRatio_working_3-way'!I11)</f>
        <v>3.4666857845550916</v>
      </c>
      <c r="M12" s="22">
        <f>IF(OR($A12="",$B12="",$C12=""),"",'OddsRatio_working_3-way'!J11)</f>
        <v>2.6164664290275916</v>
      </c>
      <c r="N12" s="23">
        <f t="shared" si="14"/>
        <v>32.947927637692835</v>
      </c>
      <c r="O12" s="24">
        <f t="shared" si="15"/>
        <v>28.915494702930427</v>
      </c>
      <c r="P12" s="24">
        <f t="shared" si="16"/>
        <v>38.136577659376741</v>
      </c>
      <c r="Q12" t="s">
        <v>79</v>
      </c>
      <c r="R12" t="s">
        <v>159</v>
      </c>
      <c r="S12" t="s">
        <v>175</v>
      </c>
      <c r="T12" s="35">
        <v>100</v>
      </c>
      <c r="U12" s="35">
        <f t="shared" si="17"/>
        <v>62.406015037593981</v>
      </c>
      <c r="V12" s="35">
        <f t="shared" si="18"/>
        <v>71.264367816091948</v>
      </c>
      <c r="W12" s="35">
        <f t="shared" si="19"/>
        <v>63.099630996309962</v>
      </c>
      <c r="X12" s="35">
        <f t="shared" si="20"/>
        <v>65.636001187598083</v>
      </c>
      <c r="Y12" s="35">
        <f t="shared" si="21"/>
        <v>74.494353966096043</v>
      </c>
      <c r="Z12" s="35">
        <f t="shared" si="22"/>
        <v>66.329617146314064</v>
      </c>
      <c r="AA12" s="35">
        <f t="shared" si="23"/>
        <v>-3.2299861500041018</v>
      </c>
      <c r="AB12" s="35">
        <f t="shared" si="24"/>
        <v>-3.2299861500040947</v>
      </c>
      <c r="AC12" s="35">
        <f t="shared" si="25"/>
        <v>-3.2299861500041018</v>
      </c>
      <c r="AF12">
        <v>2.0699999999999998</v>
      </c>
      <c r="AG12">
        <v>1.8</v>
      </c>
      <c r="AJ12" t="s">
        <v>125</v>
      </c>
    </row>
    <row r="13" spans="1:36" ht="15" x14ac:dyDescent="0.25">
      <c r="A13">
        <v>2.66</v>
      </c>
      <c r="B13">
        <v>3.48</v>
      </c>
      <c r="C13">
        <v>2.71</v>
      </c>
      <c r="D13" s="20">
        <f t="shared" si="13"/>
        <v>3.2299861500040938E-2</v>
      </c>
      <c r="E13" s="17">
        <f>IF(OR($A13="",$B13="",$C13=""),"",A13*'MPTO_working_3-way'!$I12)</f>
        <v>2.745917631590109</v>
      </c>
      <c r="F13" s="21">
        <f>IF(OR($A13="",$B13="",$C13=""),"",B13*'MPTO_working_3-way'!$I12)</f>
        <v>3.5924035180201424</v>
      </c>
      <c r="G13" s="22">
        <f>IF(OR($A13="",$B13="",$C13=""),"",C13*'MPTO_working_3-way'!$I12)</f>
        <v>2.7975326246651111</v>
      </c>
      <c r="H13" s="17">
        <f>IF(OR($A13="",$B13="",$C13=""),"",'MPTO_working_3-way'!E12)</f>
        <v>2.7384263693117217</v>
      </c>
      <c r="I13" s="21">
        <f>IF(OR($A13="",$B13="",$C13=""),"",'MPTO_working_3-way'!F12)</f>
        <v>3.6154636096667829</v>
      </c>
      <c r="J13" s="22">
        <f>IF(OR($A13="",$B13="",$C13=""),"",'MPTO_working_3-way'!G12)</f>
        <v>2.7914475776969603</v>
      </c>
      <c r="K13" s="17">
        <f>IF(OR($A13="",$B13="",$C13=""),"",'OddsRatio_working_3-way'!H12)</f>
        <v>2.7423459970566482</v>
      </c>
      <c r="L13" s="21">
        <f>IF(OR($A13="",$B13="",$C13=""),"",'OddsRatio_working_3-way'!I12)</f>
        <v>3.6030229353617389</v>
      </c>
      <c r="M13" s="22">
        <f>IF(OR($A13="",$B13="",$C13=""),"",'OddsRatio_working_3-way'!J12)</f>
        <v>2.7948262981728114</v>
      </c>
      <c r="N13" s="23">
        <f t="shared" si="14"/>
        <v>36.417698349564802</v>
      </c>
      <c r="O13" s="24">
        <f t="shared" si="15"/>
        <v>27.836516554552411</v>
      </c>
      <c r="P13" s="24">
        <f t="shared" si="16"/>
        <v>35.745785095882795</v>
      </c>
      <c r="Q13" t="s">
        <v>155</v>
      </c>
      <c r="R13" t="s">
        <v>86</v>
      </c>
      <c r="S13" t="s">
        <v>175</v>
      </c>
      <c r="T13" s="35">
        <v>100</v>
      </c>
      <c r="U13" s="35">
        <f t="shared" si="17"/>
        <v>73.333333333333329</v>
      </c>
      <c r="V13" s="35">
        <f t="shared" si="18"/>
        <v>72.67759562841529</v>
      </c>
      <c r="W13" s="35">
        <f t="shared" si="19"/>
        <v>50.495049504950494</v>
      </c>
      <c r="X13" s="35">
        <f t="shared" si="20"/>
        <v>76.827354866634195</v>
      </c>
      <c r="Y13" s="35">
        <f t="shared" si="21"/>
        <v>76.171617161716171</v>
      </c>
      <c r="Z13" s="35">
        <f t="shared" si="22"/>
        <v>53.989071038251367</v>
      </c>
      <c r="AA13" s="35">
        <f t="shared" si="23"/>
        <v>-3.4940215333008666</v>
      </c>
      <c r="AB13" s="35">
        <f t="shared" si="24"/>
        <v>-3.4940215333008808</v>
      </c>
      <c r="AC13" s="35">
        <f t="shared" si="25"/>
        <v>-3.4940215333008737</v>
      </c>
      <c r="AF13">
        <v>2</v>
      </c>
      <c r="AG13">
        <v>1.87</v>
      </c>
      <c r="AJ13" t="s">
        <v>125</v>
      </c>
    </row>
    <row r="14" spans="1:36" ht="15" x14ac:dyDescent="0.25">
      <c r="A14">
        <v>3.75</v>
      </c>
      <c r="B14">
        <v>3.66</v>
      </c>
      <c r="C14">
        <v>2.02</v>
      </c>
      <c r="D14" s="20">
        <f t="shared" si="13"/>
        <v>3.4940215333008728E-2</v>
      </c>
      <c r="E14" s="17">
        <f>IF(OR($A14="",$B14="",$C14=""),"",A14*'MPTO_working_3-way'!$I13)</f>
        <v>3.8810258074987827</v>
      </c>
      <c r="F14" s="21">
        <f>IF(OR($A14="",$B14="",$C14=""),"",B14*'MPTO_working_3-way'!$I13)</f>
        <v>3.7878811881188121</v>
      </c>
      <c r="G14" s="22">
        <f>IF(OR($A14="",$B14="",$C14=""),"",C14*'MPTO_working_3-way'!$I13)</f>
        <v>2.0905792349726777</v>
      </c>
      <c r="H14" s="17">
        <f>IF(OR($A14="",$B14="",$C14=""),"",'MPTO_working_3-way'!E13)</f>
        <v>3.9212621812370054</v>
      </c>
      <c r="I14" s="21">
        <f>IF(OR($A14="",$B14="",$C14=""),"",'MPTO_working_3-way'!F13)</f>
        <v>3.8229616249086473</v>
      </c>
      <c r="J14" s="22">
        <f>IF(OR($A14="",$B14="",$C14=""),"",'MPTO_working_3-way'!G13)</f>
        <v>2.0686683430208701</v>
      </c>
      <c r="K14" s="17">
        <f>IF(OR($A14="",$B14="",$C14=""),"",'OddsRatio_working_3-way'!H13)</f>
        <v>3.9045601158918628</v>
      </c>
      <c r="L14" s="21">
        <f>IF(OR($A14="",$B14="",$C14=""),"",'OddsRatio_working_3-way'!I13)</f>
        <v>3.8095017848263115</v>
      </c>
      <c r="M14" s="22">
        <f>IF(OR($A14="",$B14="",$C14=""),"",'OddsRatio_working_3-way'!J13)</f>
        <v>2.077327752076255</v>
      </c>
      <c r="N14" s="23">
        <f t="shared" si="14"/>
        <v>25.766383672786585</v>
      </c>
      <c r="O14" s="24">
        <f t="shared" si="15"/>
        <v>26.399983271297728</v>
      </c>
      <c r="P14" s="24">
        <f t="shared" si="16"/>
        <v>47.833633055915683</v>
      </c>
      <c r="Q14" t="s">
        <v>157</v>
      </c>
      <c r="R14" t="s">
        <v>78</v>
      </c>
      <c r="S14" t="s">
        <v>175</v>
      </c>
      <c r="T14" s="35">
        <v>100</v>
      </c>
      <c r="U14" s="35">
        <f t="shared" si="17"/>
        <v>56.521739130434774</v>
      </c>
      <c r="V14" s="35">
        <f t="shared" si="18"/>
        <v>72.375690607734811</v>
      </c>
      <c r="W14" s="35">
        <f t="shared" si="19"/>
        <v>67.741935483870961</v>
      </c>
      <c r="X14" s="35">
        <f t="shared" si="20"/>
        <v>59.882373908394229</v>
      </c>
      <c r="Y14" s="35">
        <f t="shared" si="21"/>
        <v>75.736325385694258</v>
      </c>
      <c r="Z14" s="35">
        <f t="shared" si="22"/>
        <v>71.102570261830422</v>
      </c>
      <c r="AA14" s="35">
        <f t="shared" si="23"/>
        <v>-3.3606347779594543</v>
      </c>
      <c r="AB14" s="35">
        <f t="shared" si="24"/>
        <v>-3.3606347779594472</v>
      </c>
      <c r="AC14" s="35">
        <f t="shared" si="25"/>
        <v>-3.3606347779594614</v>
      </c>
      <c r="AF14">
        <v>1.87</v>
      </c>
      <c r="AG14">
        <v>2</v>
      </c>
      <c r="AJ14" t="s">
        <v>125</v>
      </c>
    </row>
    <row r="15" spans="1:36" ht="15" x14ac:dyDescent="0.25">
      <c r="A15">
        <v>2.2999999999999998</v>
      </c>
      <c r="B15">
        <v>3.62</v>
      </c>
      <c r="C15">
        <v>3.1</v>
      </c>
      <c r="D15" s="20">
        <f t="shared" si="13"/>
        <v>3.3606347779594481E-2</v>
      </c>
      <c r="E15" s="17">
        <f>IF(OR($A15="",$B15="",$C15=""),"",A15*'MPTO_working_3-way'!$I14)</f>
        <v>2.3772945998930672</v>
      </c>
      <c r="F15" s="21">
        <f>IF(OR($A15="",$B15="",$C15=""),"",B15*'MPTO_working_3-way'!$I14)</f>
        <v>3.7416549789621323</v>
      </c>
      <c r="G15" s="22">
        <f>IF(OR($A15="",$B15="",$C15=""),"",C15*'MPTO_working_3-way'!$I14)</f>
        <v>3.2041796781167431</v>
      </c>
      <c r="H15" s="17">
        <f>IF(OR($A15="",$B15="",$C15=""),"",'MPTO_working_3-way'!E14)</f>
        <v>2.3608263767355924</v>
      </c>
      <c r="I15" s="21">
        <f>IF(OR($A15="",$B15="",$C15=""),"",'MPTO_working_3-way'!F14)</f>
        <v>3.7730014715484397</v>
      </c>
      <c r="J15" s="22">
        <f>IF(OR($A15="",$B15="",$C15=""),"",'MPTO_working_3-way'!G14)</f>
        <v>3.2115252212719723</v>
      </c>
      <c r="K15" s="17">
        <f>IF(OR($A15="",$B15="",$C15=""),"",'OddsRatio_working_3-way'!H14)</f>
        <v>2.3680109958478459</v>
      </c>
      <c r="L15" s="21">
        <f>IF(OR($A15="",$B15="",$C15=""),"",'OddsRatio_working_3-way'!I14)</f>
        <v>3.7570683147087349</v>
      </c>
      <c r="M15" s="22">
        <f>IF(OR($A15="",$B15="",$C15=""),"",'OddsRatio_working_3-way'!J14)</f>
        <v>3.2098639163695974</v>
      </c>
      <c r="N15" s="23">
        <f t="shared" si="14"/>
        <v>42.064622535422444</v>
      </c>
      <c r="O15" s="24">
        <f t="shared" si="15"/>
        <v>26.726141389909287</v>
      </c>
      <c r="P15" s="24">
        <f t="shared" si="16"/>
        <v>31.209236074668262</v>
      </c>
      <c r="Q15" t="s">
        <v>80</v>
      </c>
      <c r="R15" t="s">
        <v>156</v>
      </c>
      <c r="S15" t="s">
        <v>175</v>
      </c>
      <c r="T15" s="35">
        <v>100</v>
      </c>
      <c r="U15" s="35">
        <f t="shared" si="17"/>
        <v>60.9375</v>
      </c>
      <c r="V15" s="35">
        <f t="shared" si="18"/>
        <v>70.930232558139537</v>
      </c>
      <c r="W15" s="35">
        <f t="shared" si="19"/>
        <v>64.788732394366207</v>
      </c>
      <c r="X15" s="35">
        <f t="shared" si="20"/>
        <v>64.281035047494271</v>
      </c>
      <c r="Y15" s="35">
        <f t="shared" si="21"/>
        <v>74.273767605633793</v>
      </c>
      <c r="Z15" s="35">
        <f t="shared" si="22"/>
        <v>68.132267441860478</v>
      </c>
      <c r="AA15" s="35">
        <f t="shared" si="23"/>
        <v>-3.3435350474942709</v>
      </c>
      <c r="AB15" s="35">
        <f t="shared" si="24"/>
        <v>-3.3435350474942567</v>
      </c>
      <c r="AC15" s="35">
        <f t="shared" si="25"/>
        <v>-3.3435350474942709</v>
      </c>
      <c r="AF15">
        <v>1.71</v>
      </c>
      <c r="AG15">
        <v>2.2000000000000002</v>
      </c>
      <c r="AJ15" t="s">
        <v>125</v>
      </c>
    </row>
    <row r="16" spans="1:36" ht="15" x14ac:dyDescent="0.25">
      <c r="A16">
        <v>2.56</v>
      </c>
      <c r="B16">
        <v>3.44</v>
      </c>
      <c r="C16">
        <v>2.84</v>
      </c>
      <c r="D16" s="20">
        <f t="shared" si="13"/>
        <v>3.3435350474942727E-2</v>
      </c>
      <c r="E16" s="17">
        <f>IF(OR($A16="",$B16="",$C16=""),"",A16*'MPTO_working_3-way'!$I15)</f>
        <v>2.6455944972158534</v>
      </c>
      <c r="F16" s="21">
        <f>IF(OR($A16="",$B16="",$C16=""),"",B16*'MPTO_working_3-way'!$I15)</f>
        <v>3.555017605633803</v>
      </c>
      <c r="G16" s="22">
        <f>IF(OR($A16="",$B16="",$C16=""),"",C16*'MPTO_working_3-way'!$I15)</f>
        <v>2.9349563953488373</v>
      </c>
      <c r="H16" s="17">
        <f>IF(OR($A16="",$B16="",$C16=""),"",'MPTO_working_3-way'!E15)</f>
        <v>2.6351858012425708</v>
      </c>
      <c r="I16" s="21">
        <f>IF(OR($A16="",$B16="",$C16=""),"",'MPTO_working_3-way'!F15)</f>
        <v>3.5771448796890164</v>
      </c>
      <c r="J16" s="22">
        <f>IF(OR($A16="",$B16="",$C16=""),"",'MPTO_working_3-way'!G15)</f>
        <v>2.9328303321708939</v>
      </c>
      <c r="K16" s="17">
        <f>IF(OR($A16="",$B16="",$C16=""),"",'OddsRatio_working_3-way'!H15)</f>
        <v>2.6401800129294766</v>
      </c>
      <c r="L16" s="21">
        <f>IF(OR($A16="",$B16="",$C16=""),"",'OddsRatio_working_3-way'!I15)</f>
        <v>3.5654097638127706</v>
      </c>
      <c r="M16" s="22">
        <f>IF(OR($A16="",$B16="",$C16=""),"",'OddsRatio_working_3-way'!J15)</f>
        <v>2.9345712973014333</v>
      </c>
      <c r="N16" s="23">
        <f t="shared" si="14"/>
        <v>37.798687631546365</v>
      </c>
      <c r="O16" s="24">
        <f t="shared" si="15"/>
        <v>28.129255911848457</v>
      </c>
      <c r="P16" s="24">
        <f t="shared" si="16"/>
        <v>34.072056456605168</v>
      </c>
      <c r="Q16" t="s">
        <v>76</v>
      </c>
      <c r="R16" t="s">
        <v>85</v>
      </c>
      <c r="S16" t="s">
        <v>175</v>
      </c>
      <c r="T16" s="35">
        <v>100</v>
      </c>
      <c r="U16" s="35">
        <f t="shared" si="17"/>
        <v>57.081545064377686</v>
      </c>
      <c r="V16" s="35">
        <f t="shared" si="18"/>
        <v>71.098265895953759</v>
      </c>
      <c r="W16" s="35">
        <f t="shared" si="19"/>
        <v>68.35443037974683</v>
      </c>
      <c r="X16" s="35">
        <f t="shared" si="20"/>
        <v>60.547303724299404</v>
      </c>
      <c r="Y16" s="35">
        <f t="shared" si="21"/>
        <v>74.564024555875477</v>
      </c>
      <c r="Z16" s="35">
        <f t="shared" si="22"/>
        <v>71.820189039668563</v>
      </c>
      <c r="AA16" s="35">
        <f t="shared" si="23"/>
        <v>-3.4657586599217183</v>
      </c>
      <c r="AB16" s="35">
        <f t="shared" si="24"/>
        <v>-3.4657586599217183</v>
      </c>
      <c r="AC16" s="35">
        <f t="shared" si="25"/>
        <v>-3.4657586599217325</v>
      </c>
      <c r="AF16">
        <v>1.92</v>
      </c>
      <c r="AG16">
        <v>1.95</v>
      </c>
      <c r="AJ16" t="s">
        <v>125</v>
      </c>
    </row>
    <row r="17" spans="1:36" ht="15" x14ac:dyDescent="0.25">
      <c r="A17">
        <v>2.33</v>
      </c>
      <c r="B17">
        <v>3.46</v>
      </c>
      <c r="C17">
        <v>3.16</v>
      </c>
      <c r="D17" s="20">
        <f t="shared" si="13"/>
        <v>3.4657586599217138E-2</v>
      </c>
      <c r="E17" s="17">
        <f>IF(OR($A17="",$B17="",$C17=""),"",A17*'MPTO_working_3-way'!$I16)</f>
        <v>2.4107521767761759</v>
      </c>
      <c r="F17" s="21">
        <f>IF(OR($A17="",$B17="",$C17=""),"",B17*'MPTO_working_3-way'!$I16)</f>
        <v>3.5799152496332911</v>
      </c>
      <c r="G17" s="22">
        <f>IF(OR($A17="",$B17="",$C17=""),"",C17*'MPTO_working_3-way'!$I16)</f>
        <v>3.2695179736535263</v>
      </c>
      <c r="H17" s="17">
        <f>IF(OR($A17="",$B17="",$C17=""),"",'MPTO_working_3-way'!E16)</f>
        <v>2.3944524148966244</v>
      </c>
      <c r="I17" s="21">
        <f>IF(OR($A17="",$B17="",$C17=""),"",'MPTO_working_3-way'!F16)</f>
        <v>3.6040606092158773</v>
      </c>
      <c r="J17" s="22">
        <f>IF(OR($A17="",$B17="",$C17=""),"",'MPTO_working_3-way'!G16)</f>
        <v>3.2797297867935815</v>
      </c>
      <c r="K17" s="17">
        <f>IF(OR($A17="",$B17="",$C17=""),"",'OddsRatio_working_3-way'!H16)</f>
        <v>2.4015485357875761</v>
      </c>
      <c r="L17" s="21">
        <f>IF(OR($A17="",$B17="",$C17=""),"",'OddsRatio_working_3-way'!I16)</f>
        <v>3.5923378932612304</v>
      </c>
      <c r="M17" s="22">
        <f>IF(OR($A17="",$B17="",$C17=""),"",'OddsRatio_working_3-way'!J16)</f>
        <v>3.2761991257903498</v>
      </c>
      <c r="N17" s="23">
        <f t="shared" si="14"/>
        <v>41.48082949518556</v>
      </c>
      <c r="O17" s="24">
        <f t="shared" si="15"/>
        <v>27.933622174503576</v>
      </c>
      <c r="P17" s="24">
        <f t="shared" si="16"/>
        <v>30.585548330310875</v>
      </c>
      <c r="Q17" t="s">
        <v>83</v>
      </c>
      <c r="R17" t="s">
        <v>81</v>
      </c>
      <c r="S17" t="s">
        <v>175</v>
      </c>
      <c r="T17" s="35">
        <v>100</v>
      </c>
      <c r="U17" s="35">
        <f t="shared" si="17"/>
        <v>72.527472527472526</v>
      </c>
      <c r="V17" s="35">
        <f t="shared" si="18"/>
        <v>69.040247678018574</v>
      </c>
      <c r="W17" s="35">
        <f t="shared" si="19"/>
        <v>55.156950672645742</v>
      </c>
      <c r="X17" s="35">
        <f t="shared" si="20"/>
        <v>75.802801649335677</v>
      </c>
      <c r="Y17" s="35">
        <f t="shared" si="21"/>
        <v>72.315576799881725</v>
      </c>
      <c r="Z17" s="35">
        <f t="shared" si="22"/>
        <v>58.432279794508887</v>
      </c>
      <c r="AA17" s="35">
        <f t="shared" si="23"/>
        <v>-3.2753291218631517</v>
      </c>
      <c r="AB17" s="35">
        <f t="shared" si="24"/>
        <v>-3.2753291218631517</v>
      </c>
      <c r="AC17" s="35">
        <f t="shared" si="25"/>
        <v>-3.2753291218631446</v>
      </c>
      <c r="AF17">
        <v>1.88</v>
      </c>
      <c r="AG17">
        <v>1.99</v>
      </c>
      <c r="AJ17" t="s">
        <v>125</v>
      </c>
    </row>
    <row r="18" spans="1:36" ht="15" x14ac:dyDescent="0.25">
      <c r="A18">
        <v>3.64</v>
      </c>
      <c r="B18">
        <v>3.23</v>
      </c>
      <c r="C18">
        <v>2.23</v>
      </c>
      <c r="D18" s="20">
        <f t="shared" si="13"/>
        <v>3.2753291218631464E-2</v>
      </c>
      <c r="E18" s="17">
        <f>IF(OR($A18="",$B18="",$C18=""),"",A18*'MPTO_working_3-way'!$I17)</f>
        <v>3.7592219800358189</v>
      </c>
      <c r="F18" s="21">
        <f>IF(OR($A18="",$B18="",$C18=""),"",B18*'MPTO_working_3-way'!$I17)</f>
        <v>3.3357931306361794</v>
      </c>
      <c r="G18" s="22">
        <f>IF(OR($A18="",$B18="",$C18=""),"",C18*'MPTO_working_3-way'!$I17)</f>
        <v>2.303039839417548</v>
      </c>
      <c r="H18" s="17">
        <f>IF(OR($A18="",$B18="",$C18=""),"",'MPTO_working_3-way'!E17)</f>
        <v>3.7906426403988518</v>
      </c>
      <c r="I18" s="21">
        <f>IF(OR($A18="",$B18="",$C18=""),"",'MPTO_working_3-way'!F17)</f>
        <v>3.3480675146521133</v>
      </c>
      <c r="J18" s="22">
        <f>IF(OR($A18="",$B18="",$C18=""),"",'MPTO_working_3-way'!G17)</f>
        <v>2.2856477823287897</v>
      </c>
      <c r="K18" s="17">
        <f>IF(OR($A18="",$B18="",$C18=""),"",'OddsRatio_working_3-way'!H17)</f>
        <v>3.7752988649107797</v>
      </c>
      <c r="L18" s="21">
        <f>IF(OR($A18="",$B18="",$C18=""),"",'OddsRatio_working_3-way'!I17)</f>
        <v>3.3442865411935747</v>
      </c>
      <c r="M18" s="22">
        <f>IF(OR($A18="",$B18="",$C18=""),"",'OddsRatio_working_3-way'!J17)</f>
        <v>2.2930369711516132</v>
      </c>
      <c r="N18" s="23">
        <f t="shared" si="14"/>
        <v>26.601249016704031</v>
      </c>
      <c r="O18" s="24">
        <f t="shared" si="15"/>
        <v>29.977878148855318</v>
      </c>
      <c r="P18" s="24">
        <f t="shared" si="16"/>
        <v>43.420872834440665</v>
      </c>
      <c r="Q18" t="s">
        <v>153</v>
      </c>
      <c r="R18" t="s">
        <v>160</v>
      </c>
      <c r="S18" t="s">
        <v>175</v>
      </c>
      <c r="T18" s="35">
        <v>100</v>
      </c>
      <c r="U18" s="35">
        <f t="shared" si="17"/>
        <v>40.476190476190474</v>
      </c>
      <c r="V18" s="35">
        <f t="shared" si="18"/>
        <v>74.489795918367349</v>
      </c>
      <c r="W18" s="35">
        <f t="shared" si="19"/>
        <v>81.238273921200744</v>
      </c>
      <c r="X18" s="35">
        <f t="shared" si="20"/>
        <v>44.271930160431907</v>
      </c>
      <c r="Y18" s="35">
        <f t="shared" si="21"/>
        <v>78.285535602608775</v>
      </c>
      <c r="Z18" s="35">
        <f t="shared" si="22"/>
        <v>85.034013605442183</v>
      </c>
      <c r="AA18" s="35">
        <f t="shared" si="23"/>
        <v>-3.7957396842414326</v>
      </c>
      <c r="AB18" s="35">
        <f t="shared" si="24"/>
        <v>-3.7957396842414255</v>
      </c>
      <c r="AC18" s="35">
        <f t="shared" si="25"/>
        <v>-3.7957396842414397</v>
      </c>
      <c r="AF18">
        <v>2.11</v>
      </c>
      <c r="AG18">
        <v>1.77</v>
      </c>
      <c r="AJ18" t="s">
        <v>125</v>
      </c>
    </row>
    <row r="19" spans="1:36" ht="15" x14ac:dyDescent="0.25">
      <c r="A19">
        <v>1.68</v>
      </c>
      <c r="B19">
        <v>3.92</v>
      </c>
      <c r="C19">
        <v>5.33</v>
      </c>
      <c r="D19" s="20">
        <f t="shared" si="13"/>
        <v>3.7957396842414282E-2</v>
      </c>
      <c r="E19" s="17">
        <f>IF(OR($A19="",$B19="",$C19=""),"",A19*'MPTO_working_3-way'!$I18)</f>
        <v>1.743768426695256</v>
      </c>
      <c r="F19" s="21">
        <f>IF(OR($A19="",$B19="",$C19=""),"",B19*'MPTO_working_3-way'!$I18)</f>
        <v>4.0687929956222639</v>
      </c>
      <c r="G19" s="22">
        <f>IF(OR($A19="",$B19="",$C19=""),"",C19*'MPTO_working_3-way'!$I18)</f>
        <v>5.5323129251700678</v>
      </c>
      <c r="H19" s="17">
        <f>IF(OR($A19="",$B19="",$C19=""),"",'MPTO_working_3-way'!E18)</f>
        <v>1.7164858677435493</v>
      </c>
      <c r="I19" s="21">
        <f>IF(OR($A19="",$B19="",$C19=""),"",'MPTO_working_3-way'!F18)</f>
        <v>4.1245689919896122</v>
      </c>
      <c r="J19" s="22">
        <f>IF(OR($A19="",$B19="",$C19=""),"",'MPTO_working_3-way'!G18)</f>
        <v>5.7154354909303118</v>
      </c>
      <c r="K19" s="17">
        <f>IF(OR($A19="",$B19="",$C19=""),"",'OddsRatio_working_3-way'!H18)</f>
        <v>1.7261039609860489</v>
      </c>
      <c r="L19" s="21">
        <f>IF(OR($A19="",$B19="",$C19=""),"",'OddsRatio_working_3-way'!I18)</f>
        <v>4.1179758324695044</v>
      </c>
      <c r="M19" s="22">
        <f>IF(OR($A19="",$B19="",$C19=""),"",'OddsRatio_working_3-way'!J18)</f>
        <v>5.6235737515729296</v>
      </c>
      <c r="N19" s="23">
        <f t="shared" si="14"/>
        <v>57.347064248386104</v>
      </c>
      <c r="O19" s="24">
        <f t="shared" si="15"/>
        <v>24.577313249308329</v>
      </c>
      <c r="P19" s="24">
        <f t="shared" si="16"/>
        <v>18.075622502305567</v>
      </c>
      <c r="Q19" t="s">
        <v>71</v>
      </c>
      <c r="R19" t="s">
        <v>154</v>
      </c>
      <c r="S19" t="s">
        <v>175</v>
      </c>
      <c r="T19" s="35">
        <v>100</v>
      </c>
      <c r="U19" s="35">
        <f t="shared" si="17"/>
        <v>61.240310077519375</v>
      </c>
      <c r="V19" s="35">
        <f t="shared" si="18"/>
        <v>70.149253731343279</v>
      </c>
      <c r="W19" s="35">
        <f t="shared" si="19"/>
        <v>65.397923875432525</v>
      </c>
      <c r="X19" s="35">
        <f t="shared" si="20"/>
        <v>64.452822393224181</v>
      </c>
      <c r="Y19" s="35">
        <f t="shared" si="21"/>
        <v>73.361766047048093</v>
      </c>
      <c r="Z19" s="35">
        <f t="shared" si="22"/>
        <v>68.610436191137339</v>
      </c>
      <c r="AA19" s="35">
        <f t="shared" si="23"/>
        <v>-3.2125123157048066</v>
      </c>
      <c r="AB19" s="35">
        <f t="shared" si="24"/>
        <v>-3.2125123157048137</v>
      </c>
      <c r="AC19" s="35">
        <f t="shared" si="25"/>
        <v>-3.2125123157048137</v>
      </c>
      <c r="AF19">
        <v>1.99</v>
      </c>
      <c r="AG19">
        <v>1.88</v>
      </c>
      <c r="AJ19" t="s">
        <v>125</v>
      </c>
    </row>
    <row r="20" spans="1:36" ht="15" x14ac:dyDescent="0.25">
      <c r="A20">
        <v>2.58</v>
      </c>
      <c r="B20">
        <v>3.35</v>
      </c>
      <c r="C20">
        <v>2.89</v>
      </c>
      <c r="D20" s="20">
        <f t="shared" si="13"/>
        <v>3.2125123157048074E-2</v>
      </c>
      <c r="E20" s="17">
        <f>IF(OR($A20="",$B20="",$C20=""),"",A20*'MPTO_working_3-way'!$I19)</f>
        <v>2.6628828177451842</v>
      </c>
      <c r="F20" s="21">
        <f>IF(OR($A20="",$B20="",$C20=""),"",B20*'MPTO_working_3-way'!$I19)</f>
        <v>3.457619162576111</v>
      </c>
      <c r="G20" s="22">
        <f>IF(OR($A20="",$B20="",$C20=""),"",C20*'MPTO_working_3-way'!$I19)</f>
        <v>2.9828416059238689</v>
      </c>
      <c r="H20" s="17">
        <f>IF(OR($A20="",$B20="",$C20=""),"",'MPTO_working_3-way'!E19)</f>
        <v>2.6533044497092457</v>
      </c>
      <c r="I20" s="21">
        <f>IF(OR($A20="",$B20="",$C20=""),"",'MPTO_working_3-way'!F19)</f>
        <v>3.4746461703677567</v>
      </c>
      <c r="J20" s="22">
        <f>IF(OR($A20="",$B20="",$C20=""),"",'MPTO_working_3-way'!G19)</f>
        <v>2.9822936437404706</v>
      </c>
      <c r="K20" s="17">
        <f>IF(OR($A20="",$B20="",$C20=""),"",'OddsRatio_working_3-way'!H19)</f>
        <v>2.6578437690914454</v>
      </c>
      <c r="L20" s="21">
        <f>IF(OR($A20="",$B20="",$C20=""),"",'OddsRatio_working_3-way'!I19)</f>
        <v>3.4657802894714536</v>
      </c>
      <c r="M20" s="22">
        <f>IF(OR($A20="",$B20="",$C20=""),"",'OddsRatio_working_3-way'!J19)</f>
        <v>2.98311691366002</v>
      </c>
      <c r="N20" s="23">
        <f t="shared" si="14"/>
        <v>37.553285985252529</v>
      </c>
      <c r="O20" s="24">
        <f t="shared" si="15"/>
        <v>28.921635176701955</v>
      </c>
      <c r="P20" s="24">
        <f t="shared" si="16"/>
        <v>33.525078838045516</v>
      </c>
      <c r="Q20" t="s">
        <v>89</v>
      </c>
      <c r="R20" t="s">
        <v>104</v>
      </c>
      <c r="S20" t="s">
        <v>175</v>
      </c>
      <c r="T20" s="35">
        <v>100</v>
      </c>
      <c r="U20" s="35">
        <f t="shared" si="17"/>
        <v>73.890339425587456</v>
      </c>
      <c r="V20" s="35">
        <f t="shared" si="18"/>
        <v>69.969969969969966</v>
      </c>
      <c r="W20" s="35">
        <f t="shared" si="19"/>
        <v>52.830188679245275</v>
      </c>
      <c r="X20" s="35">
        <f t="shared" si="20"/>
        <v>77.199841350784752</v>
      </c>
      <c r="Y20" s="35">
        <f t="shared" si="21"/>
        <v>73.279471895167234</v>
      </c>
      <c r="Z20" s="35">
        <f t="shared" si="22"/>
        <v>56.139690604442563</v>
      </c>
      <c r="AA20" s="35">
        <f t="shared" si="23"/>
        <v>-3.3095019251972957</v>
      </c>
      <c r="AB20" s="35">
        <f t="shared" si="24"/>
        <v>-3.3095019251972673</v>
      </c>
      <c r="AC20" s="35">
        <f t="shared" si="25"/>
        <v>-3.3095019251972886</v>
      </c>
      <c r="AF20">
        <v>2.16</v>
      </c>
      <c r="AG20">
        <v>1.74</v>
      </c>
      <c r="AJ20" t="s">
        <v>126</v>
      </c>
    </row>
    <row r="21" spans="1:36" ht="15" x14ac:dyDescent="0.25">
      <c r="A21">
        <v>3.83</v>
      </c>
      <c r="B21">
        <v>3.33</v>
      </c>
      <c r="C21">
        <v>2.12</v>
      </c>
      <c r="D21" s="20">
        <f t="shared" si="13"/>
        <v>3.3095019251972779E-2</v>
      </c>
      <c r="E21" s="17">
        <f>IF(OR($A21="",$B21="",$C21=""),"",A21*'MPTO_working_3-way'!$I20)</f>
        <v>3.956753923735056</v>
      </c>
      <c r="F21" s="21">
        <f>IF(OR($A21="",$B21="",$C21=""),"",B21*'MPTO_working_3-way'!$I20)</f>
        <v>3.4402064141090696</v>
      </c>
      <c r="G21" s="22">
        <f>IF(OR($A21="",$B21="",$C21=""),"",C21*'MPTO_working_3-way'!$I20)</f>
        <v>2.1901614408141823</v>
      </c>
      <c r="H21" s="17">
        <f>IF(OR($A21="",$B21="",$C21=""),"",'MPTO_working_3-way'!E20)</f>
        <v>3.9989613472078047</v>
      </c>
      <c r="I21" s="21">
        <f>IF(OR($A21="",$B21="",$C21=""),"",'MPTO_working_3-way'!F20)</f>
        <v>3.456994315709943</v>
      </c>
      <c r="J21" s="22">
        <f>IF(OR($A21="",$B21="",$C21=""),"",'MPTO_working_3-way'!G20)</f>
        <v>2.1707680718651612</v>
      </c>
      <c r="K21" s="17">
        <f>IF(OR($A21="",$B21="",$C21=""),"",'OddsRatio_working_3-way'!H20)</f>
        <v>3.9784561827415481</v>
      </c>
      <c r="L21" s="21">
        <f>IF(OR($A21="",$B21="",$C21=""),"",'OddsRatio_working_3-way'!I20)</f>
        <v>3.4522271751900369</v>
      </c>
      <c r="M21" s="22">
        <f>IF(OR($A21="",$B21="",$C21=""),"",'OddsRatio_working_3-way'!J20)</f>
        <v>2.1787529769153831</v>
      </c>
      <c r="N21" s="23">
        <f t="shared" si="14"/>
        <v>25.273242139254144</v>
      </c>
      <c r="O21" s="24">
        <f t="shared" si="15"/>
        <v>29.068023241244255</v>
      </c>
      <c r="P21" s="24">
        <f t="shared" si="16"/>
        <v>45.658734619501594</v>
      </c>
      <c r="Q21" t="s">
        <v>165</v>
      </c>
      <c r="R21" t="s">
        <v>93</v>
      </c>
      <c r="S21" t="s">
        <v>175</v>
      </c>
      <c r="T21" s="35">
        <v>100</v>
      </c>
      <c r="U21" s="35">
        <f t="shared" si="17"/>
        <v>69.78851963746223</v>
      </c>
      <c r="V21" s="35">
        <f t="shared" si="18"/>
        <v>70.674486803519059</v>
      </c>
      <c r="W21" s="35">
        <f t="shared" si="19"/>
        <v>56.140350877192972</v>
      </c>
      <c r="X21" s="35">
        <f t="shared" si="20"/>
        <v>73.185162319287954</v>
      </c>
      <c r="Y21" s="35">
        <f t="shared" si="21"/>
        <v>74.071129485344784</v>
      </c>
      <c r="Z21" s="35">
        <f t="shared" si="22"/>
        <v>59.53699355901869</v>
      </c>
      <c r="AA21" s="35">
        <f t="shared" si="23"/>
        <v>-3.3966426818257247</v>
      </c>
      <c r="AB21" s="35">
        <f t="shared" si="24"/>
        <v>-3.3966426818257247</v>
      </c>
      <c r="AC21" s="35">
        <f t="shared" si="25"/>
        <v>-3.3966426818257176</v>
      </c>
      <c r="AF21">
        <v>2.21</v>
      </c>
      <c r="AG21">
        <v>1.7</v>
      </c>
      <c r="AJ21" t="s">
        <v>126</v>
      </c>
    </row>
    <row r="22" spans="1:36" ht="15" x14ac:dyDescent="0.25">
      <c r="A22">
        <v>3.31</v>
      </c>
      <c r="B22">
        <v>3.41</v>
      </c>
      <c r="C22">
        <v>2.2799999999999998</v>
      </c>
      <c r="D22" s="20">
        <f t="shared" si="13"/>
        <v>3.3966426818257123E-2</v>
      </c>
      <c r="E22" s="17">
        <f>IF(OR($A22="",$B22="",$C22=""),"",A22*'MPTO_working_3-way'!$I21)</f>
        <v>3.4224288727684313</v>
      </c>
      <c r="F22" s="21">
        <f>IF(OR($A22="",$B22="",$C22=""),"",B22*'MPTO_working_3-way'!$I21)</f>
        <v>3.5258255154502569</v>
      </c>
      <c r="G22" s="22">
        <f>IF(OR($A22="",$B22="",$C22=""),"",C22*'MPTO_working_3-way'!$I21)</f>
        <v>2.3574434531456259</v>
      </c>
      <c r="H22" s="17">
        <f>IF(OR($A22="",$B22="",$C22=""),"",'MPTO_working_3-way'!E21)</f>
        <v>3.4388763297824951</v>
      </c>
      <c r="I22" s="21">
        <f>IF(OR($A22="",$B22="",$C22=""),"",'MPTO_working_3-way'!F21)</f>
        <v>3.5469421336334426</v>
      </c>
      <c r="J22" s="22">
        <f>IF(OR($A22="",$B22="",$C22=""),"",'MPTO_working_3-way'!G21)</f>
        <v>2.3404166490335578</v>
      </c>
      <c r="K22" s="17">
        <f>IF(OR($A22="",$B22="",$C22=""),"",'OddsRatio_working_3-way'!H21)</f>
        <v>3.4321670520166752</v>
      </c>
      <c r="L22" s="21">
        <f>IF(OR($A22="",$B22="",$C22=""),"",'OddsRatio_working_3-way'!I21)</f>
        <v>3.5374556689870951</v>
      </c>
      <c r="M22" s="22">
        <f>IF(OR($A22="",$B22="",$C22=""),"",'OddsRatio_working_3-way'!J21)</f>
        <v>2.3476942972213615</v>
      </c>
      <c r="N22" s="23">
        <f t="shared" si="14"/>
        <v>29.219014833494306</v>
      </c>
      <c r="O22" s="24">
        <f t="shared" si="15"/>
        <v>28.362152228406501</v>
      </c>
      <c r="P22" s="24">
        <f t="shared" si="16"/>
        <v>42.418832938099207</v>
      </c>
      <c r="Q22" t="s">
        <v>162</v>
      </c>
      <c r="R22" t="s">
        <v>74</v>
      </c>
      <c r="S22" t="s">
        <v>175</v>
      </c>
      <c r="T22" s="35">
        <v>100</v>
      </c>
      <c r="U22" s="35">
        <f t="shared" si="17"/>
        <v>41.520467836257311</v>
      </c>
      <c r="V22" s="35">
        <f t="shared" si="18"/>
        <v>74.025974025974023</v>
      </c>
      <c r="W22" s="35">
        <f t="shared" si="19"/>
        <v>80.6949806949807</v>
      </c>
      <c r="X22" s="35">
        <f t="shared" si="20"/>
        <v>45.279045279045278</v>
      </c>
      <c r="Y22" s="35">
        <f t="shared" si="21"/>
        <v>77.784551468762004</v>
      </c>
      <c r="Z22" s="35">
        <f t="shared" si="22"/>
        <v>84.453558137768653</v>
      </c>
      <c r="AA22" s="35">
        <f t="shared" si="23"/>
        <v>-3.758577442787967</v>
      </c>
      <c r="AB22" s="35">
        <f t="shared" si="24"/>
        <v>-3.7585774427879812</v>
      </c>
      <c r="AC22" s="35">
        <f t="shared" si="25"/>
        <v>-3.7585774427879528</v>
      </c>
      <c r="AF22">
        <v>2.12</v>
      </c>
      <c r="AG22">
        <v>1.76</v>
      </c>
      <c r="AJ22" t="s">
        <v>126</v>
      </c>
    </row>
    <row r="23" spans="1:36" ht="15" x14ac:dyDescent="0.25">
      <c r="A23">
        <v>1.71</v>
      </c>
      <c r="B23">
        <v>3.85</v>
      </c>
      <c r="C23">
        <v>5.18</v>
      </c>
      <c r="D23" s="20">
        <f t="shared" si="13"/>
        <v>3.7585774427879581E-2</v>
      </c>
      <c r="E23" s="17">
        <f>IF(OR($A23="",$B23="",$C23=""),"",A23*'MPTO_working_3-way'!$I22)</f>
        <v>1.774271674271674</v>
      </c>
      <c r="F23" s="21">
        <f>IF(OR($A23="",$B23="",$C23=""),"",B23*'MPTO_working_3-way'!$I22)</f>
        <v>3.9947052315473366</v>
      </c>
      <c r="G23" s="22">
        <f>IF(OR($A23="",$B23="",$C23=""),"",C23*'MPTO_working_3-way'!$I22)</f>
        <v>5.3746943115364161</v>
      </c>
      <c r="H23" s="17">
        <f>IF(OR($A23="",$B23="",$C23=""),"",'MPTO_working_3-way'!E22)</f>
        <v>1.7474368983810165</v>
      </c>
      <c r="I23" s="21">
        <f>IF(OR($A23="",$B23="",$C23=""),"",'MPTO_working_3-way'!F22)</f>
        <v>4.0451165069234367</v>
      </c>
      <c r="J23" s="22">
        <f>IF(OR($A23="",$B23="",$C23=""),"",'MPTO_working_3-way'!G22)</f>
        <v>5.5395032576685015</v>
      </c>
      <c r="K23" s="17">
        <f>IF(OR($A23="",$B23="",$C23=""),"",'OddsRatio_working_3-way'!H22)</f>
        <v>1.7570254324807268</v>
      </c>
      <c r="L23" s="21">
        <f>IF(OR($A23="",$B23="",$C23=""),"",'OddsRatio_working_3-way'!I22)</f>
        <v>4.038764059957848</v>
      </c>
      <c r="M23" s="22">
        <f>IF(OR($A23="",$B23="",$C23=""),"",'OddsRatio_working_3-way'!J22)</f>
        <v>5.4568539546048438</v>
      </c>
      <c r="N23" s="23">
        <f t="shared" si="14"/>
        <v>56.361154523333802</v>
      </c>
      <c r="O23" s="24">
        <f t="shared" si="15"/>
        <v>25.033136164909298</v>
      </c>
      <c r="P23" s="24">
        <f t="shared" si="16"/>
        <v>18.605709311756911</v>
      </c>
      <c r="Q23" t="s">
        <v>163</v>
      </c>
      <c r="R23" t="s">
        <v>90</v>
      </c>
      <c r="S23" t="s">
        <v>175</v>
      </c>
      <c r="T23" s="35">
        <v>100</v>
      </c>
      <c r="U23" s="35">
        <f t="shared" si="17"/>
        <v>42.528735632183903</v>
      </c>
      <c r="V23" s="35">
        <f t="shared" si="18"/>
        <v>73.045822102425873</v>
      </c>
      <c r="W23" s="35">
        <f t="shared" si="19"/>
        <v>80.732177263969163</v>
      </c>
      <c r="X23" s="35">
        <f t="shared" si="20"/>
        <v>46.222000633604949</v>
      </c>
      <c r="Y23" s="35">
        <f t="shared" si="21"/>
        <v>76.739087103846913</v>
      </c>
      <c r="Z23" s="35">
        <f t="shared" si="22"/>
        <v>84.425442265390217</v>
      </c>
      <c r="AA23" s="35">
        <f t="shared" si="23"/>
        <v>-3.6932650014210466</v>
      </c>
      <c r="AB23" s="35">
        <f t="shared" si="24"/>
        <v>-3.6932650014210395</v>
      </c>
      <c r="AC23" s="35">
        <f t="shared" si="25"/>
        <v>-3.6932650014210537</v>
      </c>
      <c r="AF23">
        <v>2.0299999999999998</v>
      </c>
      <c r="AG23">
        <v>1.85</v>
      </c>
      <c r="AJ23" t="s">
        <v>126</v>
      </c>
    </row>
    <row r="24" spans="1:36" ht="15" x14ac:dyDescent="0.25">
      <c r="A24">
        <v>1.74</v>
      </c>
      <c r="B24">
        <v>3.71</v>
      </c>
      <c r="C24">
        <v>5.19</v>
      </c>
      <c r="D24" s="20">
        <f t="shared" si="13"/>
        <v>3.6932650014210422E-2</v>
      </c>
      <c r="E24" s="17">
        <f>IF(OR($A24="",$B24="",$C24=""),"",A24*'MPTO_working_3-way'!$I23)</f>
        <v>1.8042628110247261</v>
      </c>
      <c r="F24" s="21">
        <f>IF(OR($A24="",$B24="",$C24=""),"",B24*'MPTO_working_3-way'!$I23)</f>
        <v>3.8470201315527208</v>
      </c>
      <c r="G24" s="22">
        <f>IF(OR($A24="",$B24="",$C24=""),"",C24*'MPTO_working_3-way'!$I23)</f>
        <v>5.3816804535737521</v>
      </c>
      <c r="H24" s="17">
        <f>IF(OR($A24="",$B24="",$C24=""),"",'MPTO_working_3-way'!E23)</f>
        <v>1.7780883178517943</v>
      </c>
      <c r="I24" s="21">
        <f>IF(OR($A24="",$B24="",$C24=""),"",'MPTO_working_3-way'!F23)</f>
        <v>3.8875578982105421</v>
      </c>
      <c r="J24" s="22">
        <f>IF(OR($A24="",$B24="",$C24=""),"",'MPTO_working_3-way'!G23)</f>
        <v>5.5442408681069582</v>
      </c>
      <c r="K24" s="17">
        <f>IF(OR($A24="",$B24="",$C24=""),"",'OddsRatio_working_3-way'!H23)</f>
        <v>1.7876281327896901</v>
      </c>
      <c r="L24" s="21">
        <f>IF(OR($A24="",$B24="",$C24=""),"",'OddsRatio_working_3-way'!I23)</f>
        <v>3.8844219457568387</v>
      </c>
      <c r="M24" s="22">
        <f>IF(OR($A24="",$B24="",$C24=""),"",'OddsRatio_working_3-way'!J23)</f>
        <v>5.4596782113362181</v>
      </c>
      <c r="N24" s="23">
        <f t="shared" si="14"/>
        <v>55.424298161532946</v>
      </c>
      <c r="O24" s="24">
        <f t="shared" si="15"/>
        <v>25.994145229398203</v>
      </c>
      <c r="P24" s="24">
        <f t="shared" si="16"/>
        <v>18.581556609068851</v>
      </c>
      <c r="Q24" t="s">
        <v>92</v>
      </c>
      <c r="R24" t="s">
        <v>94</v>
      </c>
      <c r="S24" t="s">
        <v>175</v>
      </c>
      <c r="T24" s="35">
        <v>100</v>
      </c>
      <c r="U24" s="35">
        <f t="shared" si="17"/>
        <v>51.456310679611654</v>
      </c>
      <c r="V24" s="35">
        <f t="shared" si="18"/>
        <v>69.6048632218845</v>
      </c>
      <c r="W24" s="35">
        <f t="shared" si="19"/>
        <v>75.429975429975428</v>
      </c>
      <c r="X24" s="35">
        <f t="shared" si="20"/>
        <v>54.965161348140072</v>
      </c>
      <c r="Y24" s="35">
        <f t="shared" si="21"/>
        <v>73.113713890412924</v>
      </c>
      <c r="Z24" s="35">
        <f t="shared" si="22"/>
        <v>78.938826098503839</v>
      </c>
      <c r="AA24" s="35">
        <f t="shared" si="23"/>
        <v>-3.5088506685284173</v>
      </c>
      <c r="AB24" s="35">
        <f t="shared" si="24"/>
        <v>-3.5088506685284244</v>
      </c>
      <c r="AC24" s="35">
        <f t="shared" si="25"/>
        <v>-3.5088506685284102</v>
      </c>
      <c r="AF24">
        <v>2.14</v>
      </c>
      <c r="AG24">
        <v>1.75</v>
      </c>
      <c r="AJ24" t="s">
        <v>126</v>
      </c>
    </row>
    <row r="25" spans="1:36" ht="15" x14ac:dyDescent="0.25">
      <c r="A25">
        <v>2.06</v>
      </c>
      <c r="B25">
        <v>3.29</v>
      </c>
      <c r="C25">
        <v>4.07</v>
      </c>
      <c r="D25" s="20">
        <f t="shared" si="13"/>
        <v>3.5088506685284182E-2</v>
      </c>
      <c r="E25" s="17">
        <f>IF(OR($A25="",$B25="",$C25=""),"",A25*'MPTO_working_3-way'!$I24)</f>
        <v>2.1322823237716855</v>
      </c>
      <c r="F25" s="21">
        <f>IF(OR($A25="",$B25="",$C25=""),"",B25*'MPTO_working_3-way'!$I24)</f>
        <v>3.4054411869945849</v>
      </c>
      <c r="G25" s="22">
        <f>IF(OR($A25="",$B25="",$C25=""),"",C25*'MPTO_working_3-way'!$I24)</f>
        <v>4.2128102222091073</v>
      </c>
      <c r="H25" s="17">
        <f>IF(OR($A25="",$B25="",$C25=""),"",'MPTO_working_3-way'!E24)</f>
        <v>2.110859271089792</v>
      </c>
      <c r="I25" s="21">
        <f>IF(OR($A25="",$B25="",$C25=""),"",'MPTO_working_3-way'!F24)</f>
        <v>3.4216671039951758</v>
      </c>
      <c r="J25" s="22">
        <f>IF(OR($A25="",$B25="",$C25=""),"",'MPTO_working_3-way'!G24)</f>
        <v>4.2734298207662151</v>
      </c>
      <c r="K25" s="17">
        <f>IF(OR($A25="",$B25="",$C25=""),"",'OddsRatio_working_3-way'!H24)</f>
        <v>2.1195905966568946</v>
      </c>
      <c r="L25" s="21">
        <f>IF(OR($A25="",$B25="",$C25=""),"",'OddsRatio_working_3-way'!I24)</f>
        <v>3.4187381757964985</v>
      </c>
      <c r="M25" s="22">
        <f>IF(OR($A25="",$B25="",$C25=""),"",'OddsRatio_working_3-way'!J24)</f>
        <v>4.2425878601289311</v>
      </c>
      <c r="N25" s="23">
        <f t="shared" si="14"/>
        <v>46.898104854668162</v>
      </c>
      <c r="O25" s="24">
        <f t="shared" si="15"/>
        <v>29.364770820856055</v>
      </c>
      <c r="P25" s="24">
        <f t="shared" si="16"/>
        <v>23.737124324475776</v>
      </c>
      <c r="Q25" t="s">
        <v>87</v>
      </c>
      <c r="R25" t="s">
        <v>103</v>
      </c>
      <c r="S25" t="s">
        <v>175</v>
      </c>
      <c r="T25" s="35">
        <v>100</v>
      </c>
      <c r="U25" s="35">
        <f t="shared" si="17"/>
        <v>51.92307692307692</v>
      </c>
      <c r="V25" s="35">
        <f t="shared" si="18"/>
        <v>71.509971509971507</v>
      </c>
      <c r="W25" s="35">
        <f t="shared" si="19"/>
        <v>73.262032085561486</v>
      </c>
      <c r="X25" s="35">
        <f t="shared" si="20"/>
        <v>55.227996404466985</v>
      </c>
      <c r="Y25" s="35">
        <f t="shared" si="21"/>
        <v>74.814890991361565</v>
      </c>
      <c r="Z25" s="35">
        <f t="shared" si="22"/>
        <v>76.566951566951573</v>
      </c>
      <c r="AA25" s="35">
        <f t="shared" si="23"/>
        <v>-3.3049194813900655</v>
      </c>
      <c r="AB25" s="35">
        <f t="shared" si="24"/>
        <v>-3.3049194813900584</v>
      </c>
      <c r="AC25" s="35">
        <f t="shared" si="25"/>
        <v>-3.3049194813900868</v>
      </c>
      <c r="AF25">
        <v>2.36</v>
      </c>
      <c r="AG25">
        <v>1.63</v>
      </c>
      <c r="AJ25" t="s">
        <v>126</v>
      </c>
    </row>
    <row r="26" spans="1:36" ht="15" x14ac:dyDescent="0.25">
      <c r="A26">
        <v>2.08</v>
      </c>
      <c r="B26">
        <v>3.51</v>
      </c>
      <c r="C26">
        <v>3.74</v>
      </c>
      <c r="D26" s="20">
        <f t="shared" si="13"/>
        <v>3.3049194813900673E-2</v>
      </c>
      <c r="E26" s="17">
        <f>IF(OR($A26="",$B26="",$C26=""),"",A26*'MPTO_working_3-way'!$I25)</f>
        <v>2.1487423252129134</v>
      </c>
      <c r="F26" s="21">
        <f>IF(OR($A26="",$B26="",$C26=""),"",B26*'MPTO_working_3-way'!$I25)</f>
        <v>3.626002673796791</v>
      </c>
      <c r="G26" s="22">
        <f>IF(OR($A26="",$B26="",$C26=""),"",C26*'MPTO_working_3-way'!$I25)</f>
        <v>3.8636039886039888</v>
      </c>
      <c r="H26" s="17">
        <f>IF(OR($A26="",$B26="",$C26=""),"",'MPTO_working_3-way'!E25)</f>
        <v>2.1287790744814838</v>
      </c>
      <c r="I26" s="21">
        <f>IF(OR($A26="",$B26="",$C26=""),"",'MPTO_working_3-way'!F25)</f>
        <v>3.6511823032314585</v>
      </c>
      <c r="J26" s="22">
        <f>IF(OR($A26="",$B26="",$C26=""),"",'MPTO_working_3-way'!G25)</f>
        <v>3.9007146288436685</v>
      </c>
      <c r="K26" s="17">
        <f>IF(OR($A26="",$B26="",$C26=""),"",'OddsRatio_working_3-way'!H25)</f>
        <v>2.1368409389143594</v>
      </c>
      <c r="L26" s="21">
        <f>IF(OR($A26="",$B26="",$C26=""),"",'OddsRatio_working_3-way'!I25)</f>
        <v>3.64210255247689</v>
      </c>
      <c r="M26" s="22">
        <f>IF(OR($A26="",$B26="",$C26=""),"",'OddsRatio_working_3-way'!J25)</f>
        <v>3.8842075672456882</v>
      </c>
      <c r="N26" s="23">
        <f t="shared" si="14"/>
        <v>46.538851507051341</v>
      </c>
      <c r="O26" s="24">
        <f t="shared" si="15"/>
        <v>27.578578670845243</v>
      </c>
      <c r="P26" s="24">
        <f t="shared" si="16"/>
        <v>25.88256982210342</v>
      </c>
      <c r="Q26" t="s">
        <v>95</v>
      </c>
      <c r="R26" t="s">
        <v>99</v>
      </c>
      <c r="S26" t="s">
        <v>175</v>
      </c>
      <c r="T26" s="35">
        <v>100</v>
      </c>
      <c r="U26" s="35">
        <f t="shared" si="17"/>
        <v>50.248756218905463</v>
      </c>
      <c r="V26" s="35">
        <f t="shared" si="18"/>
        <v>70.414201183431956</v>
      </c>
      <c r="W26" s="35">
        <f t="shared" si="19"/>
        <v>75.961538461538453</v>
      </c>
      <c r="X26" s="35">
        <f t="shared" si="20"/>
        <v>53.624260355029584</v>
      </c>
      <c r="Y26" s="35">
        <f t="shared" si="21"/>
        <v>73.789705319556063</v>
      </c>
      <c r="Z26" s="35">
        <f t="shared" si="22"/>
        <v>79.337042597662588</v>
      </c>
      <c r="AA26" s="35">
        <f t="shared" si="23"/>
        <v>-3.3755041361241211</v>
      </c>
      <c r="AB26" s="35">
        <f t="shared" si="24"/>
        <v>-3.3755041361241069</v>
      </c>
      <c r="AC26" s="35">
        <f t="shared" si="25"/>
        <v>-3.3755041361241354</v>
      </c>
      <c r="AF26">
        <v>2.0499999999999998</v>
      </c>
      <c r="AG26">
        <v>1.83</v>
      </c>
      <c r="AJ26" t="s">
        <v>126</v>
      </c>
    </row>
    <row r="27" spans="1:36" ht="15" x14ac:dyDescent="0.25">
      <c r="A27">
        <v>2.0099999999999998</v>
      </c>
      <c r="B27">
        <v>3.38</v>
      </c>
      <c r="C27">
        <v>4.16</v>
      </c>
      <c r="D27" s="20">
        <f t="shared" si="13"/>
        <v>3.37550413612413E-2</v>
      </c>
      <c r="E27" s="17">
        <f>IF(OR($A27="",$B27="",$C27=""),"",A27*'MPTO_working_3-way'!$I26)</f>
        <v>2.0778476331360949</v>
      </c>
      <c r="F27" s="21">
        <f>IF(OR($A27="",$B27="",$C27=""),"",B27*'MPTO_working_3-way'!$I26)</f>
        <v>3.4940920398009956</v>
      </c>
      <c r="G27" s="22">
        <f>IF(OR($A27="",$B27="",$C27=""),"",C27*'MPTO_working_3-way'!$I26)</f>
        <v>4.3004209720627635</v>
      </c>
      <c r="H27" s="17">
        <f>IF(OR($A27="",$B27="",$C27=""),"",'MPTO_working_3-way'!E26)</f>
        <v>2.0565097735522557</v>
      </c>
      <c r="I27" s="21">
        <f>IF(OR($A27="",$B27="",$C27=""),"",'MPTO_working_3-way'!F26)</f>
        <v>3.5136255694380405</v>
      </c>
      <c r="J27" s="22">
        <f>IF(OR($A27="",$B27="",$C27=""),"",'MPTO_working_3-way'!G26)</f>
        <v>4.3642787550454507</v>
      </c>
      <c r="K27" s="17">
        <f>IF(OR($A27="",$B27="",$C27=""),"",'OddsRatio_working_3-way'!H26)</f>
        <v>2.065050586651032</v>
      </c>
      <c r="L27" s="21">
        <f>IF(OR($A27="",$B27="",$C27=""),"",'OddsRatio_working_3-way'!I26)</f>
        <v>3.5097231645836211</v>
      </c>
      <c r="M27" s="22">
        <f>IF(OR($A27="",$B27="",$C27=""),"",'OddsRatio_working_3-way'!J26)</f>
        <v>4.3322374790269933</v>
      </c>
      <c r="N27" s="23">
        <f t="shared" si="14"/>
        <v>48.126724214648029</v>
      </c>
      <c r="O27" s="24">
        <f t="shared" si="15"/>
        <v>28.619738364332115</v>
      </c>
      <c r="P27" s="24">
        <f t="shared" si="16"/>
        <v>23.253537421019843</v>
      </c>
      <c r="Q27" t="s">
        <v>98</v>
      </c>
      <c r="R27" t="s">
        <v>91</v>
      </c>
      <c r="S27" t="s">
        <v>175</v>
      </c>
      <c r="T27" s="35">
        <v>100</v>
      </c>
      <c r="U27" s="35">
        <f t="shared" si="17"/>
        <v>77.924944812362028</v>
      </c>
      <c r="V27" s="35">
        <f t="shared" si="18"/>
        <v>70.238095238095241</v>
      </c>
      <c r="W27" s="35">
        <f t="shared" si="19"/>
        <v>48.186528497409334</v>
      </c>
      <c r="X27" s="35">
        <f t="shared" si="20"/>
        <v>81.575376264495446</v>
      </c>
      <c r="Y27" s="35">
        <f t="shared" si="21"/>
        <v>73.888526690228645</v>
      </c>
      <c r="Z27" s="35">
        <f t="shared" si="22"/>
        <v>51.836959949542724</v>
      </c>
      <c r="AA27" s="35">
        <f t="shared" si="23"/>
        <v>-3.650431452133418</v>
      </c>
      <c r="AB27" s="35">
        <f t="shared" si="24"/>
        <v>-3.6504314521334038</v>
      </c>
      <c r="AC27" s="35">
        <f t="shared" si="25"/>
        <v>-3.6504314521333896</v>
      </c>
      <c r="AF27">
        <v>2.12</v>
      </c>
      <c r="AG27">
        <v>1.77</v>
      </c>
      <c r="AJ27" t="s">
        <v>126</v>
      </c>
    </row>
    <row r="28" spans="1:36" ht="15" x14ac:dyDescent="0.25">
      <c r="A28">
        <v>4.53</v>
      </c>
      <c r="B28">
        <v>3.36</v>
      </c>
      <c r="C28">
        <v>1.93</v>
      </c>
      <c r="D28" s="20">
        <f t="shared" si="13"/>
        <v>3.650431452133418E-2</v>
      </c>
      <c r="E28" s="17">
        <f>IF(OR($A28="",$B28="",$C28=""),"",A28*'MPTO_working_3-way'!$I27)</f>
        <v>4.6953645447816443</v>
      </c>
      <c r="F28" s="21">
        <f>IF(OR($A28="",$B28="",$C28=""),"",B28*'MPTO_working_3-way'!$I27)</f>
        <v>3.4826544967916826</v>
      </c>
      <c r="G28" s="22">
        <f>IF(OR($A28="",$B28="",$C28=""),"",C28*'MPTO_working_3-way'!$I27)</f>
        <v>2.0004533270261748</v>
      </c>
      <c r="H28" s="17">
        <f>IF(OR($A28="",$B28="",$C28=""),"",'MPTO_working_3-way'!E27)</f>
        <v>4.7942672751735342</v>
      </c>
      <c r="I28" s="21">
        <f>IF(OR($A28="",$B28="",$C28=""),"",'MPTO_working_3-way'!F27)</f>
        <v>3.503228927065078</v>
      </c>
      <c r="J28" s="22">
        <f>IF(OR($A28="",$B28="",$C28=""),"",'MPTO_working_3-way'!G27)</f>
        <v>1.9764150042103572</v>
      </c>
      <c r="K28" s="17">
        <f>IF(OR($A28="",$B28="",$C28=""),"",'OddsRatio_working_3-way'!H27)</f>
        <v>4.7420985348790703</v>
      </c>
      <c r="L28" s="21">
        <f>IF(OR($A28="",$B28="",$C28=""),"",'OddsRatio_working_3-way'!I27)</f>
        <v>3.5017995870579619</v>
      </c>
      <c r="M28" s="22">
        <f>IF(OR($A28="",$B28="",$C28=""),"",'OddsRatio_working_3-way'!J27)</f>
        <v>1.9858786508321624</v>
      </c>
      <c r="N28" s="23">
        <f t="shared" si="14"/>
        <v>21.297600867037779</v>
      </c>
      <c r="O28" s="24">
        <f t="shared" si="15"/>
        <v>28.7137297403813</v>
      </c>
      <c r="P28" s="24">
        <f t="shared" si="16"/>
        <v>49.988669392580917</v>
      </c>
      <c r="Q28" t="s">
        <v>97</v>
      </c>
      <c r="R28" t="s">
        <v>96</v>
      </c>
      <c r="S28" t="s">
        <v>175</v>
      </c>
      <c r="T28" s="35">
        <v>100</v>
      </c>
      <c r="U28" s="35">
        <f t="shared" si="17"/>
        <v>55.156950672645742</v>
      </c>
      <c r="V28" s="35">
        <f t="shared" si="18"/>
        <v>68.253968253968253</v>
      </c>
      <c r="W28" s="35">
        <f t="shared" si="19"/>
        <v>73.333333333333329</v>
      </c>
      <c r="X28" s="35">
        <f t="shared" si="20"/>
        <v>58.412698412698404</v>
      </c>
      <c r="Y28" s="35">
        <f t="shared" si="21"/>
        <v>71.509715994020922</v>
      </c>
      <c r="Z28" s="35">
        <f t="shared" si="22"/>
        <v>76.589081073385998</v>
      </c>
      <c r="AA28" s="35">
        <f t="shared" si="23"/>
        <v>-3.2557477400526622</v>
      </c>
      <c r="AB28" s="35">
        <f t="shared" si="24"/>
        <v>-3.2557477400526693</v>
      </c>
      <c r="AC28" s="35">
        <f t="shared" si="25"/>
        <v>-3.2557477400526693</v>
      </c>
      <c r="AF28">
        <v>2.29</v>
      </c>
      <c r="AG28">
        <v>1.66</v>
      </c>
      <c r="AJ28" t="s">
        <v>126</v>
      </c>
    </row>
    <row r="29" spans="1:36" ht="15" x14ac:dyDescent="0.25">
      <c r="A29">
        <v>2.23</v>
      </c>
      <c r="B29">
        <v>3.15</v>
      </c>
      <c r="C29">
        <v>3.75</v>
      </c>
      <c r="D29" s="20">
        <f t="shared" si="13"/>
        <v>3.2557477400526613E-2</v>
      </c>
      <c r="E29" s="17">
        <f>IF(OR($A29="",$B29="",$C29=""),"",A29*'MPTO_working_3-way'!$I28)</f>
        <v>2.3026031746031745</v>
      </c>
      <c r="F29" s="21">
        <f>IF(OR($A29="",$B29="",$C29=""),"",B29*'MPTO_working_3-way'!$I28)</f>
        <v>3.2525560538116589</v>
      </c>
      <c r="G29" s="22">
        <f>IF(OR($A29="",$B29="",$C29=""),"",C29*'MPTO_working_3-way'!$I28)</f>
        <v>3.8720905402519747</v>
      </c>
      <c r="H29" s="17">
        <f>IF(OR($A29="",$B29="",$C29=""),"",'MPTO_working_3-way'!E28)</f>
        <v>2.2853068439374056</v>
      </c>
      <c r="I29" s="21">
        <f>IF(OR($A29="",$B29="",$C29=""),"",'MPTO_working_3-way'!F28)</f>
        <v>3.2614953647098877</v>
      </c>
      <c r="J29" s="22">
        <f>IF(OR($A29="",$B29="",$C29=""),"",'MPTO_working_3-way'!G28)</f>
        <v>3.9090875364039395</v>
      </c>
      <c r="K29" s="17">
        <f>IF(OR($A29="",$B29="",$C29=""),"",'OddsRatio_working_3-way'!H28)</f>
        <v>2.292721142099813</v>
      </c>
      <c r="L29" s="21">
        <f>IF(OR($A29="",$B29="",$C29=""),"",'OddsRatio_working_3-way'!I28)</f>
        <v>3.2596345166785361</v>
      </c>
      <c r="M29" s="22">
        <f>IF(OR($A29="",$B29="",$C29=""),"",'OddsRatio_working_3-way'!J28)</f>
        <v>3.8902301957516148</v>
      </c>
      <c r="N29" s="23">
        <f t="shared" si="14"/>
        <v>43.429107152705015</v>
      </c>
      <c r="O29" s="24">
        <f t="shared" si="15"/>
        <v>30.745050460486407</v>
      </c>
      <c r="P29" s="24">
        <f t="shared" si="16"/>
        <v>25.825842386808585</v>
      </c>
      <c r="Q29" t="s">
        <v>102</v>
      </c>
      <c r="R29" t="s">
        <v>100</v>
      </c>
      <c r="S29" t="s">
        <v>175</v>
      </c>
      <c r="T29" s="35">
        <v>100</v>
      </c>
      <c r="U29" s="35">
        <f t="shared" si="17"/>
        <v>43.820224719101127</v>
      </c>
      <c r="V29" s="35">
        <f t="shared" si="18"/>
        <v>73.614775725593674</v>
      </c>
      <c r="W29" s="35">
        <f t="shared" si="19"/>
        <v>79.123173277661792</v>
      </c>
      <c r="X29" s="35">
        <f t="shared" si="20"/>
        <v>47.262050996744534</v>
      </c>
      <c r="Y29" s="35">
        <f t="shared" si="21"/>
        <v>77.056602003237089</v>
      </c>
      <c r="Z29" s="35">
        <f t="shared" si="22"/>
        <v>82.564999555305207</v>
      </c>
      <c r="AA29" s="35">
        <f t="shared" si="23"/>
        <v>-3.4418262776434076</v>
      </c>
      <c r="AB29" s="35">
        <f t="shared" si="24"/>
        <v>-3.4418262776434148</v>
      </c>
      <c r="AC29" s="35">
        <f t="shared" si="25"/>
        <v>-3.4418262776434148</v>
      </c>
      <c r="AF29">
        <v>2.1</v>
      </c>
      <c r="AG29">
        <v>1.78</v>
      </c>
      <c r="AJ29" t="s">
        <v>126</v>
      </c>
    </row>
    <row r="30" spans="1:36" s="35" customFormat="1" ht="15" x14ac:dyDescent="0.25">
      <c r="A30">
        <v>1.78</v>
      </c>
      <c r="B30">
        <v>3.79</v>
      </c>
      <c r="C30">
        <v>4.79</v>
      </c>
      <c r="D30" s="20">
        <f t="shared" si="13"/>
        <v>3.4418262776434005E-2</v>
      </c>
      <c r="E30" s="17">
        <f>IF(OR($A30="",$B30="",$C30=""),"",A30*'MPTO_working_3-way'!$I29)</f>
        <v>1.8412645077420526</v>
      </c>
      <c r="F30" s="21">
        <f>IF(OR($A30="",$B30="",$C30=""),"",B30*'MPTO_working_3-way'!$I29)</f>
        <v>3.920445215922685</v>
      </c>
      <c r="G30" s="22">
        <f>IF(OR($A30="",$B30="",$C30=""),"",C30*'MPTO_working_3-way'!$I29)</f>
        <v>4.954863478699119</v>
      </c>
      <c r="H30" s="17">
        <f>IF(OR($A30="",$B30="",$C30=""),"",'MPTO_working_3-way'!E29)</f>
        <v>1.8171080772897548</v>
      </c>
      <c r="I30" s="21">
        <f>IF(OR($A30="",$B30="",$C30=""),"",'MPTO_working_3-way'!F29)</f>
        <v>3.9622871335617118</v>
      </c>
      <c r="J30" s="22">
        <f>IF(OR($A30="",$B30="",$C30=""),"",'MPTO_working_3-way'!G29)</f>
        <v>5.0685389899342255</v>
      </c>
      <c r="K30" s="17">
        <f>IF(OR($A30="",$B30="",$C30=""),"",'OddsRatio_working_3-way'!H29)</f>
        <v>1.8259724093442278</v>
      </c>
      <c r="L30" s="21">
        <f>IF(OR($A30="",$B30="",$C30=""),"",'OddsRatio_working_3-way'!I29)</f>
        <v>3.9544397718851214</v>
      </c>
      <c r="M30" s="22">
        <f>IF(OR($A30="",$B30="",$C30=""),"",'OddsRatio_working_3-way'!J29)</f>
        <v>5.0133787582238751</v>
      </c>
      <c r="N30" s="23">
        <f t="shared" si="14"/>
        <v>54.310502146500539</v>
      </c>
      <c r="O30" s="24">
        <f t="shared" si="15"/>
        <v>25.507307076720569</v>
      </c>
      <c r="P30" s="24">
        <f t="shared" si="16"/>
        <v>20.182190776778906</v>
      </c>
      <c r="Q30" t="s">
        <v>164</v>
      </c>
      <c r="R30" t="s">
        <v>73</v>
      </c>
      <c r="S30" t="s">
        <v>175</v>
      </c>
      <c r="T30" s="35">
        <v>100</v>
      </c>
      <c r="U30" s="35">
        <f t="shared" si="17"/>
        <v>65.870307167235495</v>
      </c>
      <c r="V30" s="35">
        <f t="shared" si="18"/>
        <v>68.051118210862612</v>
      </c>
      <c r="W30" s="35">
        <f t="shared" si="19"/>
        <v>62.825278810408925</v>
      </c>
      <c r="X30" s="35">
        <f t="shared" si="20"/>
        <v>69.123602978728456</v>
      </c>
      <c r="Y30" s="35">
        <f t="shared" si="21"/>
        <v>71.304414022355587</v>
      </c>
      <c r="Z30" s="35">
        <f t="shared" si="22"/>
        <v>66.078574621901879</v>
      </c>
      <c r="AA30" s="35">
        <f t="shared" si="23"/>
        <v>-3.2532958114929613</v>
      </c>
      <c r="AB30" s="35">
        <f t="shared" si="24"/>
        <v>-3.2532958114929755</v>
      </c>
      <c r="AC30" s="35">
        <f t="shared" si="25"/>
        <v>-3.2532958114929542</v>
      </c>
      <c r="AD30" s="36"/>
      <c r="AE30" s="36"/>
      <c r="AF30">
        <v>2.0099999999999998</v>
      </c>
      <c r="AG30">
        <v>1.87</v>
      </c>
      <c r="AH30" s="36"/>
      <c r="AI30" s="36"/>
      <c r="AJ30" t="s">
        <v>126</v>
      </c>
    </row>
    <row r="31" spans="1:36" ht="15" x14ac:dyDescent="0.25">
      <c r="A31">
        <v>2.93</v>
      </c>
      <c r="B31">
        <v>3.13</v>
      </c>
      <c r="C31">
        <v>2.69</v>
      </c>
      <c r="D31" s="20">
        <f t="shared" si="13"/>
        <v>3.2532958114929622E-2</v>
      </c>
      <c r="E31" s="17">
        <f>IF(OR($A31="",$B31="",$C31=""),"",A31*'MPTO_working_3-way'!$I30)</f>
        <v>3.0253215672767442</v>
      </c>
      <c r="F31" s="21">
        <f>IF(OR($A31="",$B31="",$C31=""),"",B31*'MPTO_working_3-way'!$I30)</f>
        <v>3.2318281588997295</v>
      </c>
      <c r="G31" s="22">
        <f>IF(OR($A31="",$B31="",$C31=""),"",C31*'MPTO_working_3-way'!$I30)</f>
        <v>2.7775136573291608</v>
      </c>
      <c r="H31" s="17">
        <f>IF(OR($A31="",$B31="",$C31=""),"",'MPTO_working_3-way'!E30)</f>
        <v>3.0261525341237214</v>
      </c>
      <c r="I31" s="21">
        <f>IF(OR($A31="",$B31="",$C31=""),"",'MPTO_working_3-way'!F30)</f>
        <v>3.2399735125558164</v>
      </c>
      <c r="J31" s="22">
        <f>IF(OR($A31="",$B31="",$C31=""),"",'MPTO_working_3-way'!G30)</f>
        <v>2.7708284436450139</v>
      </c>
      <c r="K31" s="17">
        <f>IF(OR($A31="",$B31="",$C31=""),"",'OddsRatio_working_3-way'!H30)</f>
        <v>3.0259387548582133</v>
      </c>
      <c r="L31" s="21">
        <f>IF(OR($A31="",$B31="",$C31=""),"",'OddsRatio_working_3-way'!I30)</f>
        <v>3.2358805947398923</v>
      </c>
      <c r="M31" s="22">
        <f>IF(OR($A31="",$B31="",$C31=""),"",'OddsRatio_working_3-way'!J30)</f>
        <v>2.7740085470001965</v>
      </c>
      <c r="N31" s="23">
        <f t="shared" si="14"/>
        <v>33.05433745676676</v>
      </c>
      <c r="O31" s="24">
        <f t="shared" si="15"/>
        <v>30.94223921671777</v>
      </c>
      <c r="P31" s="24">
        <f t="shared" si="16"/>
        <v>36.003423326515474</v>
      </c>
      <c r="Q31" t="s">
        <v>101</v>
      </c>
      <c r="R31" t="s">
        <v>88</v>
      </c>
      <c r="S31" t="s">
        <v>175</v>
      </c>
      <c r="T31" s="35">
        <v>100</v>
      </c>
      <c r="U31" s="35">
        <f t="shared" si="17"/>
        <v>58.847736625514408</v>
      </c>
      <c r="V31" s="35">
        <f t="shared" si="18"/>
        <v>71.83098591549296</v>
      </c>
      <c r="W31" s="35">
        <f t="shared" si="19"/>
        <v>64.912280701754383</v>
      </c>
      <c r="X31" s="35">
        <f t="shared" si="20"/>
        <v>63.256733382752664</v>
      </c>
      <c r="Y31" s="35">
        <f t="shared" si="21"/>
        <v>76.239982672731202</v>
      </c>
      <c r="Z31" s="35">
        <f t="shared" si="22"/>
        <v>69.32127745899264</v>
      </c>
      <c r="AA31" s="35">
        <f t="shared" si="23"/>
        <v>-4.4089967572382562</v>
      </c>
      <c r="AB31" s="35">
        <f t="shared" si="24"/>
        <v>-4.408996757238242</v>
      </c>
      <c r="AC31" s="35">
        <f t="shared" si="25"/>
        <v>-4.4089967572382562</v>
      </c>
      <c r="AF31">
        <v>2.19</v>
      </c>
      <c r="AG31">
        <v>1.72</v>
      </c>
      <c r="AJ31" t="s">
        <v>126</v>
      </c>
    </row>
    <row r="32" spans="1:36" ht="15" x14ac:dyDescent="0.25">
      <c r="A32">
        <v>2.4300000000000002</v>
      </c>
      <c r="B32">
        <v>3.55</v>
      </c>
      <c r="C32">
        <v>2.85</v>
      </c>
      <c r="D32" s="20">
        <f t="shared" si="13"/>
        <v>4.4089967572382482E-2</v>
      </c>
      <c r="E32" s="17">
        <f>IF(OR($A32="",$B32="",$C32=""),"",A32*'MPTO_working_3-way'!$I31)</f>
        <v>2.5371386212008895</v>
      </c>
      <c r="F32" s="21">
        <f>IF(OR($A32="",$B32="",$C32=""),"",B32*'MPTO_working_3-way'!$I31)</f>
        <v>3.7065193848819575</v>
      </c>
      <c r="G32" s="22">
        <f>IF(OR($A32="",$B32="",$C32=""),"",C32*'MPTO_working_3-way'!$I31)</f>
        <v>2.9756564075812904</v>
      </c>
      <c r="H32" s="17">
        <f>IF(OR($A32="",$B32="",$C32=""),"",'MPTO_working_3-way'!E31)</f>
        <v>2.5199963100292893</v>
      </c>
      <c r="I32" s="21">
        <f>IF(OR($A32="",$B32="",$C32=""),"",'MPTO_working_3-way'!F31)</f>
        <v>3.7454097430370146</v>
      </c>
      <c r="J32" s="22">
        <f>IF(OR($A32="",$B32="",$C32=""),"",'MPTO_working_3-way'!G31)</f>
        <v>2.9745921895180687</v>
      </c>
      <c r="K32" s="17">
        <f>IF(OR($A32="",$B32="",$C32=""),"",'OddsRatio_working_3-way'!H31)</f>
        <v>2.5279460149544808</v>
      </c>
      <c r="L32" s="21">
        <f>IF(OR($A32="",$B32="",$C32=""),"",'OddsRatio_working_3-way'!I31)</f>
        <v>3.7246589777160315</v>
      </c>
      <c r="M32" s="22">
        <f>IF(OR($A32="",$B32="",$C32=""),"",'OddsRatio_working_3-way'!J31)</f>
        <v>2.9767133759900624</v>
      </c>
      <c r="N32" s="23">
        <f t="shared" si="14"/>
        <v>39.414480219716012</v>
      </c>
      <c r="O32" s="24">
        <f t="shared" si="15"/>
        <v>26.979489277157718</v>
      </c>
      <c r="P32" s="24">
        <f t="shared" si="16"/>
        <v>33.606030503126277</v>
      </c>
      <c r="Q32" t="s">
        <v>172</v>
      </c>
      <c r="R32" t="s">
        <v>118</v>
      </c>
      <c r="S32" t="s">
        <v>175</v>
      </c>
      <c r="T32" s="35">
        <v>100</v>
      </c>
      <c r="U32" s="35">
        <f t="shared" si="17"/>
        <v>64.664310954063609</v>
      </c>
      <c r="V32" s="35">
        <f t="shared" si="18"/>
        <v>67.532467532467535</v>
      </c>
      <c r="W32" s="35">
        <f t="shared" si="19"/>
        <v>63.503649635036496</v>
      </c>
      <c r="X32" s="35">
        <f t="shared" si="20"/>
        <v>68.963882832495969</v>
      </c>
      <c r="Y32" s="35">
        <f t="shared" si="21"/>
        <v>71.83203941089991</v>
      </c>
      <c r="Z32" s="35">
        <f t="shared" si="22"/>
        <v>67.80322151346887</v>
      </c>
      <c r="AA32" s="35">
        <f t="shared" si="23"/>
        <v>-4.29957187843236</v>
      </c>
      <c r="AB32" s="35">
        <f t="shared" si="24"/>
        <v>-4.2995718784323742</v>
      </c>
      <c r="AC32" s="35">
        <f t="shared" si="25"/>
        <v>-4.2995718784323742</v>
      </c>
      <c r="AF32">
        <v>1.79</v>
      </c>
      <c r="AG32">
        <v>2.0499999999999998</v>
      </c>
      <c r="AJ32" t="s">
        <v>127</v>
      </c>
    </row>
    <row r="33" spans="1:36" ht="15" x14ac:dyDescent="0.25">
      <c r="A33">
        <v>2.83</v>
      </c>
      <c r="B33">
        <v>3.08</v>
      </c>
      <c r="C33">
        <v>2.74</v>
      </c>
      <c r="D33" s="20">
        <f t="shared" si="13"/>
        <v>4.2995718784323733E-2</v>
      </c>
      <c r="E33" s="17">
        <f>IF(OR($A33="",$B33="",$C33=""),"",A33*'MPTO_working_3-way'!$I32)</f>
        <v>2.9516778841596363</v>
      </c>
      <c r="F33" s="21">
        <f>IF(OR($A33="",$B33="",$C33=""),"",B33*'MPTO_working_3-way'!$I32)</f>
        <v>3.2124268138557173</v>
      </c>
      <c r="G33" s="22">
        <f>IF(OR($A33="",$B33="",$C33=""),"",C33*'MPTO_working_3-way'!$I32)</f>
        <v>2.8578082694690474</v>
      </c>
      <c r="H33" s="17">
        <f>IF(OR($A33="",$B33="",$C33=""),"",'MPTO_working_3-way'!E32)</f>
        <v>2.9496351201544493</v>
      </c>
      <c r="I33" s="21">
        <f>IF(OR($A33="",$B33="",$C33=""),"",'MPTO_working_3-way'!F32)</f>
        <v>3.2222368533247567</v>
      </c>
      <c r="J33" s="22">
        <f>IF(OR($A33="",$B33="",$C33=""),"",'MPTO_working_3-way'!G32)</f>
        <v>2.851996247482719</v>
      </c>
      <c r="K33" s="17">
        <f>IF(OR($A33="",$B33="",$C33=""),"",'OddsRatio_working_3-way'!H32)</f>
        <v>2.9507721957261008</v>
      </c>
      <c r="L33" s="21">
        <f>IF(OR($A33="",$B33="",$C33=""),"",'OddsRatio_working_3-way'!I32)</f>
        <v>3.2172711295684642</v>
      </c>
      <c r="M33" s="22">
        <f>IF(OR($A33="",$B33="",$C33=""),"",'OddsRatio_working_3-way'!J32)</f>
        <v>2.8548325795428502</v>
      </c>
      <c r="N33" s="23">
        <f t="shared" si="14"/>
        <v>33.87903556030156</v>
      </c>
      <c r="O33" s="24">
        <f t="shared" si="15"/>
        <v>31.129113842744623</v>
      </c>
      <c r="P33" s="24">
        <f t="shared" si="16"/>
        <v>34.991850596953796</v>
      </c>
      <c r="Q33" t="s">
        <v>107</v>
      </c>
      <c r="R33" t="s">
        <v>114</v>
      </c>
      <c r="S33" t="s">
        <v>175</v>
      </c>
      <c r="T33" s="35">
        <v>100</v>
      </c>
      <c r="U33" s="35">
        <f t="shared" si="17"/>
        <v>50</v>
      </c>
      <c r="V33" s="35">
        <f t="shared" si="18"/>
        <v>72.527472527472526</v>
      </c>
      <c r="W33" s="35">
        <f t="shared" si="19"/>
        <v>72.826086956521735</v>
      </c>
      <c r="X33" s="35">
        <f t="shared" si="20"/>
        <v>54.646440516005732</v>
      </c>
      <c r="Y33" s="35">
        <f t="shared" si="21"/>
        <v>77.173913043478265</v>
      </c>
      <c r="Z33" s="35">
        <f t="shared" si="22"/>
        <v>77.47252747252746</v>
      </c>
      <c r="AA33" s="35">
        <f t="shared" si="23"/>
        <v>-4.6464405160057325</v>
      </c>
      <c r="AB33" s="35">
        <f t="shared" si="24"/>
        <v>-4.6464405160057396</v>
      </c>
      <c r="AC33" s="35">
        <f t="shared" si="25"/>
        <v>-4.6464405160057254</v>
      </c>
      <c r="AF33">
        <v>2.25</v>
      </c>
      <c r="AG33">
        <v>1.66</v>
      </c>
      <c r="AJ33" t="s">
        <v>127</v>
      </c>
    </row>
    <row r="34" spans="1:36" ht="15" x14ac:dyDescent="0.25">
      <c r="A34">
        <v>2</v>
      </c>
      <c r="B34">
        <v>3.64</v>
      </c>
      <c r="C34">
        <v>3.68</v>
      </c>
      <c r="D34" s="20">
        <f t="shared" si="13"/>
        <v>4.6464405160057343E-2</v>
      </c>
      <c r="E34" s="17">
        <f>IF(OR($A34="",$B34="",$C34=""),"",A34*'MPTO_working_3-way'!$I33)</f>
        <v>2.0929288103201147</v>
      </c>
      <c r="F34" s="21">
        <f>IF(OR($A34="",$B34="",$C34=""),"",B34*'MPTO_working_3-way'!$I33)</f>
        <v>3.8091304347826087</v>
      </c>
      <c r="G34" s="22">
        <f>IF(OR($A34="",$B34="",$C34=""),"",C34*'MPTO_working_3-way'!$I33)</f>
        <v>3.8509890109890113</v>
      </c>
      <c r="H34" s="17">
        <f>IF(OR($A34="",$B34="",$C34=""),"",'MPTO_working_3-way'!E33)</f>
        <v>2.0639329443668339</v>
      </c>
      <c r="I34" s="21">
        <f>IF(OR($A34="",$B34="",$C34=""),"",'MPTO_working_3-way'!F33)</f>
        <v>3.8574719705114422</v>
      </c>
      <c r="J34" s="22">
        <f>IF(OR($A34="",$B34="",$C34=""),"",'MPTO_working_3-way'!G33)</f>
        <v>3.9024238657551278</v>
      </c>
      <c r="K34" s="17">
        <f>IF(OR($A34="",$B34="",$C34=""),"",'OddsRatio_working_3-way'!H33)</f>
        <v>2.075247119418671</v>
      </c>
      <c r="L34" s="21">
        <f>IF(OR($A34="",$B34="",$C34=""),"",'OddsRatio_working_3-way'!I33)</f>
        <v>3.8386523952652918</v>
      </c>
      <c r="M34" s="22">
        <f>IF(OR($A34="",$B34="",$C34=""),"",'OddsRatio_working_3-way'!J33)</f>
        <v>3.8816622800420384</v>
      </c>
      <c r="N34" s="23">
        <f t="shared" si="14"/>
        <v>47.779933797511696</v>
      </c>
      <c r="O34" s="24">
        <f t="shared" si="15"/>
        <v>26.252710877753682</v>
      </c>
      <c r="P34" s="24">
        <f t="shared" si="16"/>
        <v>25.967355324734619</v>
      </c>
      <c r="Q34" t="s">
        <v>124</v>
      </c>
      <c r="R34" t="s">
        <v>121</v>
      </c>
      <c r="S34" t="s">
        <v>175</v>
      </c>
      <c r="T34" s="35">
        <v>100</v>
      </c>
      <c r="U34" s="35">
        <f t="shared" si="17"/>
        <v>43.502824858757066</v>
      </c>
      <c r="V34" s="35">
        <f t="shared" si="18"/>
        <v>74.489795918367349</v>
      </c>
      <c r="W34" s="35">
        <f t="shared" si="19"/>
        <v>77.27272727272728</v>
      </c>
      <c r="X34" s="35">
        <f t="shared" si="20"/>
        <v>48.237476808905377</v>
      </c>
      <c r="Y34" s="35">
        <f t="shared" si="21"/>
        <v>79.224447868515668</v>
      </c>
      <c r="Z34" s="35">
        <f t="shared" si="22"/>
        <v>82.007379222875599</v>
      </c>
      <c r="AA34" s="35">
        <f t="shared" si="23"/>
        <v>-4.7346519501483115</v>
      </c>
      <c r="AB34" s="35">
        <f t="shared" si="24"/>
        <v>-4.7346519501483186</v>
      </c>
      <c r="AC34" s="35">
        <f t="shared" si="25"/>
        <v>-4.7346519501483186</v>
      </c>
      <c r="AF34">
        <v>1.82</v>
      </c>
      <c r="AG34">
        <v>2.0299999999999998</v>
      </c>
      <c r="AJ34" t="s">
        <v>127</v>
      </c>
    </row>
    <row r="35" spans="1:36" s="35" customFormat="1" ht="15" x14ac:dyDescent="0.25">
      <c r="A35">
        <v>1.77</v>
      </c>
      <c r="B35">
        <v>3.92</v>
      </c>
      <c r="C35">
        <v>4.4000000000000004</v>
      </c>
      <c r="D35" s="20">
        <f t="shared" si="13"/>
        <v>4.7346519501483275E-2</v>
      </c>
      <c r="E35" s="17">
        <f>IF(OR($A35="",$B35="",$C35=""),"",A35*'MPTO_working_3-way'!$I34)</f>
        <v>1.8538033395176254</v>
      </c>
      <c r="F35" s="21">
        <f>IF(OR($A35="",$B35="",$C35=""),"",B35*'MPTO_working_3-way'!$I34)</f>
        <v>4.1055983564458147</v>
      </c>
      <c r="G35" s="22">
        <f>IF(OR($A35="",$B35="",$C35=""),"",C35*'MPTO_working_3-way'!$I34)</f>
        <v>4.6083246858065268</v>
      </c>
      <c r="H35" s="17">
        <f>IF(OR($A35="",$B35="",$C35=""),"",'MPTO_working_3-way'!E34)</f>
        <v>1.8208648517969501</v>
      </c>
      <c r="I35" s="21">
        <f>IF(OR($A35="",$B35="",$C35=""),"",'MPTO_working_3-way'!F34)</f>
        <v>4.1785080771729533</v>
      </c>
      <c r="J35" s="22">
        <f>IF(OR($A35="",$B35="",$C35=""),"",'MPTO_working_3-way'!G34)</f>
        <v>4.7283435623363443</v>
      </c>
      <c r="K35" s="17">
        <f>IF(OR($A35="",$B35="",$C35=""),"",'OddsRatio_working_3-way'!H34)</f>
        <v>1.8326656544627062</v>
      </c>
      <c r="L35" s="21">
        <f>IF(OR($A35="",$B35="",$C35=""),"",'OddsRatio_working_3-way'!I34)</f>
        <v>4.1576411831572733</v>
      </c>
      <c r="M35" s="22">
        <f>IF(OR($A35="",$B35="",$C35=""),"",'OddsRatio_working_3-way'!J34)</f>
        <v>4.6767054872379221</v>
      </c>
      <c r="N35" s="23">
        <f t="shared" si="14"/>
        <v>53.943154523618887</v>
      </c>
      <c r="O35" s="24">
        <f t="shared" si="15"/>
        <v>24.356985588470774</v>
      </c>
      <c r="P35" s="24">
        <f t="shared" si="16"/>
        <v>21.699859887910325</v>
      </c>
      <c r="Q35" t="s">
        <v>108</v>
      </c>
      <c r="R35" t="s">
        <v>106</v>
      </c>
      <c r="S35" t="s">
        <v>175</v>
      </c>
      <c r="T35" s="35">
        <v>100</v>
      </c>
      <c r="U35" s="35">
        <f t="shared" si="17"/>
        <v>45.945945945945937</v>
      </c>
      <c r="V35" s="35">
        <f t="shared" si="18"/>
        <v>72.67759562841529</v>
      </c>
      <c r="W35" s="35">
        <f t="shared" si="19"/>
        <v>76.635514018691595</v>
      </c>
      <c r="X35" s="35">
        <f t="shared" si="20"/>
        <v>50.686890352893109</v>
      </c>
      <c r="Y35" s="35">
        <f t="shared" si="21"/>
        <v>77.418540035362454</v>
      </c>
      <c r="Z35" s="35">
        <f t="shared" si="22"/>
        <v>81.376458425638745</v>
      </c>
      <c r="AA35" s="35">
        <f t="shared" si="23"/>
        <v>-4.7409444069471718</v>
      </c>
      <c r="AB35" s="35">
        <f t="shared" si="24"/>
        <v>-4.7409444069471647</v>
      </c>
      <c r="AC35" s="35">
        <f t="shared" si="25"/>
        <v>-4.7409444069471505</v>
      </c>
      <c r="AD35" s="36"/>
      <c r="AE35" s="36"/>
      <c r="AF35">
        <v>1.83</v>
      </c>
      <c r="AG35">
        <v>2.02</v>
      </c>
      <c r="AH35" s="36"/>
      <c r="AI35" s="36"/>
      <c r="AJ35" t="s">
        <v>127</v>
      </c>
    </row>
    <row r="36" spans="1:36" ht="15" x14ac:dyDescent="0.25">
      <c r="A36">
        <v>1.85</v>
      </c>
      <c r="B36">
        <v>3.66</v>
      </c>
      <c r="C36">
        <v>4.28</v>
      </c>
      <c r="D36" s="20">
        <f t="shared" si="13"/>
        <v>4.7409444069471451E-2</v>
      </c>
      <c r="E36" s="17">
        <f>IF(OR($A36="",$B36="",$C36=""),"",A36*'MPTO_working_3-way'!$I35)</f>
        <v>1.9377074715285223</v>
      </c>
      <c r="F36" s="21">
        <f>IF(OR($A36="",$B36="",$C36=""),"",B36*'MPTO_working_3-way'!$I35)</f>
        <v>3.8335185652942658</v>
      </c>
      <c r="G36" s="22">
        <f>IF(OR($A36="",$B36="",$C36=""),"",C36*'MPTO_working_3-way'!$I35)</f>
        <v>4.4829124206173381</v>
      </c>
      <c r="H36" s="17">
        <f>IF(OR($A36="",$B36="",$C36=""),"",'MPTO_working_3-way'!E35)</f>
        <v>1.9057151524929152</v>
      </c>
      <c r="I36" s="21">
        <f>IF(OR($A36="",$B36="",$C36=""),"",'MPTO_working_3-way'!F35)</f>
        <v>3.8846885265825675</v>
      </c>
      <c r="J36" s="22">
        <f>IF(OR($A36="",$B36="",$C36=""),"",'MPTO_working_3-way'!G35)</f>
        <v>4.5904890839470545</v>
      </c>
      <c r="K36" s="17">
        <f>IF(OR($A36="",$B36="",$C36=""),"",'OddsRatio_working_3-way'!H35)</f>
        <v>1.9176038349644982</v>
      </c>
      <c r="L36" s="21">
        <f>IF(OR($A36="",$B36="",$C36=""),"",'OddsRatio_working_3-way'!I35)</f>
        <v>3.8715602364771358</v>
      </c>
      <c r="M36" s="22">
        <f>IF(OR($A36="",$B36="",$C36=""),"",'OddsRatio_working_3-way'!J35)</f>
        <v>4.5408712690394761</v>
      </c>
      <c r="N36" s="23">
        <f t="shared" si="14"/>
        <v>51.607377000573251</v>
      </c>
      <c r="O36" s="24">
        <f t="shared" si="15"/>
        <v>26.085696024879919</v>
      </c>
      <c r="P36" s="24">
        <f t="shared" si="16"/>
        <v>22.306926974546847</v>
      </c>
      <c r="Q36" t="s">
        <v>113</v>
      </c>
      <c r="R36" t="s">
        <v>122</v>
      </c>
      <c r="S36" t="s">
        <v>175</v>
      </c>
      <c r="T36" s="35">
        <v>100</v>
      </c>
      <c r="U36" s="35">
        <f t="shared" si="17"/>
        <v>71.83098591549296</v>
      </c>
      <c r="V36" s="35">
        <f t="shared" si="18"/>
        <v>73.118279569892465</v>
      </c>
      <c r="W36" s="35">
        <f t="shared" si="19"/>
        <v>50.495049504950494</v>
      </c>
      <c r="X36" s="35">
        <f t="shared" si="20"/>
        <v>76.386670925157034</v>
      </c>
      <c r="Y36" s="35">
        <f t="shared" si="21"/>
        <v>77.673964579556554</v>
      </c>
      <c r="Z36" s="35">
        <f t="shared" si="22"/>
        <v>55.050734514614575</v>
      </c>
      <c r="AA36" s="35">
        <f t="shared" si="23"/>
        <v>-4.5556850096640744</v>
      </c>
      <c r="AB36" s="35">
        <f t="shared" si="24"/>
        <v>-4.5556850096640886</v>
      </c>
      <c r="AC36" s="35">
        <f t="shared" si="25"/>
        <v>-4.5556850096640815</v>
      </c>
      <c r="AF36">
        <v>1.91</v>
      </c>
      <c r="AG36">
        <v>1.93</v>
      </c>
      <c r="AJ36" t="s">
        <v>127</v>
      </c>
    </row>
    <row r="37" spans="1:36" ht="15" x14ac:dyDescent="0.25">
      <c r="A37">
        <v>3.55</v>
      </c>
      <c r="B37">
        <v>3.72</v>
      </c>
      <c r="C37">
        <v>2.02</v>
      </c>
      <c r="D37" s="20">
        <f t="shared" si="13"/>
        <v>4.5556850096640789E-2</v>
      </c>
      <c r="E37" s="17">
        <f>IF(OR($A37="",$B37="",$C37=""),"",A37*'MPTO_working_3-way'!$I36)</f>
        <v>3.7117268178430747</v>
      </c>
      <c r="F37" s="21">
        <f>IF(OR($A37="",$B37="",$C37=""),"",B37*'MPTO_working_3-way'!$I36)</f>
        <v>3.8894714823595038</v>
      </c>
      <c r="G37" s="22">
        <f>IF(OR($A37="",$B37="",$C37=""),"",C37*'MPTO_working_3-way'!$I36)</f>
        <v>2.1120248371952144</v>
      </c>
      <c r="H37" s="17">
        <f>IF(OR($A37="",$B37="",$C37=""),"",'MPTO_working_3-way'!E36)</f>
        <v>3.7522815164347949</v>
      </c>
      <c r="I37" s="21">
        <f>IF(OR($A37="",$B37="",$C37=""),"",'MPTO_working_3-way'!F36)</f>
        <v>3.9427265722455527</v>
      </c>
      <c r="J37" s="22">
        <f>IF(OR($A37="",$B37="",$C37=""),"",'MPTO_working_3-way'!G36)</f>
        <v>2.0839242636979884</v>
      </c>
      <c r="K37" s="17">
        <f>IF(OR($A37="",$B37="",$C37=""),"",'OddsRatio_working_3-way'!H36)</f>
        <v>3.7374463183905577</v>
      </c>
      <c r="L37" s="21">
        <f>IF(OR($A37="",$B37="",$C37=""),"",'OddsRatio_working_3-way'!I36)</f>
        <v>3.9199427396165958</v>
      </c>
      <c r="M37" s="22">
        <f>IF(OR($A37="",$B37="",$C37=""),"",'OddsRatio_working_3-way'!J36)</f>
        <v>2.0949785273562238</v>
      </c>
      <c r="N37" s="23">
        <f t="shared" si="14"/>
        <v>26.941637924234712</v>
      </c>
      <c r="O37" s="24">
        <f t="shared" si="15"/>
        <v>25.710434040600326</v>
      </c>
      <c r="P37" s="24">
        <f t="shared" si="16"/>
        <v>47.347928035164962</v>
      </c>
      <c r="Q37" t="s">
        <v>119</v>
      </c>
      <c r="R37" t="s">
        <v>120</v>
      </c>
      <c r="S37" t="s">
        <v>175</v>
      </c>
      <c r="T37" s="35">
        <v>100</v>
      </c>
      <c r="U37" s="35">
        <f t="shared" si="17"/>
        <v>66.88741721854305</v>
      </c>
      <c r="V37" s="35">
        <f t="shared" si="18"/>
        <v>70.930232558139537</v>
      </c>
      <c r="W37" s="35">
        <f t="shared" si="19"/>
        <v>57.805907172995774</v>
      </c>
      <c r="X37" s="35">
        <f t="shared" si="20"/>
        <v>71.26386026886469</v>
      </c>
      <c r="Y37" s="35">
        <f t="shared" si="21"/>
        <v>75.306675608461177</v>
      </c>
      <c r="Z37" s="35">
        <f t="shared" si="22"/>
        <v>62.182350223317414</v>
      </c>
      <c r="AA37" s="35">
        <f t="shared" si="23"/>
        <v>-4.3764430503216403</v>
      </c>
      <c r="AB37" s="35">
        <f t="shared" si="24"/>
        <v>-4.3764430503216403</v>
      </c>
      <c r="AC37" s="35">
        <f t="shared" si="25"/>
        <v>-4.3764430503216403</v>
      </c>
      <c r="AF37">
        <v>1.85</v>
      </c>
      <c r="AG37">
        <v>1.99</v>
      </c>
      <c r="AJ37" t="s">
        <v>127</v>
      </c>
    </row>
    <row r="38" spans="1:36" ht="15" x14ac:dyDescent="0.25">
      <c r="A38">
        <v>3.02</v>
      </c>
      <c r="B38">
        <v>3.44</v>
      </c>
      <c r="C38">
        <v>2.37</v>
      </c>
      <c r="D38" s="20">
        <f t="shared" si="13"/>
        <v>4.3764430503216323E-2</v>
      </c>
      <c r="E38" s="17">
        <f>IF(OR($A38="",$B38="",$C38=""),"",A38*'MPTO_working_3-way'!$I37)</f>
        <v>3.1521685801197132</v>
      </c>
      <c r="F38" s="21">
        <f>IF(OR($A38="",$B38="",$C38=""),"",B38*'MPTO_working_3-way'!$I37)</f>
        <v>3.590549640931064</v>
      </c>
      <c r="G38" s="22">
        <f>IF(OR($A38="",$B38="",$C38=""),"",C38*'MPTO_working_3-way'!$I37)</f>
        <v>2.4737217002926228</v>
      </c>
      <c r="H38" s="17">
        <f>IF(OR($A38="",$B38="",$C38=""),"",'MPTO_working_3-way'!E37)</f>
        <v>3.159181511575111</v>
      </c>
      <c r="I38" s="21">
        <f>IF(OR($A38="",$B38="",$C38=""),"",'MPTO_working_3-way'!F37)</f>
        <v>3.6217511097024628</v>
      </c>
      <c r="J38" s="22">
        <f>IF(OR($A38="",$B38="",$C38=""),"",'MPTO_working_3-way'!G37)</f>
        <v>2.4548745887846319</v>
      </c>
      <c r="K38" s="17">
        <f>IF(OR($A38="",$B38="",$C38=""),"",'OddsRatio_working_3-way'!H37)</f>
        <v>3.1574406412203704</v>
      </c>
      <c r="L38" s="21">
        <f>IF(OR($A38="",$B38="",$C38=""),"",'OddsRatio_working_3-way'!I37)</f>
        <v>3.6060174082067835</v>
      </c>
      <c r="M38" s="22">
        <f>IF(OR($A38="",$B38="",$C38=""),"",'OddsRatio_working_3-way'!J37)</f>
        <v>2.4632146923128255</v>
      </c>
      <c r="N38" s="23">
        <f t="shared" si="14"/>
        <v>31.7241916027861</v>
      </c>
      <c r="O38" s="24">
        <f t="shared" si="15"/>
        <v>27.850889139655244</v>
      </c>
      <c r="P38" s="24">
        <f t="shared" si="16"/>
        <v>40.424919257558663</v>
      </c>
      <c r="Q38" t="s">
        <v>166</v>
      </c>
      <c r="R38" t="s">
        <v>111</v>
      </c>
      <c r="S38" t="s">
        <v>175</v>
      </c>
      <c r="T38" s="35">
        <v>100</v>
      </c>
      <c r="U38" s="35">
        <f t="shared" si="17"/>
        <v>67.741935483870961</v>
      </c>
      <c r="V38" s="35">
        <f t="shared" si="18"/>
        <v>71.098265895953759</v>
      </c>
      <c r="W38" s="35">
        <f t="shared" si="19"/>
        <v>56.709956709956707</v>
      </c>
      <c r="X38" s="35">
        <f t="shared" si="20"/>
        <v>72.191777394089527</v>
      </c>
      <c r="Y38" s="35">
        <f t="shared" si="21"/>
        <v>75.548107806172311</v>
      </c>
      <c r="Z38" s="35">
        <f t="shared" si="22"/>
        <v>61.159798620175273</v>
      </c>
      <c r="AA38" s="35">
        <f t="shared" si="23"/>
        <v>-4.4498419102185665</v>
      </c>
      <c r="AB38" s="35">
        <f t="shared" si="24"/>
        <v>-4.4498419102185522</v>
      </c>
      <c r="AC38" s="35">
        <f t="shared" si="25"/>
        <v>-4.4498419102185665</v>
      </c>
      <c r="AF38">
        <v>1.95</v>
      </c>
      <c r="AG38">
        <v>1.88</v>
      </c>
      <c r="AJ38" t="s">
        <v>127</v>
      </c>
    </row>
    <row r="39" spans="1:36" ht="15" x14ac:dyDescent="0.25">
      <c r="A39">
        <v>3.1</v>
      </c>
      <c r="B39">
        <v>3.46</v>
      </c>
      <c r="C39">
        <v>2.31</v>
      </c>
      <c r="D39" s="20">
        <f t="shared" si="13"/>
        <v>4.4498419102185771E-2</v>
      </c>
      <c r="E39" s="17">
        <f>IF(OR($A39="",$B39="",$C39=""),"",A39*'MPTO_working_3-way'!$I38)</f>
        <v>3.237945099216776</v>
      </c>
      <c r="F39" s="21">
        <f>IF(OR($A39="",$B39="",$C39=""),"",B39*'MPTO_working_3-way'!$I38)</f>
        <v>3.6139645300935626</v>
      </c>
      <c r="G39" s="22">
        <f>IF(OR($A39="",$B39="",$C39=""),"",C39*'MPTO_working_3-way'!$I38)</f>
        <v>2.4127913481260492</v>
      </c>
      <c r="H39" s="17">
        <f>IF(OR($A39="",$B39="",$C39=""),"",'MPTO_working_3-way'!E38)</f>
        <v>3.2494135585781327</v>
      </c>
      <c r="I39" s="21">
        <f>IF(OR($A39="",$B39="",$C39=""),"",'MPTO_working_3-way'!F38)</f>
        <v>3.6471787192241982</v>
      </c>
      <c r="J39" s="22">
        <f>IF(OR($A39="",$B39="",$C39=""),"",'MPTO_working_3-way'!G38)</f>
        <v>2.391957512455166</v>
      </c>
      <c r="K39" s="17">
        <f>IF(OR($A39="",$B39="",$C39=""),"",'OddsRatio_working_3-way'!H38)</f>
        <v>3.2458473887677974</v>
      </c>
      <c r="L39" s="21">
        <f>IF(OR($A39="",$B39="",$C39=""),"",'OddsRatio_working_3-way'!I38)</f>
        <v>3.6308497982708485</v>
      </c>
      <c r="M39" s="22">
        <f>IF(OR($A39="",$B39="",$C39=""),"",'OddsRatio_working_3-way'!J38)</f>
        <v>2.4009809901361026</v>
      </c>
      <c r="N39" s="23">
        <f t="shared" si="14"/>
        <v>30.88378491166787</v>
      </c>
      <c r="O39" s="24">
        <f t="shared" si="15"/>
        <v>27.670443128950989</v>
      </c>
      <c r="P39" s="24">
        <f t="shared" si="16"/>
        <v>41.445771959381126</v>
      </c>
      <c r="Q39" t="s">
        <v>115</v>
      </c>
      <c r="R39" t="s">
        <v>105</v>
      </c>
      <c r="S39" t="s">
        <v>175</v>
      </c>
      <c r="T39" s="35">
        <v>100</v>
      </c>
      <c r="U39" s="35">
        <f t="shared" si="17"/>
        <v>49.494949494949495</v>
      </c>
      <c r="V39" s="35">
        <f t="shared" si="18"/>
        <v>71.264367816091948</v>
      </c>
      <c r="W39" s="35">
        <f t="shared" si="19"/>
        <v>74.619289340101517</v>
      </c>
      <c r="X39" s="35">
        <f t="shared" si="20"/>
        <v>54.116342843806521</v>
      </c>
      <c r="Y39" s="35">
        <f t="shared" si="21"/>
        <v>75.885761164948988</v>
      </c>
      <c r="Z39" s="35">
        <f t="shared" si="22"/>
        <v>79.240682688958557</v>
      </c>
      <c r="AA39" s="35">
        <f t="shared" si="23"/>
        <v>-4.6213933488570262</v>
      </c>
      <c r="AB39" s="35">
        <f t="shared" si="24"/>
        <v>-4.6213933488570405</v>
      </c>
      <c r="AC39" s="35">
        <f t="shared" si="25"/>
        <v>-4.6213933488570405</v>
      </c>
      <c r="AF39">
        <v>2</v>
      </c>
      <c r="AG39">
        <v>1.84</v>
      </c>
      <c r="AJ39" t="s">
        <v>127</v>
      </c>
    </row>
    <row r="40" spans="1:36" ht="15" x14ac:dyDescent="0.25">
      <c r="A40">
        <v>1.98</v>
      </c>
      <c r="B40">
        <v>3.48</v>
      </c>
      <c r="C40">
        <v>3.94</v>
      </c>
      <c r="D40" s="20">
        <f t="shared" si="13"/>
        <v>4.621393348857028E-2</v>
      </c>
      <c r="E40" s="17">
        <f>IF(OR($A40="",$B40="",$C40=""),"",A40*'MPTO_working_3-way'!$I39)</f>
        <v>2.0715035883073689</v>
      </c>
      <c r="F40" s="21">
        <f>IF(OR($A40="",$B40="",$C40=""),"",B40*'MPTO_working_3-way'!$I39)</f>
        <v>3.6408244885402246</v>
      </c>
      <c r="G40" s="22">
        <f>IF(OR($A40="",$B40="",$C40=""),"",C40*'MPTO_working_3-way'!$I39)</f>
        <v>4.1220828979449671</v>
      </c>
      <c r="H40" s="17">
        <f>IF(OR($A40="",$B40="",$C40=""),"",'MPTO_working_3-way'!E39)</f>
        <v>2.0422923597637008</v>
      </c>
      <c r="I40" s="21">
        <f>IF(OR($A40="",$B40="",$C40=""),"",'MPTO_working_3-way'!F39)</f>
        <v>3.6771238543939906</v>
      </c>
      <c r="J40" s="22">
        <f>IF(OR($A40="",$B40="",$C40=""),"",'MPTO_working_3-way'!G39)</f>
        <v>4.1945875524088283</v>
      </c>
      <c r="K40" s="17">
        <f>IF(OR($A40="",$B40="",$C40=""),"",'OddsRatio_working_3-way'!H39)</f>
        <v>2.0536771461931029</v>
      </c>
      <c r="L40" s="21">
        <f>IF(OR($A40="",$B40="",$C40=""),"",'OddsRatio_working_3-way'!I39)</f>
        <v>3.6664482883254035</v>
      </c>
      <c r="M40" s="22">
        <f>IF(OR($A40="",$B40="",$C40=""),"",'OddsRatio_working_3-way'!J39)</f>
        <v>4.1610314385793092</v>
      </c>
      <c r="N40" s="23">
        <f t="shared" si="14"/>
        <v>48.274113819764253</v>
      </c>
      <c r="O40" s="24">
        <f t="shared" si="15"/>
        <v>27.466306138831381</v>
      </c>
      <c r="P40" s="24">
        <f t="shared" si="16"/>
        <v>24.259580041404369</v>
      </c>
      <c r="Q40" t="s">
        <v>116</v>
      </c>
      <c r="R40" t="s">
        <v>112</v>
      </c>
      <c r="S40" t="s">
        <v>175</v>
      </c>
      <c r="T40" s="35">
        <v>100</v>
      </c>
      <c r="U40" s="35">
        <f t="shared" si="17"/>
        <v>25.373134328358205</v>
      </c>
      <c r="V40" s="35">
        <f t="shared" si="18"/>
        <v>81.343283582089541</v>
      </c>
      <c r="W40" s="35">
        <f t="shared" si="19"/>
        <v>88.399071925754058</v>
      </c>
      <c r="X40" s="35">
        <f t="shared" si="20"/>
        <v>30.257644492156388</v>
      </c>
      <c r="Y40" s="35">
        <f t="shared" si="21"/>
        <v>86.227793745887723</v>
      </c>
      <c r="Z40" s="35">
        <f t="shared" si="22"/>
        <v>93.283582089552226</v>
      </c>
      <c r="AA40" s="35">
        <f t="shared" si="23"/>
        <v>-4.8845101637981827</v>
      </c>
      <c r="AB40" s="35">
        <f t="shared" si="24"/>
        <v>-4.8845101637981827</v>
      </c>
      <c r="AC40" s="35">
        <f t="shared" si="25"/>
        <v>-4.8845101637981685</v>
      </c>
      <c r="AF40">
        <v>2.1</v>
      </c>
      <c r="AG40">
        <v>1.75</v>
      </c>
      <c r="AJ40" t="s">
        <v>127</v>
      </c>
    </row>
    <row r="41" spans="1:36" ht="15" x14ac:dyDescent="0.25">
      <c r="A41">
        <v>1.34</v>
      </c>
      <c r="B41">
        <v>5.36</v>
      </c>
      <c r="C41">
        <v>8.6199999999999992</v>
      </c>
      <c r="D41" s="20">
        <f t="shared" si="13"/>
        <v>4.8845101637981614E-2</v>
      </c>
      <c r="E41" s="17">
        <f>IF(OR($A41="",$B41="",$C41=""),"",A41*'MPTO_working_3-way'!$I40)</f>
        <v>1.4054524361948955</v>
      </c>
      <c r="F41" s="21">
        <f>IF(OR($A41="",$B41="",$C41=""),"",B41*'MPTO_working_3-way'!$I40)</f>
        <v>5.6218097447795818</v>
      </c>
      <c r="G41" s="22">
        <f>IF(OR($A41="",$B41="",$C41=""),"",C41*'MPTO_working_3-way'!$I40)</f>
        <v>9.041044776119401</v>
      </c>
      <c r="H41" s="17">
        <f>IF(OR($A41="",$B41="",$C41=""),"",'MPTO_working_3-way'!E40)</f>
        <v>1.3698874912040735</v>
      </c>
      <c r="I41" s="21">
        <f>IF(OR($A41="",$B41="",$C41=""),"",'MPTO_working_3-way'!F40)</f>
        <v>5.87249186550976</v>
      </c>
      <c r="J41" s="22">
        <f>IF(OR($A41="",$B41="",$C41=""),"",'MPTO_working_3-way'!G40)</f>
        <v>10.027316395624741</v>
      </c>
      <c r="K41" s="17">
        <f>IF(OR($A41="",$B41="",$C41=""),"",'OddsRatio_working_3-way'!H40)</f>
        <v>1.3799922151446751</v>
      </c>
      <c r="L41" s="21">
        <f>IF(OR($A41="",$B41="",$C41=""),"",'OddsRatio_working_3-way'!I40)</f>
        <v>5.8728413471493628</v>
      </c>
      <c r="M41" s="22">
        <f>IF(OR($A41="",$B41="",$C41=""),"",'OddsRatio_working_3-way'!J40)</f>
        <v>9.5162961158894799</v>
      </c>
      <c r="N41" s="23">
        <f t="shared" si="14"/>
        <v>71.151465125877024</v>
      </c>
      <c r="O41" s="24">
        <f t="shared" si="15"/>
        <v>17.787866281469256</v>
      </c>
      <c r="P41" s="24">
        <f t="shared" si="16"/>
        <v>11.060668592653737</v>
      </c>
      <c r="Q41" t="s">
        <v>123</v>
      </c>
      <c r="R41" t="s">
        <v>110</v>
      </c>
      <c r="S41" t="s">
        <v>175</v>
      </c>
      <c r="T41" s="35">
        <v>100</v>
      </c>
      <c r="U41" s="35">
        <f t="shared" si="17"/>
        <v>76.076555023923447</v>
      </c>
      <c r="V41" s="35">
        <f t="shared" si="18"/>
        <v>71.988795518207283</v>
      </c>
      <c r="W41" s="35">
        <f t="shared" si="19"/>
        <v>47.368421052631575</v>
      </c>
      <c r="X41" s="35">
        <f t="shared" si="20"/>
        <v>80.642783429161142</v>
      </c>
      <c r="Y41" s="35">
        <f t="shared" si="21"/>
        <v>76.555023923444978</v>
      </c>
      <c r="Z41" s="35">
        <f t="shared" si="22"/>
        <v>51.934649457869277</v>
      </c>
      <c r="AA41" s="35">
        <f t="shared" si="23"/>
        <v>-4.5662284052376947</v>
      </c>
      <c r="AB41" s="35">
        <f t="shared" si="24"/>
        <v>-4.5662284052376947</v>
      </c>
      <c r="AC41" s="35">
        <f t="shared" si="25"/>
        <v>-4.5662284052377018</v>
      </c>
      <c r="AF41">
        <v>1.65</v>
      </c>
      <c r="AG41">
        <v>2.2799999999999998</v>
      </c>
      <c r="AJ41" t="s">
        <v>127</v>
      </c>
    </row>
    <row r="42" spans="1:36" ht="15" x14ac:dyDescent="0.25">
      <c r="A42">
        <v>4.18</v>
      </c>
      <c r="B42">
        <v>3.57</v>
      </c>
      <c r="C42">
        <v>1.9</v>
      </c>
      <c r="D42" s="20">
        <f t="shared" si="13"/>
        <v>4.5662284052376823E-2</v>
      </c>
      <c r="E42" s="17">
        <f>IF(OR($A42="",$B42="",$C42=""),"",A42*'MPTO_working_3-way'!$I41)</f>
        <v>4.3708683473389351</v>
      </c>
      <c r="F42" s="21">
        <f>IF(OR($A42="",$B42="",$C42=""),"",B42*'MPTO_working_3-way'!$I41)</f>
        <v>3.7330143540669849</v>
      </c>
      <c r="G42" s="22">
        <f>IF(OR($A42="",$B42="",$C42=""),"",C42*'MPTO_working_3-way'!$I41)</f>
        <v>1.9867583396995159</v>
      </c>
      <c r="H42" s="17">
        <f>IF(OR($A42="",$B42="",$C42=""),"",'MPTO_working_3-way'!E41)</f>
        <v>4.4640129230401042</v>
      </c>
      <c r="I42" s="21">
        <f>IF(OR($A42="",$B42="",$C42=""),"",'MPTO_working_3-way'!F41)</f>
        <v>3.7751336582733197</v>
      </c>
      <c r="J42" s="22">
        <f>IF(OR($A42="",$B42="",$C42=""),"",'MPTO_working_3-way'!G41)</f>
        <v>1.9565833063818254</v>
      </c>
      <c r="K42" s="17">
        <f>IF(OR($A42="",$B42="",$C42=""),"",'OddsRatio_working_3-way'!H41)</f>
        <v>4.4203937722914928</v>
      </c>
      <c r="L42" s="21">
        <f>IF(OR($A42="",$B42="",$C42=""),"",'OddsRatio_working_3-way'!I41)</f>
        <v>3.7642805015060166</v>
      </c>
      <c r="M42" s="22">
        <f>IF(OR($A42="",$B42="",$C42=""),"",'OddsRatio_working_3-way'!J41)</f>
        <v>1.968035973290045</v>
      </c>
      <c r="N42" s="23">
        <f t="shared" si="14"/>
        <v>22.878749038708026</v>
      </c>
      <c r="O42" s="24">
        <f t="shared" si="15"/>
        <v>26.788003076134331</v>
      </c>
      <c r="P42" s="24">
        <f t="shared" si="16"/>
        <v>50.333247885157661</v>
      </c>
      <c r="Q42" t="s">
        <v>109</v>
      </c>
      <c r="R42" t="s">
        <v>117</v>
      </c>
      <c r="S42" t="s">
        <v>175</v>
      </c>
      <c r="T42" s="35">
        <v>100</v>
      </c>
      <c r="U42" s="35">
        <f t="shared" si="17"/>
        <v>57.627118644067799</v>
      </c>
      <c r="V42" s="35">
        <f t="shared" si="18"/>
        <v>69.135802469135797</v>
      </c>
      <c r="W42" s="35">
        <f t="shared" si="19"/>
        <v>66.88741721854305</v>
      </c>
      <c r="X42" s="35">
        <f t="shared" si="20"/>
        <v>63.976780312321146</v>
      </c>
      <c r="Y42" s="35">
        <f t="shared" si="21"/>
        <v>75.485464137389172</v>
      </c>
      <c r="Z42" s="35">
        <f t="shared" si="22"/>
        <v>73.237078886796397</v>
      </c>
      <c r="AA42" s="35">
        <f t="shared" si="23"/>
        <v>-6.3496616682533471</v>
      </c>
      <c r="AB42" s="35">
        <f t="shared" si="24"/>
        <v>-6.3496616682533755</v>
      </c>
      <c r="AC42" s="35">
        <f t="shared" si="25"/>
        <v>-6.3496616682533471</v>
      </c>
      <c r="AF42">
        <v>1.85</v>
      </c>
      <c r="AG42">
        <v>1.99</v>
      </c>
      <c r="AJ42" t="s">
        <v>127</v>
      </c>
    </row>
    <row r="43" spans="1:36" ht="15" x14ac:dyDescent="0.25">
      <c r="A43">
        <v>2.36</v>
      </c>
      <c r="B43">
        <v>3.24</v>
      </c>
      <c r="C43">
        <v>3.02</v>
      </c>
      <c r="D43" s="20">
        <f t="shared" si="13"/>
        <v>6.3496616682533702E-2</v>
      </c>
      <c r="E43" s="17">
        <f>IF(OR($A43="",$B43="",$C43=""),"",A43*'MPTO_working_3-way'!$I42)</f>
        <v>2.5098520153707793</v>
      </c>
      <c r="F43" s="21">
        <f>IF(OR($A43="",$B43="",$C43=""),"",B43*'MPTO_working_3-way'!$I42)</f>
        <v>3.4457290380514096</v>
      </c>
      <c r="G43" s="22">
        <f>IF(OR($A43="",$B43="",$C43=""),"",C43*'MPTO_working_3-way'!$I42)</f>
        <v>3.2117597823812516</v>
      </c>
      <c r="H43" s="17">
        <f>IF(OR($A43="",$B43="",$C43=""),"",'MPTO_working_3-way'!E42)</f>
        <v>2.4840815417944153</v>
      </c>
      <c r="I43" s="21">
        <f>IF(OR($A43="",$B43="",$C43=""),"",'MPTO_working_3-way'!F42)</f>
        <v>3.4785459722280256</v>
      </c>
      <c r="J43" s="22">
        <f>IF(OR($A43="",$B43="",$C43=""),"",'MPTO_working_3-way'!G42)</f>
        <v>3.2262197311889653</v>
      </c>
      <c r="K43" s="17">
        <f>IF(OR($A43="",$B43="",$C43=""),"",'OddsRatio_working_3-way'!H42)</f>
        <v>2.4952989837112822</v>
      </c>
      <c r="L43" s="21">
        <f>IF(OR($A43="",$B43="",$C43=""),"",'OddsRatio_working_3-way'!I42)</f>
        <v>3.4628453849362306</v>
      </c>
      <c r="M43" s="22">
        <f>IF(OR($A43="",$B43="",$C43=""),"",'OddsRatio_working_3-way'!J42)</f>
        <v>3.2209587846299934</v>
      </c>
      <c r="N43" s="23">
        <f t="shared" si="14"/>
        <v>39.842986513779401</v>
      </c>
      <c r="O43" s="24">
        <f t="shared" si="15"/>
        <v>29.02143462114795</v>
      </c>
      <c r="P43" s="24">
        <f t="shared" si="16"/>
        <v>31.135578865072638</v>
      </c>
      <c r="Q43" t="s">
        <v>70</v>
      </c>
      <c r="R43" t="s">
        <v>69</v>
      </c>
      <c r="S43" t="s">
        <v>175</v>
      </c>
      <c r="T43" s="35">
        <v>100</v>
      </c>
      <c r="U43" s="35">
        <f t="shared" si="17"/>
        <v>27.536231884057976</v>
      </c>
      <c r="V43" s="35">
        <f t="shared" si="18"/>
        <v>81.651376146788976</v>
      </c>
      <c r="W43" s="35">
        <f t="shared" si="19"/>
        <v>87.515605493133577</v>
      </c>
      <c r="X43" s="35">
        <f t="shared" si="20"/>
        <v>30.833018360077425</v>
      </c>
      <c r="Y43" s="35">
        <f t="shared" si="21"/>
        <v>84.948162622808454</v>
      </c>
      <c r="Z43" s="35">
        <f t="shared" si="22"/>
        <v>90.812391969153055</v>
      </c>
      <c r="AA43" s="35">
        <f t="shared" si="23"/>
        <v>-3.2967864760194487</v>
      </c>
      <c r="AB43" s="35">
        <f t="shared" si="24"/>
        <v>-3.2967864760194772</v>
      </c>
      <c r="AC43" s="35">
        <f t="shared" si="25"/>
        <v>-3.2967864760194772</v>
      </c>
      <c r="AF43">
        <v>1.86</v>
      </c>
      <c r="AG43">
        <v>1.95</v>
      </c>
      <c r="AJ43" t="s">
        <v>68</v>
      </c>
    </row>
    <row r="44" spans="1:36" ht="15" x14ac:dyDescent="0.25">
      <c r="A44">
        <v>1.38</v>
      </c>
      <c r="B44">
        <v>5.45</v>
      </c>
      <c r="C44">
        <v>8.01</v>
      </c>
      <c r="D44" s="20">
        <f t="shared" si="13"/>
        <v>3.2967864760194754E-2</v>
      </c>
      <c r="E44" s="17">
        <f>IF(OR($A44="",$B44="",$C44=""),"",A44*'MPTO_working_3-way'!$I43)</f>
        <v>1.4254956533690686</v>
      </c>
      <c r="F44" s="21">
        <f>IF(OR($A44="",$B44="",$C44=""),"",B44*'MPTO_working_3-way'!$I43)</f>
        <v>5.6296748629430615</v>
      </c>
      <c r="G44" s="22">
        <f>IF(OR($A44="",$B44="",$C44=""),"",C44*'MPTO_working_3-way'!$I43)</f>
        <v>8.2740725967291606</v>
      </c>
      <c r="H44" s="17">
        <f>IF(OR($A44="",$B44="",$C44=""),"",'MPTO_working_3-way'!E43)</f>
        <v>1.401250265453462</v>
      </c>
      <c r="I44" s="21">
        <f>IF(OR($A44="",$B44="",$C44=""),"",'MPTO_working_3-way'!F43)</f>
        <v>5.7972039411957761</v>
      </c>
      <c r="J44" s="22">
        <f>IF(OR($A44="",$B44="",$C44=""),"",'MPTO_working_3-way'!G43)</f>
        <v>8.7831277874083185</v>
      </c>
      <c r="K44" s="17">
        <f>IF(OR($A44="",$B44="",$C44=""),"",'OddsRatio_working_3-way'!H43)</f>
        <v>1.4085249967087532</v>
      </c>
      <c r="L44" s="21">
        <f>IF(OR($A44="",$B44="",$C44=""),"",'OddsRatio_working_3-way'!I43)</f>
        <v>5.7840427246156638</v>
      </c>
      <c r="M44" s="22">
        <f>IF(OR($A44="",$B44="",$C44=""),"",'OddsRatio_working_3-way'!J43)</f>
        <v>8.5362111234956881</v>
      </c>
      <c r="N44" s="23">
        <f t="shared" si="14"/>
        <v>70.151038176550273</v>
      </c>
      <c r="O44" s="24">
        <f t="shared" si="15"/>
        <v>17.763015171309974</v>
      </c>
      <c r="P44" s="24">
        <f t="shared" si="16"/>
        <v>12.085946652139743</v>
      </c>
      <c r="Q44" t="s">
        <v>131</v>
      </c>
      <c r="R44" t="s">
        <v>128</v>
      </c>
      <c r="S44" t="s">
        <v>176</v>
      </c>
      <c r="T44" s="35">
        <v>100</v>
      </c>
      <c r="U44" s="35">
        <f t="shared" si="17"/>
        <v>68.35443037974683</v>
      </c>
      <c r="V44" s="35">
        <f t="shared" si="18"/>
        <v>70.238095238095241</v>
      </c>
      <c r="W44" s="35">
        <f t="shared" si="19"/>
        <v>58.50622406639004</v>
      </c>
      <c r="X44" s="35">
        <f t="shared" si="20"/>
        <v>71.255680695514712</v>
      </c>
      <c r="Y44" s="35">
        <f t="shared" si="21"/>
        <v>73.139345553863123</v>
      </c>
      <c r="Z44" s="35">
        <f t="shared" si="22"/>
        <v>61.407474382157922</v>
      </c>
      <c r="AA44" s="35">
        <f t="shared" si="23"/>
        <v>-2.9012503157678822</v>
      </c>
      <c r="AB44" s="35">
        <f t="shared" si="24"/>
        <v>-2.9012503157678822</v>
      </c>
      <c r="AC44" s="35">
        <f t="shared" si="25"/>
        <v>-2.9012503157678822</v>
      </c>
      <c r="AF44">
        <v>1.48</v>
      </c>
      <c r="AG44">
        <v>2.76</v>
      </c>
      <c r="AJ44" t="s">
        <v>169</v>
      </c>
    </row>
    <row r="45" spans="1:36" ht="15" x14ac:dyDescent="0.25">
      <c r="A45">
        <v>3.16</v>
      </c>
      <c r="B45">
        <v>3.36</v>
      </c>
      <c r="C45">
        <v>2.41</v>
      </c>
      <c r="D45" s="20">
        <f t="shared" si="13"/>
        <v>2.9012503157678893E-2</v>
      </c>
      <c r="E45" s="17">
        <f>IF(OR($A45="",$B45="",$C45=""),"",A45*'MPTO_working_3-way'!$I44)</f>
        <v>3.2516795099782656</v>
      </c>
      <c r="F45" s="21">
        <f>IF(OR($A45="",$B45="",$C45=""),"",B45*'MPTO_working_3-way'!$I44)</f>
        <v>3.4574820106098008</v>
      </c>
      <c r="G45" s="22">
        <f>IF(OR($A45="",$B45="",$C45=""),"",C45*'MPTO_working_3-way'!$I44)</f>
        <v>2.4799201326100064</v>
      </c>
      <c r="H45" s="17">
        <f>IF(OR($A45="",$B45="",$C45=""),"",'MPTO_working_3-way'!E44)</f>
        <v>3.2596132484453784</v>
      </c>
      <c r="I45" s="21">
        <f>IF(OR($A45="",$B45="",$C45=""),"",'MPTO_working_3-way'!F44)</f>
        <v>3.4728466927151569</v>
      </c>
      <c r="J45" s="22">
        <f>IF(OR($A45="",$B45="",$C45=""),"",'MPTO_working_3-way'!G44)</f>
        <v>2.4675095312129547</v>
      </c>
      <c r="K45" s="17">
        <f>IF(OR($A45="",$B45="",$C45=""),"",'OddsRatio_working_3-way'!H44)</f>
        <v>3.2565359534222504</v>
      </c>
      <c r="L45" s="21">
        <f>IF(OR($A45="",$B45="",$C45=""),"",'OddsRatio_working_3-way'!I44)</f>
        <v>3.465474467628014</v>
      </c>
      <c r="M45" s="22">
        <f>IF(OR($A45="",$B45="",$C45=""),"",'OddsRatio_working_3-way'!J44)</f>
        <v>2.4730165251506353</v>
      </c>
      <c r="N45" s="23">
        <f t="shared" si="14"/>
        <v>30.753338295836052</v>
      </c>
      <c r="O45" s="24">
        <f t="shared" si="15"/>
        <v>28.922782444893436</v>
      </c>
      <c r="P45" s="24">
        <f t="shared" si="16"/>
        <v>40.323879259270505</v>
      </c>
      <c r="Q45" t="s">
        <v>137</v>
      </c>
      <c r="R45" t="s">
        <v>150</v>
      </c>
      <c r="S45" t="s">
        <v>176</v>
      </c>
      <c r="T45" s="35">
        <v>100</v>
      </c>
      <c r="U45" s="35">
        <f t="shared" si="17"/>
        <v>42.528735632183903</v>
      </c>
      <c r="V45" s="35">
        <f t="shared" si="18"/>
        <v>73.958333333333343</v>
      </c>
      <c r="W45" s="35">
        <f t="shared" si="19"/>
        <v>80.50682261208577</v>
      </c>
      <c r="X45" s="35">
        <f t="shared" si="20"/>
        <v>45.534844054580901</v>
      </c>
      <c r="Y45" s="35">
        <f t="shared" si="21"/>
        <v>76.96444175573032</v>
      </c>
      <c r="Z45" s="35">
        <f t="shared" si="22"/>
        <v>83.512931034482762</v>
      </c>
      <c r="AA45" s="35">
        <f t="shared" si="23"/>
        <v>-3.0061084223969985</v>
      </c>
      <c r="AB45" s="35">
        <f t="shared" si="24"/>
        <v>-3.0061084223969772</v>
      </c>
      <c r="AC45" s="35">
        <f t="shared" si="25"/>
        <v>-3.0061084223969914</v>
      </c>
      <c r="AF45">
        <v>2.15</v>
      </c>
      <c r="AG45">
        <v>1.76</v>
      </c>
      <c r="AJ45" t="s">
        <v>170</v>
      </c>
    </row>
    <row r="46" spans="1:36" ht="15" x14ac:dyDescent="0.25">
      <c r="A46">
        <v>1.74</v>
      </c>
      <c r="B46">
        <v>3.84</v>
      </c>
      <c r="C46">
        <v>5.13</v>
      </c>
      <c r="D46" s="20">
        <f t="shared" si="13"/>
        <v>3.0061084223969914E-2</v>
      </c>
      <c r="E46" s="17">
        <f>IF(OR($A46="",$B46="",$C46=""),"",A46*'MPTO_working_3-way'!$I45)</f>
        <v>1.7923062865497077</v>
      </c>
      <c r="F46" s="21">
        <f>IF(OR($A46="",$B46="",$C46=""),"",B46*'MPTO_working_3-way'!$I45)</f>
        <v>3.9554345634200443</v>
      </c>
      <c r="G46" s="22">
        <f>IF(OR($A46="",$B46="",$C46=""),"",C46*'MPTO_working_3-way'!$I45)</f>
        <v>5.2842133620689653</v>
      </c>
      <c r="H46" s="17">
        <f>IF(OR($A46="",$B46="",$C46=""),"",'MPTO_working_3-way'!E45)</f>
        <v>1.7708759821894657</v>
      </c>
      <c r="I46" s="21">
        <f>IF(OR($A46="",$B46="",$C46=""),"",'MPTO_working_3-way'!F45)</f>
        <v>3.9936691516551366</v>
      </c>
      <c r="J46" s="22">
        <f>IF(OR($A46="",$B46="",$C46=""),"",'MPTO_working_3-way'!G45)</f>
        <v>5.4079950319778565</v>
      </c>
      <c r="K46" s="17">
        <f>IF(OR($A46="",$B46="",$C46=""),"",'OddsRatio_working_3-way'!H45)</f>
        <v>1.7786784963436497</v>
      </c>
      <c r="L46" s="21">
        <f>IF(OR($A46="",$B46="",$C46=""),"",'OddsRatio_working_3-way'!I45)</f>
        <v>3.9884417967783303</v>
      </c>
      <c r="M46" s="22">
        <f>IF(OR($A46="",$B46="",$C46=""),"",'OddsRatio_working_3-way'!J45)</f>
        <v>5.3458678241882049</v>
      </c>
      <c r="N46" s="23">
        <f t="shared" si="14"/>
        <v>55.794035177160325</v>
      </c>
      <c r="O46" s="24">
        <f t="shared" si="15"/>
        <v>25.281672189650777</v>
      </c>
      <c r="P46" s="24">
        <f t="shared" si="16"/>
        <v>18.924292633188884</v>
      </c>
      <c r="Q46" t="s">
        <v>135</v>
      </c>
      <c r="R46" t="s">
        <v>149</v>
      </c>
      <c r="S46" t="s">
        <v>176</v>
      </c>
      <c r="T46" s="35">
        <v>100</v>
      </c>
      <c r="U46" s="35">
        <f t="shared" si="17"/>
        <v>71.098265895953759</v>
      </c>
      <c r="V46" s="35">
        <f t="shared" si="18"/>
        <v>70.414201183431956</v>
      </c>
      <c r="W46" s="35">
        <f t="shared" si="19"/>
        <v>55.752212389380524</v>
      </c>
      <c r="X46" s="35">
        <f t="shared" si="20"/>
        <v>73.833586427187512</v>
      </c>
      <c r="Y46" s="35">
        <f t="shared" si="21"/>
        <v>73.14952171466571</v>
      </c>
      <c r="Z46" s="35">
        <f t="shared" si="22"/>
        <v>58.487532920614292</v>
      </c>
      <c r="AA46" s="35">
        <f t="shared" si="23"/>
        <v>-2.7353205312337536</v>
      </c>
      <c r="AB46" s="35">
        <f t="shared" si="24"/>
        <v>-2.7353205312337536</v>
      </c>
      <c r="AC46" s="35">
        <f t="shared" si="25"/>
        <v>-2.7353205312337678</v>
      </c>
      <c r="AF46">
        <v>1.81</v>
      </c>
      <c r="AG46">
        <v>2.0699999999999998</v>
      </c>
      <c r="AJ46" t="s">
        <v>170</v>
      </c>
    </row>
    <row r="47" spans="1:36" ht="15" x14ac:dyDescent="0.25">
      <c r="A47">
        <v>3.46</v>
      </c>
      <c r="B47">
        <v>3.38</v>
      </c>
      <c r="C47">
        <v>2.2599999999999998</v>
      </c>
      <c r="D47" s="20">
        <f t="shared" si="13"/>
        <v>2.7353205312337536E-2</v>
      </c>
      <c r="E47" s="17">
        <f>IF(OR($A47="",$B47="",$C47=""),"",A47*'MPTO_working_3-way'!$I46)</f>
        <v>3.5546420903806877</v>
      </c>
      <c r="F47" s="21">
        <f>IF(OR($A47="",$B47="",$C47=""),"",B47*'MPTO_working_3-way'!$I46)</f>
        <v>3.4724538339557007</v>
      </c>
      <c r="G47" s="22">
        <f>IF(OR($A47="",$B47="",$C47=""),"",C47*'MPTO_working_3-way'!$I46)</f>
        <v>2.3218182440058825</v>
      </c>
      <c r="H47" s="17">
        <f>IF(OR($A47="",$B47="",$C47=""),"",'MPTO_working_3-way'!E46)</f>
        <v>3.5727095672560649</v>
      </c>
      <c r="I47" s="21">
        <f>IF(OR($A47="",$B47="",$C47=""),"",'MPTO_working_3-way'!F46)</f>
        <v>3.4874768691275557</v>
      </c>
      <c r="J47" s="22">
        <f>IF(OR($A47="",$B47="",$C47=""),"",'MPTO_working_3-way'!G46)</f>
        <v>2.3075495537906314</v>
      </c>
      <c r="K47" s="17">
        <f>IF(OR($A47="",$B47="",$C47=""),"",'OddsRatio_working_3-way'!H46)</f>
        <v>3.5646990356404959</v>
      </c>
      <c r="L47" s="21">
        <f>IF(OR($A47="",$B47="",$C47=""),"",'OddsRatio_working_3-way'!I46)</f>
        <v>3.4812941889530005</v>
      </c>
      <c r="M47" s="22">
        <f>IF(OR($A47="",$B47="",$C47=""),"",'OddsRatio_working_3-way'!J46)</f>
        <v>2.3136263353280588</v>
      </c>
      <c r="N47" s="23">
        <f t="shared" si="14"/>
        <v>28.132227509096534</v>
      </c>
      <c r="O47" s="24">
        <f t="shared" si="15"/>
        <v>28.798079047773378</v>
      </c>
      <c r="P47" s="24">
        <f t="shared" si="16"/>
        <v>43.069693443130099</v>
      </c>
      <c r="Q47" t="s">
        <v>134</v>
      </c>
      <c r="R47" t="s">
        <v>148</v>
      </c>
      <c r="S47" t="s">
        <v>176</v>
      </c>
      <c r="T47" s="35">
        <v>100</v>
      </c>
      <c r="U47" s="35">
        <f t="shared" si="17"/>
        <v>51.92307692307692</v>
      </c>
      <c r="V47" s="35">
        <f t="shared" si="18"/>
        <v>71.988795518207283</v>
      </c>
      <c r="W47" s="35">
        <f t="shared" si="19"/>
        <v>73.262032085561486</v>
      </c>
      <c r="X47" s="35">
        <f t="shared" si="20"/>
        <v>54.749172396231216</v>
      </c>
      <c r="Y47" s="35">
        <f t="shared" si="21"/>
        <v>74.814890991361565</v>
      </c>
      <c r="Z47" s="35">
        <f t="shared" si="22"/>
        <v>76.088127558715797</v>
      </c>
      <c r="AA47" s="35">
        <f t="shared" si="23"/>
        <v>-2.8260954731542967</v>
      </c>
      <c r="AB47" s="35">
        <f t="shared" si="24"/>
        <v>-2.8260954731542824</v>
      </c>
      <c r="AC47" s="35">
        <f t="shared" si="25"/>
        <v>-2.8260954731543109</v>
      </c>
      <c r="AF47">
        <v>2.06</v>
      </c>
      <c r="AG47">
        <v>1.84</v>
      </c>
      <c r="AJ47" t="s">
        <v>170</v>
      </c>
    </row>
    <row r="48" spans="1:36" ht="15" x14ac:dyDescent="0.25">
      <c r="A48">
        <v>2.08</v>
      </c>
      <c r="B48">
        <v>3.57</v>
      </c>
      <c r="C48">
        <v>3.74</v>
      </c>
      <c r="D48" s="20">
        <f t="shared" si="13"/>
        <v>2.8260954731542887E-2</v>
      </c>
      <c r="E48" s="17">
        <f>IF(OR($A48="",$B48="",$C48=""),"",A48*'MPTO_working_3-way'!$I47)</f>
        <v>2.1387827858416091</v>
      </c>
      <c r="F48" s="21">
        <f>IF(OR($A48="",$B48="",$C48=""),"",B48*'MPTO_working_3-way'!$I47)</f>
        <v>3.6708916083916079</v>
      </c>
      <c r="G48" s="22">
        <f>IF(OR($A48="",$B48="",$C48=""),"",C48*'MPTO_working_3-way'!$I47)</f>
        <v>3.8456959706959708</v>
      </c>
      <c r="H48" s="17">
        <f>IF(OR($A48="",$B48="",$C48=""),"",'MPTO_working_3-way'!E47)</f>
        <v>2.12157061027726</v>
      </c>
      <c r="I48" s="21">
        <f>IF(OR($A48="",$B48="",$C48=""),"",'MPTO_working_3-way'!F47)</f>
        <v>3.6942392464526703</v>
      </c>
      <c r="J48" s="22">
        <f>IF(OR($A48="",$B48="",$C48=""),"",'MPTO_working_3-way'!G47)</f>
        <v>3.8765796151339313</v>
      </c>
      <c r="K48" s="17">
        <f>IF(OR($A48="",$B48="",$C48=""),"",'OddsRatio_working_3-way'!H47)</f>
        <v>2.1285310429864648</v>
      </c>
      <c r="L48" s="21">
        <f>IF(OR($A48="",$B48="",$C48=""),"",'OddsRatio_working_3-way'!I47)</f>
        <v>3.6854859078474198</v>
      </c>
      <c r="M48" s="22">
        <f>IF(OR($A48="",$B48="",$C48=""),"",'OddsRatio_working_3-way'!J47)</f>
        <v>3.863125053502698</v>
      </c>
      <c r="N48" s="23">
        <f t="shared" si="14"/>
        <v>46.755566138826055</v>
      </c>
      <c r="O48" s="24">
        <f t="shared" si="15"/>
        <v>27.241338254554115</v>
      </c>
      <c r="P48" s="24">
        <f t="shared" si="16"/>
        <v>26.003095606619837</v>
      </c>
      <c r="Q48" t="s">
        <v>145</v>
      </c>
      <c r="R48" t="s">
        <v>140</v>
      </c>
      <c r="S48" t="s">
        <v>176</v>
      </c>
      <c r="T48" s="35">
        <v>100</v>
      </c>
      <c r="U48" s="35">
        <f t="shared" si="17"/>
        <v>24.242424242424242</v>
      </c>
      <c r="V48" s="35">
        <f t="shared" si="18"/>
        <v>81.617647058823522</v>
      </c>
      <c r="W48" s="35">
        <f t="shared" si="19"/>
        <v>91.02333931777379</v>
      </c>
      <c r="X48" s="35">
        <f t="shared" si="20"/>
        <v>27.359013623402685</v>
      </c>
      <c r="Y48" s="35">
        <f t="shared" si="21"/>
        <v>84.734236439801975</v>
      </c>
      <c r="Z48" s="35">
        <f t="shared" si="22"/>
        <v>94.139928698752229</v>
      </c>
      <c r="AA48" s="35">
        <f t="shared" si="23"/>
        <v>-3.1165893809784428</v>
      </c>
      <c r="AB48" s="35">
        <f t="shared" si="24"/>
        <v>-3.1165893809784535</v>
      </c>
      <c r="AC48" s="35">
        <f t="shared" si="25"/>
        <v>-3.1165893809784393</v>
      </c>
      <c r="AF48">
        <v>2.09</v>
      </c>
      <c r="AG48">
        <v>1.8</v>
      </c>
      <c r="AJ48" t="s">
        <v>170</v>
      </c>
    </row>
    <row r="49" spans="1:36" ht="15" x14ac:dyDescent="0.25">
      <c r="A49">
        <v>1.32</v>
      </c>
      <c r="B49">
        <v>5.44</v>
      </c>
      <c r="C49">
        <v>11.14</v>
      </c>
      <c r="D49" s="20">
        <f t="shared" si="13"/>
        <v>3.1165893809784517E-2</v>
      </c>
      <c r="E49" s="17">
        <f>IF(OR($A49="",$B49="",$C49=""),"",A49*'MPTO_working_3-way'!$I48)</f>
        <v>1.3611389798289155</v>
      </c>
      <c r="F49" s="21">
        <f>IF(OR($A49="",$B49="",$C49=""),"",B49*'MPTO_working_3-way'!$I48)</f>
        <v>5.6095424623252281</v>
      </c>
      <c r="G49" s="22">
        <f>IF(OR($A49="",$B49="",$C49=""),"",C49*'MPTO_working_3-way'!$I48)</f>
        <v>11.487188057041001</v>
      </c>
      <c r="H49" s="17">
        <f>IF(OR($A49="",$B49="",$C49=""),"",'MPTO_working_3-way'!E48)</f>
        <v>1.3383528232667814</v>
      </c>
      <c r="I49" s="21">
        <f>IF(OR($A49="",$B49="",$C49=""),"",'MPTO_working_3-way'!F48)</f>
        <v>5.7658522633789167</v>
      </c>
      <c r="J49" s="22">
        <f>IF(OR($A49="",$B49="",$C49=""),"",'MPTO_working_3-way'!G48)</f>
        <v>12.597952933943239</v>
      </c>
      <c r="K49" s="17">
        <f>IF(OR($A49="",$B49="",$C49=""),"",'OddsRatio_working_3-way'!H48)</f>
        <v>1.3450892749775294</v>
      </c>
      <c r="L49" s="21">
        <f>IF(OR($A49="",$B49="",$C49=""),"",'OddsRatio_working_3-way'!I48)</f>
        <v>5.7881136903132218</v>
      </c>
      <c r="M49" s="22">
        <f>IF(OR($A49="",$B49="",$C49=""),"",'OddsRatio_working_3-way'!J48)</f>
        <v>11.935016400850468</v>
      </c>
      <c r="N49" s="23">
        <f t="shared" si="14"/>
        <v>73.467883501925144</v>
      </c>
      <c r="O49" s="24">
        <f t="shared" si="15"/>
        <v>17.826765849731835</v>
      </c>
      <c r="P49" s="24">
        <f t="shared" si="16"/>
        <v>8.7053506483430141</v>
      </c>
      <c r="Q49" t="s">
        <v>136</v>
      </c>
      <c r="R49" t="s">
        <v>167</v>
      </c>
      <c r="S49" t="s">
        <v>176</v>
      </c>
      <c r="T49" s="35">
        <v>100</v>
      </c>
      <c r="U49" s="35">
        <f t="shared" si="17"/>
        <v>71.509971509971507</v>
      </c>
      <c r="V49" s="35">
        <f t="shared" si="18"/>
        <v>70.501474926253692</v>
      </c>
      <c r="W49" s="35">
        <f t="shared" si="19"/>
        <v>55.156950672645742</v>
      </c>
      <c r="X49" s="35">
        <f t="shared" si="20"/>
        <v>74.341574401100573</v>
      </c>
      <c r="Y49" s="35">
        <f t="shared" si="21"/>
        <v>73.333077817382758</v>
      </c>
      <c r="Z49" s="35">
        <f t="shared" si="22"/>
        <v>57.988553563774801</v>
      </c>
      <c r="AA49" s="35">
        <f t="shared" si="23"/>
        <v>-2.8316028911290658</v>
      </c>
      <c r="AB49" s="35">
        <f t="shared" si="24"/>
        <v>-2.8316028911290658</v>
      </c>
      <c r="AC49" s="35">
        <f t="shared" si="25"/>
        <v>-2.8316028911290587</v>
      </c>
      <c r="AF49">
        <v>1.75</v>
      </c>
      <c r="AG49">
        <v>2.17</v>
      </c>
      <c r="AJ49" t="s">
        <v>170</v>
      </c>
    </row>
    <row r="50" spans="1:36" ht="15" x14ac:dyDescent="0.25">
      <c r="A50">
        <v>3.51</v>
      </c>
      <c r="B50">
        <v>3.39</v>
      </c>
      <c r="C50">
        <v>2.23</v>
      </c>
      <c r="D50" s="20">
        <f t="shared" si="13"/>
        <v>2.8316028911290703E-2</v>
      </c>
      <c r="E50" s="17">
        <f>IF(OR($A50="",$B50="",$C50=""),"",A50*'MPTO_working_3-way'!$I49)</f>
        <v>3.60938926147863</v>
      </c>
      <c r="F50" s="21">
        <f>IF(OR($A50="",$B50="",$C50=""),"",B50*'MPTO_working_3-way'!$I49)</f>
        <v>3.4859913380092755</v>
      </c>
      <c r="G50" s="22">
        <f>IF(OR($A50="",$B50="",$C50=""),"",C50*'MPTO_working_3-way'!$I49)</f>
        <v>2.2931447444721784</v>
      </c>
      <c r="H50" s="17">
        <f>IF(OR($A50="",$B50="",$C50=""),"",'MPTO_working_3-way'!E49)</f>
        <v>3.6302699497581763</v>
      </c>
      <c r="I50" s="21">
        <f>IF(OR($A50="",$B50="",$C50=""),"",'MPTO_working_3-way'!F49)</f>
        <v>3.5020556698437573</v>
      </c>
      <c r="J50" s="22">
        <f>IF(OR($A50="",$B50="",$C50=""),"",'MPTO_working_3-way'!G49)</f>
        <v>2.2779467893107488</v>
      </c>
      <c r="K50" s="17">
        <f>IF(OR($A50="",$B50="",$C50=""),"",'OddsRatio_working_3-way'!H49)</f>
        <v>3.6209430587692335</v>
      </c>
      <c r="L50" s="21">
        <f>IF(OR($A50="",$B50="",$C50=""),"",'OddsRatio_working_3-way'!I49)</f>
        <v>3.4956390081507847</v>
      </c>
      <c r="M50" s="22">
        <f>IF(OR($A50="",$B50="",$C50=""),"",'OddsRatio_working_3-way'!J49)</f>
        <v>2.2843665188391067</v>
      </c>
      <c r="N50" s="23">
        <f t="shared" si="14"/>
        <v>27.705518234692644</v>
      </c>
      <c r="O50" s="24">
        <f t="shared" si="15"/>
        <v>28.686244543885302</v>
      </c>
      <c r="P50" s="24">
        <f t="shared" si="16"/>
        <v>43.608237221422044</v>
      </c>
      <c r="Q50" t="s">
        <v>143</v>
      </c>
      <c r="R50" t="s">
        <v>168</v>
      </c>
      <c r="S50" t="s">
        <v>176</v>
      </c>
      <c r="T50" s="35">
        <v>100</v>
      </c>
      <c r="U50" s="35">
        <f t="shared" si="17"/>
        <v>51.690821256038639</v>
      </c>
      <c r="V50" s="35">
        <f t="shared" si="18"/>
        <v>71.428571428571431</v>
      </c>
      <c r="W50" s="35">
        <f t="shared" si="19"/>
        <v>74.160206718346245</v>
      </c>
      <c r="X50" s="35">
        <f t="shared" si="20"/>
        <v>54.411221853082317</v>
      </c>
      <c r="Y50" s="35">
        <f t="shared" si="21"/>
        <v>74.148972025615095</v>
      </c>
      <c r="Z50" s="35">
        <f t="shared" si="22"/>
        <v>76.880607315389923</v>
      </c>
      <c r="AA50" s="35">
        <f t="shared" si="23"/>
        <v>-2.7204005970436782</v>
      </c>
      <c r="AB50" s="35">
        <f t="shared" si="24"/>
        <v>-2.720400597043664</v>
      </c>
      <c r="AC50" s="35">
        <f t="shared" si="25"/>
        <v>-2.7204005970436782</v>
      </c>
      <c r="AF50">
        <v>2.27</v>
      </c>
      <c r="AG50">
        <v>1.69</v>
      </c>
      <c r="AJ50" t="s">
        <v>170</v>
      </c>
    </row>
    <row r="51" spans="1:36" ht="15" x14ac:dyDescent="0.25">
      <c r="A51">
        <v>2.0699999999999998</v>
      </c>
      <c r="B51">
        <v>3.5</v>
      </c>
      <c r="C51">
        <v>3.87</v>
      </c>
      <c r="D51" s="20">
        <f t="shared" si="13"/>
        <v>2.7204005970436818E-2</v>
      </c>
      <c r="E51" s="17">
        <f>IF(OR($A51="",$B51="",$C51=""),"",A51*'MPTO_working_3-way'!$I50)</f>
        <v>2.1263122923588043</v>
      </c>
      <c r="F51" s="21">
        <f>IF(OR($A51="",$B51="",$C51=""),"",B51*'MPTO_working_3-way'!$I50)</f>
        <v>3.5952140208965289</v>
      </c>
      <c r="G51" s="22">
        <f>IF(OR($A51="",$B51="",$C51=""),"",C51*'MPTO_working_3-way'!$I50)</f>
        <v>3.9752795031055905</v>
      </c>
      <c r="H51" s="17">
        <f>IF(OR($A51="",$B51="",$C51=""),"",'MPTO_working_3-way'!E50)</f>
        <v>2.1095987811071608</v>
      </c>
      <c r="I51" s="21">
        <f>IF(OR($A51="",$B51="",$C51=""),"",'MPTO_working_3-way'!F50)</f>
        <v>3.6147241399315431</v>
      </c>
      <c r="J51" s="22">
        <f>IF(OR($A51="",$B51="",$C51=""),"",'MPTO_working_3-way'!G50)</f>
        <v>4.010749919536531</v>
      </c>
      <c r="K51" s="17">
        <f>IF(OR($A51="",$B51="",$C51=""),"",'OddsRatio_working_3-way'!H50)</f>
        <v>2.1163609785362292</v>
      </c>
      <c r="L51" s="21">
        <f>IF(OR($A51="",$B51="",$C51=""),"",'OddsRatio_working_3-way'!I50)</f>
        <v>3.6083200433089471</v>
      </c>
      <c r="M51" s="22">
        <f>IF(OR($A51="",$B51="",$C51=""),"",'OddsRatio_working_3-way'!J50)</f>
        <v>3.9943514097186719</v>
      </c>
      <c r="N51" s="23">
        <f t="shared" si="14"/>
        <v>47.029780319365017</v>
      </c>
      <c r="O51" s="24">
        <f t="shared" si="15"/>
        <v>27.814755788881595</v>
      </c>
      <c r="P51" s="24">
        <f t="shared" si="16"/>
        <v>25.155463891753381</v>
      </c>
      <c r="Q51" t="s">
        <v>129</v>
      </c>
      <c r="R51" t="s">
        <v>138</v>
      </c>
      <c r="S51" t="s">
        <v>176</v>
      </c>
      <c r="T51" s="35">
        <v>100</v>
      </c>
      <c r="U51" s="35">
        <f t="shared" si="17"/>
        <v>69.78851963746223</v>
      </c>
      <c r="V51" s="35">
        <f t="shared" si="18"/>
        <v>71.910112359550567</v>
      </c>
      <c r="W51" s="35">
        <f t="shared" si="19"/>
        <v>55.55555555555555</v>
      </c>
      <c r="X51" s="35">
        <f t="shared" si="20"/>
        <v>72.534332084893876</v>
      </c>
      <c r="Y51" s="35">
        <f t="shared" si="21"/>
        <v>74.655924806982199</v>
      </c>
      <c r="Z51" s="35">
        <f t="shared" si="22"/>
        <v>58.301368002987196</v>
      </c>
      <c r="AA51" s="35">
        <f t="shared" si="23"/>
        <v>-2.7458124474316463</v>
      </c>
      <c r="AB51" s="35">
        <f t="shared" si="24"/>
        <v>-2.7458124474316321</v>
      </c>
      <c r="AC51" s="35">
        <f t="shared" si="25"/>
        <v>-2.7458124474316463</v>
      </c>
      <c r="AF51">
        <v>2.08</v>
      </c>
      <c r="AG51">
        <v>1.81</v>
      </c>
      <c r="AJ51" t="s">
        <v>170</v>
      </c>
    </row>
    <row r="52" spans="1:36" ht="15" x14ac:dyDescent="0.25">
      <c r="A52">
        <v>3.31</v>
      </c>
      <c r="B52">
        <v>3.56</v>
      </c>
      <c r="C52">
        <v>2.25</v>
      </c>
      <c r="D52" s="20">
        <f t="shared" si="13"/>
        <v>2.7458124474316392E-2</v>
      </c>
      <c r="E52" s="17">
        <f>IF(OR($A52="",$B52="",$C52=""),"",A52*'MPTO_working_3-way'!$I51)</f>
        <v>3.4008863920099874</v>
      </c>
      <c r="F52" s="21">
        <f>IF(OR($A52="",$B52="",$C52=""),"",B52*'MPTO_working_3-way'!$I51)</f>
        <v>3.6577509231285665</v>
      </c>
      <c r="G52" s="22">
        <f>IF(OR($A52="",$B52="",$C52=""),"",C52*'MPTO_working_3-way'!$I51)</f>
        <v>2.3117807800672119</v>
      </c>
      <c r="H52" s="17">
        <f>IF(OR($A52="",$B52="",$C52=""),"",'MPTO_working_3-way'!E51)</f>
        <v>3.4134108660200839</v>
      </c>
      <c r="I52" s="21">
        <f>IF(OR($A52="",$B52="",$C52=""),"",'MPTO_working_3-way'!F51)</f>
        <v>3.679904693608457</v>
      </c>
      <c r="J52" s="22">
        <f>IF(OR($A52="",$B52="",$C52=""),"",'MPTO_working_3-way'!G51)</f>
        <v>2.2973098651755488</v>
      </c>
      <c r="K52" s="17">
        <f>IF(OR($A52="",$B52="",$C52=""),"",'OddsRatio_working_3-way'!H51)</f>
        <v>3.4088167485723213</v>
      </c>
      <c r="L52" s="21">
        <f>IF(OR($A52="",$B52="",$C52=""),"",'OddsRatio_working_3-way'!I51)</f>
        <v>3.6695112018810141</v>
      </c>
      <c r="M52" s="22">
        <f>IF(OR($A52="",$B52="",$C52=""),"",'OddsRatio_working_3-way'!J51)</f>
        <v>2.3034722665434639</v>
      </c>
      <c r="N52" s="23">
        <f t="shared" si="14"/>
        <v>29.404098953419648</v>
      </c>
      <c r="O52" s="24">
        <f t="shared" si="15"/>
        <v>27.339204363994114</v>
      </c>
      <c r="P52" s="24">
        <f t="shared" si="16"/>
        <v>43.256696682586245</v>
      </c>
      <c r="Q52" t="s">
        <v>173</v>
      </c>
      <c r="R52" t="s">
        <v>174</v>
      </c>
      <c r="S52" t="s">
        <v>176</v>
      </c>
      <c r="T52" s="35">
        <v>100</v>
      </c>
      <c r="U52" s="35" t="e">
        <f t="shared" si="17"/>
        <v>#DIV/0!</v>
      </c>
      <c r="V52" s="35" t="e">
        <f t="shared" si="18"/>
        <v>#DIV/0!</v>
      </c>
      <c r="W52" s="35" t="e">
        <f t="shared" si="19"/>
        <v>#DIV/0!</v>
      </c>
      <c r="X52" s="35" t="e">
        <f t="shared" si="20"/>
        <v>#DIV/0!</v>
      </c>
      <c r="Y52" s="35" t="e">
        <f t="shared" si="21"/>
        <v>#DIV/0!</v>
      </c>
      <c r="Z52" s="35" t="e">
        <f t="shared" si="22"/>
        <v>#DIV/0!</v>
      </c>
      <c r="AA52" s="35" t="e">
        <f t="shared" si="23"/>
        <v>#DIV/0!</v>
      </c>
      <c r="AB52" s="35" t="e">
        <f t="shared" si="24"/>
        <v>#DIV/0!</v>
      </c>
      <c r="AC52" s="35" t="e">
        <f t="shared" si="25"/>
        <v>#DIV/0!</v>
      </c>
      <c r="AF52">
        <v>1.97</v>
      </c>
      <c r="AG52">
        <v>1.92</v>
      </c>
      <c r="AJ52" t="s">
        <v>171</v>
      </c>
    </row>
    <row r="53" spans="1:36" ht="15" x14ac:dyDescent="0.25">
      <c r="A53"/>
      <c r="B53"/>
      <c r="C53"/>
      <c r="D53" s="20"/>
      <c r="E53" s="17"/>
      <c r="F53" s="21"/>
      <c r="G53" s="22"/>
      <c r="H53" s="17"/>
      <c r="I53" s="21"/>
      <c r="J53" s="22"/>
      <c r="K53" s="17"/>
      <c r="L53" s="21"/>
      <c r="M53" s="22"/>
      <c r="N53" s="23"/>
      <c r="O53" s="24"/>
      <c r="P53" s="24"/>
      <c r="Q53"/>
      <c r="R53"/>
      <c r="S53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F53"/>
      <c r="AG53"/>
      <c r="AJ53"/>
    </row>
    <row r="54" spans="1:36" ht="15" x14ac:dyDescent="0.25">
      <c r="A54"/>
      <c r="B54"/>
      <c r="C54"/>
      <c r="D54" s="20"/>
      <c r="E54" s="17"/>
      <c r="F54" s="21"/>
      <c r="G54" s="22"/>
      <c r="H54" s="17"/>
      <c r="I54" s="21"/>
      <c r="J54" s="22"/>
      <c r="K54" s="17"/>
      <c r="L54" s="21"/>
      <c r="M54" s="22"/>
      <c r="N54" s="23"/>
      <c r="O54" s="24"/>
      <c r="P54" s="24"/>
      <c r="Q54"/>
      <c r="R54"/>
      <c r="S54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F54"/>
      <c r="AG54"/>
      <c r="AJ54"/>
    </row>
    <row r="55" spans="1:36" ht="15" x14ac:dyDescent="0.25">
      <c r="A55"/>
      <c r="B55"/>
      <c r="C55"/>
      <c r="D55" s="20"/>
      <c r="E55" s="17"/>
      <c r="F55" s="21"/>
      <c r="G55" s="22"/>
      <c r="H55" s="17"/>
      <c r="I55" s="21"/>
      <c r="J55" s="22"/>
      <c r="K55" s="17"/>
      <c r="L55" s="21"/>
      <c r="M55" s="22"/>
      <c r="N55" s="23"/>
      <c r="O55" s="24"/>
      <c r="P55" s="24"/>
      <c r="Q55"/>
      <c r="R55"/>
      <c r="S5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F55"/>
      <c r="AG55"/>
      <c r="AJ55"/>
    </row>
    <row r="56" spans="1:36" ht="15" x14ac:dyDescent="0.25">
      <c r="A56"/>
      <c r="B56"/>
      <c r="C56"/>
      <c r="D56" s="20"/>
      <c r="E56" s="17"/>
      <c r="F56" s="21"/>
      <c r="G56" s="22"/>
      <c r="H56" s="17"/>
      <c r="I56" s="21"/>
      <c r="J56" s="22"/>
      <c r="K56" s="17"/>
      <c r="L56" s="21"/>
      <c r="M56" s="22"/>
      <c r="N56" s="23"/>
      <c r="O56" s="24"/>
      <c r="P56" s="24"/>
      <c r="Q56"/>
      <c r="R56"/>
      <c r="S56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F56"/>
      <c r="AG56"/>
      <c r="AJ56"/>
    </row>
    <row r="57" spans="1:36" ht="15" x14ac:dyDescent="0.25">
      <c r="A57"/>
      <c r="B57"/>
      <c r="C57"/>
      <c r="D57" s="20"/>
      <c r="E57" s="17"/>
      <c r="F57" s="21"/>
      <c r="G57" s="22"/>
      <c r="H57" s="17"/>
      <c r="I57" s="21"/>
      <c r="J57" s="22"/>
      <c r="K57" s="17"/>
      <c r="L57" s="21"/>
      <c r="M57" s="22"/>
      <c r="N57" s="23"/>
      <c r="O57" s="24"/>
      <c r="P57" s="24"/>
      <c r="Q57"/>
      <c r="R57"/>
      <c r="S57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F57"/>
      <c r="AG57"/>
      <c r="AJ57"/>
    </row>
    <row r="58" spans="1:36" ht="15" x14ac:dyDescent="0.25">
      <c r="A58"/>
      <c r="B58"/>
      <c r="C58"/>
      <c r="D58" s="20"/>
      <c r="E58" s="17"/>
      <c r="F58" s="21"/>
      <c r="G58" s="22"/>
      <c r="H58" s="17"/>
      <c r="I58" s="21"/>
      <c r="J58" s="22"/>
      <c r="K58" s="17"/>
      <c r="L58" s="21"/>
      <c r="M58" s="22"/>
      <c r="N58" s="23"/>
      <c r="O58" s="24"/>
      <c r="P58" s="24"/>
      <c r="Q58"/>
      <c r="R58"/>
      <c r="S58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F58"/>
      <c r="AG58"/>
      <c r="AJ58"/>
    </row>
    <row r="59" spans="1:36" ht="15" x14ac:dyDescent="0.25">
      <c r="A59"/>
      <c r="B59"/>
      <c r="C59"/>
      <c r="D59" s="20"/>
      <c r="E59" s="17"/>
      <c r="F59" s="21"/>
      <c r="G59" s="22"/>
      <c r="H59" s="17"/>
      <c r="I59" s="21"/>
      <c r="J59" s="22"/>
      <c r="K59" s="17"/>
      <c r="L59" s="21"/>
      <c r="M59" s="22"/>
      <c r="N59" s="23"/>
      <c r="O59" s="24"/>
      <c r="P59" s="24"/>
      <c r="Q59"/>
      <c r="R59"/>
      <c r="S59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F59"/>
      <c r="AG59"/>
      <c r="AJ59"/>
    </row>
    <row r="60" spans="1:36" ht="15" x14ac:dyDescent="0.25">
      <c r="A60"/>
      <c r="B60"/>
      <c r="C60"/>
      <c r="D60" s="20"/>
      <c r="E60" s="17"/>
      <c r="F60" s="21"/>
      <c r="G60" s="22"/>
      <c r="H60" s="17"/>
      <c r="I60" s="21"/>
      <c r="J60" s="22"/>
      <c r="K60" s="17"/>
      <c r="L60" s="21"/>
      <c r="M60" s="22"/>
      <c r="N60" s="23"/>
      <c r="O60" s="24"/>
      <c r="P60" s="24"/>
      <c r="Q60"/>
      <c r="R60"/>
      <c r="S60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F60"/>
      <c r="AG60"/>
      <c r="AJ60"/>
    </row>
    <row r="61" spans="1:36" ht="15" x14ac:dyDescent="0.25">
      <c r="A61"/>
      <c r="B61"/>
      <c r="C61"/>
      <c r="D61" s="20"/>
      <c r="E61" s="17"/>
      <c r="F61" s="21"/>
      <c r="G61" s="22"/>
      <c r="H61" s="17"/>
      <c r="I61" s="21"/>
      <c r="J61" s="22"/>
      <c r="K61" s="17"/>
      <c r="L61" s="21"/>
      <c r="M61" s="22"/>
      <c r="N61" s="23"/>
      <c r="O61" s="24"/>
      <c r="P61" s="24"/>
      <c r="Q61"/>
      <c r="R61"/>
      <c r="S61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F61"/>
      <c r="AG61"/>
      <c r="AJ61"/>
    </row>
    <row r="62" spans="1:36" ht="15" x14ac:dyDescent="0.25">
      <c r="A62"/>
      <c r="B62"/>
      <c r="C62"/>
      <c r="D62" s="20"/>
      <c r="E62" s="17"/>
      <c r="F62" s="21"/>
      <c r="G62" s="22"/>
      <c r="H62" s="17"/>
      <c r="I62" s="21"/>
      <c r="J62" s="22"/>
      <c r="K62" s="17"/>
      <c r="L62" s="21"/>
      <c r="M62" s="22"/>
      <c r="N62" s="23"/>
      <c r="O62" s="24"/>
      <c r="P62" s="24"/>
      <c r="Q62"/>
      <c r="R62"/>
      <c r="S62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F62"/>
      <c r="AG62"/>
      <c r="AJ62"/>
    </row>
    <row r="63" spans="1:36" ht="15" x14ac:dyDescent="0.25">
      <c r="A63"/>
      <c r="B63"/>
      <c r="C63"/>
      <c r="D63" s="20"/>
      <c r="E63" s="17"/>
      <c r="F63" s="21"/>
      <c r="G63" s="22"/>
      <c r="H63" s="17"/>
      <c r="I63" s="21"/>
      <c r="J63" s="22"/>
      <c r="K63" s="17"/>
      <c r="L63" s="21"/>
      <c r="M63" s="22"/>
      <c r="N63" s="23"/>
      <c r="O63" s="24"/>
      <c r="P63" s="24"/>
      <c r="Q63"/>
      <c r="R63"/>
      <c r="S63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F63"/>
      <c r="AG63"/>
      <c r="AJ63"/>
    </row>
    <row r="64" spans="1:36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F64"/>
      <c r="AG64"/>
      <c r="AJ64"/>
    </row>
    <row r="65" spans="1:36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F65"/>
      <c r="AG65"/>
      <c r="AJ65"/>
    </row>
    <row r="66" spans="1:36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F66"/>
      <c r="AG66"/>
      <c r="AJ66"/>
    </row>
    <row r="67" spans="1:36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F67"/>
      <c r="AG67"/>
      <c r="AJ67"/>
    </row>
    <row r="68" spans="1:36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F68"/>
      <c r="AG68"/>
      <c r="AJ68"/>
    </row>
    <row r="69" spans="1:36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F69"/>
      <c r="AG69"/>
      <c r="AJ69"/>
    </row>
    <row r="70" spans="1:36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F70"/>
      <c r="AG70"/>
      <c r="AJ70"/>
    </row>
    <row r="71" spans="1:36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F71"/>
      <c r="AG71"/>
      <c r="AJ71"/>
    </row>
    <row r="72" spans="1:36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F72"/>
      <c r="AG72"/>
      <c r="AJ72"/>
    </row>
    <row r="73" spans="1:36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F73"/>
      <c r="AG73"/>
      <c r="AJ73"/>
    </row>
    <row r="74" spans="1:36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F74"/>
      <c r="AG74"/>
      <c r="AJ74"/>
    </row>
    <row r="75" spans="1:36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F75"/>
      <c r="AG75"/>
      <c r="AJ75"/>
    </row>
    <row r="76" spans="1:36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F76"/>
      <c r="AG76"/>
      <c r="AJ76"/>
    </row>
    <row r="77" spans="1:36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F77"/>
      <c r="AG77"/>
      <c r="AJ77"/>
    </row>
    <row r="78" spans="1:36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F78"/>
      <c r="AG78"/>
      <c r="AJ78"/>
    </row>
    <row r="79" spans="1:36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F79"/>
      <c r="AG79"/>
      <c r="AJ79"/>
    </row>
    <row r="80" spans="1:36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F80"/>
      <c r="AG80"/>
      <c r="AJ80"/>
    </row>
    <row r="81" spans="1:36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F81"/>
      <c r="AG81"/>
      <c r="AJ81"/>
    </row>
    <row r="82" spans="1:36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F82"/>
      <c r="AG82"/>
      <c r="AJ82"/>
    </row>
    <row r="83" spans="1:36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F83"/>
      <c r="AG83"/>
      <c r="AJ83"/>
    </row>
    <row r="84" spans="1:36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F84"/>
      <c r="AG84"/>
      <c r="AJ84"/>
    </row>
    <row r="85" spans="1:36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F85"/>
      <c r="AG85"/>
      <c r="AJ85"/>
    </row>
    <row r="86" spans="1:36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F86"/>
      <c r="AG86"/>
      <c r="AJ86"/>
    </row>
    <row r="87" spans="1:36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F87"/>
      <c r="AG87"/>
      <c r="AJ87"/>
    </row>
    <row r="88" spans="1:36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F88"/>
      <c r="AG88"/>
      <c r="AJ88"/>
    </row>
    <row r="89" spans="1:36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F89"/>
      <c r="AG89"/>
      <c r="AJ89"/>
    </row>
    <row r="90" spans="1:36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F90"/>
      <c r="AG90"/>
      <c r="AJ90"/>
    </row>
    <row r="91" spans="1:36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F91"/>
      <c r="AG91"/>
      <c r="AJ91"/>
    </row>
    <row r="92" spans="1:36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F92"/>
      <c r="AG92"/>
      <c r="AJ92"/>
    </row>
    <row r="93" spans="1:36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F93"/>
      <c r="AG93"/>
      <c r="AJ93"/>
    </row>
    <row r="94" spans="1:36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F94"/>
      <c r="AG94"/>
      <c r="AJ94"/>
    </row>
    <row r="95" spans="1:36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F95"/>
      <c r="AG95"/>
      <c r="AJ95"/>
    </row>
    <row r="96" spans="1:36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F96"/>
      <c r="AG96"/>
      <c r="AJ96"/>
    </row>
    <row r="97" spans="1:36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F97"/>
      <c r="AG97"/>
      <c r="AJ97"/>
    </row>
    <row r="98" spans="1:36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F98"/>
      <c r="AG98"/>
      <c r="AJ98"/>
    </row>
    <row r="99" spans="1:36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F99"/>
      <c r="AG99"/>
      <c r="AJ99"/>
    </row>
    <row r="100" spans="1:36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F100"/>
      <c r="AG100"/>
      <c r="AJ100"/>
    </row>
    <row r="101" spans="1:36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F101"/>
      <c r="AG101"/>
      <c r="AJ101"/>
    </row>
    <row r="102" spans="1:36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F102"/>
      <c r="AG102"/>
      <c r="AJ102"/>
    </row>
    <row r="103" spans="1:36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F103"/>
      <c r="AG103"/>
      <c r="AJ103"/>
    </row>
    <row r="104" spans="1:36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F104"/>
      <c r="AG104"/>
      <c r="AJ104"/>
    </row>
    <row r="105" spans="1:36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F105"/>
      <c r="AG105"/>
      <c r="AJ105"/>
    </row>
    <row r="106" spans="1:36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F106"/>
      <c r="AG106"/>
      <c r="AJ106"/>
    </row>
    <row r="107" spans="1:36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F107"/>
      <c r="AG107"/>
      <c r="AJ107"/>
    </row>
    <row r="108" spans="1:36" s="35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/>
      <c r="AD108" s="36"/>
      <c r="AE108" s="36"/>
      <c r="AF108"/>
      <c r="AG108"/>
      <c r="AH108" s="36"/>
      <c r="AI108" s="36"/>
      <c r="AJ108"/>
    </row>
    <row r="109" spans="1:36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F109"/>
      <c r="AG109"/>
      <c r="AJ109"/>
    </row>
    <row r="110" spans="1:36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F110"/>
      <c r="AG110"/>
      <c r="AJ110"/>
    </row>
    <row r="111" spans="1:36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F111"/>
      <c r="AG111"/>
      <c r="AJ111"/>
    </row>
    <row r="112" spans="1:36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F112"/>
      <c r="AG112"/>
      <c r="AJ112"/>
    </row>
    <row r="113" spans="1:36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F113"/>
      <c r="AG113"/>
      <c r="AJ113"/>
    </row>
    <row r="114" spans="1:36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F114"/>
      <c r="AG114"/>
      <c r="AJ114"/>
    </row>
    <row r="115" spans="1:36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F115"/>
      <c r="AG115"/>
      <c r="AJ115"/>
    </row>
    <row r="116" spans="1:36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F116"/>
      <c r="AG116"/>
      <c r="AJ116"/>
    </row>
    <row r="117" spans="1:36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F117"/>
      <c r="AG117"/>
      <c r="AJ117"/>
    </row>
    <row r="118" spans="1:36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F118"/>
      <c r="AG118"/>
      <c r="AJ118"/>
    </row>
    <row r="119" spans="1:36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F119"/>
      <c r="AG119"/>
      <c r="AJ119"/>
    </row>
    <row r="120" spans="1:36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F120"/>
      <c r="AG120"/>
      <c r="AJ120"/>
    </row>
    <row r="121" spans="1:36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F121"/>
      <c r="AG121"/>
      <c r="AJ121"/>
    </row>
    <row r="122" spans="1:36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F122"/>
      <c r="AG122"/>
      <c r="AJ122"/>
    </row>
    <row r="123" spans="1:36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F123"/>
      <c r="AG123"/>
      <c r="AJ123"/>
    </row>
    <row r="124" spans="1:36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F124"/>
      <c r="AG124"/>
      <c r="AJ124"/>
    </row>
    <row r="125" spans="1:36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F125"/>
      <c r="AG125"/>
      <c r="AJ125"/>
    </row>
    <row r="126" spans="1:36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F126"/>
      <c r="AG126"/>
      <c r="AJ126"/>
    </row>
    <row r="127" spans="1:36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F127"/>
      <c r="AG127"/>
      <c r="AJ127"/>
    </row>
    <row r="128" spans="1:36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F128"/>
      <c r="AG128"/>
      <c r="AJ128"/>
    </row>
    <row r="129" spans="1:36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F129"/>
      <c r="AG129"/>
      <c r="AJ129"/>
    </row>
    <row r="130" spans="1:36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F130"/>
      <c r="AG130"/>
      <c r="AJ130"/>
    </row>
    <row r="131" spans="1:36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F131"/>
      <c r="AG131"/>
      <c r="AJ131"/>
    </row>
    <row r="132" spans="1:36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F132"/>
      <c r="AG132"/>
      <c r="AJ132"/>
    </row>
    <row r="133" spans="1:36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F133"/>
      <c r="AG133"/>
      <c r="AJ133"/>
    </row>
    <row r="134" spans="1:36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F134"/>
      <c r="AG134"/>
      <c r="AJ134"/>
    </row>
    <row r="135" spans="1:36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F135"/>
      <c r="AG135"/>
      <c r="AJ135"/>
    </row>
    <row r="136" spans="1:36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F136"/>
      <c r="AG136"/>
      <c r="AJ136"/>
    </row>
    <row r="137" spans="1:36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F137"/>
      <c r="AG137"/>
      <c r="AJ137"/>
    </row>
    <row r="138" spans="1:36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F138"/>
      <c r="AG138"/>
      <c r="AJ138"/>
    </row>
    <row r="139" spans="1:36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F139"/>
      <c r="AG139"/>
      <c r="AJ139"/>
    </row>
    <row r="140" spans="1:36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F140"/>
      <c r="AG140"/>
      <c r="AJ140"/>
    </row>
    <row r="141" spans="1:36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F141"/>
      <c r="AG141"/>
      <c r="AJ141"/>
    </row>
    <row r="142" spans="1:36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F142"/>
      <c r="AG142"/>
      <c r="AJ142"/>
    </row>
    <row r="143" spans="1:36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F143"/>
      <c r="AG143"/>
      <c r="AJ143"/>
    </row>
    <row r="144" spans="1:36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F144"/>
      <c r="AG144"/>
      <c r="AJ144"/>
    </row>
    <row r="145" spans="1:38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F145"/>
      <c r="AG145"/>
      <c r="AJ145"/>
    </row>
    <row r="146" spans="1:38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F146"/>
      <c r="AG146"/>
      <c r="AJ146"/>
    </row>
    <row r="147" spans="1:38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6"/>
      <c r="AE147" s="36"/>
      <c r="AF147"/>
      <c r="AG147"/>
      <c r="AI147" s="36"/>
      <c r="AJ147"/>
      <c r="AK147" s="35"/>
      <c r="AL147" s="35"/>
    </row>
    <row r="148" spans="1:38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6"/>
      <c r="AE148" s="36"/>
      <c r="AF148"/>
      <c r="AG148"/>
      <c r="AI148" s="36"/>
      <c r="AJ148"/>
      <c r="AK148" s="35"/>
      <c r="AL148" s="35"/>
    </row>
    <row r="149" spans="1:38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6"/>
      <c r="AE149" s="36"/>
      <c r="AF149"/>
      <c r="AG149"/>
      <c r="AI149" s="36"/>
      <c r="AJ149"/>
      <c r="AK149" s="35"/>
      <c r="AL149" s="35"/>
    </row>
    <row r="150" spans="1:38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6"/>
      <c r="AE150" s="36"/>
      <c r="AF150"/>
      <c r="AG150"/>
      <c r="AI150" s="36"/>
      <c r="AJ150"/>
      <c r="AK150" s="35"/>
      <c r="AL150" s="35"/>
    </row>
    <row r="151" spans="1:38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6"/>
      <c r="AE151" s="36"/>
      <c r="AF151"/>
      <c r="AG151"/>
      <c r="AI151" s="36"/>
      <c r="AJ151"/>
      <c r="AK151" s="35"/>
      <c r="AL151" s="35"/>
    </row>
    <row r="152" spans="1:38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6"/>
      <c r="AE152" s="36"/>
      <c r="AF152"/>
      <c r="AG152"/>
      <c r="AI152" s="36"/>
      <c r="AJ152"/>
      <c r="AK152" s="35"/>
      <c r="AL152" s="35"/>
    </row>
    <row r="153" spans="1:38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6"/>
      <c r="AE153" s="36"/>
      <c r="AF153"/>
      <c r="AG153"/>
      <c r="AI153" s="36"/>
      <c r="AJ153"/>
      <c r="AK153" s="35"/>
      <c r="AL153" s="35"/>
    </row>
    <row r="154" spans="1:38" s="35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6"/>
      <c r="AE154" s="36"/>
      <c r="AF154"/>
      <c r="AG154"/>
      <c r="AH154" s="36"/>
      <c r="AI154" s="36"/>
      <c r="AJ154"/>
    </row>
    <row r="155" spans="1:38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6"/>
      <c r="AE155" s="36"/>
      <c r="AF155"/>
      <c r="AG155"/>
      <c r="AI155" s="36"/>
      <c r="AJ155"/>
      <c r="AK155" s="35"/>
      <c r="AL155" s="35"/>
    </row>
    <row r="156" spans="1:38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6"/>
      <c r="AE156" s="36"/>
      <c r="AF156"/>
      <c r="AG156"/>
      <c r="AI156" s="36"/>
      <c r="AJ156"/>
      <c r="AK156" s="35"/>
      <c r="AL156" s="35"/>
    </row>
    <row r="157" spans="1:38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6"/>
      <c r="AE157" s="36"/>
      <c r="AF157"/>
      <c r="AG157"/>
      <c r="AI157" s="36"/>
      <c r="AJ157"/>
      <c r="AK157" s="35"/>
      <c r="AL157" s="35"/>
    </row>
    <row r="158" spans="1:38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6"/>
      <c r="AE158" s="36"/>
      <c r="AF158"/>
      <c r="AG158"/>
      <c r="AI158" s="36"/>
      <c r="AJ158"/>
      <c r="AK158" s="35"/>
      <c r="AL158" s="35"/>
    </row>
    <row r="159" spans="1:38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6"/>
      <c r="AE159" s="36"/>
      <c r="AF159"/>
      <c r="AG159"/>
      <c r="AI159" s="36"/>
      <c r="AJ159"/>
      <c r="AK159" s="35"/>
      <c r="AL159" s="35"/>
    </row>
    <row r="160" spans="1:38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6"/>
      <c r="AE160" s="36"/>
      <c r="AF160"/>
      <c r="AG160"/>
      <c r="AI160" s="36"/>
      <c r="AJ160"/>
      <c r="AK160" s="35"/>
      <c r="AL160" s="35"/>
    </row>
    <row r="161" spans="1:38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6"/>
      <c r="AE161" s="36"/>
      <c r="AF161"/>
      <c r="AG161"/>
      <c r="AI161" s="36"/>
      <c r="AJ161"/>
      <c r="AK161" s="35"/>
      <c r="AL161" s="35"/>
    </row>
    <row r="162" spans="1:38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6"/>
      <c r="AE162" s="36"/>
      <c r="AF162"/>
      <c r="AG162"/>
      <c r="AI162" s="36"/>
      <c r="AJ162"/>
      <c r="AK162" s="35"/>
      <c r="AL162" s="35"/>
    </row>
    <row r="163" spans="1:38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6"/>
      <c r="AE163" s="36"/>
      <c r="AF163"/>
      <c r="AG163"/>
      <c r="AI163" s="36"/>
      <c r="AJ163"/>
      <c r="AK163" s="35"/>
      <c r="AL163" s="35"/>
    </row>
    <row r="164" spans="1:38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6"/>
      <c r="AE164" s="36"/>
      <c r="AF164"/>
      <c r="AG164"/>
      <c r="AI164" s="36"/>
      <c r="AJ164"/>
      <c r="AK164" s="35"/>
      <c r="AL164" s="35"/>
    </row>
    <row r="165" spans="1:38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6"/>
      <c r="AE165" s="36"/>
      <c r="AF165"/>
      <c r="AG165"/>
      <c r="AI165" s="36"/>
      <c r="AJ165"/>
      <c r="AK165" s="35"/>
      <c r="AL165" s="35"/>
    </row>
    <row r="166" spans="1:38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6"/>
      <c r="AE166" s="36"/>
      <c r="AF166"/>
      <c r="AG166"/>
      <c r="AI166" s="36"/>
      <c r="AJ166"/>
      <c r="AK166" s="35"/>
      <c r="AL166" s="35"/>
    </row>
    <row r="167" spans="1:38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6"/>
      <c r="AE167" s="36"/>
      <c r="AF167"/>
      <c r="AG167"/>
      <c r="AI167" s="36"/>
      <c r="AJ167"/>
      <c r="AK167" s="35"/>
      <c r="AL167" s="35"/>
    </row>
    <row r="168" spans="1:38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6"/>
      <c r="AE168" s="36"/>
      <c r="AF168"/>
      <c r="AG168"/>
      <c r="AI168" s="36"/>
      <c r="AJ168"/>
      <c r="AK168" s="35"/>
      <c r="AL168" s="35"/>
    </row>
    <row r="169" spans="1:38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6"/>
      <c r="AE169" s="36"/>
      <c r="AF169"/>
      <c r="AG169"/>
      <c r="AI169" s="36"/>
      <c r="AJ169"/>
      <c r="AK169" s="35"/>
      <c r="AL169" s="35"/>
    </row>
    <row r="170" spans="1:38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6"/>
      <c r="AE170" s="36"/>
      <c r="AF170"/>
      <c r="AG170"/>
      <c r="AI170" s="36"/>
      <c r="AJ170"/>
      <c r="AK170" s="35"/>
      <c r="AL170" s="35"/>
    </row>
    <row r="171" spans="1:38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6"/>
      <c r="AE171" s="36"/>
      <c r="AF171"/>
      <c r="AG171"/>
      <c r="AI171" s="36"/>
      <c r="AJ171"/>
      <c r="AK171" s="35"/>
      <c r="AL171" s="35"/>
    </row>
    <row r="172" spans="1:38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6"/>
      <c r="AE172" s="36"/>
      <c r="AF172"/>
      <c r="AG172"/>
      <c r="AI172" s="36"/>
      <c r="AJ172"/>
      <c r="AK172" s="35"/>
      <c r="AL172" s="35"/>
    </row>
    <row r="173" spans="1:38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6"/>
      <c r="AE173" s="36"/>
      <c r="AF173"/>
      <c r="AG173"/>
      <c r="AI173" s="36"/>
      <c r="AJ173"/>
      <c r="AK173" s="35"/>
      <c r="AL173" s="35"/>
    </row>
    <row r="174" spans="1:38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6"/>
      <c r="AE174" s="36"/>
      <c r="AF174"/>
      <c r="AG174"/>
      <c r="AI174" s="36"/>
      <c r="AJ174"/>
      <c r="AK174" s="35"/>
      <c r="AL174" s="35"/>
    </row>
    <row r="175" spans="1:38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6"/>
      <c r="AE175" s="36"/>
      <c r="AF175"/>
      <c r="AG175"/>
      <c r="AI175" s="36"/>
      <c r="AJ175"/>
      <c r="AK175" s="35"/>
      <c r="AL175" s="35"/>
    </row>
    <row r="176" spans="1:38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6"/>
      <c r="AE176" s="36"/>
      <c r="AF176"/>
      <c r="AG176"/>
      <c r="AI176" s="36"/>
      <c r="AJ176"/>
      <c r="AK176" s="35"/>
      <c r="AL176" s="35"/>
    </row>
    <row r="177" spans="1:38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6"/>
      <c r="AE177" s="36"/>
      <c r="AF177"/>
      <c r="AG177"/>
      <c r="AI177" s="36"/>
      <c r="AJ177"/>
      <c r="AK177" s="35"/>
      <c r="AL177" s="35"/>
    </row>
    <row r="178" spans="1:38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6"/>
      <c r="AE178" s="36"/>
      <c r="AF178"/>
      <c r="AG178"/>
      <c r="AI178" s="36"/>
      <c r="AJ178"/>
      <c r="AK178" s="35"/>
      <c r="AL178" s="35"/>
    </row>
    <row r="179" spans="1:38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6"/>
      <c r="AE179" s="36"/>
      <c r="AF179"/>
      <c r="AG179"/>
      <c r="AI179" s="36"/>
      <c r="AJ179"/>
      <c r="AK179" s="35"/>
      <c r="AL179" s="35"/>
    </row>
    <row r="180" spans="1:38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6"/>
      <c r="AE180" s="36"/>
      <c r="AF180"/>
      <c r="AG180"/>
      <c r="AI180" s="36"/>
      <c r="AJ180"/>
      <c r="AK180" s="35"/>
      <c r="AL180" s="35"/>
    </row>
    <row r="181" spans="1:38" s="35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6"/>
      <c r="AE181" s="36"/>
      <c r="AF181"/>
      <c r="AG181"/>
      <c r="AH181" s="36"/>
      <c r="AI181" s="36"/>
      <c r="AJ181"/>
    </row>
    <row r="182" spans="1:38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6"/>
      <c r="AE182" s="36"/>
      <c r="AF182"/>
      <c r="AG182"/>
      <c r="AI182" s="36"/>
      <c r="AJ182"/>
      <c r="AK182" s="35"/>
      <c r="AL182" s="35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6"/>
      <c r="AE193" s="36"/>
      <c r="AF193"/>
      <c r="AG193"/>
      <c r="AH193" s="41"/>
      <c r="AI193" s="36"/>
      <c r="AJ193"/>
    </row>
    <row r="194" spans="1:38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6"/>
      <c r="AE194" s="36"/>
      <c r="AF194"/>
      <c r="AG194"/>
      <c r="AH194" s="41"/>
      <c r="AI194" s="36"/>
      <c r="AJ194"/>
      <c r="AK194" s="35"/>
      <c r="AL194" s="35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6"/>
      <c r="AE196" s="36"/>
      <c r="AF196"/>
      <c r="AG196"/>
      <c r="AH196" s="41"/>
      <c r="AI196" s="36"/>
      <c r="AJ196"/>
      <c r="AK196" s="35"/>
      <c r="AL196" s="35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50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52"/>
      <c r="AF198"/>
      <c r="AG198"/>
      <c r="AH198" s="51"/>
      <c r="AI198" s="52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/>
      <c r="AD200" s="36"/>
      <c r="AE200" s="36"/>
      <c r="AF200"/>
      <c r="AG200"/>
      <c r="AH200" s="41"/>
      <c r="AI200" s="36"/>
      <c r="AJ200"/>
    </row>
    <row r="201" spans="1:38" s="50" customFormat="1" ht="15" x14ac:dyDescent="0.25">
      <c r="A201" s="53"/>
      <c r="B201" s="53"/>
      <c r="C201" s="53"/>
      <c r="D201" s="54"/>
      <c r="E201" s="55"/>
      <c r="F201" s="56"/>
      <c r="G201" s="57"/>
      <c r="H201" s="55"/>
      <c r="I201" s="56"/>
      <c r="J201" s="57"/>
      <c r="K201" s="55"/>
      <c r="L201" s="56"/>
      <c r="M201" s="57"/>
      <c r="N201" s="58"/>
      <c r="O201" s="59"/>
      <c r="P201" s="59"/>
      <c r="Q201" s="53"/>
      <c r="R201" s="53"/>
      <c r="S201" s="53"/>
      <c r="AD201" s="52"/>
      <c r="AE201" s="52"/>
      <c r="AF201" s="53"/>
      <c r="AG201" s="53"/>
      <c r="AH201" s="51"/>
      <c r="AI201" s="52"/>
      <c r="AJ201" s="53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48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48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48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48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48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48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4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48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48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48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9"/>
      <c r="E377" s="30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9"/>
      <c r="E378" s="30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9"/>
      <c r="E379" s="30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9"/>
      <c r="E380" s="30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9"/>
      <c r="E381" s="30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9"/>
      <c r="E382" s="30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9"/>
      <c r="E383" s="30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9"/>
      <c r="E384" s="30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9"/>
      <c r="E385" s="30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9"/>
      <c r="E386" s="30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9"/>
      <c r="E387" s="30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9"/>
      <c r="E388" s="30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9"/>
      <c r="E389" s="30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9"/>
      <c r="E390" s="30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9"/>
      <c r="E391" s="30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9"/>
      <c r="E392" s="30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9"/>
      <c r="E393" s="30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9"/>
      <c r="E394" s="30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9"/>
      <c r="E395" s="30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9"/>
      <c r="E396" s="30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9"/>
      <c r="E397" s="30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9"/>
      <c r="E398" s="30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9"/>
      <c r="E399" s="30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9"/>
      <c r="E400" s="30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9"/>
      <c r="E401" s="30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9"/>
      <c r="E402" s="30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9"/>
      <c r="E403" s="30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9"/>
      <c r="E404" s="30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9"/>
      <c r="E405" s="30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9"/>
      <c r="E406" s="30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9"/>
      <c r="E407" s="30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9"/>
      <c r="E408" s="30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9"/>
      <c r="E409" s="30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9"/>
      <c r="E410" s="30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9"/>
      <c r="E411" s="30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9"/>
      <c r="E412" s="30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9"/>
      <c r="E413" s="30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9"/>
      <c r="E414" s="30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9"/>
      <c r="E415" s="30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9"/>
      <c r="E416" s="30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9"/>
      <c r="E417" s="30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9"/>
      <c r="E418" s="30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9"/>
      <c r="E419" s="30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9"/>
      <c r="E420" s="30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9"/>
      <c r="E421" s="30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9"/>
      <c r="E422" s="30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9"/>
      <c r="E423" s="30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9"/>
      <c r="E424" s="30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9"/>
      <c r="E425" s="30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9"/>
      <c r="E426" s="30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9"/>
      <c r="E427" s="30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9"/>
      <c r="E428" s="30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9"/>
      <c r="E429" s="30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9"/>
      <c r="E430" s="30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9"/>
      <c r="E431" s="30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9"/>
      <c r="E432" s="30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9"/>
      <c r="E433" s="30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9"/>
      <c r="E434" s="30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9"/>
      <c r="E435" s="30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9"/>
      <c r="E436" s="30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9"/>
      <c r="E437" s="30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9"/>
      <c r="E438" s="30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9"/>
      <c r="E439" s="30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9"/>
      <c r="E440" s="30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9"/>
      <c r="E441" s="30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 t="str">
        <f t="shared" ref="D442:D452" si="26">IF(OR($A442="",$B442="",$C442=""),"",(1/A442)+(1/B442)+(1/C442)-1)</f>
        <v/>
      </c>
      <c r="E442" s="30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 t="str">
        <f t="shared" si="26"/>
        <v/>
      </c>
      <c r="E443" s="30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 t="str">
        <f t="shared" si="26"/>
        <v/>
      </c>
      <c r="E444" s="30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 t="str">
        <f t="shared" si="26"/>
        <v/>
      </c>
      <c r="E445" s="30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 t="str">
        <f t="shared" si="26"/>
        <v/>
      </c>
      <c r="E446" s="30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 t="str">
        <f t="shared" si="26"/>
        <v/>
      </c>
      <c r="E447" s="30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 t="str">
        <f t="shared" si="26"/>
        <v/>
      </c>
      <c r="E448" s="30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 t="str">
        <f t="shared" si="26"/>
        <v/>
      </c>
      <c r="E449" s="30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 t="str">
        <f t="shared" si="26"/>
        <v/>
      </c>
      <c r="E450" s="30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 t="str">
        <f t="shared" si="26"/>
        <v/>
      </c>
      <c r="E451" s="30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 t="str">
        <f t="shared" si="26"/>
        <v/>
      </c>
      <c r="E452" s="30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 t="str">
        <f t="shared" ref="D453:D456" si="27">IF(OR($A453="",$B453="",$C453=""),"",(1/A453)+(1/B453)+(1/C453)-1)</f>
        <v/>
      </c>
      <c r="E453" s="30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 t="str">
        <f t="shared" si="27"/>
        <v/>
      </c>
      <c r="E454" s="30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 t="str">
        <f t="shared" si="27"/>
        <v/>
      </c>
      <c r="E455" s="30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 t="str">
        <f t="shared" si="27"/>
        <v/>
      </c>
      <c r="E456" s="30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28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28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28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Magut</cp:lastModifiedBy>
  <dcterms:created xsi:type="dcterms:W3CDTF">2017-05-09T09:56:38Z</dcterms:created>
  <dcterms:modified xsi:type="dcterms:W3CDTF">2021-11-24T08:34:23Z</dcterms:modified>
</cp:coreProperties>
</file>