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2948D296-F263-4597-8EC3-3B3DD332ADA6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2" l="1"/>
  <c r="E5" i="2"/>
  <c r="N5" i="2" s="1"/>
  <c r="F5" i="2"/>
  <c r="O5" i="2" s="1"/>
  <c r="G5" i="2"/>
  <c r="P5" i="2" s="1"/>
  <c r="D6" i="2"/>
  <c r="E6" i="2"/>
  <c r="F6" i="2"/>
  <c r="G6" i="2"/>
  <c r="P6" i="2" s="1"/>
  <c r="N6" i="2"/>
  <c r="O6" i="2"/>
  <c r="D7" i="2"/>
  <c r="E7" i="2"/>
  <c r="N7" i="2" s="1"/>
  <c r="F7" i="2"/>
  <c r="G7" i="2"/>
  <c r="O7" i="2"/>
  <c r="P7" i="2"/>
  <c r="D8" i="2"/>
  <c r="E8" i="2"/>
  <c r="N8" i="2" s="1"/>
  <c r="F8" i="2"/>
  <c r="O8" i="2" s="1"/>
  <c r="G8" i="2"/>
  <c r="P8" i="2"/>
  <c r="D9" i="2"/>
  <c r="E9" i="2"/>
  <c r="N9" i="2" s="1"/>
  <c r="F9" i="2"/>
  <c r="O9" i="2" s="1"/>
  <c r="G9" i="2"/>
  <c r="P9" i="2" s="1"/>
  <c r="D10" i="2"/>
  <c r="E10" i="2"/>
  <c r="F10" i="2"/>
  <c r="G10" i="2"/>
  <c r="P10" i="2" s="1"/>
  <c r="N10" i="2"/>
  <c r="O10" i="2"/>
  <c r="D11" i="2"/>
  <c r="E11" i="2"/>
  <c r="N11" i="2" s="1"/>
  <c r="F11" i="2"/>
  <c r="G11" i="2"/>
  <c r="O11" i="2"/>
  <c r="P11" i="2"/>
  <c r="D12" i="2"/>
  <c r="E12" i="2"/>
  <c r="N12" i="2" s="1"/>
  <c r="F12" i="2"/>
  <c r="O12" i="2" s="1"/>
  <c r="G12" i="2"/>
  <c r="P12" i="2"/>
  <c r="D13" i="2"/>
  <c r="E13" i="2"/>
  <c r="N13" i="2" s="1"/>
  <c r="F13" i="2"/>
  <c r="O13" i="2" s="1"/>
  <c r="G13" i="2"/>
  <c r="P13" i="2" s="1"/>
  <c r="D14" i="2"/>
  <c r="E14" i="2"/>
  <c r="F14" i="2"/>
  <c r="G14" i="2"/>
  <c r="P14" i="2" s="1"/>
  <c r="N14" i="2"/>
  <c r="O14" i="2"/>
  <c r="D15" i="2"/>
  <c r="E15" i="2"/>
  <c r="N15" i="2" s="1"/>
  <c r="F15" i="2"/>
  <c r="G15" i="2"/>
  <c r="O15" i="2"/>
  <c r="P15" i="2"/>
  <c r="D16" i="2"/>
  <c r="E16" i="2"/>
  <c r="N16" i="2" s="1"/>
  <c r="F16" i="2"/>
  <c r="O16" i="2" s="1"/>
  <c r="G16" i="2"/>
  <c r="P16" i="2"/>
  <c r="D17" i="2"/>
  <c r="E17" i="2"/>
  <c r="N17" i="2" s="1"/>
  <c r="F17" i="2"/>
  <c r="O17" i="2" s="1"/>
  <c r="G17" i="2"/>
  <c r="P17" i="2" s="1"/>
  <c r="D18" i="2"/>
  <c r="E18" i="2"/>
  <c r="F18" i="2"/>
  <c r="G18" i="2"/>
  <c r="P18" i="2" s="1"/>
  <c r="N18" i="2"/>
  <c r="O18" i="2"/>
  <c r="D19" i="2"/>
  <c r="E19" i="2"/>
  <c r="N19" i="2" s="1"/>
  <c r="F19" i="2"/>
  <c r="G19" i="2"/>
  <c r="O19" i="2"/>
  <c r="P19" i="2"/>
  <c r="D20" i="2"/>
  <c r="E20" i="2"/>
  <c r="N20" i="2" s="1"/>
  <c r="F20" i="2"/>
  <c r="O20" i="2" s="1"/>
  <c r="G20" i="2"/>
  <c r="P20" i="2"/>
  <c r="D21" i="2"/>
  <c r="E21" i="2"/>
  <c r="N21" i="2" s="1"/>
  <c r="F21" i="2"/>
  <c r="O21" i="2" s="1"/>
  <c r="G21" i="2"/>
  <c r="P21" i="2" s="1"/>
  <c r="D22" i="2"/>
  <c r="E22" i="2"/>
  <c r="F22" i="2"/>
  <c r="G22" i="2"/>
  <c r="P22" i="2" s="1"/>
  <c r="N22" i="2"/>
  <c r="O22" i="2"/>
  <c r="D23" i="2"/>
  <c r="E23" i="2"/>
  <c r="N23" i="2" s="1"/>
  <c r="F23" i="2"/>
  <c r="G23" i="2"/>
  <c r="O23" i="2"/>
  <c r="P23" i="2"/>
  <c r="D24" i="2"/>
  <c r="E24" i="2"/>
  <c r="N24" i="2" s="1"/>
  <c r="F24" i="2"/>
  <c r="O24" i="2" s="1"/>
  <c r="G24" i="2"/>
  <c r="P24" i="2"/>
  <c r="D25" i="2"/>
  <c r="E25" i="2"/>
  <c r="N25" i="2" s="1"/>
  <c r="F25" i="2"/>
  <c r="O25" i="2" s="1"/>
  <c r="G25" i="2"/>
  <c r="P25" i="2" s="1"/>
  <c r="D26" i="2"/>
  <c r="E26" i="2"/>
  <c r="F26" i="2"/>
  <c r="G26" i="2"/>
  <c r="P26" i="2" s="1"/>
  <c r="N26" i="2"/>
  <c r="O26" i="2"/>
  <c r="D27" i="2"/>
  <c r="E27" i="2"/>
  <c r="N27" i="2" s="1"/>
  <c r="F27" i="2"/>
  <c r="G27" i="2"/>
  <c r="O27" i="2"/>
  <c r="P27" i="2"/>
  <c r="D28" i="2"/>
  <c r="E28" i="2"/>
  <c r="N28" i="2" s="1"/>
  <c r="F28" i="2"/>
  <c r="O28" i="2" s="1"/>
  <c r="G28" i="2"/>
  <c r="P28" i="2"/>
  <c r="D29" i="2"/>
  <c r="E29" i="2"/>
  <c r="F29" i="2"/>
  <c r="O29" i="2" s="1"/>
  <c r="G29" i="2"/>
  <c r="P29" i="2" s="1"/>
  <c r="N29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F3" i="12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6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8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L844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C999" i="11"/>
  <c r="M998" i="11"/>
  <c r="N993" i="11"/>
  <c r="L993" i="11"/>
  <c r="K990" i="11"/>
  <c r="C989" i="11"/>
  <c r="C988" i="11"/>
  <c r="M988" i="11"/>
  <c r="K987" i="11"/>
  <c r="M986" i="11"/>
  <c r="M985" i="11"/>
  <c r="K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9" i="11"/>
  <c r="N956" i="11"/>
  <c r="L956" i="11"/>
  <c r="N954" i="11"/>
  <c r="L954" i="11"/>
  <c r="L950" i="11"/>
  <c r="L949" i="11"/>
  <c r="M946" i="11"/>
  <c r="L944" i="11"/>
  <c r="N943" i="11"/>
  <c r="N940" i="11"/>
  <c r="L940" i="11"/>
  <c r="N939" i="11"/>
  <c r="N938" i="11"/>
  <c r="L938" i="11"/>
  <c r="L934" i="11"/>
  <c r="N933" i="11"/>
  <c r="L928" i="11"/>
  <c r="N927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L876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8" i="11"/>
  <c r="N847" i="11"/>
  <c r="L847" i="11"/>
  <c r="N846" i="11"/>
  <c r="N845" i="11"/>
  <c r="L845" i="11"/>
  <c r="K844" i="11"/>
  <c r="M842" i="11"/>
  <c r="K842" i="11"/>
  <c r="L840" i="11"/>
  <c r="N839" i="11"/>
  <c r="L839" i="11"/>
  <c r="L838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F732" i="11"/>
  <c r="E804" i="11"/>
  <c r="E723" i="11"/>
  <c r="E822" i="11"/>
  <c r="F803" i="11"/>
  <c r="F741" i="11"/>
  <c r="E736" i="11"/>
  <c r="F725" i="11"/>
  <c r="F684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F83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42" i="5" l="1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I593" i="11" s="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7" i="4" l="1"/>
  <c r="F19" i="5"/>
  <c r="S12" i="4"/>
  <c r="S17" i="4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V48" i="4" s="1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V50" i="4" s="1"/>
  <c r="S91" i="4"/>
  <c r="S88" i="4"/>
  <c r="T91" i="4"/>
  <c r="T88" i="4"/>
  <c r="V88" i="4" s="1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V22" i="4" s="1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S52" i="4"/>
  <c r="Q63" i="4"/>
  <c r="N63" i="4"/>
  <c r="R63" i="4" s="1"/>
  <c r="P63" i="4"/>
  <c r="N105" i="4"/>
  <c r="R105" i="4" s="1"/>
  <c r="P105" i="4"/>
  <c r="U107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X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V6" i="4"/>
  <c r="R13" i="4"/>
  <c r="S13" i="4"/>
  <c r="R14" i="4"/>
  <c r="S14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6" i="4"/>
  <c r="V986" i="4"/>
  <c r="U989" i="4"/>
  <c r="V996" i="4"/>
  <c r="U996" i="4"/>
  <c r="U1000" i="4"/>
  <c r="T151" i="4"/>
  <c r="V151" i="4" s="1"/>
  <c r="U88" i="4"/>
  <c r="V834" i="4"/>
  <c r="U822" i="4"/>
  <c r="V822" i="4"/>
  <c r="U9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22" i="4" l="1"/>
  <c r="V123" i="4"/>
  <c r="V108" i="4"/>
  <c r="U48" i="4"/>
  <c r="V69" i="4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W857" i="4" s="1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V26" i="4"/>
  <c r="V15" i="4"/>
  <c r="W15" i="4" s="1"/>
  <c r="V41" i="4"/>
  <c r="V27" i="4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W984" i="4" s="1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27" i="4"/>
  <c r="X27" i="4" s="1"/>
  <c r="Y27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AA928" i="4" s="1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AG981" i="4" s="1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W57" i="4"/>
  <c r="U56" i="4"/>
  <c r="W56" i="4" s="1"/>
  <c r="W41" i="4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X48" i="4"/>
  <c r="Y48" i="4" s="1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N9" i="4" l="1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A152" i="4"/>
  <c r="AB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AP652" i="4" s="1"/>
  <c r="AV652" i="4" s="1"/>
  <c r="V843" i="4"/>
  <c r="V185" i="4"/>
  <c r="AG928" i="4"/>
  <c r="W847" i="4"/>
  <c r="X941" i="4"/>
  <c r="AK941" i="4" s="1"/>
  <c r="AG732" i="4"/>
  <c r="X495" i="4"/>
  <c r="Y495" i="4"/>
  <c r="Z495" i="4" s="1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L358" i="4" s="1"/>
  <c r="AR358" i="4" s="1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F895" i="4" s="1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E9" i="4" l="1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N543" i="4" s="1"/>
  <c r="AT543" i="4" s="1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N732" i="4" s="1"/>
  <c r="AT732" i="4" s="1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N769" i="4" s="1"/>
  <c r="AT769" i="4" s="1"/>
  <c r="K118" i="3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J972" i="4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M11" i="4" s="1"/>
  <c r="AS11" i="4" s="1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P343" i="4" s="1"/>
  <c r="AV343" i="4" s="1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M10" i="4" s="1"/>
  <c r="AS10" i="4" s="1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B919" i="4"/>
  <c r="AC919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AP100" i="4" s="1"/>
  <c r="AV100" i="4" s="1"/>
  <c r="Z11" i="4"/>
  <c r="AO106" i="4"/>
  <c r="AU106" i="4" s="1"/>
  <c r="AK101" i="4"/>
  <c r="AF100" i="4"/>
  <c r="AL100" i="4" s="1"/>
  <c r="AR100" i="4" s="1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H962" i="4" s="1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P330" i="4" s="1"/>
  <c r="AV330" i="4" s="1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L581" i="4" s="1"/>
  <c r="AR581" i="4" s="1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G962" i="4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J411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M777" i="4" s="1"/>
  <c r="AS777" i="4" s="1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M560" i="4" s="1"/>
  <c r="AS560" i="4" s="1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Q59" i="4"/>
  <c r="AW59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M515" i="4" s="1"/>
  <c r="AS515" i="4" s="1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64" i="4"/>
  <c r="AR664" i="4" s="1"/>
  <c r="F664" i="4" s="1"/>
  <c r="J664" i="4" s="1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E783" i="4" s="1"/>
  <c r="I783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G783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D664" i="4"/>
  <c r="H664" i="4" s="1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M415" i="4" s="1"/>
  <c r="AS415" i="4" s="1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AM841" i="4" s="1"/>
  <c r="AS841" i="4" s="1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Q967" i="4" s="1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AQ129" i="4" s="1"/>
  <c r="AW129" i="4" s="1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N105" i="4" s="1"/>
  <c r="AT105" i="4" s="1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3" i="4" l="1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G581" i="4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Q950" i="4" s="1"/>
  <c r="AB950" i="4"/>
  <c r="AN950" i="4" s="1"/>
  <c r="AV950" i="4"/>
  <c r="AD950" i="4"/>
  <c r="AT950" i="4"/>
  <c r="AU950" i="4"/>
  <c r="AI950" i="4"/>
  <c r="AJ950" i="4"/>
  <c r="AA950" i="4"/>
  <c r="Z950" i="4"/>
  <c r="AL950" i="4" s="1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N967" i="4"/>
  <c r="AF700" i="4"/>
  <c r="AL700" i="4" s="1"/>
  <c r="AR700" i="4" s="1"/>
  <c r="AL149" i="4"/>
  <c r="AR149" i="4" s="1"/>
  <c r="AM847" i="4"/>
  <c r="AS847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Q958" i="4" s="1"/>
  <c r="AT958" i="4"/>
  <c r="AH958" i="4"/>
  <c r="AG958" i="4"/>
  <c r="AB958" i="4"/>
  <c r="AN958" i="4" s="1"/>
  <c r="AV958" i="4"/>
  <c r="AW958" i="4"/>
  <c r="AF958" i="4"/>
  <c r="AA958" i="4"/>
  <c r="AM958" i="4" s="1"/>
  <c r="AU958" i="4"/>
  <c r="AS958" i="4"/>
  <c r="AI958" i="4"/>
  <c r="AC958" i="4"/>
  <c r="AO958" i="4" s="1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P880" i="4" s="1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O972" i="4" s="1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Q962" i="4" s="1"/>
  <c r="AJ962" i="4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Q942" i="4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P674" i="4" s="1"/>
  <c r="AV674" i="4" s="1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N919" i="4" s="1"/>
  <c r="AC639" i="4"/>
  <c r="AJ639" i="4"/>
  <c r="AB639" i="4"/>
  <c r="AN639" i="4" s="1"/>
  <c r="AT639" i="4" s="1"/>
  <c r="AD803" i="4"/>
  <c r="AP803" i="4" s="1"/>
  <c r="AV803" i="4" s="1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Q952" i="4" s="1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71" i="4"/>
  <c r="I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L819" i="4" s="1"/>
  <c r="AR819" i="4" s="1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3" i="4" l="1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5" i="4" l="1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<sst xmlns="http://schemas.openxmlformats.org/spreadsheetml/2006/main" count="242" uniqueCount="134">
  <si>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</si>
  <si>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</si>
  <si>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</si>
  <si>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</si>
  <si>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</si>
  <si>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</si>
  <si>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</si>
  <si>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</si>
  <si>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</si>
  <si>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</si>
  <si>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</si>
  <si>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</si>
  <si>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</si>
  <si>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</si>
  <si>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</si>
  <si>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</si>
  <si>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</si>
  <si>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</si>
  <si>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</si>
  <si>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</si>
  <si>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</si>
  <si>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</si>
  <si>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</si>
  <si>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</si>
  <si>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</si>
  <si>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</si>
  <si>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</si>
  <si>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</si>
  <si>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</si>
  <si>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</si>
  <si>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</si>
  <si>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</si>
  <si>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</si>
  <si>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</si>
  <si>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</si>
  <si>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</si>
  <si>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</si>
  <si>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</si>
  <si>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</si>
  <si>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</si>
  <si>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</si>
  <si>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</si>
  <si>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</si>
  <si>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</si>
  <si>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</si>
  <si>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</si>
  <si>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</si>
  <si>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</si>
  <si>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</si>
  <si>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</si>
  <si>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</si>
  <si>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</si>
  <si>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</si>
  <si>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</si>
  <si>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</si>
  <si>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</si>
  <si>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</si>
  <si>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</si>
  <si>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</si>
  <si>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</si>
  <si>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</si>
  <si>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</si>
  <si>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</si>
  <si>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</si>
  <si>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</si>
  <si>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</si>
  <si>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</si>
  <si>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</si>
  <si>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</si>
  <si>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</si>
  <si>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</si>
  <si>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</si>
  <si>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</si>
  <si>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Fortaleza</t>
  </si>
  <si>
    <t>Athletico-PR</t>
  </si>
  <si>
    <t>Santos</t>
  </si>
  <si>
    <t>Corinthians</t>
  </si>
  <si>
    <t>Serie A</t>
  </si>
  <si>
    <t>Gremio</t>
  </si>
  <si>
    <t>Ceara</t>
  </si>
  <si>
    <t>Palmeiras</t>
  </si>
  <si>
    <t>Flamengo RJ</t>
  </si>
  <si>
    <t>Atletico GO</t>
  </si>
  <si>
    <t>Sao Paulo</t>
  </si>
  <si>
    <t>Internacional</t>
  </si>
  <si>
    <t>Juventude</t>
  </si>
  <si>
    <t>Atletico-MG</t>
  </si>
  <si>
    <t>Union de Santa Fe</t>
  </si>
  <si>
    <t>Defensa y Justicia</t>
  </si>
  <si>
    <t>Patronato</t>
  </si>
  <si>
    <t>Lanus</t>
  </si>
  <si>
    <t>Banfield</t>
  </si>
  <si>
    <t>Aldosivi</t>
  </si>
  <si>
    <t>Liga Profesional</t>
  </si>
  <si>
    <t>Estudiantes L.P.</t>
  </si>
  <si>
    <t>Huracan</t>
  </si>
  <si>
    <t>San Lorenzo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</si>
  <si>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</si>
  <si>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</si>
  <si>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</si>
  <si>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</si>
  <si>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</si>
  <si>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</si>
  <si>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</si>
  <si>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</si>
  <si>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Sarmiento Junin</t>
  </si>
  <si>
    <t>Central Cordoba</t>
  </si>
  <si>
    <t>Independiente</t>
  </si>
  <si>
    <t>Arsenal Sarandi</t>
  </si>
  <si>
    <t>Newells Old Boys</t>
  </si>
  <si>
    <t>Racing Club</t>
  </si>
  <si>
    <t>Colon Santa FE</t>
  </si>
  <si>
    <t>Santos Laguna</t>
  </si>
  <si>
    <t>Puebla</t>
  </si>
  <si>
    <t>U.N.A.M.- Pumas</t>
  </si>
  <si>
    <t>Portland Timbers</t>
  </si>
  <si>
    <t>Platense</t>
  </si>
  <si>
    <t>River Plate</t>
  </si>
  <si>
    <t>Monterrey</t>
  </si>
  <si>
    <t>Nashville SC</t>
  </si>
  <si>
    <t>Orlando City</t>
  </si>
  <si>
    <t>Seattle Sounders</t>
  </si>
  <si>
    <t>Real Salt Lake</t>
  </si>
  <si>
    <t>24/11/2021</t>
  </si>
  <si>
    <t>MLS</t>
  </si>
  <si>
    <t>Liga MX</t>
  </si>
  <si>
    <t>Club America</t>
  </si>
  <si>
    <t>Atlas</t>
  </si>
  <si>
    <t>Colorado Rapids</t>
  </si>
  <si>
    <t>Club Leon</t>
  </si>
  <si>
    <t>U.A.N.L.- Tigres</t>
  </si>
  <si>
    <t>23/11/2021</t>
  </si>
  <si>
    <t>25/11/2021</t>
  </si>
  <si>
    <t>26/11/2021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</si>
</sst>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3.31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2.57</v>
      </c>
      <c r="D2" s="9">
        <f>(K2/(AR2+K2-(AR2*K2)))</f>
        <v>0.29195466744525855</v>
      </c>
      <c r="E2" s="9">
        <f>(L2/(AR2+L2-(AR2*L2)))</f>
        <v>0.33044301413669919</v>
      </c>
      <c r="F2" s="9">
        <f>(M2/(AR2+M2-(AR2*M2)))</f>
        <v>0.37760231841804248</v>
      </c>
      <c r="G2" s="9">
        <f>AR2</f>
        <v>1.0498654933596829</v>
      </c>
      <c r="H2" s="9">
        <f>IF(A2="","",1/D2)</f>
        <v>3.4251892896608678</v>
      </c>
      <c r="I2" s="9">
        <f>IF(B2="","",1/E2)</f>
        <v>3.0262404021841882</v>
      </c>
      <c r="J2" s="9">
        <f>IF(C2="","",1/F2)</f>
        <v>2.6482888245747018</v>
      </c>
      <c r="K2" s="11">
        <f>1/A2</f>
        <v>0.30211480362537763</v>
      </c>
      <c r="L2" s="11">
        <f>1/B2</f>
        <v>0.34129692832764502</v>
      </c>
      <c r="M2" s="11">
        <f>1/C2</f>
        <v>0.38910505836575876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-0.28082786862521669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0.23310274884310223</v>
      </c>
      <c r="Q2" s="11">
        <f>2*'OddsRatio_working_3-way'!K2*'OddsRatio_working_3-way'!L2*'OddsRatio_working_3-way'!M2</f>
        <v>8.0241910100895764E-2</v>
      </c>
      <c r="R2" s="11">
        <f>O2/N2</f>
        <v>0</v>
      </c>
      <c r="S2" s="11">
        <f>P2/N2</f>
        <v>-0.83005561372611925</v>
      </c>
      <c r="T2" s="11">
        <f>Q2/N2</f>
        <v>-0.28573342985408573</v>
      </c>
      <c r="U2" s="11">
        <f>'OddsRatio_working_3-way'!S2-'OddsRatio_working_3-way'!R2^2/3</f>
        <v>-0.83005561372611925</v>
      </c>
      <c r="V2" s="11">
        <f>'OddsRatio_working_3-way'!S2*'OddsRatio_working_3-way'!R2/3-2*'OddsRatio_working_3-way'!R2^3/27-'OddsRatio_working_3-way'!T2</f>
        <v>0.28573342985408573</v>
      </c>
      <c r="W2" s="11">
        <f>'OddsRatio_working_3-way'!V2^2+4*'OddsRatio_working_3-way'!U2^3/27</f>
        <v>-3.0826210770395351E-3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0.14553883847037125</v>
      </c>
      <c r="Y2" s="11">
        <f>IF('OddsRatio_working_3-way'!W2&gt;=0,IF('OddsRatio_working_3-way'!V2+SQRT('OddsRatio_working_3-way'!W2)&gt;0,0,PI()),ACOS('OddsRatio_working_3-way'!V2/(2*'OddsRatio_working_3-way'!X2)))</f>
        <v>0.1919201341336092</v>
      </c>
      <c r="Z2" s="11">
        <f>'OddsRatio_working_3-way'!X2^(1/3)*COS('OddsRatio_working_3-way'!Y2/3)</f>
        <v>0.52493274667984147</v>
      </c>
      <c r="AA2" s="11">
        <f>'OddsRatio_working_3-way'!X2^(1/3)*COS(('OddsRatio_working_3-way'!Y2+2*PI())/3)</f>
        <v>-0.29158873637759009</v>
      </c>
      <c r="AB2" s="11">
        <f>'OddsRatio_working_3-way'!X2^(1/3)*COS(('OddsRatio_working_3-way'!Y2+4*PI())/3)</f>
        <v>-0.2333440103022513</v>
      </c>
      <c r="AC2" s="11">
        <f>'OddsRatio_working_3-way'!X2^(1/3)*SIN('OddsRatio_working_3-way'!Y2/3)</f>
        <v>3.3627608278472922E-2</v>
      </c>
      <c r="AD2" s="11">
        <f>'OddsRatio_working_3-way'!X2^(1/3)*SIN(('OddsRatio_working_3-way'!Y2+2*PI())/3)</f>
        <v>0.43779128976384774</v>
      </c>
      <c r="AE2" s="11">
        <f>'OddsRatio_working_3-way'!X2^(1/3)*SIN(('OddsRatio_working_3-way'!Y2+4*PI())/3)</f>
        <v>-0.47141889804232062</v>
      </c>
      <c r="AF2" s="11">
        <f>-'OddsRatio_working_3-way'!U2/(3*'OddsRatio_working_3-way'!X2^(1/3))*COS(('OddsRatio_working_3-way'!Y2)/3)</f>
        <v>0.52493274667984147</v>
      </c>
      <c r="AG2" s="11">
        <f>-'OddsRatio_working_3-way'!U2/(3*'OddsRatio_working_3-way'!X2^(1/3))*COS(('OddsRatio_working_3-way'!Y2+2*PI())/3)</f>
        <v>-0.29158873637759009</v>
      </c>
      <c r="AH2" s="11">
        <f>-'OddsRatio_working_3-way'!U2/(3*'OddsRatio_working_3-way'!X2^(1/3))*COS(('OddsRatio_working_3-way'!Y2+4*PI())/3)</f>
        <v>-0.2333440103022513</v>
      </c>
      <c r="AI2" s="11">
        <f>'OddsRatio_working_3-way'!U2/(3*'OddsRatio_working_3-way'!X2^(1/3))*SIN(('OddsRatio_working_3-way'!Y2)/3)</f>
        <v>-3.3627608278472922E-2</v>
      </c>
      <c r="AJ2" s="11">
        <f>'OddsRatio_working_3-way'!U2/(3*'OddsRatio_working_3-way'!X2^(1/3))*SIN(('OddsRatio_working_3-way'!Y2+2*PI())/3)</f>
        <v>-0.43779128976384774</v>
      </c>
      <c r="AK2" s="11">
        <f>'OddsRatio_working_3-way'!U2/(3*'OddsRatio_working_3-way'!X2^(1/3))*SIN(('OddsRatio_working_3-way'!Y2+4*PI())/3)</f>
        <v>0.47141889804232062</v>
      </c>
      <c r="AL2" s="11">
        <f>'OddsRatio_working_3-way'!Z2+'OddsRatio_working_3-way'!AF2</f>
        <v>1.0498654933596829</v>
      </c>
      <c r="AM2" s="11">
        <f>'OddsRatio_working_3-way'!AA2+'OddsRatio_working_3-way'!AG2</f>
        <v>-0.58317747275518017</v>
      </c>
      <c r="AN2" s="11">
        <f>'OddsRatio_working_3-way'!AB2+'OddsRatio_working_3-way'!AH2</f>
        <v>-0.4666880206045026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1.0498654933596829</v>
      </c>
      <c r="AS2" s="11">
        <f>IF(('OddsRatio_working_3-way'!X2=0),IF(Q2&gt;0,-Q2^(1/3),(-Q2)^(1/3)),'OddsRatio_working_3-way'!AM2-'OddsRatio_working_3-way'!R2/3)</f>
        <v>-0.58317747275518017</v>
      </c>
      <c r="AT2" s="11">
        <f>IF(('OddsRatio_working_3-way'!X2=0),IF(Q2&gt;0,-Q2^(1/3),(-Q2)^(1/3)),'OddsRatio_working_3-way'!AN2-'OddsRatio_working_3-way'!R2/3)</f>
        <v>-0.4666880206045026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1.97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4.26</v>
      </c>
      <c r="D3" s="9">
        <f t="shared" ref="D3" si="0">(K3/(AR3+K3-(AR3*K3)))</f>
        <v>0.49418924805109143</v>
      </c>
      <c r="E3" s="9">
        <f t="shared" ref="E3" si="1">(L3/(AR3+L3-(AR3*L3)))</f>
        <v>0.28057836970530714</v>
      </c>
      <c r="F3" s="9">
        <f t="shared" ref="F3" si="2">(M3/(AR3+M3-(AR3*M3)))</f>
        <v>0.22523238224360145</v>
      </c>
      <c r="G3" s="9">
        <f t="shared" ref="G3" si="3">AR3</f>
        <v>1.0551714459772559</v>
      </c>
      <c r="H3" s="9">
        <f t="shared" ref="H3" si="4">IF(A3="","",1/D3)</f>
        <v>2.0235163025979386</v>
      </c>
      <c r="I3" s="9">
        <f t="shared" ref="I3" si="5">IF(B3="","",1/E3)</f>
        <v>3.5640666137247323</v>
      </c>
      <c r="J3" s="9">
        <f t="shared" ref="J3" si="6">IF(C3="","",1/F3)</f>
        <v>4.4398589138858551</v>
      </c>
      <c r="K3" s="11">
        <f t="shared" ref="K3" si="7">1/A3</f>
        <v>0.50761421319796951</v>
      </c>
      <c r="L3" s="11">
        <f t="shared" ref="L3" si="8">1/B3</f>
        <v>0.29154518950437314</v>
      </c>
      <c r="M3" s="11">
        <f t="shared" ref="M3" si="9">1/C3</f>
        <v>0.23474178403755869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-0.26694737991817064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0.23136852816890985</v>
      </c>
      <c r="Q3" s="11">
        <f>2*'OddsRatio_working_3-way'!K3*'OddsRatio_working_3-way'!L3*'OddsRatio_working_3-way'!M3</f>
        <v>6.9480038489162108E-2</v>
      </c>
      <c r="R3" s="11">
        <f t="shared" ref="R3" si="10">O3/N3</f>
        <v>0</v>
      </c>
      <c r="S3" s="11">
        <f t="shared" ref="S3" si="11">P3/N3</f>
        <v>-0.86671960683724625</v>
      </c>
      <c r="T3" s="11">
        <f t="shared" ref="T3" si="12">Q3/N3</f>
        <v>-0.26027615820938321</v>
      </c>
      <c r="U3" s="11">
        <f>'OddsRatio_working_3-way'!S3-'OddsRatio_working_3-way'!R3^2/3</f>
        <v>-0.86671960683724625</v>
      </c>
      <c r="V3" s="11">
        <f>'OddsRatio_working_3-way'!S3*'OddsRatio_working_3-way'!R3/3-2*'OddsRatio_working_3-way'!R3^3/27-'OddsRatio_working_3-way'!T3</f>
        <v>0.26027615820938321</v>
      </c>
      <c r="W3" s="11">
        <f>'OddsRatio_working_3-way'!V3^2+4*'OddsRatio_working_3-way'!U3^3/27</f>
        <v>-2.8712952890145013E-2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0.15528733965006686</v>
      </c>
      <c r="Y3" s="11">
        <f>IF('OddsRatio_working_3-way'!W3&gt;=0,IF('OddsRatio_working_3-way'!V3+SQRT('OddsRatio_working_3-way'!W3)&gt;0,0,PI()),ACOS('OddsRatio_working_3-way'!V3/(2*'OddsRatio_working_3-way'!X3)))</f>
        <v>0.57710268394443454</v>
      </c>
      <c r="Z3" s="11">
        <f>'OddsRatio_working_3-way'!X3^(1/3)*COS('OddsRatio_working_3-way'!Y3/3)</f>
        <v>0.52758572298862805</v>
      </c>
      <c r="AA3" s="11">
        <f>'OddsRatio_working_3-way'!X3^(1/3)*COS(('OddsRatio_working_3-way'!Y3+2*PI())/3)</f>
        <v>-0.35278657129021235</v>
      </c>
      <c r="AB3" s="11">
        <f>'OddsRatio_working_3-way'!X3^(1/3)*COS(('OddsRatio_working_3-way'!Y3+4*PI())/3)</f>
        <v>-0.17479915169841548</v>
      </c>
      <c r="AC3" s="11">
        <f>'OddsRatio_working_3-way'!X3^(1/3)*SIN('OddsRatio_working_3-way'!Y3/3)</f>
        <v>0.10276108461369073</v>
      </c>
      <c r="AD3" s="11">
        <f>'OddsRatio_working_3-way'!X3^(1/3)*SIN(('OddsRatio_working_3-way'!Y3+2*PI())/3)</f>
        <v>0.40552209647528636</v>
      </c>
      <c r="AE3" s="11">
        <f>'OddsRatio_working_3-way'!X3^(1/3)*SIN(('OddsRatio_working_3-way'!Y3+4*PI())/3)</f>
        <v>-0.50828318108897708</v>
      </c>
      <c r="AF3" s="11">
        <f>-'OddsRatio_working_3-way'!U3/(3*'OddsRatio_working_3-way'!X3^(1/3))*COS(('OddsRatio_working_3-way'!Y3)/3)</f>
        <v>0.52758572298862783</v>
      </c>
      <c r="AG3" s="11">
        <f>-'OddsRatio_working_3-way'!U3/(3*'OddsRatio_working_3-way'!X3^(1/3))*COS(('OddsRatio_working_3-way'!Y3+2*PI())/3)</f>
        <v>-0.35278657129021218</v>
      </c>
      <c r="AH3" s="11">
        <f>-'OddsRatio_working_3-way'!U3/(3*'OddsRatio_working_3-way'!X3^(1/3))*COS(('OddsRatio_working_3-way'!Y3+4*PI())/3)</f>
        <v>-0.17479915169841539</v>
      </c>
      <c r="AI3" s="11">
        <f>'OddsRatio_working_3-way'!U3/(3*'OddsRatio_working_3-way'!X3^(1/3))*SIN(('OddsRatio_working_3-way'!Y3)/3)</f>
        <v>-0.10276108461369068</v>
      </c>
      <c r="AJ3" s="11">
        <f>'OddsRatio_working_3-way'!U3/(3*'OddsRatio_working_3-way'!X3^(1/3))*SIN(('OddsRatio_working_3-way'!Y3+2*PI())/3)</f>
        <v>-0.4055220964752862</v>
      </c>
      <c r="AK3" s="11">
        <f>'OddsRatio_working_3-way'!U3/(3*'OddsRatio_working_3-way'!X3^(1/3))*SIN(('OddsRatio_working_3-way'!Y3+4*PI())/3)</f>
        <v>0.50828318108897685</v>
      </c>
      <c r="AL3" s="11">
        <f>'OddsRatio_working_3-way'!Z3+'OddsRatio_working_3-way'!AF3</f>
        <v>1.0551714459772559</v>
      </c>
      <c r="AM3" s="11">
        <f>'OddsRatio_working_3-way'!AA3+'OddsRatio_working_3-way'!AG3</f>
        <v>-0.70557314258042458</v>
      </c>
      <c r="AN3" s="11">
        <f>'OddsRatio_working_3-way'!AB3+'OddsRatio_working_3-way'!AH3</f>
        <v>-0.34959830339683085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1.0551714459772559</v>
      </c>
      <c r="AS3" s="11">
        <f>IF(('OddsRatio_working_3-way'!X3=0),IF(Q3&gt;0,-Q3^(1/3),(-Q3)^(1/3)),'OddsRatio_working_3-way'!AM3-'OddsRatio_working_3-way'!R3/3)</f>
        <v>-0.70557314258042458</v>
      </c>
      <c r="AT3" s="11">
        <f>IF(('OddsRatio_working_3-way'!X3=0),IF(Q3&gt;0,-Q3^(1/3),(-Q3)^(1/3)),'OddsRatio_working_3-way'!AN3-'OddsRatio_working_3-way'!R3/3)</f>
        <v>-0.34959830339683085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3.33</v>
      </c>
      <c r="B4" s="4">
        <f>IF('True_Odds_Calculator_3-way'!B5="","",'True_Odds_Calculator_3-way'!B5)</f>
        <v>3.39</v>
      </c>
      <c r="C4" s="4">
        <f>IF('True_Odds_Calculator_3-way'!C5="","",'True_Odds_Calculator_3-way'!C5)</f>
        <v>2.2799999999999998</v>
      </c>
      <c r="D4" s="9">
        <f t="shared" ref="D4:D67" si="13">(K4/(AR4+K4-(AR4*K4)))</f>
        <v>0.28961077974099952</v>
      </c>
      <c r="E4" s="9">
        <f t="shared" ref="E4:E67" si="14">(L4/(AR4+L4-(AR4*L4)))</f>
        <v>0.28440802282503186</v>
      </c>
      <c r="F4" s="9">
        <f t="shared" ref="F4:F67" si="15">(M4/(AR4+M4-(AR4*M4)))</f>
        <v>0.42598119743396867</v>
      </c>
      <c r="G4" s="9">
        <f t="shared" ref="G4:G67" si="16">AR4</f>
        <v>1.0527511359799553</v>
      </c>
      <c r="H4" s="9">
        <f t="shared" ref="H4:H67" si="17">IF(A4="","",1/D4)</f>
        <v>3.4529101468332959</v>
      </c>
      <c r="I4" s="9">
        <f t="shared" ref="I4:I67" si="18">IF(B4="","",1/E4)</f>
        <v>3.5160752149920929</v>
      </c>
      <c r="J4" s="9">
        <f t="shared" ref="J4:J67" si="19">IF(C4="","",1/F4)</f>
        <v>2.3475214540543421</v>
      </c>
      <c r="K4" s="11">
        <f t="shared" ref="K4:K67" si="20">1/A4</f>
        <v>0.3003003003003003</v>
      </c>
      <c r="L4" s="11">
        <f t="shared" ref="L4:L67" si="21">1/B4</f>
        <v>0.29498525073746312</v>
      </c>
      <c r="M4" s="11">
        <f t="shared" ref="M4:M67" si="22">1/C4</f>
        <v>0.43859649122807021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-0.27693956959598942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0.23311620889636728</v>
      </c>
      <c r="Q4" s="11">
        <f>2*'OddsRatio_working_3-way'!K4*'OddsRatio_working_3-way'!L4*'OddsRatio_working_3-way'!M4</f>
        <v>7.7705402965455764E-2</v>
      </c>
      <c r="R4" s="11">
        <f t="shared" ref="R4:R67" si="23">O4/N4</f>
        <v>0</v>
      </c>
      <c r="S4" s="11">
        <f t="shared" ref="S4:S67" si="24">P4/N4</f>
        <v>-0.8417583996264838</v>
      </c>
      <c r="T4" s="11">
        <f t="shared" ref="T4:T67" si="25">Q4/N4</f>
        <v>-0.28058613320882791</v>
      </c>
      <c r="U4" s="11">
        <f>'OddsRatio_working_3-way'!S4-'OddsRatio_working_3-way'!R4^2/3</f>
        <v>-0.8417583996264838</v>
      </c>
      <c r="V4" s="11">
        <f>'OddsRatio_working_3-way'!S4*'OddsRatio_working_3-way'!R4/3-2*'OddsRatio_working_3-way'!R4^3/27-'OddsRatio_working_3-way'!T4</f>
        <v>0.28058613320882791</v>
      </c>
      <c r="W4" s="11">
        <f>'OddsRatio_working_3-way'!V4^2+4*'OddsRatio_working_3-way'!U4^3/27</f>
        <v>-9.6320111144377885E-3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0.14862754561614741</v>
      </c>
      <c r="Y4" s="11">
        <f>IF('OddsRatio_working_3-way'!W4&gt;=0,IF('OddsRatio_working_3-way'!V4+SQRT('OddsRatio_working_3-way'!W4)&gt;0,0,PI()),ACOS('OddsRatio_working_3-way'!V4/(2*'OddsRatio_working_3-way'!X4)))</f>
        <v>0.33647688455460312</v>
      </c>
      <c r="Z4" s="11">
        <f>'OddsRatio_working_3-way'!X4^(1/3)*COS('OddsRatio_working_3-way'!Y4/3)</f>
        <v>0.52637556798997764</v>
      </c>
      <c r="AA4" s="11">
        <f>'OddsRatio_working_3-way'!X4^(1/3)*COS(('OddsRatio_working_3-way'!Y4+2*PI())/3)</f>
        <v>-0.31453143963073665</v>
      </c>
      <c r="AB4" s="11">
        <f>'OddsRatio_working_3-way'!X4^(1/3)*COS(('OddsRatio_working_3-way'!Y4+4*PI())/3)</f>
        <v>-0.21184412835924107</v>
      </c>
      <c r="AC4" s="11">
        <f>'OddsRatio_working_3-way'!X4^(1/3)*SIN('OddsRatio_working_3-way'!Y4/3)</f>
        <v>5.9286546804957055E-2</v>
      </c>
      <c r="AD4" s="11">
        <f>'OddsRatio_working_3-way'!X4^(1/3)*SIN(('OddsRatio_working_3-way'!Y4+2*PI())/3)</f>
        <v>0.42621134040830516</v>
      </c>
      <c r="AE4" s="11">
        <f>'OddsRatio_working_3-way'!X4^(1/3)*SIN(('OddsRatio_working_3-way'!Y4+4*PI())/3)</f>
        <v>-0.48549788721326204</v>
      </c>
      <c r="AF4" s="11">
        <f>-'OddsRatio_working_3-way'!U4/(3*'OddsRatio_working_3-way'!X4^(1/3))*COS(('OddsRatio_working_3-way'!Y4)/3)</f>
        <v>0.52637556798997764</v>
      </c>
      <c r="AG4" s="11">
        <f>-'OddsRatio_working_3-way'!U4/(3*'OddsRatio_working_3-way'!X4^(1/3))*COS(('OddsRatio_working_3-way'!Y4+2*PI())/3)</f>
        <v>-0.31453143963073665</v>
      </c>
      <c r="AH4" s="11">
        <f>-'OddsRatio_working_3-way'!U4/(3*'OddsRatio_working_3-way'!X4^(1/3))*COS(('OddsRatio_working_3-way'!Y4+4*PI())/3)</f>
        <v>-0.21184412835924107</v>
      </c>
      <c r="AI4" s="11">
        <f>'OddsRatio_working_3-way'!U4/(3*'OddsRatio_working_3-way'!X4^(1/3))*SIN(('OddsRatio_working_3-way'!Y4)/3)</f>
        <v>-5.9286546804957055E-2</v>
      </c>
      <c r="AJ4" s="11">
        <f>'OddsRatio_working_3-way'!U4/(3*'OddsRatio_working_3-way'!X4^(1/3))*SIN(('OddsRatio_working_3-way'!Y4+2*PI())/3)</f>
        <v>-0.42621134040830516</v>
      </c>
      <c r="AK4" s="11">
        <f>'OddsRatio_working_3-way'!U4/(3*'OddsRatio_working_3-way'!X4^(1/3))*SIN(('OddsRatio_working_3-way'!Y4+4*PI())/3)</f>
        <v>0.48549788721326204</v>
      </c>
      <c r="AL4" s="11">
        <f>'OddsRatio_working_3-way'!Z4+'OddsRatio_working_3-way'!AF4</f>
        <v>1.0527511359799553</v>
      </c>
      <c r="AM4" s="11">
        <f>'OddsRatio_working_3-way'!AA4+'OddsRatio_working_3-way'!AG4</f>
        <v>-0.62906287926147331</v>
      </c>
      <c r="AN4" s="11">
        <f>'OddsRatio_working_3-way'!AB4+'OddsRatio_working_3-way'!AH4</f>
        <v>-0.42368825671848215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1.0527511359799553</v>
      </c>
      <c r="AS4" s="11">
        <f>IF(('OddsRatio_working_3-way'!X4=0),IF(Q4&gt;0,-Q4^(1/3),(-Q4)^(1/3)),'OddsRatio_working_3-way'!AM4-'OddsRatio_working_3-way'!R4/3)</f>
        <v>-0.62906287926147331</v>
      </c>
      <c r="AT4" s="11">
        <f>IF(('OddsRatio_working_3-way'!X4=0),IF(Q4&gt;0,-Q4^(1/3),(-Q4)^(1/3)),'OddsRatio_working_3-way'!AN4-'OddsRatio_working_3-way'!R4/3)</f>
        <v>-0.42368825671848215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2.1800000000000002</v>
      </c>
      <c r="B5" s="4">
        <f>IF('True_Odds_Calculator_3-way'!B6="","",'True_Odds_Calculator_3-way'!B6)</f>
        <v>2.99</v>
      </c>
      <c r="C5" s="4">
        <f>IF('True_Odds_Calculator_3-way'!C6="","",'True_Odds_Calculator_3-way'!C6)</f>
        <v>4.1500000000000004</v>
      </c>
      <c r="D5" s="9">
        <f t="shared" si="13"/>
        <v>0.44568468534606609</v>
      </c>
      <c r="E5" s="9">
        <f t="shared" si="14"/>
        <v>0.32284187367025058</v>
      </c>
      <c r="F5" s="9">
        <f t="shared" si="15"/>
        <v>0.23147344098368342</v>
      </c>
      <c r="G5" s="9">
        <f t="shared" si="16"/>
        <v>1.0540158921264888</v>
      </c>
      <c r="H5" s="9">
        <f t="shared" si="17"/>
        <v>2.2437387527092572</v>
      </c>
      <c r="I5" s="9">
        <f t="shared" si="18"/>
        <v>3.0974916253317129</v>
      </c>
      <c r="J5" s="9">
        <f t="shared" si="19"/>
        <v>4.3201500601984399</v>
      </c>
      <c r="K5" s="11">
        <f t="shared" si="20"/>
        <v>0.4587155963302752</v>
      </c>
      <c r="L5" s="11">
        <f t="shared" si="21"/>
        <v>0.33444816053511706</v>
      </c>
      <c r="M5" s="11">
        <f t="shared" si="22"/>
        <v>0.24096385542168672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-0.27344491956349848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0.23363682707880398</v>
      </c>
      <c r="Q5" s="11">
        <f>2*'OddsRatio_working_3-way'!K5*'OddsRatio_working_3-way'!L5*'OddsRatio_working_3-way'!M5</f>
        <v>7.39357047717734E-2</v>
      </c>
      <c r="R5" s="11">
        <f t="shared" si="23"/>
        <v>0</v>
      </c>
      <c r="S5" s="11">
        <f t="shared" si="24"/>
        <v>-0.85442006913772484</v>
      </c>
      <c r="T5" s="11">
        <f t="shared" si="25"/>
        <v>-0.2703860978283939</v>
      </c>
      <c r="U5" s="11">
        <f>'OddsRatio_working_3-way'!S5-'OddsRatio_working_3-way'!R5^2/3</f>
        <v>-0.85442006913772484</v>
      </c>
      <c r="V5" s="11">
        <f>'OddsRatio_working_3-way'!S5*'OddsRatio_working_3-way'!R5/3-2*'OddsRatio_working_3-way'!R5^3/27-'OddsRatio_working_3-way'!T5</f>
        <v>0.2703860978283939</v>
      </c>
      <c r="W5" s="11">
        <f>'OddsRatio_working_3-way'!V5^2+4*'OddsRatio_working_3-way'!U5^3/27</f>
        <v>-1.9299566336611756E-2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0.15199359216384548</v>
      </c>
      <c r="Y5" s="11">
        <f>IF('OddsRatio_working_3-way'!W5&gt;=0,IF('OddsRatio_working_3-way'!V5+SQRT('OddsRatio_working_3-way'!W5)&gt;0,0,PI()),ACOS('OddsRatio_working_3-way'!V5/(2*'OddsRatio_working_3-way'!X5)))</f>
        <v>0.47462217856431921</v>
      </c>
      <c r="Z5" s="11">
        <f>'OddsRatio_working_3-way'!X5^(1/3)*COS('OddsRatio_working_3-way'!Y5/3)</f>
        <v>0.52700794606324453</v>
      </c>
      <c r="AA5" s="11">
        <f>'OddsRatio_working_3-way'!X5^(1/3)*COS(('OddsRatio_working_3-way'!Y5+2*PI())/3)</f>
        <v>-0.33631870968624133</v>
      </c>
      <c r="AB5" s="11">
        <f>'OddsRatio_working_3-way'!X5^(1/3)*COS(('OddsRatio_working_3-way'!Y5+4*PI())/3)</f>
        <v>-0.19068923637700302</v>
      </c>
      <c r="AC5" s="11">
        <f>'OddsRatio_working_3-way'!X5^(1/3)*SIN('OddsRatio_working_3-way'!Y5/3)</f>
        <v>8.4079215617032188E-2</v>
      </c>
      <c r="AD5" s="11">
        <f>'OddsRatio_working_3-way'!X5^(1/3)*SIN(('OddsRatio_working_3-way'!Y5+2*PI())/3)</f>
        <v>0.41436266147851292</v>
      </c>
      <c r="AE5" s="11">
        <f>'OddsRatio_working_3-way'!X5^(1/3)*SIN(('OddsRatio_working_3-way'!Y5+4*PI())/3)</f>
        <v>-0.49844187709554505</v>
      </c>
      <c r="AF5" s="11">
        <f>-'OddsRatio_working_3-way'!U5/(3*'OddsRatio_working_3-way'!X5^(1/3))*COS(('OddsRatio_working_3-way'!Y5)/3)</f>
        <v>0.52700794606324441</v>
      </c>
      <c r="AG5" s="11">
        <f>-'OddsRatio_working_3-way'!U5/(3*'OddsRatio_working_3-way'!X5^(1/3))*COS(('OddsRatio_working_3-way'!Y5+2*PI())/3)</f>
        <v>-0.33631870968624128</v>
      </c>
      <c r="AH5" s="11">
        <f>-'OddsRatio_working_3-way'!U5/(3*'OddsRatio_working_3-way'!X5^(1/3))*COS(('OddsRatio_working_3-way'!Y5+4*PI())/3)</f>
        <v>-0.19068923637700297</v>
      </c>
      <c r="AI5" s="11">
        <f>'OddsRatio_working_3-way'!U5/(3*'OddsRatio_working_3-way'!X5^(1/3))*SIN(('OddsRatio_working_3-way'!Y5)/3)</f>
        <v>-8.407921561703216E-2</v>
      </c>
      <c r="AJ5" s="11">
        <f>'OddsRatio_working_3-way'!U5/(3*'OddsRatio_working_3-way'!X5^(1/3))*SIN(('OddsRatio_working_3-way'!Y5+2*PI())/3)</f>
        <v>-0.41436266147851286</v>
      </c>
      <c r="AK5" s="11">
        <f>'OddsRatio_working_3-way'!U5/(3*'OddsRatio_working_3-way'!X5^(1/3))*SIN(('OddsRatio_working_3-way'!Y5+4*PI())/3)</f>
        <v>0.49844187709554494</v>
      </c>
      <c r="AL5" s="11">
        <f>'OddsRatio_working_3-way'!Z5+'OddsRatio_working_3-way'!AF5</f>
        <v>1.0540158921264888</v>
      </c>
      <c r="AM5" s="11">
        <f>'OddsRatio_working_3-way'!AA5+'OddsRatio_working_3-way'!AG5</f>
        <v>-0.67263741937248267</v>
      </c>
      <c r="AN5" s="11">
        <f>'OddsRatio_working_3-way'!AB5+'OddsRatio_working_3-way'!AH5</f>
        <v>-0.38137847275400599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1.0540158921264888</v>
      </c>
      <c r="AS5" s="11">
        <f>IF(('OddsRatio_working_3-way'!X5=0),IF(Q5&gt;0,-Q5^(1/3),(-Q5)^(1/3)),'OddsRatio_working_3-way'!AM5-'OddsRatio_working_3-way'!R5/3)</f>
        <v>-0.67263741937248267</v>
      </c>
      <c r="AT5" s="11">
        <f>IF(('OddsRatio_working_3-way'!X5=0),IF(Q5&gt;0,-Q5^(1/3),(-Q5)^(1/3)),'OddsRatio_working_3-way'!AN5-'OddsRatio_working_3-way'!R5/3)</f>
        <v>-0.38137847275400599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2.98</v>
      </c>
      <c r="D6" s="9">
        <f t="shared" si="13"/>
        <v>0.40456939565022881</v>
      </c>
      <c r="E6" s="9">
        <f t="shared" si="14"/>
        <v>0.27091275127153258</v>
      </c>
      <c r="F6" s="9">
        <f t="shared" si="15"/>
        <v>0.32451785307823872</v>
      </c>
      <c r="G6" s="9">
        <f t="shared" si="16"/>
        <v>1.0512598805255435</v>
      </c>
      <c r="H6" s="9">
        <f t="shared" si="17"/>
        <v>2.4717638327357609</v>
      </c>
      <c r="I6" s="9">
        <f t="shared" si="18"/>
        <v>3.6912252941453909</v>
      </c>
      <c r="J6" s="9">
        <f t="shared" si="19"/>
        <v>3.0814945634405753</v>
      </c>
      <c r="K6" s="11">
        <f t="shared" si="20"/>
        <v>0.41666666666666669</v>
      </c>
      <c r="L6" s="11">
        <f t="shared" si="21"/>
        <v>0.2808988764044944</v>
      </c>
      <c r="M6" s="11">
        <f t="shared" si="22"/>
        <v>0.33557046979865773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-0.2787120126687278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0.2332968856044039</v>
      </c>
      <c r="Q6" s="11">
        <f>2*'OddsRatio_working_3-way'!K6*'OddsRatio_working_3-way'!L6*'OddsRatio_working_3-way'!M6</f>
        <v>7.8551139934142727E-2</v>
      </c>
      <c r="R6" s="11">
        <f t="shared" si="23"/>
        <v>0</v>
      </c>
      <c r="S6" s="11">
        <f t="shared" si="24"/>
        <v>-0.83705357142857162</v>
      </c>
      <c r="T6" s="11">
        <f t="shared" si="25"/>
        <v>-0.28183621933621938</v>
      </c>
      <c r="U6" s="11">
        <f>'OddsRatio_working_3-way'!S6-'OddsRatio_working_3-way'!R6^2/3</f>
        <v>-0.83705357142857162</v>
      </c>
      <c r="V6" s="11">
        <f>'OddsRatio_working_3-way'!S6*'OddsRatio_working_3-way'!R6/3-2*'OddsRatio_working_3-way'!R6^3/27-'OddsRatio_working_3-way'!T6</f>
        <v>0.28183621933621938</v>
      </c>
      <c r="W6" s="11">
        <f>'OddsRatio_working_3-way'!V6^2+4*'OddsRatio_working_3-way'!U6^3/27</f>
        <v>-7.4555827521770174E-3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0.14738320569344951</v>
      </c>
      <c r="Y6" s="11">
        <f>IF('OddsRatio_working_3-way'!W6&gt;=0,IF('OddsRatio_working_3-way'!V6+SQRT('OddsRatio_working_3-way'!W6)&gt;0,0,PI()),ACOS('OddsRatio_working_3-way'!V6/(2*'OddsRatio_working_3-way'!X6)))</f>
        <v>0.29728909024136696</v>
      </c>
      <c r="Z6" s="11">
        <f>'OddsRatio_working_3-way'!X6^(1/3)*COS('OddsRatio_working_3-way'!Y6/3)</f>
        <v>0.52562994026277177</v>
      </c>
      <c r="AA6" s="11">
        <f>'OddsRatio_working_3-way'!X6^(1/3)*COS(('OddsRatio_working_3-way'!Y6+2*PI())/3)</f>
        <v>-0.30807275710400661</v>
      </c>
      <c r="AB6" s="11">
        <f>'OddsRatio_working_3-way'!X6^(1/3)*COS(('OddsRatio_working_3-way'!Y6+4*PI())/3)</f>
        <v>-0.21755718315876527</v>
      </c>
      <c r="AC6" s="11">
        <f>'OddsRatio_working_3-way'!X6^(1/3)*SIN('OddsRatio_working_3-way'!Y6/3)</f>
        <v>5.2259190983138679E-2</v>
      </c>
      <c r="AD6" s="11">
        <f>'OddsRatio_working_3-way'!X6^(1/3)*SIN(('OddsRatio_working_3-way'!Y6+2*PI())/3)</f>
        <v>0.42907928576568799</v>
      </c>
      <c r="AE6" s="11">
        <f>'OddsRatio_working_3-way'!X6^(1/3)*SIN(('OddsRatio_working_3-way'!Y6+4*PI())/3)</f>
        <v>-0.48133847674882652</v>
      </c>
      <c r="AF6" s="11">
        <f>-'OddsRatio_working_3-way'!U6/(3*'OddsRatio_working_3-way'!X6^(1/3))*COS(('OddsRatio_working_3-way'!Y6)/3)</f>
        <v>0.52562994026277177</v>
      </c>
      <c r="AG6" s="11">
        <f>-'OddsRatio_working_3-way'!U6/(3*'OddsRatio_working_3-way'!X6^(1/3))*COS(('OddsRatio_working_3-way'!Y6+2*PI())/3)</f>
        <v>-0.30807275710400661</v>
      </c>
      <c r="AH6" s="11">
        <f>-'OddsRatio_working_3-way'!U6/(3*'OddsRatio_working_3-way'!X6^(1/3))*COS(('OddsRatio_working_3-way'!Y6+4*PI())/3)</f>
        <v>-0.21755718315876527</v>
      </c>
      <c r="AI6" s="11">
        <f>'OddsRatio_working_3-way'!U6/(3*'OddsRatio_working_3-way'!X6^(1/3))*SIN(('OddsRatio_working_3-way'!Y6)/3)</f>
        <v>-5.2259190983138679E-2</v>
      </c>
      <c r="AJ6" s="11">
        <f>'OddsRatio_working_3-way'!U6/(3*'OddsRatio_working_3-way'!X6^(1/3))*SIN(('OddsRatio_working_3-way'!Y6+2*PI())/3)</f>
        <v>-0.42907928576568799</v>
      </c>
      <c r="AK6" s="11">
        <f>'OddsRatio_working_3-way'!U6/(3*'OddsRatio_working_3-way'!X6^(1/3))*SIN(('OddsRatio_working_3-way'!Y6+4*PI())/3)</f>
        <v>0.48133847674882652</v>
      </c>
      <c r="AL6" s="11">
        <f>'OddsRatio_working_3-way'!Z6+'OddsRatio_working_3-way'!AF6</f>
        <v>1.0512598805255435</v>
      </c>
      <c r="AM6" s="11">
        <f>'OddsRatio_working_3-way'!AA6+'OddsRatio_working_3-way'!AG6</f>
        <v>-0.61614551420801322</v>
      </c>
      <c r="AN6" s="11">
        <f>'OddsRatio_working_3-way'!AB6+'OddsRatio_working_3-way'!AH6</f>
        <v>-0.43511436631753053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1.0512598805255435</v>
      </c>
      <c r="AS6" s="11">
        <f>IF(('OddsRatio_working_3-way'!X6=0),IF(Q6&gt;0,-Q6^(1/3),(-Q6)^(1/3)),'OddsRatio_working_3-way'!AM6-'OddsRatio_working_3-way'!R6/3)</f>
        <v>-0.61614551420801322</v>
      </c>
      <c r="AT6" s="11">
        <f>IF(('OddsRatio_working_3-way'!X6=0),IF(Q6&gt;0,-Q6^(1/3),(-Q6)^(1/3)),'OddsRatio_working_3-way'!AN6-'OddsRatio_working_3-way'!R6/3)</f>
        <v>-0.43511436631753053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2.02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4.1900000000000004</v>
      </c>
      <c r="D7" s="9">
        <f t="shared" si="13"/>
        <v>0.48135610838389581</v>
      </c>
      <c r="E7" s="9">
        <f t="shared" si="14"/>
        <v>0.28979606361114491</v>
      </c>
      <c r="F7" s="9">
        <f t="shared" si="15"/>
        <v>0.22884782800495915</v>
      </c>
      <c r="G7" s="9">
        <f t="shared" si="16"/>
        <v>1.056337282708121</v>
      </c>
      <c r="H7" s="9">
        <f t="shared" si="17"/>
        <v>2.0774640283622832</v>
      </c>
      <c r="I7" s="9">
        <f t="shared" si="18"/>
        <v>3.4507024958828398</v>
      </c>
      <c r="J7" s="9">
        <f t="shared" si="19"/>
        <v>4.3697159318389067</v>
      </c>
      <c r="K7" s="11">
        <f t="shared" si="20"/>
        <v>0.49504950495049505</v>
      </c>
      <c r="L7" s="11">
        <f t="shared" si="21"/>
        <v>0.30120481927710846</v>
      </c>
      <c r="M7" s="11">
        <f t="shared" si="22"/>
        <v>0.2386634844868735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-0.26864289787520312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0.23238586330956756</v>
      </c>
      <c r="Q7" s="11">
        <f>2*'OddsRatio_working_3-way'!K7*'OddsRatio_working_3-way'!L7*'OddsRatio_working_3-way'!M7</f>
        <v>7.1174843280112587E-2</v>
      </c>
      <c r="R7" s="11">
        <f t="shared" si="23"/>
        <v>0</v>
      </c>
      <c r="S7" s="11">
        <f t="shared" si="24"/>
        <v>-0.86503631827825722</v>
      </c>
      <c r="T7" s="11">
        <f t="shared" si="25"/>
        <v>-0.26494221080497926</v>
      </c>
      <c r="U7" s="11">
        <f>'OddsRatio_working_3-way'!S7-'OddsRatio_working_3-way'!R7^2/3</f>
        <v>-0.86503631827825722</v>
      </c>
      <c r="V7" s="11">
        <f>'OddsRatio_working_3-way'!S7*'OddsRatio_working_3-way'!R7/3-2*'OddsRatio_working_3-way'!R7^3/27-'OddsRatio_working_3-way'!T7</f>
        <v>0.26494221080497926</v>
      </c>
      <c r="W7" s="11">
        <f>'OddsRatio_working_3-way'!V7^2+4*'OddsRatio_working_3-way'!U7^3/27</f>
        <v>-2.5701351030680303E-2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0.15483517534535746</v>
      </c>
      <c r="Y7" s="11">
        <f>IF('OddsRatio_working_3-way'!W7&gt;=0,IF('OddsRatio_working_3-way'!V7+SQRT('OddsRatio_working_3-way'!W7)&gt;0,0,PI()),ACOS('OddsRatio_working_3-way'!V7/(2*'OddsRatio_working_3-way'!X7)))</f>
        <v>0.54416072540499272</v>
      </c>
      <c r="Z7" s="11">
        <f>'OddsRatio_working_3-way'!X7^(1/3)*COS('OddsRatio_working_3-way'!Y7/3)</f>
        <v>0.52816864135406039</v>
      </c>
      <c r="AA7" s="11">
        <f>'OddsRatio_working_3-way'!X7^(1/3)*COS(('OddsRatio_working_3-way'!Y7+2*PI())/3)</f>
        <v>-0.34797409530551965</v>
      </c>
      <c r="AB7" s="11">
        <f>'OddsRatio_working_3-way'!X7^(1/3)*COS(('OddsRatio_working_3-way'!Y7+4*PI())/3)</f>
        <v>-0.18019454604854057</v>
      </c>
      <c r="AC7" s="11">
        <f>'OddsRatio_working_3-way'!X7^(1/3)*SIN('OddsRatio_working_3-way'!Y7/3)</f>
        <v>9.6867567928030932E-2</v>
      </c>
      <c r="AD7" s="11">
        <f>'OddsRatio_working_3-way'!X7^(1/3)*SIN(('OddsRatio_working_3-way'!Y7+2*PI())/3)</f>
        <v>0.40897367693091302</v>
      </c>
      <c r="AE7" s="11">
        <f>'OddsRatio_working_3-way'!X7^(1/3)*SIN(('OddsRatio_working_3-way'!Y7+4*PI())/3)</f>
        <v>-0.50584124485894388</v>
      </c>
      <c r="AF7" s="11">
        <f>-'OddsRatio_working_3-way'!U7/(3*'OddsRatio_working_3-way'!X7^(1/3))*COS(('OddsRatio_working_3-way'!Y7)/3)</f>
        <v>0.5281686413540605</v>
      </c>
      <c r="AG7" s="11">
        <f>-'OddsRatio_working_3-way'!U7/(3*'OddsRatio_working_3-way'!X7^(1/3))*COS(('OddsRatio_working_3-way'!Y7+2*PI())/3)</f>
        <v>-0.3479740953055197</v>
      </c>
      <c r="AH7" s="11">
        <f>-'OddsRatio_working_3-way'!U7/(3*'OddsRatio_working_3-way'!X7^(1/3))*COS(('OddsRatio_working_3-way'!Y7+4*PI())/3)</f>
        <v>-0.18019454604854063</v>
      </c>
      <c r="AI7" s="11">
        <f>'OddsRatio_working_3-way'!U7/(3*'OddsRatio_working_3-way'!X7^(1/3))*SIN(('OddsRatio_working_3-way'!Y7)/3)</f>
        <v>-9.6867567928030959E-2</v>
      </c>
      <c r="AJ7" s="11">
        <f>'OddsRatio_working_3-way'!U7/(3*'OddsRatio_working_3-way'!X7^(1/3))*SIN(('OddsRatio_working_3-way'!Y7+2*PI())/3)</f>
        <v>-0.40897367693091308</v>
      </c>
      <c r="AK7" s="11">
        <f>'OddsRatio_working_3-way'!U7/(3*'OddsRatio_working_3-way'!X7^(1/3))*SIN(('OddsRatio_working_3-way'!Y7+4*PI())/3)</f>
        <v>0.50584124485894399</v>
      </c>
      <c r="AL7" s="11">
        <f>'OddsRatio_working_3-way'!Z7+'OddsRatio_working_3-way'!AF7</f>
        <v>1.056337282708121</v>
      </c>
      <c r="AM7" s="11">
        <f>'OddsRatio_working_3-way'!AA7+'OddsRatio_working_3-way'!AG7</f>
        <v>-0.69594819061103941</v>
      </c>
      <c r="AN7" s="11">
        <f>'OddsRatio_working_3-way'!AB7+'OddsRatio_working_3-way'!AH7</f>
        <v>-0.3603890920970812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1.056337282708121</v>
      </c>
      <c r="AS7" s="11">
        <f>IF(('OddsRatio_working_3-way'!X7=0),IF(Q7&gt;0,-Q7^(1/3),(-Q7)^(1/3)),'OddsRatio_working_3-way'!AM7-'OddsRatio_working_3-way'!R7/3)</f>
        <v>-0.69594819061103941</v>
      </c>
      <c r="AT7" s="11">
        <f>IF(('OddsRatio_working_3-way'!X7=0),IF(Q7&gt;0,-Q7^(1/3),(-Q7)^(1/3)),'OddsRatio_working_3-way'!AN7-'OddsRatio_working_3-way'!R7/3)</f>
        <v>-0.3603890920970812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2.62</v>
      </c>
      <c r="B8" s="4">
        <f>IF('True_Odds_Calculator_3-way'!B9="","",'True_Odds_Calculator_3-way'!B9)</f>
        <v>3.1</v>
      </c>
      <c r="C8" s="4">
        <f>IF('True_Odds_Calculator_3-way'!C9="","",'True_Odds_Calculator_3-way'!C9)</f>
        <v>2.94</v>
      </c>
      <c r="D8" s="9">
        <f t="shared" si="13"/>
        <v>0.36621477842673239</v>
      </c>
      <c r="E8" s="9">
        <f t="shared" si="14"/>
        <v>0.30831656196965257</v>
      </c>
      <c r="F8" s="9">
        <f t="shared" si="15"/>
        <v>0.32546865960361504</v>
      </c>
      <c r="G8" s="9">
        <f t="shared" si="16"/>
        <v>1.0682950783589655</v>
      </c>
      <c r="H8" s="9">
        <f t="shared" si="17"/>
        <v>2.730638026941524</v>
      </c>
      <c r="I8" s="9">
        <f t="shared" si="18"/>
        <v>3.2434196645538278</v>
      </c>
      <c r="J8" s="9">
        <f t="shared" si="19"/>
        <v>3.0724924520163932</v>
      </c>
      <c r="K8" s="11">
        <f t="shared" si="20"/>
        <v>0.38167938931297707</v>
      </c>
      <c r="L8" s="11">
        <f t="shared" si="21"/>
        <v>0.32258064516129031</v>
      </c>
      <c r="M8" s="11">
        <f t="shared" si="22"/>
        <v>0.3401360544217687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-0.27639216238083519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0.23703152770588656</v>
      </c>
      <c r="Q8" s="11">
        <f>2*'OddsRatio_working_3-way'!K8*'OddsRatio_working_3-way'!L8*'OddsRatio_working_3-way'!M8</f>
        <v>8.3756723570984654E-2</v>
      </c>
      <c r="R8" s="11">
        <f t="shared" si="23"/>
        <v>0</v>
      </c>
      <c r="S8" s="11">
        <f t="shared" si="24"/>
        <v>-0.85759135014575993</v>
      </c>
      <c r="T8" s="11">
        <f t="shared" si="25"/>
        <v>-0.30303581277235331</v>
      </c>
      <c r="U8" s="11">
        <f>'OddsRatio_working_3-way'!S8-'OddsRatio_working_3-way'!R8^2/3</f>
        <v>-0.85759135014575993</v>
      </c>
      <c r="V8" s="11">
        <f>'OddsRatio_working_3-way'!S8*'OddsRatio_working_3-way'!R8/3-2*'OddsRatio_working_3-way'!R8^3/27-'OddsRatio_working_3-way'!T8</f>
        <v>0.30303581277235331</v>
      </c>
      <c r="W8" s="11">
        <f>'OddsRatio_working_3-way'!V8^2+4*'OddsRatio_working_3-way'!U8^3/27</f>
        <v>-1.61028015402645E-3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0.15284059013938936</v>
      </c>
      <c r="Y8" s="11">
        <f>IF('OddsRatio_working_3-way'!W8&gt;=0,IF('OddsRatio_working_3-way'!V8+SQRT('OddsRatio_working_3-way'!W8)&gt;0,0,PI()),ACOS('OddsRatio_working_3-way'!V8/(2*'OddsRatio_working_3-way'!X8)))</f>
        <v>0.13165499821404092</v>
      </c>
      <c r="Z8" s="11">
        <f>'OddsRatio_working_3-way'!X8^(1/3)*COS('OddsRatio_working_3-way'!Y8/3)</f>
        <v>0.53414753917948277</v>
      </c>
      <c r="AA8" s="11">
        <f>'OddsRatio_working_3-way'!X8^(1/3)*COS(('OddsRatio_working_3-way'!Y8+2*PI())/3)</f>
        <v>-0.28738736916778795</v>
      </c>
      <c r="AB8" s="11">
        <f>'OddsRatio_working_3-way'!X8^(1/3)*COS(('OddsRatio_working_3-way'!Y8+4*PI())/3)</f>
        <v>-0.24676017001169484</v>
      </c>
      <c r="AC8" s="11">
        <f>'OddsRatio_working_3-way'!X8^(1/3)*SIN('OddsRatio_working_3-way'!Y8/3)</f>
        <v>2.3456124369191172E-2</v>
      </c>
      <c r="AD8" s="11">
        <f>'OddsRatio_working_3-way'!X8^(1/3)*SIN(('OddsRatio_working_3-way'!Y8+2*PI())/3)</f>
        <v>0.45085727611378029</v>
      </c>
      <c r="AE8" s="11">
        <f>'OddsRatio_working_3-way'!X8^(1/3)*SIN(('OddsRatio_working_3-way'!Y8+4*PI())/3)</f>
        <v>-0.47431340048297116</v>
      </c>
      <c r="AF8" s="11">
        <f>-'OddsRatio_working_3-way'!U8/(3*'OddsRatio_working_3-way'!X8^(1/3))*COS(('OddsRatio_working_3-way'!Y8)/3)</f>
        <v>0.53414753917948277</v>
      </c>
      <c r="AG8" s="11">
        <f>-'OddsRatio_working_3-way'!U8/(3*'OddsRatio_working_3-way'!X8^(1/3))*COS(('OddsRatio_working_3-way'!Y8+2*PI())/3)</f>
        <v>-0.28738736916778795</v>
      </c>
      <c r="AH8" s="11">
        <f>-'OddsRatio_working_3-way'!U8/(3*'OddsRatio_working_3-way'!X8^(1/3))*COS(('OddsRatio_working_3-way'!Y8+4*PI())/3)</f>
        <v>-0.24676017001169484</v>
      </c>
      <c r="AI8" s="11">
        <f>'OddsRatio_working_3-way'!U8/(3*'OddsRatio_working_3-way'!X8^(1/3))*SIN(('OddsRatio_working_3-way'!Y8)/3)</f>
        <v>-2.3456124369191172E-2</v>
      </c>
      <c r="AJ8" s="11">
        <f>'OddsRatio_working_3-way'!U8/(3*'OddsRatio_working_3-way'!X8^(1/3))*SIN(('OddsRatio_working_3-way'!Y8+2*PI())/3)</f>
        <v>-0.45085727611378029</v>
      </c>
      <c r="AK8" s="11">
        <f>'OddsRatio_working_3-way'!U8/(3*'OddsRatio_working_3-way'!X8^(1/3))*SIN(('OddsRatio_working_3-way'!Y8+4*PI())/3)</f>
        <v>0.47431340048297116</v>
      </c>
      <c r="AL8" s="11">
        <f>'OddsRatio_working_3-way'!Z8+'OddsRatio_working_3-way'!AF8</f>
        <v>1.0682950783589655</v>
      </c>
      <c r="AM8" s="11">
        <f>'OddsRatio_working_3-way'!AA8+'OddsRatio_working_3-way'!AG8</f>
        <v>-0.57477473833557591</v>
      </c>
      <c r="AN8" s="11">
        <f>'OddsRatio_working_3-way'!AB8+'OddsRatio_working_3-way'!AH8</f>
        <v>-0.49352034002338968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1.0682950783589655</v>
      </c>
      <c r="AS8" s="11">
        <f>IF(('OddsRatio_working_3-way'!X8=0),IF(Q8&gt;0,-Q8^(1/3),(-Q8)^(1/3)),'OddsRatio_working_3-way'!AM8-'OddsRatio_working_3-way'!R8/3)</f>
        <v>-0.57477473833557591</v>
      </c>
      <c r="AT8" s="11">
        <f>IF(('OddsRatio_working_3-way'!X8=0),IF(Q8&gt;0,-Q8^(1/3),(-Q8)^(1/3)),'OddsRatio_working_3-way'!AN8-'OddsRatio_working_3-way'!R8/3)</f>
        <v>-0.49352034002338968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3.18</v>
      </c>
      <c r="B9" s="4">
        <f>IF('True_Odds_Calculator_3-way'!B10="","",'True_Odds_Calculator_3-way'!B10)</f>
        <v>3.08</v>
      </c>
      <c r="C9" s="4">
        <f>IF('True_Odds_Calculator_3-way'!C10="","",'True_Odds_Calculator_3-way'!C10)</f>
        <v>2.4700000000000002</v>
      </c>
      <c r="D9" s="9">
        <f t="shared" si="13"/>
        <v>0.30046214946543975</v>
      </c>
      <c r="E9" s="9">
        <f t="shared" si="14"/>
        <v>0.31042328892841459</v>
      </c>
      <c r="F9" s="9">
        <f t="shared" si="15"/>
        <v>0.38911456160614583</v>
      </c>
      <c r="G9" s="9">
        <f t="shared" si="16"/>
        <v>1.0679845126398178</v>
      </c>
      <c r="H9" s="9">
        <f t="shared" si="17"/>
        <v>3.3282062375548027</v>
      </c>
      <c r="I9" s="9">
        <f t="shared" si="18"/>
        <v>3.221407786290821</v>
      </c>
      <c r="J9" s="9">
        <f t="shared" si="19"/>
        <v>2.5699372335805322</v>
      </c>
      <c r="K9" s="11">
        <f t="shared" si="20"/>
        <v>0.31446540880503143</v>
      </c>
      <c r="L9" s="11">
        <f t="shared" si="21"/>
        <v>0.32467532467532467</v>
      </c>
      <c r="M9" s="11">
        <f t="shared" si="22"/>
        <v>0.40485829959514169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-0.27552586440371951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0.23685351391408985</v>
      </c>
      <c r="Q9" s="11">
        <f>2*'OddsRatio_working_3-way'!K9*'OddsRatio_working_3-way'!L9*'OddsRatio_working_3-way'!M9</f>
        <v>8.2671383565127349E-2</v>
      </c>
      <c r="R9" s="11">
        <f t="shared" si="23"/>
        <v>0</v>
      </c>
      <c r="S9" s="11">
        <f t="shared" si="24"/>
        <v>-0.85964166894704208</v>
      </c>
      <c r="T9" s="11">
        <f t="shared" si="25"/>
        <v>-0.30004944814905482</v>
      </c>
      <c r="U9" s="11">
        <f>'OddsRatio_working_3-way'!S9-'OddsRatio_working_3-way'!R9^2/3</f>
        <v>-0.85964166894704208</v>
      </c>
      <c r="V9" s="11">
        <f>'OddsRatio_working_3-way'!S9*'OddsRatio_working_3-way'!R9/3-2*'OddsRatio_working_3-way'!R9^3/27-'OddsRatio_working_3-way'!T9</f>
        <v>0.30004944814905482</v>
      </c>
      <c r="W9" s="11">
        <f>'OddsRatio_working_3-way'!V9^2+4*'OddsRatio_working_3-way'!U9^3/27</f>
        <v>-4.0831088563568624E-3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0.15338903170607507</v>
      </c>
      <c r="Y9" s="11">
        <f>IF('OddsRatio_working_3-way'!W9&gt;=0,IF('OddsRatio_working_3-way'!V9+SQRT('OddsRatio_working_3-way'!W9)&gt;0,0,PI()),ACOS('OddsRatio_working_3-way'!V9/(2*'OddsRatio_working_3-way'!X9)))</f>
        <v>0.20982763924470671</v>
      </c>
      <c r="Z9" s="11">
        <f>'OddsRatio_working_3-way'!X9^(1/3)*COS('OddsRatio_working_3-way'!Y9/3)</f>
        <v>0.53399225631990888</v>
      </c>
      <c r="AA9" s="11">
        <f>'OddsRatio_working_3-way'!X9^(1/3)*COS(('OddsRatio_working_3-way'!Y9+2*PI())/3)</f>
        <v>-0.29939396573501531</v>
      </c>
      <c r="AB9" s="11">
        <f>'OddsRatio_working_3-way'!X9^(1/3)*COS(('OddsRatio_working_3-way'!Y9+4*PI())/3)</f>
        <v>-0.23459829058489351</v>
      </c>
      <c r="AC9" s="11">
        <f>'OddsRatio_working_3-way'!X9^(1/3)*SIN('OddsRatio_working_3-way'!Y9/3)</f>
        <v>3.740980049024635E-2</v>
      </c>
      <c r="AD9" s="11">
        <f>'OddsRatio_working_3-way'!X9^(1/3)*SIN(('OddsRatio_working_3-way'!Y9+2*PI())/3)</f>
        <v>0.44374595915208942</v>
      </c>
      <c r="AE9" s="11">
        <f>'OddsRatio_working_3-way'!X9^(1/3)*SIN(('OddsRatio_working_3-way'!Y9+4*PI())/3)</f>
        <v>-0.48115575964233576</v>
      </c>
      <c r="AF9" s="11">
        <f>-'OddsRatio_working_3-way'!U9/(3*'OddsRatio_working_3-way'!X9^(1/3))*COS(('OddsRatio_working_3-way'!Y9)/3)</f>
        <v>0.53399225631990899</v>
      </c>
      <c r="AG9" s="11">
        <f>-'OddsRatio_working_3-way'!U9/(3*'OddsRatio_working_3-way'!X9^(1/3))*COS(('OddsRatio_working_3-way'!Y9+2*PI())/3)</f>
        <v>-0.29939396573501537</v>
      </c>
      <c r="AH9" s="11">
        <f>-'OddsRatio_working_3-way'!U9/(3*'OddsRatio_working_3-way'!X9^(1/3))*COS(('OddsRatio_working_3-way'!Y9+4*PI())/3)</f>
        <v>-0.23459829058489354</v>
      </c>
      <c r="AI9" s="11">
        <f>'OddsRatio_working_3-way'!U9/(3*'OddsRatio_working_3-way'!X9^(1/3))*SIN(('OddsRatio_working_3-way'!Y9)/3)</f>
        <v>-3.7409800490246357E-2</v>
      </c>
      <c r="AJ9" s="11">
        <f>'OddsRatio_working_3-way'!U9/(3*'OddsRatio_working_3-way'!X9^(1/3))*SIN(('OddsRatio_working_3-way'!Y9+2*PI())/3)</f>
        <v>-0.44374595915208953</v>
      </c>
      <c r="AK9" s="11">
        <f>'OddsRatio_working_3-way'!U9/(3*'OddsRatio_working_3-way'!X9^(1/3))*SIN(('OddsRatio_working_3-way'!Y9+4*PI())/3)</f>
        <v>0.48115575964233587</v>
      </c>
      <c r="AL9" s="11">
        <f>'OddsRatio_working_3-way'!Z9+'OddsRatio_working_3-way'!AF9</f>
        <v>1.0679845126398178</v>
      </c>
      <c r="AM9" s="11">
        <f>'OddsRatio_working_3-way'!AA9+'OddsRatio_working_3-way'!AG9</f>
        <v>-0.59878793147003062</v>
      </c>
      <c r="AN9" s="11">
        <f>'OddsRatio_working_3-way'!AB9+'OddsRatio_working_3-way'!AH9</f>
        <v>-0.46919658116978702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1.0679845126398178</v>
      </c>
      <c r="AS9" s="11">
        <f>IF(('OddsRatio_working_3-way'!X9=0),IF(Q9&gt;0,-Q9^(1/3),(-Q9)^(1/3)),'OddsRatio_working_3-way'!AM9-'OddsRatio_working_3-way'!R9/3)</f>
        <v>-0.59878793147003062</v>
      </c>
      <c r="AT9" s="11">
        <f>IF(('OddsRatio_working_3-way'!X9=0),IF(Q9&gt;0,-Q9^(1/3),(-Q9)^(1/3)),'OddsRatio_working_3-way'!AN9-'OddsRatio_working_3-way'!R9/3)</f>
        <v>-0.46919658116978702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2.97</v>
      </c>
      <c r="B10" s="4">
        <f>IF('True_Odds_Calculator_3-way'!B11="","",'True_Odds_Calculator_3-way'!B11)</f>
        <v>3.34</v>
      </c>
      <c r="C10" s="4">
        <f>IF('True_Odds_Calculator_3-way'!C11="","",'True_Odds_Calculator_3-way'!C11)</f>
        <v>2.4500000000000002</v>
      </c>
      <c r="D10" s="9">
        <f t="shared" si="13"/>
        <v>0.3220608805807002</v>
      </c>
      <c r="E10" s="9">
        <f t="shared" si="14"/>
        <v>0.28568499141377857</v>
      </c>
      <c r="F10" s="9">
        <f t="shared" si="15"/>
        <v>0.39225412800552106</v>
      </c>
      <c r="G10" s="9">
        <f t="shared" si="16"/>
        <v>1.0685294410164214</v>
      </c>
      <c r="H10" s="9">
        <f t="shared" si="17"/>
        <v>3.1050029988023509</v>
      </c>
      <c r="I10" s="9">
        <f t="shared" si="18"/>
        <v>3.5003588919784256</v>
      </c>
      <c r="J10" s="9">
        <f t="shared" si="19"/>
        <v>2.5493676894738115</v>
      </c>
      <c r="K10" s="11">
        <f t="shared" si="20"/>
        <v>0.33670033670033667</v>
      </c>
      <c r="L10" s="11">
        <f t="shared" si="21"/>
        <v>0.29940119760479045</v>
      </c>
      <c r="M10" s="11">
        <f t="shared" si="22"/>
        <v>0.4081632653061224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-0.27503064372183283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0.23700280329878276</v>
      </c>
      <c r="Q10" s="11">
        <f>2*'OddsRatio_working_3-way'!K10*'OddsRatio_working_3-way'!L10*'OddsRatio_working_3-way'!M10</f>
        <v>8.2292640034299563E-2</v>
      </c>
      <c r="R10" s="11">
        <f t="shared" si="23"/>
        <v>0</v>
      </c>
      <c r="S10" s="11">
        <f t="shared" si="24"/>
        <v>-0.86173235131750781</v>
      </c>
      <c r="T10" s="11">
        <f t="shared" si="25"/>
        <v>-0.29921262198524573</v>
      </c>
      <c r="U10" s="11">
        <f>'OddsRatio_working_3-way'!S10-'OddsRatio_working_3-way'!R10^2/3</f>
        <v>-0.86173235131750781</v>
      </c>
      <c r="V10" s="11">
        <f>'OddsRatio_working_3-way'!S10*'OddsRatio_working_3-way'!R10/3-2*'OddsRatio_working_3-way'!R10^3/27-'OddsRatio_working_3-way'!T10</f>
        <v>0.29921262198524573</v>
      </c>
      <c r="W10" s="11">
        <f>'OddsRatio_working_3-way'!V10^2+4*'OddsRatio_working_3-way'!U10^3/27</f>
        <v>-5.2729163244402133E-3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0.15394894403642864</v>
      </c>
      <c r="Y10" s="11">
        <f>IF('OddsRatio_working_3-way'!W10&gt;=0,IF('OddsRatio_working_3-way'!V10+SQRT('OddsRatio_working_3-way'!W10)&gt;0,0,PI()),ACOS('OddsRatio_working_3-way'!V10/(2*'OddsRatio_working_3-way'!X10)))</f>
        <v>0.23808356626239169</v>
      </c>
      <c r="Z10" s="11">
        <f>'OddsRatio_working_3-way'!X10^(1/3)*COS('OddsRatio_working_3-way'!Y10/3)</f>
        <v>0.53426472050821061</v>
      </c>
      <c r="AA10" s="11">
        <f>'OddsRatio_working_3-way'!X10^(1/3)*COS(('OddsRatio_working_3-way'!Y10+2*PI())/3)</f>
        <v>-0.30392901967571057</v>
      </c>
      <c r="AB10" s="11">
        <f>'OddsRatio_working_3-way'!X10^(1/3)*COS(('OddsRatio_working_3-way'!Y10+4*PI())/3)</f>
        <v>-0.23033570083249993</v>
      </c>
      <c r="AC10" s="11">
        <f>'OddsRatio_working_3-way'!X10^(1/3)*SIN('OddsRatio_working_3-way'!Y10/3)</f>
        <v>4.2489122444685702E-2</v>
      </c>
      <c r="AD10" s="11">
        <f>'OddsRatio_working_3-way'!X10^(1/3)*SIN(('OddsRatio_working_3-way'!Y10+2*PI())/3)</f>
        <v>0.44144225908356061</v>
      </c>
      <c r="AE10" s="11">
        <f>'OddsRatio_working_3-way'!X10^(1/3)*SIN(('OddsRatio_working_3-way'!Y10+4*PI())/3)</f>
        <v>-0.48393138152824622</v>
      </c>
      <c r="AF10" s="11">
        <f>-'OddsRatio_working_3-way'!U10/(3*'OddsRatio_working_3-way'!X10^(1/3))*COS(('OddsRatio_working_3-way'!Y10)/3)</f>
        <v>0.53426472050821072</v>
      </c>
      <c r="AG10" s="11">
        <f>-'OddsRatio_working_3-way'!U10/(3*'OddsRatio_working_3-way'!X10^(1/3))*COS(('OddsRatio_working_3-way'!Y10+2*PI())/3)</f>
        <v>-0.30392901967571062</v>
      </c>
      <c r="AH10" s="11">
        <f>-'OddsRatio_working_3-way'!U10/(3*'OddsRatio_working_3-way'!X10^(1/3))*COS(('OddsRatio_working_3-way'!Y10+4*PI())/3)</f>
        <v>-0.23033570083249999</v>
      </c>
      <c r="AI10" s="11">
        <f>'OddsRatio_working_3-way'!U10/(3*'OddsRatio_working_3-way'!X10^(1/3))*SIN(('OddsRatio_working_3-way'!Y10)/3)</f>
        <v>-4.2489122444685709E-2</v>
      </c>
      <c r="AJ10" s="11">
        <f>'OddsRatio_working_3-way'!U10/(3*'OddsRatio_working_3-way'!X10^(1/3))*SIN(('OddsRatio_working_3-way'!Y10+2*PI())/3)</f>
        <v>-0.44144225908356072</v>
      </c>
      <c r="AK10" s="11">
        <f>'OddsRatio_working_3-way'!U10/(3*'OddsRatio_working_3-way'!X10^(1/3))*SIN(('OddsRatio_working_3-way'!Y10+4*PI())/3)</f>
        <v>0.48393138152824633</v>
      </c>
      <c r="AL10" s="11">
        <f>'OddsRatio_working_3-way'!Z10+'OddsRatio_working_3-way'!AF10</f>
        <v>1.0685294410164214</v>
      </c>
      <c r="AM10" s="11">
        <f>'OddsRatio_working_3-way'!AA10+'OddsRatio_working_3-way'!AG10</f>
        <v>-0.60785803935142124</v>
      </c>
      <c r="AN10" s="11">
        <f>'OddsRatio_working_3-way'!AB10+'OddsRatio_working_3-way'!AH10</f>
        <v>-0.46067140166499992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1.0685294410164214</v>
      </c>
      <c r="AS10" s="11">
        <f>IF(('OddsRatio_working_3-way'!X10=0),IF(Q10&gt;0,-Q10^(1/3),(-Q10)^(1/3)),'OddsRatio_working_3-way'!AM10-'OddsRatio_working_3-way'!R10/3)</f>
        <v>-0.60785803935142124</v>
      </c>
      <c r="AT10" s="11">
        <f>IF(('OddsRatio_working_3-way'!X10=0),IF(Q10&gt;0,-Q10^(1/3),(-Q10)^(1/3)),'OddsRatio_working_3-way'!AN10-'OddsRatio_working_3-way'!R10/3)</f>
        <v>-0.46067140166499992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1.91</v>
      </c>
      <c r="B11" s="4">
        <f>IF('True_Odds_Calculator_3-way'!B12="","",'True_Odds_Calculator_3-way'!B12)</f>
        <v>3.9</v>
      </c>
      <c r="C11" s="4">
        <f>IF('True_Odds_Calculator_3-way'!C12="","",'True_Odds_Calculator_3-way'!C12)</f>
        <v>3.93</v>
      </c>
      <c r="D11" s="9">
        <f t="shared" si="13"/>
        <v>0.50980544301492936</v>
      </c>
      <c r="E11" s="9">
        <f t="shared" si="14"/>
        <v>0.24604938231279147</v>
      </c>
      <c r="F11" s="9">
        <f t="shared" si="15"/>
        <v>0.24414517467227914</v>
      </c>
      <c r="G11" s="9">
        <f t="shared" si="16"/>
        <v>1.0566292391084904</v>
      </c>
      <c r="H11" s="9">
        <f t="shared" si="17"/>
        <v>1.9615326075887258</v>
      </c>
      <c r="I11" s="9">
        <f t="shared" si="18"/>
        <v>4.0642247934146205</v>
      </c>
      <c r="J11" s="9">
        <f t="shared" si="19"/>
        <v>4.0959236705878768</v>
      </c>
      <c r="K11" s="11">
        <f t="shared" si="20"/>
        <v>0.52356020942408377</v>
      </c>
      <c r="L11" s="11">
        <f t="shared" si="21"/>
        <v>0.25641025641025644</v>
      </c>
      <c r="M11" s="11">
        <f t="shared" si="22"/>
        <v>0.2544529262086514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-0.26412924254737125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0.23023395390606932</v>
      </c>
      <c r="Q11" s="11">
        <f>2*'OddsRatio_working_3-way'!K11*'OddsRatio_working_3-way'!L11*'OddsRatio_working_3-way'!M11</f>
        <v>6.8318680684293573E-2</v>
      </c>
      <c r="R11" s="11">
        <f t="shared" si="23"/>
        <v>0</v>
      </c>
      <c r="S11" s="11">
        <f t="shared" si="24"/>
        <v>-0.871671578980041</v>
      </c>
      <c r="T11" s="11">
        <f t="shared" si="25"/>
        <v>-0.25865625489021993</v>
      </c>
      <c r="U11" s="11">
        <f>'OddsRatio_working_3-way'!S11-'OddsRatio_working_3-way'!R11^2/3</f>
        <v>-0.871671578980041</v>
      </c>
      <c r="V11" s="11">
        <f>'OddsRatio_working_3-way'!S11*'OddsRatio_working_3-way'!R11/3-2*'OddsRatio_working_3-way'!R11^3/27-'OddsRatio_working_3-way'!T11</f>
        <v>0.25865625489021993</v>
      </c>
      <c r="W11" s="11">
        <f>'OddsRatio_working_3-way'!V11^2+4*'OddsRatio_working_3-way'!U11^3/27</f>
        <v>-3.1216342081835685E-2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0.15662008194646537</v>
      </c>
      <c r="Y11" s="11">
        <f>IF('OddsRatio_working_3-way'!W11&gt;=0,IF('OddsRatio_working_3-way'!V11+SQRT('OddsRatio_working_3-way'!W11)&gt;0,0,PI()),ACOS('OddsRatio_working_3-way'!V11/(2*'OddsRatio_working_3-way'!X11)))</f>
        <v>0.59927596356085289</v>
      </c>
      <c r="Z11" s="11">
        <f>'OddsRatio_working_3-way'!X11^(1/3)*COS('OddsRatio_working_3-way'!Y11/3)</f>
        <v>0.52831461955424519</v>
      </c>
      <c r="AA11" s="11">
        <f>'OddsRatio_working_3-way'!X11^(1/3)*COS(('OddsRatio_working_3-way'!Y11+2*PI())/3)</f>
        <v>-0.35678906361429319</v>
      </c>
      <c r="AB11" s="11">
        <f>'OddsRatio_working_3-way'!X11^(1/3)*COS(('OddsRatio_working_3-way'!Y11+4*PI())/3)</f>
        <v>-0.17152555593995211</v>
      </c>
      <c r="AC11" s="11">
        <f>'OddsRatio_working_3-way'!X11^(1/3)*SIN('OddsRatio_working_3-way'!Y11/3)</f>
        <v>0.1069619360267953</v>
      </c>
      <c r="AD11" s="11">
        <f>'OddsRatio_working_3-way'!X11^(1/3)*SIN(('OddsRatio_working_3-way'!Y11+2*PI())/3)</f>
        <v>0.40405291371128971</v>
      </c>
      <c r="AE11" s="11">
        <f>'OddsRatio_working_3-way'!X11^(1/3)*SIN(('OddsRatio_working_3-way'!Y11+4*PI())/3)</f>
        <v>-0.51101484973808486</v>
      </c>
      <c r="AF11" s="11">
        <f>-'OddsRatio_working_3-way'!U11/(3*'OddsRatio_working_3-way'!X11^(1/3))*COS(('OddsRatio_working_3-way'!Y11)/3)</f>
        <v>0.52831461955424508</v>
      </c>
      <c r="AG11" s="11">
        <f>-'OddsRatio_working_3-way'!U11/(3*'OddsRatio_working_3-way'!X11^(1/3))*COS(('OddsRatio_working_3-way'!Y11+2*PI())/3)</f>
        <v>-0.35678906361429308</v>
      </c>
      <c r="AH11" s="11">
        <f>-'OddsRatio_working_3-way'!U11/(3*'OddsRatio_working_3-way'!X11^(1/3))*COS(('OddsRatio_working_3-way'!Y11+4*PI())/3)</f>
        <v>-0.17152555593995208</v>
      </c>
      <c r="AI11" s="11">
        <f>'OddsRatio_working_3-way'!U11/(3*'OddsRatio_working_3-way'!X11^(1/3))*SIN(('OddsRatio_working_3-way'!Y11)/3)</f>
        <v>-0.10696193602679527</v>
      </c>
      <c r="AJ11" s="11">
        <f>'OddsRatio_working_3-way'!U11/(3*'OddsRatio_working_3-way'!X11^(1/3))*SIN(('OddsRatio_working_3-way'!Y11+2*PI())/3)</f>
        <v>-0.40405291371128965</v>
      </c>
      <c r="AK11" s="11">
        <f>'OddsRatio_working_3-way'!U11/(3*'OddsRatio_working_3-way'!X11^(1/3))*SIN(('OddsRatio_working_3-way'!Y11+4*PI())/3)</f>
        <v>0.51101484973808475</v>
      </c>
      <c r="AL11" s="11">
        <f>'OddsRatio_working_3-way'!Z11+'OddsRatio_working_3-way'!AF11</f>
        <v>1.0566292391084904</v>
      </c>
      <c r="AM11" s="11">
        <f>'OddsRatio_working_3-way'!AA11+'OddsRatio_working_3-way'!AG11</f>
        <v>-0.71357812722858627</v>
      </c>
      <c r="AN11" s="11">
        <f>'OddsRatio_working_3-way'!AB11+'OddsRatio_working_3-way'!AH11</f>
        <v>-0.34305111187990422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1.0566292391084904</v>
      </c>
      <c r="AS11" s="11">
        <f>IF(('OddsRatio_working_3-way'!X11=0),IF(Q11&gt;0,-Q11^(1/3),(-Q11)^(1/3)),'OddsRatio_working_3-way'!AM11-'OddsRatio_working_3-way'!R11/3)</f>
        <v>-0.71357812722858627</v>
      </c>
      <c r="AT11" s="11">
        <f>IF(('OddsRatio_working_3-way'!X11=0),IF(Q11&gt;0,-Q11^(1/3),(-Q11)^(1/3)),'OddsRatio_working_3-way'!AN11-'OddsRatio_working_3-way'!R11/3)</f>
        <v>-0.34305111187990422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</v>
      </c>
      <c r="D12" s="9">
        <f t="shared" si="13"/>
        <v>0.2291658572117081</v>
      </c>
      <c r="E12" s="9">
        <f t="shared" si="14"/>
        <v>0.28408261727992834</v>
      </c>
      <c r="F12" s="9">
        <f t="shared" si="15"/>
        <v>0.48675152550836359</v>
      </c>
      <c r="G12" s="9">
        <f t="shared" si="16"/>
        <v>1.0544362936625609</v>
      </c>
      <c r="H12" s="9">
        <f t="shared" si="17"/>
        <v>4.3636517767835699</v>
      </c>
      <c r="I12" s="9">
        <f t="shared" si="18"/>
        <v>3.5201027418535205</v>
      </c>
      <c r="J12" s="9">
        <f t="shared" si="19"/>
        <v>2.0544362936625609</v>
      </c>
      <c r="K12" s="11">
        <f t="shared" si="20"/>
        <v>0.2386634844868735</v>
      </c>
      <c r="L12" s="11">
        <f t="shared" si="21"/>
        <v>0.29498525073746312</v>
      </c>
      <c r="M12" s="11">
        <f t="shared" si="22"/>
        <v>0.5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-0.26837673629445025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0.23162326370554981</v>
      </c>
      <c r="Q12" s="11">
        <f>2*'OddsRatio_working_3-way'!K12*'OddsRatio_working_3-way'!L12*'OddsRatio_working_3-way'!M12</f>
        <v>7.0402207813237014E-2</v>
      </c>
      <c r="R12" s="11">
        <f t="shared" si="23"/>
        <v>0</v>
      </c>
      <c r="S12" s="11">
        <f t="shared" si="24"/>
        <v>-0.86305268818614644</v>
      </c>
      <c r="T12" s="11">
        <f t="shared" si="25"/>
        <v>-0.26232604504138185</v>
      </c>
      <c r="U12" s="11">
        <f>'OddsRatio_working_3-way'!S12-'OddsRatio_working_3-way'!R12^2/3</f>
        <v>-0.86305268818614644</v>
      </c>
      <c r="V12" s="11">
        <f>'OddsRatio_working_3-way'!S12*'OddsRatio_working_3-way'!R12/3-2*'OddsRatio_working_3-way'!R12^3/27-'OddsRatio_working_3-way'!T12</f>
        <v>0.26232604504138185</v>
      </c>
      <c r="W12" s="11">
        <f>'OddsRatio_working_3-way'!V12^2+4*'OddsRatio_working_3-way'!U12^3/27</f>
        <v>-2.6422583244124831E-2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0.1543028978593548</v>
      </c>
      <c r="Y12" s="11">
        <f>IF('OddsRatio_working_3-way'!W12&gt;=0,IF('OddsRatio_working_3-way'!V12+SQRT('OddsRatio_working_3-way'!W12)&gt;0,0,PI()),ACOS('OddsRatio_working_3-way'!V12/(2*'OddsRatio_working_3-way'!X12)))</f>
        <v>0.55474263525699286</v>
      </c>
      <c r="Z12" s="11">
        <f>'OddsRatio_working_3-way'!X12^(1/3)*COS('OddsRatio_working_3-way'!Y12/3)</f>
        <v>0.52721814683128054</v>
      </c>
      <c r="AA12" s="11">
        <f>'OddsRatio_working_3-way'!X12^(1/3)*COS(('OddsRatio_working_3-way'!Y12+2*PI())/3)</f>
        <v>-0.3490136475635125</v>
      </c>
      <c r="AB12" s="11">
        <f>'OddsRatio_working_3-way'!X12^(1/3)*COS(('OddsRatio_working_3-way'!Y12+4*PI())/3)</f>
        <v>-0.17820449926776818</v>
      </c>
      <c r="AC12" s="11">
        <f>'OddsRatio_working_3-way'!X12^(1/3)*SIN('OddsRatio_working_3-way'!Y12/3)</f>
        <v>9.8616707748598709E-2</v>
      </c>
      <c r="AD12" s="11">
        <f>'OddsRatio_working_3-way'!X12^(1/3)*SIN(('OddsRatio_working_3-way'!Y12+2*PI())/3)</f>
        <v>0.4072759546177438</v>
      </c>
      <c r="AE12" s="11">
        <f>'OddsRatio_working_3-way'!X12^(1/3)*SIN(('OddsRatio_working_3-way'!Y12+4*PI())/3)</f>
        <v>-0.50589266236634256</v>
      </c>
      <c r="AF12" s="11">
        <f>-'OddsRatio_working_3-way'!U12/(3*'OddsRatio_working_3-way'!X12^(1/3))*COS(('OddsRatio_working_3-way'!Y12)/3)</f>
        <v>0.52721814683128032</v>
      </c>
      <c r="AG12" s="11">
        <f>-'OddsRatio_working_3-way'!U12/(3*'OddsRatio_working_3-way'!X12^(1/3))*COS(('OddsRatio_working_3-way'!Y12+2*PI())/3)</f>
        <v>-0.34901364756351233</v>
      </c>
      <c r="AH12" s="11">
        <f>-'OddsRatio_working_3-way'!U12/(3*'OddsRatio_working_3-way'!X12^(1/3))*COS(('OddsRatio_working_3-way'!Y12+4*PI())/3)</f>
        <v>-0.1782044992677681</v>
      </c>
      <c r="AI12" s="11">
        <f>'OddsRatio_working_3-way'!U12/(3*'OddsRatio_working_3-way'!X12^(1/3))*SIN(('OddsRatio_working_3-way'!Y12)/3)</f>
        <v>-9.8616707748598667E-2</v>
      </c>
      <c r="AJ12" s="11">
        <f>'OddsRatio_working_3-way'!U12/(3*'OddsRatio_working_3-way'!X12^(1/3))*SIN(('OddsRatio_working_3-way'!Y12+2*PI())/3)</f>
        <v>-0.40727595461774363</v>
      </c>
      <c r="AK12" s="11">
        <f>'OddsRatio_working_3-way'!U12/(3*'OddsRatio_working_3-way'!X12^(1/3))*SIN(('OddsRatio_working_3-way'!Y12+4*PI())/3)</f>
        <v>0.50589266236634234</v>
      </c>
      <c r="AL12" s="11">
        <f>'OddsRatio_working_3-way'!Z12+'OddsRatio_working_3-way'!AF12</f>
        <v>1.0544362936625609</v>
      </c>
      <c r="AM12" s="11">
        <f>'OddsRatio_working_3-way'!AA12+'OddsRatio_working_3-way'!AG12</f>
        <v>-0.69802729512702477</v>
      </c>
      <c r="AN12" s="11">
        <f>'OddsRatio_working_3-way'!AB12+'OddsRatio_working_3-way'!AH12</f>
        <v>-0.35640899853553631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1.0544362936625609</v>
      </c>
      <c r="AS12" s="11">
        <f>IF(('OddsRatio_working_3-way'!X12=0),IF(Q12&gt;0,-Q12^(1/3),(-Q12)^(1/3)),'OddsRatio_working_3-way'!AM12-'OddsRatio_working_3-way'!R12/3)</f>
        <v>-0.69802729512702477</v>
      </c>
      <c r="AT12" s="11">
        <f>IF(('OddsRatio_working_3-way'!X12=0),IF(Q12&gt;0,-Q12^(1/3),(-Q12)^(1/3)),'OddsRatio_working_3-way'!AN12-'OddsRatio_working_3-way'!R12/3)</f>
        <v>-0.35640899853553631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1.86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4.91</v>
      </c>
      <c r="D13" s="9">
        <f t="shared" si="13"/>
        <v>0.52563644062168779</v>
      </c>
      <c r="E13" s="9">
        <f t="shared" si="14"/>
        <v>0.27840135915590236</v>
      </c>
      <c r="F13" s="9">
        <f t="shared" si="15"/>
        <v>0.19596220022240995</v>
      </c>
      <c r="G13" s="9">
        <f t="shared" si="16"/>
        <v>1.0493669988109071</v>
      </c>
      <c r="H13" s="9">
        <f t="shared" si="17"/>
        <v>1.9024556189773802</v>
      </c>
      <c r="I13" s="9">
        <f t="shared" si="18"/>
        <v>3.5919364870629407</v>
      </c>
      <c r="J13" s="9">
        <f t="shared" si="19"/>
        <v>5.1030249653506461</v>
      </c>
      <c r="K13" s="11">
        <f t="shared" si="20"/>
        <v>0.5376344086021505</v>
      </c>
      <c r="L13" s="11">
        <f t="shared" si="21"/>
        <v>0.28818443804034583</v>
      </c>
      <c r="M13" s="11">
        <f t="shared" si="22"/>
        <v>0.20366598778004072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-0.26208867229984167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0.22846235808117119</v>
      </c>
      <c r="Q13" s="11">
        <f>2*'OddsRatio_working_3-way'!K13*'OddsRatio_working_3-way'!L13*'OddsRatio_working_3-way'!M13</f>
        <v>6.3111148641207496E-2</v>
      </c>
      <c r="R13" s="11">
        <f t="shared" si="23"/>
        <v>0</v>
      </c>
      <c r="S13" s="11">
        <f t="shared" si="24"/>
        <v>-0.8716987120290326</v>
      </c>
      <c r="T13" s="11">
        <f t="shared" si="25"/>
        <v>-0.24080074917929073</v>
      </c>
      <c r="U13" s="11">
        <f>'OddsRatio_working_3-way'!S13-'OddsRatio_working_3-way'!R13^2/3</f>
        <v>-0.8716987120290326</v>
      </c>
      <c r="V13" s="11">
        <f>'OddsRatio_working_3-way'!S13*'OddsRatio_working_3-way'!R13/3-2*'OddsRatio_working_3-way'!R13^3/27-'OddsRatio_working_3-way'!T13</f>
        <v>0.24080074917929073</v>
      </c>
      <c r="W13" s="11">
        <f>'OddsRatio_working_3-way'!V13^2+4*'OddsRatio_working_3-way'!U13^3/27</f>
        <v>-4.0143562421513256E-2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0.15662739481554699</v>
      </c>
      <c r="Y13" s="11">
        <f>IF('OddsRatio_working_3-way'!W13&gt;=0,IF('OddsRatio_working_3-way'!V13+SQRT('OddsRatio_working_3-way'!W13)&gt;0,0,PI()),ACOS('OddsRatio_working_3-way'!V13/(2*'OddsRatio_working_3-way'!X13)))</f>
        <v>0.69398120928005158</v>
      </c>
      <c r="Z13" s="11">
        <f>'OddsRatio_working_3-way'!X13^(1/3)*COS('OddsRatio_working_3-way'!Y13/3)</f>
        <v>0.52468349940545356</v>
      </c>
      <c r="AA13" s="11">
        <f>'OddsRatio_working_3-way'!X13^(1/3)*COS(('OddsRatio_working_3-way'!Y13+2*PI())/3)</f>
        <v>-0.3693702370133195</v>
      </c>
      <c r="AB13" s="11">
        <f>'OddsRatio_working_3-way'!X13^(1/3)*COS(('OddsRatio_working_3-way'!Y13+4*PI())/3)</f>
        <v>-0.15531326239213419</v>
      </c>
      <c r="AC13" s="11">
        <f>'OddsRatio_working_3-way'!X13^(1/3)*SIN('OddsRatio_working_3-way'!Y13/3)</f>
        <v>0.12358585191945821</v>
      </c>
      <c r="AD13" s="11">
        <f>'OddsRatio_working_3-way'!X13^(1/3)*SIN(('OddsRatio_working_3-way'!Y13+2*PI())/3)</f>
        <v>0.3925963134719111</v>
      </c>
      <c r="AE13" s="11">
        <f>'OddsRatio_working_3-way'!X13^(1/3)*SIN(('OddsRatio_working_3-way'!Y13+4*PI())/3)</f>
        <v>-0.5161821653913693</v>
      </c>
      <c r="AF13" s="11">
        <f>-'OddsRatio_working_3-way'!U13/(3*'OddsRatio_working_3-way'!X13^(1/3))*COS(('OddsRatio_working_3-way'!Y13)/3)</f>
        <v>0.52468349940545356</v>
      </c>
      <c r="AG13" s="11">
        <f>-'OddsRatio_working_3-way'!U13/(3*'OddsRatio_working_3-way'!X13^(1/3))*COS(('OddsRatio_working_3-way'!Y13+2*PI())/3)</f>
        <v>-0.3693702370133195</v>
      </c>
      <c r="AH13" s="11">
        <f>-'OddsRatio_working_3-way'!U13/(3*'OddsRatio_working_3-way'!X13^(1/3))*COS(('OddsRatio_working_3-way'!Y13+4*PI())/3)</f>
        <v>-0.15531326239213419</v>
      </c>
      <c r="AI13" s="11">
        <f>'OddsRatio_working_3-way'!U13/(3*'OddsRatio_working_3-way'!X13^(1/3))*SIN(('OddsRatio_working_3-way'!Y13)/3)</f>
        <v>-0.12358585191945821</v>
      </c>
      <c r="AJ13" s="11">
        <f>'OddsRatio_working_3-way'!U13/(3*'OddsRatio_working_3-way'!X13^(1/3))*SIN(('OddsRatio_working_3-way'!Y13+2*PI())/3)</f>
        <v>-0.3925963134719111</v>
      </c>
      <c r="AK13" s="11">
        <f>'OddsRatio_working_3-way'!U13/(3*'OddsRatio_working_3-way'!X13^(1/3))*SIN(('OddsRatio_working_3-way'!Y13+4*PI())/3)</f>
        <v>0.5161821653913693</v>
      </c>
      <c r="AL13" s="11">
        <f>'OddsRatio_working_3-way'!Z13+'OddsRatio_working_3-way'!AF13</f>
        <v>1.0493669988109071</v>
      </c>
      <c r="AM13" s="11">
        <f>'OddsRatio_working_3-way'!AA13+'OddsRatio_working_3-way'!AG13</f>
        <v>-0.738740474026639</v>
      </c>
      <c r="AN13" s="11">
        <f>'OddsRatio_working_3-way'!AB13+'OddsRatio_working_3-way'!AH13</f>
        <v>-0.31062652478426839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1.0493669988109071</v>
      </c>
      <c r="AS13" s="11">
        <f>IF(('OddsRatio_working_3-way'!X13=0),IF(Q13&gt;0,-Q13^(1/3),(-Q13)^(1/3)),'OddsRatio_working_3-way'!AM13-'OddsRatio_working_3-way'!R13/3)</f>
        <v>-0.738740474026639</v>
      </c>
      <c r="AT13" s="11">
        <f>IF(('OddsRatio_working_3-way'!X13=0),IF(Q13&gt;0,-Q13^(1/3),(-Q13)^(1/3)),'OddsRatio_working_3-way'!AN13-'OddsRatio_working_3-way'!R13/3)</f>
        <v>-0.31062652478426839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1.58</v>
      </c>
      <c r="B14" s="4">
        <f>IF('True_Odds_Calculator_3-way'!B15="","",'True_Odds_Calculator_3-way'!B15)</f>
        <v>4.25</v>
      </c>
      <c r="C14" s="4">
        <f>IF('True_Odds_Calculator_3-way'!C15="","",'True_Odds_Calculator_3-way'!C15)</f>
        <v>6.06</v>
      </c>
      <c r="D14" s="9">
        <f t="shared" si="13"/>
        <v>0.61866849920032974</v>
      </c>
      <c r="E14" s="9">
        <f t="shared" si="14"/>
        <v>0.22452622272654871</v>
      </c>
      <c r="F14" s="9">
        <f t="shared" si="15"/>
        <v>0.15680527807312178</v>
      </c>
      <c r="G14" s="9">
        <f t="shared" si="16"/>
        <v>1.0627146940192351</v>
      </c>
      <c r="H14" s="9">
        <f t="shared" si="17"/>
        <v>1.6163745225311563</v>
      </c>
      <c r="I14" s="9">
        <f t="shared" si="18"/>
        <v>4.4538227555625145</v>
      </c>
      <c r="J14" s="9">
        <f t="shared" si="19"/>
        <v>6.3773363517373305</v>
      </c>
      <c r="K14" s="11">
        <f t="shared" si="20"/>
        <v>0.63291139240506322</v>
      </c>
      <c r="L14" s="11">
        <f t="shared" si="21"/>
        <v>0.23529411764705882</v>
      </c>
      <c r="M14" s="11">
        <f t="shared" si="22"/>
        <v>0.16501650165016502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-0.2343922404154043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0.21846562913923559</v>
      </c>
      <c r="Q14" s="11">
        <f>2*'OddsRatio_working_3-way'!K14*'OddsRatio_working_3-way'!L14*'OddsRatio_working_3-way'!M14</f>
        <v>4.9148622978455701E-2</v>
      </c>
      <c r="R14" s="11">
        <f t="shared" si="23"/>
        <v>0</v>
      </c>
      <c r="S14" s="11">
        <f t="shared" si="24"/>
        <v>-0.93205145678908741</v>
      </c>
      <c r="T14" s="11">
        <f t="shared" si="25"/>
        <v>-0.20968536710665633</v>
      </c>
      <c r="U14" s="11">
        <f>'OddsRatio_working_3-way'!S14-'OddsRatio_working_3-way'!R14^2/3</f>
        <v>-0.93205145678908741</v>
      </c>
      <c r="V14" s="11">
        <f>'OddsRatio_working_3-way'!S14*'OddsRatio_working_3-way'!R14/3-2*'OddsRatio_working_3-way'!R14^3/27-'OddsRatio_working_3-way'!T14</f>
        <v>0.20968536710665633</v>
      </c>
      <c r="W14" s="11">
        <f>'OddsRatio_working_3-way'!V14^2+4*'OddsRatio_working_3-way'!U14^3/27</f>
        <v>-7.5986367593092088E-2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0.17317211147565398</v>
      </c>
      <c r="Y14" s="11">
        <f>IF('OddsRatio_working_3-way'!W14&gt;=0,IF('OddsRatio_working_3-way'!V14+SQRT('OddsRatio_working_3-way'!W14)&gt;0,0,PI()),ACOS('OddsRatio_working_3-way'!V14/(2*'OddsRatio_working_3-way'!X14)))</f>
        <v>0.9204968876482682</v>
      </c>
      <c r="Z14" s="11">
        <f>'OddsRatio_working_3-way'!X14^(1/3)*COS('OddsRatio_working_3-way'!Y14/3)</f>
        <v>0.53135734700961768</v>
      </c>
      <c r="AA14" s="11">
        <f>'OddsRatio_working_3-way'!X14^(1/3)*COS(('OddsRatio_working_3-way'!Y14+2*PI())/3)</f>
        <v>-0.41147782141537598</v>
      </c>
      <c r="AB14" s="11">
        <f>'OddsRatio_working_3-way'!X14^(1/3)*COS(('OddsRatio_working_3-way'!Y14+4*PI())/3)</f>
        <v>-0.11987952559424161</v>
      </c>
      <c r="AC14" s="11">
        <f>'OddsRatio_working_3-way'!X14^(1/3)*SIN('OddsRatio_working_3-way'!Y14/3)</f>
        <v>0.16835435458756812</v>
      </c>
      <c r="AD14" s="11">
        <f>'OddsRatio_working_3-way'!X14^(1/3)*SIN(('OddsRatio_working_3-way'!Y14+2*PI())/3)</f>
        <v>0.37599178370404823</v>
      </c>
      <c r="AE14" s="11">
        <f>'OddsRatio_working_3-way'!X14^(1/3)*SIN(('OddsRatio_working_3-way'!Y14+4*PI())/3)</f>
        <v>-0.54434613829161627</v>
      </c>
      <c r="AF14" s="11">
        <f>-'OddsRatio_working_3-way'!U14/(3*'OddsRatio_working_3-way'!X14^(1/3))*COS(('OddsRatio_working_3-way'!Y14)/3)</f>
        <v>0.53135734700961756</v>
      </c>
      <c r="AG14" s="11">
        <f>-'OddsRatio_working_3-way'!U14/(3*'OddsRatio_working_3-way'!X14^(1/3))*COS(('OddsRatio_working_3-way'!Y14+2*PI())/3)</f>
        <v>-0.41147782141537592</v>
      </c>
      <c r="AH14" s="11">
        <f>-'OddsRatio_working_3-way'!U14/(3*'OddsRatio_working_3-way'!X14^(1/3))*COS(('OddsRatio_working_3-way'!Y14+4*PI())/3)</f>
        <v>-0.11987952559424159</v>
      </c>
      <c r="AI14" s="11">
        <f>'OddsRatio_working_3-way'!U14/(3*'OddsRatio_working_3-way'!X14^(1/3))*SIN(('OddsRatio_working_3-way'!Y14)/3)</f>
        <v>-0.16835435458756806</v>
      </c>
      <c r="AJ14" s="11">
        <f>'OddsRatio_working_3-way'!U14/(3*'OddsRatio_working_3-way'!X14^(1/3))*SIN(('OddsRatio_working_3-way'!Y14+2*PI())/3)</f>
        <v>-0.37599178370404818</v>
      </c>
      <c r="AK14" s="11">
        <f>'OddsRatio_working_3-way'!U14/(3*'OddsRatio_working_3-way'!X14^(1/3))*SIN(('OddsRatio_working_3-way'!Y14+4*PI())/3)</f>
        <v>0.54434613829161616</v>
      </c>
      <c r="AL14" s="11">
        <f>'OddsRatio_working_3-way'!Z14+'OddsRatio_working_3-way'!AF14</f>
        <v>1.0627146940192351</v>
      </c>
      <c r="AM14" s="11">
        <f>'OddsRatio_working_3-way'!AA14+'OddsRatio_working_3-way'!AG14</f>
        <v>-0.82295564283075184</v>
      </c>
      <c r="AN14" s="11">
        <f>'OddsRatio_working_3-way'!AB14+'OddsRatio_working_3-way'!AH14</f>
        <v>-0.2397590511884832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1.0627146940192351</v>
      </c>
      <c r="AS14" s="11">
        <f>IF(('OddsRatio_working_3-way'!X14=0),IF(Q14&gt;0,-Q14^(1/3),(-Q14)^(1/3)),'OddsRatio_working_3-way'!AM14-'OddsRatio_working_3-way'!R14/3)</f>
        <v>-0.82295564283075184</v>
      </c>
      <c r="AT14" s="11">
        <f>IF(('OddsRatio_working_3-way'!X14=0),IF(Q14&gt;0,-Q14^(1/3),(-Q14)^(1/3)),'OddsRatio_working_3-way'!AN14-'OddsRatio_working_3-way'!R14/3)</f>
        <v>-0.2397590511884832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3.68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2.19</v>
      </c>
      <c r="D15" s="9">
        <f t="shared" si="13"/>
        <v>0.25871201689267925</v>
      </c>
      <c r="E15" s="9">
        <f t="shared" si="14"/>
        <v>0.30120127498087407</v>
      </c>
      <c r="F15" s="9">
        <f t="shared" si="15"/>
        <v>0.44008670812644679</v>
      </c>
      <c r="G15" s="9">
        <f t="shared" si="16"/>
        <v>1.0691424272398704</v>
      </c>
      <c r="H15" s="9">
        <f t="shared" si="17"/>
        <v>3.8653017050028531</v>
      </c>
      <c r="I15" s="9">
        <f t="shared" si="18"/>
        <v>3.3200390671105189</v>
      </c>
      <c r="J15" s="9">
        <f t="shared" si="19"/>
        <v>2.2722794884154456</v>
      </c>
      <c r="K15" s="11">
        <f t="shared" si="20"/>
        <v>0.27173913043478259</v>
      </c>
      <c r="L15" s="11">
        <f t="shared" si="21"/>
        <v>0.31545741324921134</v>
      </c>
      <c r="M15" s="11">
        <f t="shared" si="22"/>
        <v>0.45662100456621008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-0.27088832857673417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0.2364208328401376</v>
      </c>
      <c r="Q15" s="11">
        <f>2*'OddsRatio_working_3-way'!K15*'OddsRatio_working_3-way'!L15*'OddsRatio_working_3-way'!M15</f>
        <v>7.8285043986800515E-2</v>
      </c>
      <c r="R15" s="11">
        <f t="shared" si="23"/>
        <v>0</v>
      </c>
      <c r="S15" s="11">
        <f t="shared" si="24"/>
        <v>-0.87276123737891864</v>
      </c>
      <c r="T15" s="11">
        <f t="shared" si="25"/>
        <v>-0.28899378721156238</v>
      </c>
      <c r="U15" s="11">
        <f>'OddsRatio_working_3-way'!S15-'OddsRatio_working_3-way'!R15^2/3</f>
        <v>-0.87276123737891864</v>
      </c>
      <c r="V15" s="11">
        <f>'OddsRatio_working_3-way'!S15*'OddsRatio_working_3-way'!R15/3-2*'OddsRatio_working_3-way'!R15^3/27-'OddsRatio_working_3-way'!T15</f>
        <v>0.28899378721156238</v>
      </c>
      <c r="W15" s="11">
        <f>'OddsRatio_working_3-way'!V15^2+4*'OddsRatio_working_3-way'!U15^3/27</f>
        <v>-1.4970422439983172E-2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0.15691385493867724</v>
      </c>
      <c r="Y15" s="11">
        <f>IF('OddsRatio_working_3-way'!W15&gt;=0,IF('OddsRatio_working_3-way'!V15+SQRT('OddsRatio_working_3-way'!W15)&gt;0,0,PI()),ACOS('OddsRatio_working_3-way'!V15/(2*'OddsRatio_working_3-way'!X15)))</f>
        <v>0.40049619082379895</v>
      </c>
      <c r="Z15" s="11">
        <f>'OddsRatio_working_3-way'!X15^(1/3)*COS('OddsRatio_working_3-way'!Y15/3)</f>
        <v>0.5345712136199352</v>
      </c>
      <c r="AA15" s="11">
        <f>'OddsRatio_working_3-way'!X15^(1/3)*COS(('OddsRatio_working_3-way'!Y15+2*PI())/3)</f>
        <v>-0.32945893325637754</v>
      </c>
      <c r="AB15" s="11">
        <f>'OddsRatio_working_3-way'!X15^(1/3)*COS(('OddsRatio_working_3-way'!Y15+4*PI())/3)</f>
        <v>-0.20511228036355802</v>
      </c>
      <c r="AC15" s="11">
        <f>'OddsRatio_working_3-way'!X15^(1/3)*SIN('OddsRatio_working_3-way'!Y15/3)</f>
        <v>7.1791573520498572E-2</v>
      </c>
      <c r="AD15" s="11">
        <f>'OddsRatio_working_3-way'!X15^(1/3)*SIN(('OddsRatio_working_3-way'!Y15+2*PI())/3)</f>
        <v>0.42705646436649258</v>
      </c>
      <c r="AE15" s="11">
        <f>'OddsRatio_working_3-way'!X15^(1/3)*SIN(('OddsRatio_working_3-way'!Y15+4*PI())/3)</f>
        <v>-0.49884803788699095</v>
      </c>
      <c r="AF15" s="11">
        <f>-'OddsRatio_working_3-way'!U15/(3*'OddsRatio_working_3-way'!X15^(1/3))*COS(('OddsRatio_working_3-way'!Y15)/3)</f>
        <v>0.5345712136199352</v>
      </c>
      <c r="AG15" s="11">
        <f>-'OddsRatio_working_3-way'!U15/(3*'OddsRatio_working_3-way'!X15^(1/3))*COS(('OddsRatio_working_3-way'!Y15+2*PI())/3)</f>
        <v>-0.32945893325637754</v>
      </c>
      <c r="AH15" s="11">
        <f>-'OddsRatio_working_3-way'!U15/(3*'OddsRatio_working_3-way'!X15^(1/3))*COS(('OddsRatio_working_3-way'!Y15+4*PI())/3)</f>
        <v>-0.20511228036355802</v>
      </c>
      <c r="AI15" s="11">
        <f>'OddsRatio_working_3-way'!U15/(3*'OddsRatio_working_3-way'!X15^(1/3))*SIN(('OddsRatio_working_3-way'!Y15)/3)</f>
        <v>-7.1791573520498572E-2</v>
      </c>
      <c r="AJ15" s="11">
        <f>'OddsRatio_working_3-way'!U15/(3*'OddsRatio_working_3-way'!X15^(1/3))*SIN(('OddsRatio_working_3-way'!Y15+2*PI())/3)</f>
        <v>-0.42705646436649258</v>
      </c>
      <c r="AK15" s="11">
        <f>'OddsRatio_working_3-way'!U15/(3*'OddsRatio_working_3-way'!X15^(1/3))*SIN(('OddsRatio_working_3-way'!Y15+4*PI())/3)</f>
        <v>0.49884803788699095</v>
      </c>
      <c r="AL15" s="11">
        <f>'OddsRatio_working_3-way'!Z15+'OddsRatio_working_3-way'!AF15</f>
        <v>1.0691424272398704</v>
      </c>
      <c r="AM15" s="11">
        <f>'OddsRatio_working_3-way'!AA15+'OddsRatio_working_3-way'!AG15</f>
        <v>-0.65891786651275508</v>
      </c>
      <c r="AN15" s="11">
        <f>'OddsRatio_working_3-way'!AB15+'OddsRatio_working_3-way'!AH15</f>
        <v>-0.41022456072711605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1.0691424272398704</v>
      </c>
      <c r="AS15" s="11">
        <f>IF(('OddsRatio_working_3-way'!X15=0),IF(Q15&gt;0,-Q15^(1/3),(-Q15)^(1/3)),'OddsRatio_working_3-way'!AM15-'OddsRatio_working_3-way'!R15/3)</f>
        <v>-0.65891786651275508</v>
      </c>
      <c r="AT15" s="11">
        <f>IF(('OddsRatio_working_3-way'!X15=0),IF(Q15&gt;0,-Q15^(1/3),(-Q15)^(1/3)),'OddsRatio_working_3-way'!AN15-'OddsRatio_working_3-way'!R15/3)</f>
        <v>-0.41022456072711605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3.25</v>
      </c>
      <c r="B16" s="4">
        <f>IF('True_Odds_Calculator_3-way'!B17="","",'True_Odds_Calculator_3-way'!B17)</f>
        <v>3.26</v>
      </c>
      <c r="C16" s="4">
        <f>IF('True_Odds_Calculator_3-way'!C17="","",'True_Odds_Calculator_3-way'!C17)</f>
        <v>2.33</v>
      </c>
      <c r="D16" s="9">
        <f t="shared" si="13"/>
        <v>0.29387560867746521</v>
      </c>
      <c r="E16" s="9">
        <f t="shared" si="14"/>
        <v>0.29295621521456505</v>
      </c>
      <c r="F16" s="9">
        <f t="shared" si="15"/>
        <v>0.41316817610796996</v>
      </c>
      <c r="G16" s="9">
        <f t="shared" si="16"/>
        <v>1.0679112302731255</v>
      </c>
      <c r="H16" s="9">
        <f t="shared" si="17"/>
        <v>3.4028002681145324</v>
      </c>
      <c r="I16" s="9">
        <f t="shared" si="18"/>
        <v>3.4134793804172636</v>
      </c>
      <c r="J16" s="9">
        <f t="shared" si="19"/>
        <v>2.4203219362632566</v>
      </c>
      <c r="K16" s="11">
        <f t="shared" si="20"/>
        <v>0.30769230769230771</v>
      </c>
      <c r="L16" s="11">
        <f t="shared" si="21"/>
        <v>0.30674846625766872</v>
      </c>
      <c r="M16" s="11">
        <f t="shared" si="22"/>
        <v>0.42918454935622319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-0.27395909075258207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0.23656798190092904</v>
      </c>
      <c r="Q16" s="11">
        <f>2*'OddsRatio_working_3-way'!K16*'OddsRatio_working_3-way'!L16*'OddsRatio_working_3-way'!M16</f>
        <v>8.1016432157852425E-2</v>
      </c>
      <c r="R16" s="11">
        <f t="shared" si="23"/>
        <v>0</v>
      </c>
      <c r="S16" s="11">
        <f t="shared" si="24"/>
        <v>-0.86351572145703426</v>
      </c>
      <c r="T16" s="11">
        <f t="shared" si="25"/>
        <v>-0.29572456214282</v>
      </c>
      <c r="U16" s="11">
        <f>'OddsRatio_working_3-way'!S16-'OddsRatio_working_3-way'!R16^2/3</f>
        <v>-0.86351572145703426</v>
      </c>
      <c r="V16" s="11">
        <f>'OddsRatio_working_3-way'!S16*'OddsRatio_working_3-way'!R16/3-2*'OddsRatio_working_3-way'!R16^3/27-'OddsRatio_working_3-way'!T16</f>
        <v>0.29572456214282</v>
      </c>
      <c r="W16" s="11">
        <f>'OddsRatio_working_3-way'!V16^2+4*'OddsRatio_working_3-way'!U16^3/27</f>
        <v>-7.9378893886119101E-3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0.15442709124630183</v>
      </c>
      <c r="Y16" s="11">
        <f>IF('OddsRatio_working_3-way'!W16&gt;=0,IF('OddsRatio_working_3-way'!V16+SQRT('OddsRatio_working_3-way'!W16)&gt;0,0,PI()),ACOS('OddsRatio_working_3-way'!V16/(2*'OddsRatio_working_3-way'!X16)))</f>
        <v>0.29262739872473786</v>
      </c>
      <c r="Z16" s="11">
        <f>'OddsRatio_working_3-way'!X16^(1/3)*COS('OddsRatio_working_3-way'!Y16/3)</f>
        <v>0.53395561513656276</v>
      </c>
      <c r="AA16" s="11">
        <f>'OddsRatio_working_3-way'!X16^(1/3)*COS(('OddsRatio_working_3-way'!Y16+2*PI())/3)</f>
        <v>-0.31222690880090004</v>
      </c>
      <c r="AB16" s="11">
        <f>'OddsRatio_working_3-way'!X16^(1/3)*COS(('OddsRatio_working_3-way'!Y16+4*PI())/3)</f>
        <v>-0.2217287063356628</v>
      </c>
      <c r="AC16" s="11">
        <f>'OddsRatio_working_3-way'!X16^(1/3)*SIN('OddsRatio_working_3-way'!Y16/3)</f>
        <v>5.2249161554482101E-2</v>
      </c>
      <c r="AD16" s="11">
        <f>'OddsRatio_working_3-way'!X16^(1/3)*SIN(('OddsRatio_working_3-way'!Y16+2*PI())/3)</f>
        <v>0.43629454642436905</v>
      </c>
      <c r="AE16" s="11">
        <f>'OddsRatio_working_3-way'!X16^(1/3)*SIN(('OddsRatio_working_3-way'!Y16+4*PI())/3)</f>
        <v>-0.48854370797885099</v>
      </c>
      <c r="AF16" s="11">
        <f>-'OddsRatio_working_3-way'!U16/(3*'OddsRatio_working_3-way'!X16^(1/3))*COS(('OddsRatio_working_3-way'!Y16)/3)</f>
        <v>0.53395561513656264</v>
      </c>
      <c r="AG16" s="11">
        <f>-'OddsRatio_working_3-way'!U16/(3*'OddsRatio_working_3-way'!X16^(1/3))*COS(('OddsRatio_working_3-way'!Y16+2*PI())/3)</f>
        <v>-0.31222690880089993</v>
      </c>
      <c r="AH16" s="11">
        <f>-'OddsRatio_working_3-way'!U16/(3*'OddsRatio_working_3-way'!X16^(1/3))*COS(('OddsRatio_working_3-way'!Y16+4*PI())/3)</f>
        <v>-0.22172870633566277</v>
      </c>
      <c r="AI16" s="11">
        <f>'OddsRatio_working_3-way'!U16/(3*'OddsRatio_working_3-way'!X16^(1/3))*SIN(('OddsRatio_working_3-way'!Y16)/3)</f>
        <v>-5.2249161554482094E-2</v>
      </c>
      <c r="AJ16" s="11">
        <f>'OddsRatio_working_3-way'!U16/(3*'OddsRatio_working_3-way'!X16^(1/3))*SIN(('OddsRatio_working_3-way'!Y16+2*PI())/3)</f>
        <v>-0.43629454642436893</v>
      </c>
      <c r="AK16" s="11">
        <f>'OddsRatio_working_3-way'!U16/(3*'OddsRatio_working_3-way'!X16^(1/3))*SIN(('OddsRatio_working_3-way'!Y16+4*PI())/3)</f>
        <v>0.48854370797885088</v>
      </c>
      <c r="AL16" s="11">
        <f>'OddsRatio_working_3-way'!Z16+'OddsRatio_working_3-way'!AF16</f>
        <v>1.0679112302731255</v>
      </c>
      <c r="AM16" s="11">
        <f>'OddsRatio_working_3-way'!AA16+'OddsRatio_working_3-way'!AG16</f>
        <v>-0.62445381760179997</v>
      </c>
      <c r="AN16" s="11">
        <f>'OddsRatio_working_3-way'!AB16+'OddsRatio_working_3-way'!AH16</f>
        <v>-0.44345741267132555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1.0679112302731255</v>
      </c>
      <c r="AS16" s="11">
        <f>IF(('OddsRatio_working_3-way'!X16=0),IF(Q16&gt;0,-Q16^(1/3),(-Q16)^(1/3)),'OddsRatio_working_3-way'!AM16-'OddsRatio_working_3-way'!R16/3)</f>
        <v>-0.62445381760179997</v>
      </c>
      <c r="AT16" s="11">
        <f>IF(('OddsRatio_working_3-way'!X16=0),IF(Q16&gt;0,-Q16^(1/3),(-Q16)^(1/3)),'OddsRatio_working_3-way'!AN16-'OddsRatio_working_3-way'!R16/3)</f>
        <v>-0.44345741267132555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2.04</v>
      </c>
      <c r="B17" s="4">
        <f>IF('True_Odds_Calculator_3-way'!B18="","",'True_Odds_Calculator_3-way'!B18)</f>
        <v>3.57</v>
      </c>
      <c r="C17" s="4">
        <f>IF('True_Odds_Calculator_3-way'!C18="","",'True_Odds_Calculator_3-way'!C18)</f>
        <v>3.65</v>
      </c>
      <c r="D17" s="9">
        <f t="shared" si="13"/>
        <v>0.47303123598874186</v>
      </c>
      <c r="E17" s="9">
        <f t="shared" si="14"/>
        <v>0.26645862274973237</v>
      </c>
      <c r="F17" s="9">
        <f t="shared" si="15"/>
        <v>0.26051014126152561</v>
      </c>
      <c r="G17" s="9">
        <f t="shared" si="16"/>
        <v>1.0711781719173175</v>
      </c>
      <c r="H17" s="9">
        <f t="shared" si="17"/>
        <v>2.1140252987940102</v>
      </c>
      <c r="I17" s="9">
        <f t="shared" si="18"/>
        <v>3.7529279018275057</v>
      </c>
      <c r="J17" s="9">
        <f t="shared" si="19"/>
        <v>3.8386221555808917</v>
      </c>
      <c r="K17" s="11">
        <f t="shared" si="20"/>
        <v>0.49019607843137253</v>
      </c>
      <c r="L17" s="11">
        <f t="shared" si="21"/>
        <v>0.28011204481792717</v>
      </c>
      <c r="M17" s="11">
        <f t="shared" si="22"/>
        <v>0.27397260273972601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-0.26645329095914483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0.23549575618590163</v>
      </c>
      <c r="Q17" s="11">
        <f>2*'OddsRatio_working_3-way'!K17*'OddsRatio_working_3-way'!L17*'OddsRatio_working_3-way'!M17</f>
        <v>7.5238260762268916E-2</v>
      </c>
      <c r="R17" s="11">
        <f t="shared" si="23"/>
        <v>0</v>
      </c>
      <c r="S17" s="11">
        <f t="shared" si="24"/>
        <v>-0.88381627916170158</v>
      </c>
      <c r="T17" s="11">
        <f t="shared" si="25"/>
        <v>-0.28236941826252454</v>
      </c>
      <c r="U17" s="11">
        <f>'OddsRatio_working_3-way'!S17-'OddsRatio_working_3-way'!R17^2/3</f>
        <v>-0.88381627916170158</v>
      </c>
      <c r="V17" s="11">
        <f>'OddsRatio_working_3-way'!S17*'OddsRatio_working_3-way'!R17/3-2*'OddsRatio_working_3-way'!R17^3/27-'OddsRatio_working_3-way'!T17</f>
        <v>0.28236941826252454</v>
      </c>
      <c r="W17" s="11">
        <f>'OddsRatio_working_3-way'!V17^2+4*'OddsRatio_working_3-way'!U17^3/27</f>
        <v>-2.2545509297258806E-2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0.15990465727049302</v>
      </c>
      <c r="Y17" s="11">
        <f>IF('OddsRatio_working_3-way'!W17&gt;=0,IF('OddsRatio_working_3-way'!V17+SQRT('OddsRatio_working_3-way'!W17)&gt;0,0,PI()),ACOS('OddsRatio_working_3-way'!V17/(2*'OddsRatio_working_3-way'!X17)))</f>
        <v>0.48872846303434092</v>
      </c>
      <c r="Z17" s="11">
        <f>'OddsRatio_working_3-way'!X17^(1/3)*COS('OddsRatio_working_3-way'!Y17/3)</f>
        <v>0.53558908595865873</v>
      </c>
      <c r="AA17" s="11">
        <f>'OddsRatio_working_3-way'!X17^(1/3)*COS(('OddsRatio_working_3-way'!Y17+2*PI())/3)</f>
        <v>-0.34403310305165652</v>
      </c>
      <c r="AB17" s="11">
        <f>'OddsRatio_working_3-way'!X17^(1/3)*COS(('OddsRatio_working_3-way'!Y17+4*PI())/3)</f>
        <v>-0.19155598290700229</v>
      </c>
      <c r="AC17" s="11">
        <f>'OddsRatio_working_3-way'!X17^(1/3)*SIN('OddsRatio_working_3-way'!Y17/3)</f>
        <v>8.8032706360775106E-2</v>
      </c>
      <c r="AD17" s="11">
        <f>'OddsRatio_working_3-way'!X17^(1/3)*SIN(('OddsRatio_working_3-way'!Y17+2*PI())/3)</f>
        <v>0.41981740124949823</v>
      </c>
      <c r="AE17" s="11">
        <f>'OddsRatio_working_3-way'!X17^(1/3)*SIN(('OddsRatio_working_3-way'!Y17+4*PI())/3)</f>
        <v>-0.50785010761027338</v>
      </c>
      <c r="AF17" s="11">
        <f>-'OddsRatio_working_3-way'!U17/(3*'OddsRatio_working_3-way'!X17^(1/3))*COS(('OddsRatio_working_3-way'!Y17)/3)</f>
        <v>0.53558908595865862</v>
      </c>
      <c r="AG17" s="11">
        <f>-'OddsRatio_working_3-way'!U17/(3*'OddsRatio_working_3-way'!X17^(1/3))*COS(('OddsRatio_working_3-way'!Y17+2*PI())/3)</f>
        <v>-0.34403310305165646</v>
      </c>
      <c r="AH17" s="11">
        <f>-'OddsRatio_working_3-way'!U17/(3*'OddsRatio_working_3-way'!X17^(1/3))*COS(('OddsRatio_working_3-way'!Y17+4*PI())/3)</f>
        <v>-0.19155598290700224</v>
      </c>
      <c r="AI17" s="11">
        <f>'OddsRatio_working_3-way'!U17/(3*'OddsRatio_working_3-way'!X17^(1/3))*SIN(('OddsRatio_working_3-way'!Y17)/3)</f>
        <v>-8.8032706360775093E-2</v>
      </c>
      <c r="AJ17" s="11">
        <f>'OddsRatio_working_3-way'!U17/(3*'OddsRatio_working_3-way'!X17^(1/3))*SIN(('OddsRatio_working_3-way'!Y17+2*PI())/3)</f>
        <v>-0.41981740124949818</v>
      </c>
      <c r="AK17" s="11">
        <f>'OddsRatio_working_3-way'!U17/(3*'OddsRatio_working_3-way'!X17^(1/3))*SIN(('OddsRatio_working_3-way'!Y17+4*PI())/3)</f>
        <v>0.50785010761027327</v>
      </c>
      <c r="AL17" s="11">
        <f>'OddsRatio_working_3-way'!Z17+'OddsRatio_working_3-way'!AF17</f>
        <v>1.0711781719173175</v>
      </c>
      <c r="AM17" s="11">
        <f>'OddsRatio_working_3-way'!AA17+'OddsRatio_working_3-way'!AG17</f>
        <v>-0.68806620610331293</v>
      </c>
      <c r="AN17" s="11">
        <f>'OddsRatio_working_3-way'!AB17+'OddsRatio_working_3-way'!AH17</f>
        <v>-0.38311196581400453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1.0711781719173175</v>
      </c>
      <c r="AS17" s="11">
        <f>IF(('OddsRatio_working_3-way'!X17=0),IF(Q17&gt;0,-Q17^(1/3),(-Q17)^(1/3)),'OddsRatio_working_3-way'!AM17-'OddsRatio_working_3-way'!R17/3)</f>
        <v>-0.68806620610331293</v>
      </c>
      <c r="AT17" s="11">
        <f>IF(('OddsRatio_working_3-way'!X17=0),IF(Q17&gt;0,-Q17^(1/3),(-Q17)^(1/3)),'OddsRatio_working_3-way'!AN17-'OddsRatio_working_3-way'!R17/3)</f>
        <v>-0.38311196581400453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1.88</v>
      </c>
      <c r="B18" s="4">
        <f>IF('True_Odds_Calculator_3-way'!B19="","",'True_Odds_Calculator_3-way'!B19)</f>
        <v>3.59</v>
      </c>
      <c r="C18" s="4">
        <f>IF('True_Odds_Calculator_3-way'!C19="","",'True_Odds_Calculator_3-way'!C19)</f>
        <v>4.1900000000000004</v>
      </c>
      <c r="D18" s="9">
        <f t="shared" si="13"/>
        <v>0.51229934862788995</v>
      </c>
      <c r="E18" s="9">
        <f t="shared" si="14"/>
        <v>0.2630290628807862</v>
      </c>
      <c r="F18" s="9">
        <f t="shared" si="15"/>
        <v>0.22467158849132368</v>
      </c>
      <c r="G18" s="9">
        <f t="shared" si="16"/>
        <v>1.0817997077967663</v>
      </c>
      <c r="H18" s="9">
        <f t="shared" si="17"/>
        <v>1.9519837428611544</v>
      </c>
      <c r="I18" s="9">
        <f t="shared" si="18"/>
        <v>3.801861243193625</v>
      </c>
      <c r="J18" s="9">
        <f t="shared" si="19"/>
        <v>4.4509410678716854</v>
      </c>
      <c r="K18" s="11">
        <f t="shared" si="20"/>
        <v>0.53191489361702127</v>
      </c>
      <c r="L18" s="11">
        <f t="shared" si="21"/>
        <v>0.2785515320334262</v>
      </c>
      <c r="M18" s="11">
        <f t="shared" si="22"/>
        <v>0.2386634844868735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-0.25710279531759572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0.23550921689719928</v>
      </c>
      <c r="Q18" s="11">
        <f>2*'OddsRatio_working_3-way'!K18*'OddsRatio_working_3-way'!L18*'OddsRatio_working_3-way'!M18</f>
        <v>7.0723488557717498E-2</v>
      </c>
      <c r="R18" s="11">
        <f t="shared" si="23"/>
        <v>0</v>
      </c>
      <c r="S18" s="11">
        <f t="shared" si="24"/>
        <v>-0.916011887798722</v>
      </c>
      <c r="T18" s="11">
        <f t="shared" si="25"/>
        <v>-0.27507864498460116</v>
      </c>
      <c r="U18" s="11">
        <f>'OddsRatio_working_3-way'!S18-'OddsRatio_working_3-way'!R18^2/3</f>
        <v>-0.916011887798722</v>
      </c>
      <c r="V18" s="11">
        <f>'OddsRatio_working_3-way'!S18*'OddsRatio_working_3-way'!R18/3-2*'OddsRatio_working_3-way'!R18^3/27-'OddsRatio_working_3-way'!T18</f>
        <v>0.27507864498460116</v>
      </c>
      <c r="W18" s="11">
        <f>'OddsRatio_working_3-way'!V18^2+4*'OddsRatio_working_3-way'!U18^3/27</f>
        <v>-3.8199179069714553E-2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0.16872124939991909</v>
      </c>
      <c r="Y18" s="11">
        <f>IF('OddsRatio_working_3-way'!W18&gt;=0,IF('OddsRatio_working_3-way'!V18+SQRT('OddsRatio_working_3-way'!W18)&gt;0,0,PI()),ACOS('OddsRatio_working_3-way'!V18/(2*'OddsRatio_working_3-way'!X18)))</f>
        <v>0.61774482215001425</v>
      </c>
      <c r="Z18" s="11">
        <f>'OddsRatio_working_3-way'!X18^(1/3)*COS('OddsRatio_working_3-way'!Y18/3)</f>
        <v>0.54089985389838313</v>
      </c>
      <c r="AA18" s="11">
        <f>'OddsRatio_working_3-way'!X18^(1/3)*COS(('OddsRatio_working_3-way'!Y18+2*PI())/3)</f>
        <v>-0.36829410403301871</v>
      </c>
      <c r="AB18" s="11">
        <f>'OddsRatio_working_3-way'!X18^(1/3)*COS(('OddsRatio_working_3-way'!Y18+4*PI())/3)</f>
        <v>-0.17260574986536453</v>
      </c>
      <c r="AC18" s="11">
        <f>'OddsRatio_working_3-way'!X18^(1/3)*SIN('OddsRatio_working_3-way'!Y18/3)</f>
        <v>0.11298072395597006</v>
      </c>
      <c r="AD18" s="11">
        <f>'OddsRatio_working_3-way'!X18^(1/3)*SIN(('OddsRatio_working_3-way'!Y18+2*PI())/3)</f>
        <v>0.41194265240130612</v>
      </c>
      <c r="AE18" s="11">
        <f>'OddsRatio_working_3-way'!X18^(1/3)*SIN(('OddsRatio_working_3-way'!Y18+4*PI())/3)</f>
        <v>-0.52492337635727615</v>
      </c>
      <c r="AF18" s="11">
        <f>-'OddsRatio_working_3-way'!U18/(3*'OddsRatio_working_3-way'!X18^(1/3))*COS(('OddsRatio_working_3-way'!Y18)/3)</f>
        <v>0.54089985389838313</v>
      </c>
      <c r="AG18" s="11">
        <f>-'OddsRatio_working_3-way'!U18/(3*'OddsRatio_working_3-way'!X18^(1/3))*COS(('OddsRatio_working_3-way'!Y18+2*PI())/3)</f>
        <v>-0.36829410403301871</v>
      </c>
      <c r="AH18" s="11">
        <f>-'OddsRatio_working_3-way'!U18/(3*'OddsRatio_working_3-way'!X18^(1/3))*COS(('OddsRatio_working_3-way'!Y18+4*PI())/3)</f>
        <v>-0.17260574986536453</v>
      </c>
      <c r="AI18" s="11">
        <f>'OddsRatio_working_3-way'!U18/(3*'OddsRatio_working_3-way'!X18^(1/3))*SIN(('OddsRatio_working_3-way'!Y18)/3)</f>
        <v>-0.11298072395597006</v>
      </c>
      <c r="AJ18" s="11">
        <f>'OddsRatio_working_3-way'!U18/(3*'OddsRatio_working_3-way'!X18^(1/3))*SIN(('OddsRatio_working_3-way'!Y18+2*PI())/3)</f>
        <v>-0.41194265240130612</v>
      </c>
      <c r="AK18" s="11">
        <f>'OddsRatio_working_3-way'!U18/(3*'OddsRatio_working_3-way'!X18^(1/3))*SIN(('OddsRatio_working_3-way'!Y18+4*PI())/3)</f>
        <v>0.52492337635727615</v>
      </c>
      <c r="AL18" s="11">
        <f>'OddsRatio_working_3-way'!Z18+'OddsRatio_working_3-way'!AF18</f>
        <v>1.0817997077967663</v>
      </c>
      <c r="AM18" s="11">
        <f>'OddsRatio_working_3-way'!AA18+'OddsRatio_working_3-way'!AG18</f>
        <v>-0.73658820806603742</v>
      </c>
      <c r="AN18" s="11">
        <f>'OddsRatio_working_3-way'!AB18+'OddsRatio_working_3-way'!AH18</f>
        <v>-0.34521149973072907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1.0817997077967663</v>
      </c>
      <c r="AS18" s="11">
        <f>IF(('OddsRatio_working_3-way'!X18=0),IF(Q18&gt;0,-Q18^(1/3),(-Q18)^(1/3)),'OddsRatio_working_3-way'!AM18-'OddsRatio_working_3-way'!R18/3)</f>
        <v>-0.73658820806603742</v>
      </c>
      <c r="AT18" s="11">
        <f>IF(('OddsRatio_working_3-way'!X18=0),IF(Q18&gt;0,-Q18^(1/3),(-Q18)^(1/3)),'OddsRatio_working_3-way'!AN18-'OddsRatio_working_3-way'!R18/3)</f>
        <v>-0.34521149973072907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2.2200000000000002</v>
      </c>
      <c r="B19" s="4">
        <f>IF('True_Odds_Calculator_3-way'!B20="","",'True_Odds_Calculator_3-way'!B20)</f>
        <v>3.29</v>
      </c>
      <c r="C19" s="4">
        <f>IF('True_Odds_Calculator_3-way'!C20="","",'True_Odds_Calculator_3-way'!C20)</f>
        <v>3.58</v>
      </c>
      <c r="D19" s="9">
        <f t="shared" si="13"/>
        <v>0.43774269324253767</v>
      </c>
      <c r="E19" s="9">
        <f t="shared" si="14"/>
        <v>0.29317171436319922</v>
      </c>
      <c r="F19" s="9">
        <f t="shared" si="15"/>
        <v>0.269085592394263</v>
      </c>
      <c r="G19" s="9">
        <f t="shared" si="16"/>
        <v>1.0528254428859558</v>
      </c>
      <c r="H19" s="9">
        <f t="shared" si="17"/>
        <v>2.2844470403208663</v>
      </c>
      <c r="I19" s="9">
        <f t="shared" si="18"/>
        <v>3.4109702642088391</v>
      </c>
      <c r="J19" s="9">
        <f t="shared" si="19"/>
        <v>3.7162896426457666</v>
      </c>
      <c r="K19" s="11">
        <f t="shared" si="20"/>
        <v>0.4504504504504504</v>
      </c>
      <c r="L19" s="11">
        <f t="shared" si="21"/>
        <v>0.303951367781155</v>
      </c>
      <c r="M19" s="11">
        <f t="shared" si="22"/>
        <v>0.27932960893854747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-0.27566594629473506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0.23290852959223335</v>
      </c>
      <c r="Q19" s="11">
        <f>2*'OddsRatio_working_3-way'!K19*'OddsRatio_working_3-way'!L19*'OddsRatio_working_3-way'!M19</f>
        <v>7.648884387265463E-2</v>
      </c>
      <c r="R19" s="11">
        <f t="shared" si="23"/>
        <v>0</v>
      </c>
      <c r="S19" s="11">
        <f t="shared" si="24"/>
        <v>-0.84489409273357774</v>
      </c>
      <c r="T19" s="11">
        <f t="shared" si="25"/>
        <v>-0.27746932437884325</v>
      </c>
      <c r="U19" s="11">
        <f>'OddsRatio_working_3-way'!S19-'OddsRatio_working_3-way'!R19^2/3</f>
        <v>-0.84489409273357774</v>
      </c>
      <c r="V19" s="11">
        <f>'OddsRatio_working_3-way'!S19*'OddsRatio_working_3-way'!R19/3-2*'OddsRatio_working_3-way'!R19^3/27-'OddsRatio_working_3-way'!T19</f>
        <v>0.27746932437884325</v>
      </c>
      <c r="W19" s="11">
        <f>'OddsRatio_working_3-way'!V19^2+4*'OddsRatio_working_3-way'!U19^3/27</f>
        <v>-1.2362521010160929E-2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0.14945881287282181</v>
      </c>
      <c r="Y19" s="11">
        <f>IF('OddsRatio_working_3-way'!W19&gt;=0,IF('OddsRatio_working_3-way'!V19+SQRT('OddsRatio_working_3-way'!W19)&gt;0,0,PI()),ACOS('OddsRatio_working_3-way'!V19/(2*'OddsRatio_working_3-way'!X19)))</f>
        <v>0.38112494570895672</v>
      </c>
      <c r="Z19" s="11">
        <f>'OddsRatio_working_3-way'!X19^(1/3)*COS('OddsRatio_working_3-way'!Y19/3)</f>
        <v>0.52641272144297779</v>
      </c>
      <c r="AA19" s="11">
        <f>'OddsRatio_working_3-way'!X19^(1/3)*COS(('OddsRatio_working_3-way'!Y19+2*PI())/3)</f>
        <v>-0.32143657805444054</v>
      </c>
      <c r="AB19" s="11">
        <f>'OddsRatio_working_3-way'!X19^(1/3)*COS(('OddsRatio_working_3-way'!Y19+4*PI())/3)</f>
        <v>-0.2049761433885374</v>
      </c>
      <c r="AC19" s="11">
        <f>'OddsRatio_working_3-way'!X19^(1/3)*SIN('OddsRatio_working_3-way'!Y19/3)</f>
        <v>6.7238463304300097E-2</v>
      </c>
      <c r="AD19" s="11">
        <f>'OddsRatio_working_3-way'!X19^(1/3)*SIN(('OddsRatio_working_3-way'!Y19+2*PI())/3)</f>
        <v>0.42226755799277005</v>
      </c>
      <c r="AE19" s="11">
        <f>'OddsRatio_working_3-way'!X19^(1/3)*SIN(('OddsRatio_working_3-way'!Y19+4*PI())/3)</f>
        <v>-0.48950602129707005</v>
      </c>
      <c r="AF19" s="11">
        <f>-'OddsRatio_working_3-way'!U19/(3*'OddsRatio_working_3-way'!X19^(1/3))*COS(('OddsRatio_working_3-way'!Y19)/3)</f>
        <v>0.5264127214429779</v>
      </c>
      <c r="AG19" s="11">
        <f>-'OddsRatio_working_3-way'!U19/(3*'OddsRatio_working_3-way'!X19^(1/3))*COS(('OddsRatio_working_3-way'!Y19+2*PI())/3)</f>
        <v>-0.32143657805444059</v>
      </c>
      <c r="AH19" s="11">
        <f>-'OddsRatio_working_3-way'!U19/(3*'OddsRatio_working_3-way'!X19^(1/3))*COS(('OddsRatio_working_3-way'!Y19+4*PI())/3)</f>
        <v>-0.20497614338853745</v>
      </c>
      <c r="AI19" s="11">
        <f>'OddsRatio_working_3-way'!U19/(3*'OddsRatio_working_3-way'!X19^(1/3))*SIN(('OddsRatio_working_3-way'!Y19)/3)</f>
        <v>-6.7238463304300111E-2</v>
      </c>
      <c r="AJ19" s="11">
        <f>'OddsRatio_working_3-way'!U19/(3*'OddsRatio_working_3-way'!X19^(1/3))*SIN(('OddsRatio_working_3-way'!Y19+2*PI())/3)</f>
        <v>-0.42226755799277016</v>
      </c>
      <c r="AK19" s="11">
        <f>'OddsRatio_working_3-way'!U19/(3*'OddsRatio_working_3-way'!X19^(1/3))*SIN(('OddsRatio_working_3-way'!Y19+4*PI())/3)</f>
        <v>0.48950602129707016</v>
      </c>
      <c r="AL19" s="11">
        <f>'OddsRatio_working_3-way'!Z19+'OddsRatio_working_3-way'!AF19</f>
        <v>1.0528254428859558</v>
      </c>
      <c r="AM19" s="11">
        <f>'OddsRatio_working_3-way'!AA19+'OddsRatio_working_3-way'!AG19</f>
        <v>-0.64287315610888118</v>
      </c>
      <c r="AN19" s="11">
        <f>'OddsRatio_working_3-way'!AB19+'OddsRatio_working_3-way'!AH19</f>
        <v>-0.40995228677707485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1.0528254428859558</v>
      </c>
      <c r="AS19" s="11">
        <f>IF(('OddsRatio_working_3-way'!X19=0),IF(Q19&gt;0,-Q19^(1/3),(-Q19)^(1/3)),'OddsRatio_working_3-way'!AM19-'OddsRatio_working_3-way'!R19/3)</f>
        <v>-0.64287315610888118</v>
      </c>
      <c r="AT19" s="11">
        <f>IF(('OddsRatio_working_3-way'!X19=0),IF(Q19&gt;0,-Q19^(1/3),(-Q19)^(1/3)),'OddsRatio_working_3-way'!AN19-'OddsRatio_working_3-way'!R19/3)</f>
        <v>-0.40995228677707485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1.78</v>
      </c>
      <c r="B20" s="4">
        <f>IF('True_Odds_Calculator_3-way'!B21="","",'True_Odds_Calculator_3-way'!B21)</f>
        <v>3.73</v>
      </c>
      <c r="C20" s="4">
        <f>IF('True_Odds_Calculator_3-way'!C21="","",'True_Odds_Calculator_3-way'!C21)</f>
        <v>4.82</v>
      </c>
      <c r="D20" s="9">
        <f t="shared" si="13"/>
        <v>0.5464612113284758</v>
      </c>
      <c r="E20" s="9">
        <f t="shared" si="14"/>
        <v>0.25609203404991399</v>
      </c>
      <c r="F20" s="9">
        <f t="shared" si="15"/>
        <v>0.19744675462161043</v>
      </c>
      <c r="G20" s="9">
        <f t="shared" si="16"/>
        <v>1.0640462185097337</v>
      </c>
      <c r="H20" s="9">
        <f t="shared" si="17"/>
        <v>1.8299560504375922</v>
      </c>
      <c r="I20" s="9">
        <f t="shared" si="18"/>
        <v>3.904846176531573</v>
      </c>
      <c r="J20" s="9">
        <f t="shared" si="19"/>
        <v>5.0646565547071827</v>
      </c>
      <c r="K20" s="11">
        <f t="shared" si="20"/>
        <v>0.5617977528089888</v>
      </c>
      <c r="L20" s="11">
        <f t="shared" si="21"/>
        <v>0.26809651474530832</v>
      </c>
      <c r="M20" s="11">
        <f t="shared" si="22"/>
        <v>0.20746887966804978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-0.25418196940007465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0.22904884296273834</v>
      </c>
      <c r="Q20" s="11">
        <f>2*'OddsRatio_working_3-way'!K20*'OddsRatio_working_3-way'!L20*'OddsRatio_working_3-way'!M20</f>
        <v>6.2496273659683042E-2</v>
      </c>
      <c r="R20" s="11">
        <f t="shared" si="23"/>
        <v>0</v>
      </c>
      <c r="S20" s="11">
        <f t="shared" si="24"/>
        <v>-0.9011215213389997</v>
      </c>
      <c r="T20" s="11">
        <f t="shared" si="25"/>
        <v>-0.2458721749901773</v>
      </c>
      <c r="U20" s="11">
        <f>'OddsRatio_working_3-way'!S20-'OddsRatio_working_3-way'!R20^2/3</f>
        <v>-0.9011215213389997</v>
      </c>
      <c r="V20" s="11">
        <f>'OddsRatio_working_3-way'!S20*'OddsRatio_working_3-way'!R20/3-2*'OddsRatio_working_3-way'!R20^3/27-'OddsRatio_working_3-way'!T20</f>
        <v>0.2458721749901773</v>
      </c>
      <c r="W20" s="11">
        <f>'OddsRatio_working_3-way'!V20^2+4*'OddsRatio_working_3-way'!U20^3/27</f>
        <v>-4.7951124580671849E-2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0.16462400418459044</v>
      </c>
      <c r="Y20" s="11">
        <f>IF('OddsRatio_working_3-way'!W20&gt;=0,IF('OddsRatio_working_3-way'!V20+SQRT('OddsRatio_working_3-way'!W20)&gt;0,0,PI()),ACOS('OddsRatio_working_3-way'!V20/(2*'OddsRatio_working_3-way'!X20)))</f>
        <v>0.72760576756283546</v>
      </c>
      <c r="Z20" s="11">
        <f>'OddsRatio_working_3-way'!X20^(1/3)*COS('OddsRatio_working_3-way'!Y20/3)</f>
        <v>0.53202310925486684</v>
      </c>
      <c r="AA20" s="11">
        <f>'OddsRatio_working_3-way'!X20^(1/3)*COS(('OddsRatio_working_3-way'!Y20+2*PI())/3)</f>
        <v>-0.38000251369365878</v>
      </c>
      <c r="AB20" s="11">
        <f>'OddsRatio_working_3-way'!X20^(1/3)*COS(('OddsRatio_working_3-way'!Y20+4*PI())/3)</f>
        <v>-0.15202059556120823</v>
      </c>
      <c r="AC20" s="11">
        <f>'OddsRatio_working_3-way'!X20^(1/3)*SIN('OddsRatio_working_3-way'!Y20/3)</f>
        <v>0.1316254218041378</v>
      </c>
      <c r="AD20" s="11">
        <f>'OddsRatio_working_3-way'!X20^(1/3)*SIN(('OddsRatio_working_3-way'!Y20+2*PI())/3)</f>
        <v>0.39493281711302974</v>
      </c>
      <c r="AE20" s="11">
        <f>'OddsRatio_working_3-way'!X20^(1/3)*SIN(('OddsRatio_working_3-way'!Y20+4*PI())/3)</f>
        <v>-0.52655823891716735</v>
      </c>
      <c r="AF20" s="11">
        <f>-'OddsRatio_working_3-way'!U20/(3*'OddsRatio_working_3-way'!X20^(1/3))*COS(('OddsRatio_working_3-way'!Y20)/3)</f>
        <v>0.53202310925486695</v>
      </c>
      <c r="AG20" s="11">
        <f>-'OddsRatio_working_3-way'!U20/(3*'OddsRatio_working_3-way'!X20^(1/3))*COS(('OddsRatio_working_3-way'!Y20+2*PI())/3)</f>
        <v>-0.38000251369365889</v>
      </c>
      <c r="AH20" s="11">
        <f>-'OddsRatio_working_3-way'!U20/(3*'OddsRatio_working_3-way'!X20^(1/3))*COS(('OddsRatio_working_3-way'!Y20+4*PI())/3)</f>
        <v>-0.15202059556120825</v>
      </c>
      <c r="AI20" s="11">
        <f>'OddsRatio_working_3-way'!U20/(3*'OddsRatio_working_3-way'!X20^(1/3))*SIN(('OddsRatio_working_3-way'!Y20)/3)</f>
        <v>-0.13162542180413783</v>
      </c>
      <c r="AJ20" s="11">
        <f>'OddsRatio_working_3-way'!U20/(3*'OddsRatio_working_3-way'!X20^(1/3))*SIN(('OddsRatio_working_3-way'!Y20+2*PI())/3)</f>
        <v>-0.39493281711302985</v>
      </c>
      <c r="AK20" s="11">
        <f>'OddsRatio_working_3-way'!U20/(3*'OddsRatio_working_3-way'!X20^(1/3))*SIN(('OddsRatio_working_3-way'!Y20+4*PI())/3)</f>
        <v>0.52655823891716746</v>
      </c>
      <c r="AL20" s="11">
        <f>'OddsRatio_working_3-way'!Z20+'OddsRatio_working_3-way'!AF20</f>
        <v>1.0640462185097337</v>
      </c>
      <c r="AM20" s="11">
        <f>'OddsRatio_working_3-way'!AA20+'OddsRatio_working_3-way'!AG20</f>
        <v>-0.76000502738731768</v>
      </c>
      <c r="AN20" s="11">
        <f>'OddsRatio_working_3-way'!AB20+'OddsRatio_working_3-way'!AH20</f>
        <v>-0.30404119112241645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1.0640462185097337</v>
      </c>
      <c r="AS20" s="11">
        <f>IF(('OddsRatio_working_3-way'!X20=0),IF(Q20&gt;0,-Q20^(1/3),(-Q20)^(1/3)),'OddsRatio_working_3-way'!AM20-'OddsRatio_working_3-way'!R20/3)</f>
        <v>-0.76000502738731768</v>
      </c>
      <c r="AT20" s="11">
        <f>IF(('OddsRatio_working_3-way'!X20=0),IF(Q20&gt;0,-Q20^(1/3),(-Q20)^(1/3)),'OddsRatio_working_3-way'!AN20-'OddsRatio_working_3-way'!R20/3)</f>
        <v>-0.30404119112241645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2.48</v>
      </c>
      <c r="B21" s="4">
        <f>IF('True_Odds_Calculator_3-way'!B22="","",'True_Odds_Calculator_3-way'!B22)</f>
        <v>3.26</v>
      </c>
      <c r="C21" s="4">
        <f>IF('True_Odds_Calculator_3-way'!C22="","",'True_Odds_Calculator_3-way'!C22)</f>
        <v>3.1</v>
      </c>
      <c r="D21" s="9">
        <f t="shared" si="13"/>
        <v>0.3915329026281022</v>
      </c>
      <c r="E21" s="9">
        <f t="shared" si="14"/>
        <v>0.29646342496622324</v>
      </c>
      <c r="F21" s="9">
        <f t="shared" si="15"/>
        <v>0.31200367240567445</v>
      </c>
      <c r="G21" s="9">
        <f t="shared" si="16"/>
        <v>1.0500430854815872</v>
      </c>
      <c r="H21" s="9">
        <f t="shared" si="17"/>
        <v>2.5540637665127486</v>
      </c>
      <c r="I21" s="9">
        <f t="shared" si="18"/>
        <v>3.3730973731883869</v>
      </c>
      <c r="J21" s="9">
        <f t="shared" si="19"/>
        <v>3.2050904795113331</v>
      </c>
      <c r="K21" s="11">
        <f t="shared" si="20"/>
        <v>0.40322580645161293</v>
      </c>
      <c r="L21" s="11">
        <f t="shared" si="21"/>
        <v>0.30674846625766872</v>
      </c>
      <c r="M21" s="11">
        <f t="shared" si="22"/>
        <v>0.32258064516129031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-0.2802582943380808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0.23301392337991489</v>
      </c>
      <c r="Q21" s="11">
        <f>2*'OddsRatio_working_3-way'!K21*'OddsRatio_working_3-way'!L21*'OddsRatio_working_3-way'!M21</f>
        <v>7.9799288828737963E-2</v>
      </c>
      <c r="R21" s="11">
        <f t="shared" si="23"/>
        <v>0</v>
      </c>
      <c r="S21" s="11">
        <f t="shared" si="24"/>
        <v>-0.83142561018667249</v>
      </c>
      <c r="T21" s="11">
        <f t="shared" si="25"/>
        <v>-0.28473479800913437</v>
      </c>
      <c r="U21" s="11">
        <f>'OddsRatio_working_3-way'!S21-'OddsRatio_working_3-way'!R21^2/3</f>
        <v>-0.83142561018667249</v>
      </c>
      <c r="V21" s="11">
        <f>'OddsRatio_working_3-way'!S21*'OddsRatio_working_3-way'!R21/3-2*'OddsRatio_working_3-way'!R21^3/27-'OddsRatio_working_3-way'!T21</f>
        <v>0.28473479800913437</v>
      </c>
      <c r="W21" s="11">
        <f>'OddsRatio_working_3-way'!V21^2+4*'OddsRatio_working_3-way'!U21^3/27</f>
        <v>-4.0725202927007487E-3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0.14589930216591451</v>
      </c>
      <c r="Y21" s="11">
        <f>IF('OddsRatio_working_3-way'!W21&gt;=0,IF('OddsRatio_working_3-way'!V21+SQRT('OddsRatio_working_3-way'!W21)&gt;0,0,PI()),ACOS('OddsRatio_working_3-way'!V21/(2*'OddsRatio_working_3-way'!X21)))</f>
        <v>0.22048183190596027</v>
      </c>
      <c r="Z21" s="11">
        <f>'OddsRatio_working_3-way'!X21^(1/3)*COS('OddsRatio_working_3-way'!Y21/3)</f>
        <v>0.5250215427407936</v>
      </c>
      <c r="AA21" s="11">
        <f>'OddsRatio_working_3-way'!X21^(1/3)*COS(('OddsRatio_working_3-way'!Y21+2*PI())/3)</f>
        <v>-0.29598743921870496</v>
      </c>
      <c r="AB21" s="11">
        <f>'OddsRatio_working_3-way'!X21^(1/3)*COS(('OddsRatio_working_3-way'!Y21+4*PI())/3)</f>
        <v>-0.22903410352208872</v>
      </c>
      <c r="AC21" s="11">
        <f>'OddsRatio_working_3-way'!X21^(1/3)*SIN('OddsRatio_working_3-way'!Y21/3)</f>
        <v>3.8655526387584911E-2</v>
      </c>
      <c r="AD21" s="11">
        <f>'OddsRatio_working_3-way'!X21^(1/3)*SIN(('OddsRatio_working_3-way'!Y21+2*PI())/3)</f>
        <v>0.43535423035383231</v>
      </c>
      <c r="AE21" s="11">
        <f>'OddsRatio_working_3-way'!X21^(1/3)*SIN(('OddsRatio_working_3-way'!Y21+4*PI())/3)</f>
        <v>-0.47400975674141699</v>
      </c>
      <c r="AF21" s="11">
        <f>-'OddsRatio_working_3-way'!U21/(3*'OddsRatio_working_3-way'!X21^(1/3))*COS(('OddsRatio_working_3-way'!Y21)/3)</f>
        <v>0.5250215427407936</v>
      </c>
      <c r="AG21" s="11">
        <f>-'OddsRatio_working_3-way'!U21/(3*'OddsRatio_working_3-way'!X21^(1/3))*COS(('OddsRatio_working_3-way'!Y21+2*PI())/3)</f>
        <v>-0.29598743921870496</v>
      </c>
      <c r="AH21" s="11">
        <f>-'OddsRatio_working_3-way'!U21/(3*'OddsRatio_working_3-way'!X21^(1/3))*COS(('OddsRatio_working_3-way'!Y21+4*PI())/3)</f>
        <v>-0.22903410352208872</v>
      </c>
      <c r="AI21" s="11">
        <f>'OddsRatio_working_3-way'!U21/(3*'OddsRatio_working_3-way'!X21^(1/3))*SIN(('OddsRatio_working_3-way'!Y21)/3)</f>
        <v>-3.8655526387584911E-2</v>
      </c>
      <c r="AJ21" s="11">
        <f>'OddsRatio_working_3-way'!U21/(3*'OddsRatio_working_3-way'!X21^(1/3))*SIN(('OddsRatio_working_3-way'!Y21+2*PI())/3)</f>
        <v>-0.43535423035383231</v>
      </c>
      <c r="AK21" s="11">
        <f>'OddsRatio_working_3-way'!U21/(3*'OddsRatio_working_3-way'!X21^(1/3))*SIN(('OddsRatio_working_3-way'!Y21+4*PI())/3)</f>
        <v>0.47400975674141699</v>
      </c>
      <c r="AL21" s="11">
        <f>'OddsRatio_working_3-way'!Z21+'OddsRatio_working_3-way'!AF21</f>
        <v>1.0500430854815872</v>
      </c>
      <c r="AM21" s="11">
        <f>'OddsRatio_working_3-way'!AA21+'OddsRatio_working_3-way'!AG21</f>
        <v>-0.59197487843740992</v>
      </c>
      <c r="AN21" s="11">
        <f>'OddsRatio_working_3-way'!AB21+'OddsRatio_working_3-way'!AH21</f>
        <v>-0.45806820704417744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1.0500430854815872</v>
      </c>
      <c r="AS21" s="11">
        <f>IF(('OddsRatio_working_3-way'!X21=0),IF(Q21&gt;0,-Q21^(1/3),(-Q21)^(1/3)),'OddsRatio_working_3-way'!AM21-'OddsRatio_working_3-way'!R21/3)</f>
        <v>-0.59197487843740992</v>
      </c>
      <c r="AT21" s="11">
        <f>IF(('OddsRatio_working_3-way'!X21=0),IF(Q21&gt;0,-Q21^(1/3),(-Q21)^(1/3)),'OddsRatio_working_3-way'!AN21-'OddsRatio_working_3-way'!R21/3)</f>
        <v>-0.45806820704417744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2.76</v>
      </c>
      <c r="B22" s="4">
        <f>IF('True_Odds_Calculator_3-way'!B23="","",'True_Odds_Calculator_3-way'!B23)</f>
        <v>3.04</v>
      </c>
      <c r="C22" s="4">
        <f>IF('True_Odds_Calculator_3-way'!C23="","",'True_Odds_Calculator_3-way'!C23)</f>
        <v>2.92</v>
      </c>
      <c r="D22" s="9">
        <f t="shared" si="13"/>
        <v>0.3507963487591178</v>
      </c>
      <c r="E22" s="9">
        <f t="shared" si="14"/>
        <v>0.31795698821776147</v>
      </c>
      <c r="F22" s="9">
        <f t="shared" si="15"/>
        <v>0.33124666302312056</v>
      </c>
      <c r="G22" s="9">
        <f t="shared" si="16"/>
        <v>1.0515095503049534</v>
      </c>
      <c r="H22" s="9">
        <f t="shared" si="17"/>
        <v>2.8506568085367174</v>
      </c>
      <c r="I22" s="9">
        <f t="shared" si="18"/>
        <v>3.1450794826221049</v>
      </c>
      <c r="J22" s="9">
        <f t="shared" si="19"/>
        <v>3.0188983365855111</v>
      </c>
      <c r="K22" s="11">
        <f t="shared" si="20"/>
        <v>0.3623188405797102</v>
      </c>
      <c r="L22" s="11">
        <f t="shared" si="21"/>
        <v>0.32894736842105265</v>
      </c>
      <c r="M22" s="11">
        <f t="shared" si="22"/>
        <v>0.34246575342465752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-0.28137048995329295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0.23346969269510881</v>
      </c>
      <c r="Q22" s="11">
        <f>2*'OddsRatio_working_3-way'!K22*'OddsRatio_working_3-way'!L22*'OddsRatio_working_3-way'!M22</f>
        <v>8.1632759683604506E-2</v>
      </c>
      <c r="R22" s="11">
        <f t="shared" si="23"/>
        <v>0</v>
      </c>
      <c r="S22" s="11">
        <f t="shared" si="24"/>
        <v>-0.82975898692810468</v>
      </c>
      <c r="T22" s="11">
        <f t="shared" si="25"/>
        <v>-0.29012551990493179</v>
      </c>
      <c r="U22" s="11">
        <f>'OddsRatio_working_3-way'!S22-'OddsRatio_working_3-way'!R22^2/3</f>
        <v>-0.82975898692810468</v>
      </c>
      <c r="V22" s="11">
        <f>'OddsRatio_working_3-way'!S22*'OddsRatio_working_3-way'!R22/3-2*'OddsRatio_working_3-way'!R22^3/27-'OddsRatio_working_3-way'!T22</f>
        <v>0.29012551990493179</v>
      </c>
      <c r="W22" s="11">
        <f>'OddsRatio_working_3-way'!V22^2+4*'OddsRatio_working_3-way'!U22^3/27</f>
        <v>-4.625964639957264E-4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0.14546083129497672</v>
      </c>
      <c r="Y22" s="11">
        <f>IF('OddsRatio_working_3-way'!W22&gt;=0,IF('OddsRatio_working_3-way'!V22+SQRT('OddsRatio_working_3-way'!W22)&gt;0,0,PI()),ACOS('OddsRatio_working_3-way'!V22/(2*'OddsRatio_working_3-way'!X22)))</f>
        <v>7.3998260944752259E-2</v>
      </c>
      <c r="Z22" s="11">
        <f>'OddsRatio_working_3-way'!X22^(1/3)*COS('OddsRatio_working_3-way'!Y22/3)</f>
        <v>0.52575477515247671</v>
      </c>
      <c r="AA22" s="11">
        <f>'OddsRatio_working_3-way'!X22^(1/3)*COS(('OddsRatio_working_3-way'!Y22+2*PI())/3)</f>
        <v>-0.27411055432932924</v>
      </c>
      <c r="AB22" s="11">
        <f>'OddsRatio_working_3-way'!X22^(1/3)*COS(('OddsRatio_working_3-way'!Y22+4*PI())/3)</f>
        <v>-0.25164422082314752</v>
      </c>
      <c r="AC22" s="11">
        <f>'OddsRatio_working_3-way'!X22^(1/3)*SIN('OddsRatio_working_3-way'!Y22/3)</f>
        <v>1.2970943697497921E-2</v>
      </c>
      <c r="AD22" s="11">
        <f>'OddsRatio_working_3-way'!X22^(1/3)*SIN(('OddsRatio_working_3-way'!Y22+2*PI())/3)</f>
        <v>0.44883151959427131</v>
      </c>
      <c r="AE22" s="11">
        <f>'OddsRatio_working_3-way'!X22^(1/3)*SIN(('OddsRatio_working_3-way'!Y22+4*PI())/3)</f>
        <v>-0.46180246329176927</v>
      </c>
      <c r="AF22" s="11">
        <f>-'OddsRatio_working_3-way'!U22/(3*'OddsRatio_working_3-way'!X22^(1/3))*COS(('OddsRatio_working_3-way'!Y22)/3)</f>
        <v>0.52575477515247659</v>
      </c>
      <c r="AG22" s="11">
        <f>-'OddsRatio_working_3-way'!U22/(3*'OddsRatio_working_3-way'!X22^(1/3))*COS(('OddsRatio_working_3-way'!Y22+2*PI())/3)</f>
        <v>-0.27411055432932918</v>
      </c>
      <c r="AH22" s="11">
        <f>-'OddsRatio_working_3-way'!U22/(3*'OddsRatio_working_3-way'!X22^(1/3))*COS(('OddsRatio_working_3-way'!Y22+4*PI())/3)</f>
        <v>-0.25164422082314747</v>
      </c>
      <c r="AI22" s="11">
        <f>'OddsRatio_working_3-way'!U22/(3*'OddsRatio_working_3-way'!X22^(1/3))*SIN(('OddsRatio_working_3-way'!Y22)/3)</f>
        <v>-1.2970943697497917E-2</v>
      </c>
      <c r="AJ22" s="11">
        <f>'OddsRatio_working_3-way'!U22/(3*'OddsRatio_working_3-way'!X22^(1/3))*SIN(('OddsRatio_working_3-way'!Y22+2*PI())/3)</f>
        <v>-0.44883151959427126</v>
      </c>
      <c r="AK22" s="11">
        <f>'OddsRatio_working_3-way'!U22/(3*'OddsRatio_working_3-way'!X22^(1/3))*SIN(('OddsRatio_working_3-way'!Y22+4*PI())/3)</f>
        <v>0.46180246329176916</v>
      </c>
      <c r="AL22" s="11">
        <f>'OddsRatio_working_3-way'!Z22+'OddsRatio_working_3-way'!AF22</f>
        <v>1.0515095503049534</v>
      </c>
      <c r="AM22" s="11">
        <f>'OddsRatio_working_3-way'!AA22+'OddsRatio_working_3-way'!AG22</f>
        <v>-0.54822110865865836</v>
      </c>
      <c r="AN22" s="11">
        <f>'OddsRatio_working_3-way'!AB22+'OddsRatio_working_3-way'!AH22</f>
        <v>-0.50328844164629505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1.0515095503049534</v>
      </c>
      <c r="AS22" s="11">
        <f>IF(('OddsRatio_working_3-way'!X22=0),IF(Q22&gt;0,-Q22^(1/3),(-Q22)^(1/3)),'OddsRatio_working_3-way'!AM22-'OddsRatio_working_3-way'!R22/3)</f>
        <v>-0.54822110865865836</v>
      </c>
      <c r="AT22" s="11">
        <f>IF(('OddsRatio_working_3-way'!X22=0),IF(Q22&gt;0,-Q22^(1/3),(-Q22)^(1/3)),'OddsRatio_working_3-way'!AN22-'OddsRatio_working_3-way'!R22/3)</f>
        <v>-0.50328844164629505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3.49</v>
      </c>
      <c r="B23" s="4">
        <f>IF('True_Odds_Calculator_3-way'!B24="","",'True_Odds_Calculator_3-way'!B24)</f>
        <v>3.2</v>
      </c>
      <c r="C23" s="4">
        <f>IF('True_Odds_Calculator_3-way'!C24="","",'True_Odds_Calculator_3-way'!C24)</f>
        <v>2.33</v>
      </c>
      <c r="D23" s="9">
        <f t="shared" si="13"/>
        <v>0.2778712893552589</v>
      </c>
      <c r="E23" s="9">
        <f t="shared" si="14"/>
        <v>0.30338716434578233</v>
      </c>
      <c r="F23" s="9">
        <f t="shared" si="15"/>
        <v>0.41874154629895871</v>
      </c>
      <c r="G23" s="9">
        <f t="shared" si="16"/>
        <v>1.0436901597582249</v>
      </c>
      <c r="H23" s="9">
        <f t="shared" si="17"/>
        <v>3.59878849779798</v>
      </c>
      <c r="I23" s="9">
        <f t="shared" si="18"/>
        <v>3.296118351468095</v>
      </c>
      <c r="J23" s="9">
        <f t="shared" si="19"/>
        <v>2.3881079124784392</v>
      </c>
      <c r="K23" s="11">
        <f t="shared" si="20"/>
        <v>0.28653295128939826</v>
      </c>
      <c r="L23" s="11">
        <f t="shared" si="21"/>
        <v>0.3125</v>
      </c>
      <c r="M23" s="11">
        <f t="shared" si="22"/>
        <v>0.42918454935622319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-0.27998988526384383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0.23134768867518474</v>
      </c>
      <c r="Q23" s="11">
        <f>2*'OddsRatio_working_3-way'!K23*'OddsRatio_working_3-way'!L23*'OddsRatio_working_3-way'!M23</f>
        <v>7.6859697234280641E-2</v>
      </c>
      <c r="R23" s="11">
        <f t="shared" si="23"/>
        <v>0</v>
      </c>
      <c r="S23" s="11">
        <f t="shared" si="24"/>
        <v>-0.82627159355123869</v>
      </c>
      <c r="T23" s="11">
        <f t="shared" si="25"/>
        <v>-0.27450883506685669</v>
      </c>
      <c r="U23" s="11">
        <f>'OddsRatio_working_3-way'!S23-'OddsRatio_working_3-way'!R23^2/3</f>
        <v>-0.82627159355123869</v>
      </c>
      <c r="V23" s="11">
        <f>'OddsRatio_working_3-way'!S23*'OddsRatio_working_3-way'!R23/3-2*'OddsRatio_working_3-way'!R23^3/27-'OddsRatio_working_3-way'!T23</f>
        <v>0.27450883506685669</v>
      </c>
      <c r="W23" s="11">
        <f>'OddsRatio_working_3-way'!V23^2+4*'OddsRatio_working_3-way'!U23^3/27</f>
        <v>-8.2176497058200487E-3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0.14454475970748887</v>
      </c>
      <c r="Y23" s="11">
        <f>IF('OddsRatio_working_3-way'!W23&gt;=0,IF('OddsRatio_working_3-way'!V23+SQRT('OddsRatio_working_3-way'!W23)&gt;0,0,PI()),ACOS('OddsRatio_working_3-way'!V23/(2*'OddsRatio_working_3-way'!X23)))</f>
        <v>0.31895561784812343</v>
      </c>
      <c r="Z23" s="11">
        <f>'OddsRatio_working_3-way'!X23^(1/3)*COS('OddsRatio_working_3-way'!Y23/3)</f>
        <v>0.52184507987911244</v>
      </c>
      <c r="AA23" s="11">
        <f>'OddsRatio_working_3-way'!X23^(1/3)*COS(('OddsRatio_working_3-way'!Y23+2*PI())/3)</f>
        <v>-0.30915305768798718</v>
      </c>
      <c r="AB23" s="11">
        <f>'OddsRatio_working_3-way'!X23^(1/3)*COS(('OddsRatio_working_3-way'!Y23+4*PI())/3)</f>
        <v>-0.21269202219112537</v>
      </c>
      <c r="AC23" s="11">
        <f>'OddsRatio_working_3-way'!X23^(1/3)*SIN('OddsRatio_working_3-way'!Y23/3)</f>
        <v>5.5691804810423184E-2</v>
      </c>
      <c r="AD23" s="11">
        <f>'OddsRatio_working_3-way'!X23^(1/3)*SIN(('OddsRatio_working_3-way'!Y23+2*PI())/3)</f>
        <v>0.4240851936100194</v>
      </c>
      <c r="AE23" s="11">
        <f>'OddsRatio_working_3-way'!X23^(1/3)*SIN(('OddsRatio_working_3-way'!Y23+4*PI())/3)</f>
        <v>-0.47977699842044258</v>
      </c>
      <c r="AF23" s="11">
        <f>-'OddsRatio_working_3-way'!U23/(3*'OddsRatio_working_3-way'!X23^(1/3))*COS(('OddsRatio_working_3-way'!Y23)/3)</f>
        <v>0.52184507987911244</v>
      </c>
      <c r="AG23" s="11">
        <f>-'OddsRatio_working_3-way'!U23/(3*'OddsRatio_working_3-way'!X23^(1/3))*COS(('OddsRatio_working_3-way'!Y23+2*PI())/3)</f>
        <v>-0.30915305768798718</v>
      </c>
      <c r="AH23" s="11">
        <f>-'OddsRatio_working_3-way'!U23/(3*'OddsRatio_working_3-way'!X23^(1/3))*COS(('OddsRatio_working_3-way'!Y23+4*PI())/3)</f>
        <v>-0.21269202219112537</v>
      </c>
      <c r="AI23" s="11">
        <f>'OddsRatio_working_3-way'!U23/(3*'OddsRatio_working_3-way'!X23^(1/3))*SIN(('OddsRatio_working_3-way'!Y23)/3)</f>
        <v>-5.5691804810423184E-2</v>
      </c>
      <c r="AJ23" s="11">
        <f>'OddsRatio_working_3-way'!U23/(3*'OddsRatio_working_3-way'!X23^(1/3))*SIN(('OddsRatio_working_3-way'!Y23+2*PI())/3)</f>
        <v>-0.4240851936100194</v>
      </c>
      <c r="AK23" s="11">
        <f>'OddsRatio_working_3-way'!U23/(3*'OddsRatio_working_3-way'!X23^(1/3))*SIN(('OddsRatio_working_3-way'!Y23+4*PI())/3)</f>
        <v>0.47977699842044258</v>
      </c>
      <c r="AL23" s="11">
        <f>'OddsRatio_working_3-way'!Z23+'OddsRatio_working_3-way'!AF23</f>
        <v>1.0436901597582249</v>
      </c>
      <c r="AM23" s="11">
        <f>'OddsRatio_working_3-way'!AA23+'OddsRatio_working_3-way'!AG23</f>
        <v>-0.61830611537597435</v>
      </c>
      <c r="AN23" s="11">
        <f>'OddsRatio_working_3-way'!AB23+'OddsRatio_working_3-way'!AH23</f>
        <v>-0.42538404438225075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1.0436901597582249</v>
      </c>
      <c r="AS23" s="11">
        <f>IF(('OddsRatio_working_3-way'!X23=0),IF(Q23&gt;0,-Q23^(1/3),(-Q23)^(1/3)),'OddsRatio_working_3-way'!AM23-'OddsRatio_working_3-way'!R23/3)</f>
        <v>-0.61830611537597435</v>
      </c>
      <c r="AT23" s="11">
        <f>IF(('OddsRatio_working_3-way'!X23=0),IF(Q23&gt;0,-Q23^(1/3),(-Q23)^(1/3)),'OddsRatio_working_3-way'!AN23-'OddsRatio_working_3-way'!R23/3)</f>
        <v>-0.42538404438225075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2.0099999999999998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4.13</v>
      </c>
      <c r="D24" s="9">
        <f t="shared" si="13"/>
        <v>0.48622863001069194</v>
      </c>
      <c r="E24" s="9">
        <f t="shared" si="14"/>
        <v>0.27982890866293458</v>
      </c>
      <c r="F24" s="9">
        <f t="shared" si="15"/>
        <v>0.23394246132637325</v>
      </c>
      <c r="G24" s="9">
        <f t="shared" si="16"/>
        <v>1.0461838183627807</v>
      </c>
      <c r="H24" s="9">
        <f t="shared" si="17"/>
        <v>2.056645656546408</v>
      </c>
      <c r="I24" s="9">
        <f t="shared" si="18"/>
        <v>3.5736121931724396</v>
      </c>
      <c r="J24" s="9">
        <f t="shared" si="19"/>
        <v>4.2745553514755041</v>
      </c>
      <c r="K24" s="11">
        <f t="shared" si="20"/>
        <v>0.49751243781094534</v>
      </c>
      <c r="L24" s="11">
        <f t="shared" si="21"/>
        <v>0.28901734104046245</v>
      </c>
      <c r="M24" s="11">
        <f t="shared" si="22"/>
        <v>0.24213075060532688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-0.27075632488511248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0.22978502775072007</v>
      </c>
      <c r="Q24" s="11">
        <f>2*'OddsRatio_working_3-way'!K24*'OddsRatio_working_3-way'!L24*'OddsRatio_working_3-way'!M24</f>
        <v>6.9631826591127294E-2</v>
      </c>
      <c r="R24" s="11">
        <f t="shared" si="23"/>
        <v>0</v>
      </c>
      <c r="S24" s="11">
        <f t="shared" si="24"/>
        <v>-0.84867833779403912</v>
      </c>
      <c r="T24" s="11">
        <f t="shared" si="25"/>
        <v>-0.25717525387698154</v>
      </c>
      <c r="U24" s="11">
        <f>'OddsRatio_working_3-way'!S24-'OddsRatio_working_3-way'!R24^2/3</f>
        <v>-0.84867833779403912</v>
      </c>
      <c r="V24" s="11">
        <f>'OddsRatio_working_3-way'!S24*'OddsRatio_working_3-way'!R24/3-2*'OddsRatio_working_3-way'!R24^3/27-'OddsRatio_working_3-way'!T24</f>
        <v>0.25717525387698154</v>
      </c>
      <c r="W24" s="11">
        <f>'OddsRatio_working_3-way'!V24^2+4*'OddsRatio_working_3-way'!U24^3/27</f>
        <v>-2.4418629412114271E-2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0.15046406599152184</v>
      </c>
      <c r="Y24" s="11">
        <f>IF('OddsRatio_working_3-way'!W24&gt;=0,IF('OddsRatio_working_3-way'!V24+SQRT('OddsRatio_working_3-way'!W24)&gt;0,0,PI()),ACOS('OddsRatio_working_3-way'!V24/(2*'OddsRatio_working_3-way'!X24)))</f>
        <v>0.54600300208085595</v>
      </c>
      <c r="Z24" s="11">
        <f>'OddsRatio_working_3-way'!X24^(1/3)*COS('OddsRatio_working_3-way'!Y24/3)</f>
        <v>0.52309190918139037</v>
      </c>
      <c r="AA24" s="11">
        <f>'OddsRatio_working_3-way'!X24^(1/3)*COS(('OddsRatio_working_3-way'!Y24+2*PI())/3)</f>
        <v>-0.34491696490144924</v>
      </c>
      <c r="AB24" s="11">
        <f>'OddsRatio_working_3-way'!X24^(1/3)*COS(('OddsRatio_working_3-way'!Y24+4*PI())/3)</f>
        <v>-0.17817494427994118</v>
      </c>
      <c r="AC24" s="11">
        <f>'OddsRatio_working_3-way'!X24^(1/3)*SIN('OddsRatio_working_3-way'!Y24/3)</f>
        <v>9.6268550491049806E-2</v>
      </c>
      <c r="AD24" s="11">
        <f>'OddsRatio_working_3-way'!X24^(1/3)*SIN(('OddsRatio_working_3-way'!Y24+2*PI())/3)</f>
        <v>0.40487660661966152</v>
      </c>
      <c r="AE24" s="11">
        <f>'OddsRatio_working_3-way'!X24^(1/3)*SIN(('OddsRatio_working_3-way'!Y24+4*PI())/3)</f>
        <v>-0.50114515711071139</v>
      </c>
      <c r="AF24" s="11">
        <f>-'OddsRatio_working_3-way'!U24/(3*'OddsRatio_working_3-way'!X24^(1/3))*COS(('OddsRatio_working_3-way'!Y24)/3)</f>
        <v>0.52309190918139037</v>
      </c>
      <c r="AG24" s="11">
        <f>-'OddsRatio_working_3-way'!U24/(3*'OddsRatio_working_3-way'!X24^(1/3))*COS(('OddsRatio_working_3-way'!Y24+2*PI())/3)</f>
        <v>-0.34491696490144924</v>
      </c>
      <c r="AH24" s="11">
        <f>-'OddsRatio_working_3-way'!U24/(3*'OddsRatio_working_3-way'!X24^(1/3))*COS(('OddsRatio_working_3-way'!Y24+4*PI())/3)</f>
        <v>-0.17817494427994118</v>
      </c>
      <c r="AI24" s="11">
        <f>'OddsRatio_working_3-way'!U24/(3*'OddsRatio_working_3-way'!X24^(1/3))*SIN(('OddsRatio_working_3-way'!Y24)/3)</f>
        <v>-9.6268550491049806E-2</v>
      </c>
      <c r="AJ24" s="11">
        <f>'OddsRatio_working_3-way'!U24/(3*'OddsRatio_working_3-way'!X24^(1/3))*SIN(('OddsRatio_working_3-way'!Y24+2*PI())/3)</f>
        <v>-0.40487660661966152</v>
      </c>
      <c r="AK24" s="11">
        <f>'OddsRatio_working_3-way'!U24/(3*'OddsRatio_working_3-way'!X24^(1/3))*SIN(('OddsRatio_working_3-way'!Y24+4*PI())/3)</f>
        <v>0.50114515711071139</v>
      </c>
      <c r="AL24" s="11">
        <f>'OddsRatio_working_3-way'!Z24+'OddsRatio_working_3-way'!AF24</f>
        <v>1.0461838183627807</v>
      </c>
      <c r="AM24" s="11">
        <f>'OddsRatio_working_3-way'!AA24+'OddsRatio_working_3-way'!AG24</f>
        <v>-0.68983392980289848</v>
      </c>
      <c r="AN24" s="11">
        <f>'OddsRatio_working_3-way'!AB24+'OddsRatio_working_3-way'!AH24</f>
        <v>-0.35634988855988237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1.0461838183627807</v>
      </c>
      <c r="AS24" s="11">
        <f>IF(('OddsRatio_working_3-way'!X24=0),IF(Q24&gt;0,-Q24^(1/3),(-Q24)^(1/3)),'OddsRatio_working_3-way'!AM24-'OddsRatio_working_3-way'!R24/3)</f>
        <v>-0.68983392980289848</v>
      </c>
      <c r="AT24" s="11">
        <f>IF(('OddsRatio_working_3-way'!X24=0),IF(Q24&gt;0,-Q24^(1/3),(-Q24)^(1/3)),'OddsRatio_working_3-way'!AN24-'OddsRatio_working_3-way'!R24/3)</f>
        <v>-0.35634988855988237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4.96</v>
      </c>
      <c r="D25" s="9">
        <f t="shared" si="13"/>
        <v>0.57535722052609328</v>
      </c>
      <c r="E25" s="9">
        <f t="shared" si="14"/>
        <v>0.23141569972224996</v>
      </c>
      <c r="F25" s="9">
        <f t="shared" si="15"/>
        <v>0.19322707975165682</v>
      </c>
      <c r="G25" s="9">
        <f t="shared" si="16"/>
        <v>1.0543580934830199</v>
      </c>
      <c r="H25" s="9">
        <f t="shared" si="17"/>
        <v>1.7380506654381138</v>
      </c>
      <c r="I25" s="9">
        <f t="shared" si="18"/>
        <v>4.3212279944715126</v>
      </c>
      <c r="J25" s="9">
        <f t="shared" si="19"/>
        <v>5.1752580501927579</v>
      </c>
      <c r="K25" s="11">
        <f t="shared" si="20"/>
        <v>0.58823529411764708</v>
      </c>
      <c r="L25" s="11">
        <f t="shared" si="21"/>
        <v>0.24096385542168672</v>
      </c>
      <c r="M25" s="11">
        <f t="shared" si="22"/>
        <v>0.20161290322580647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-0.24953133215975853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0.22318877026131087</v>
      </c>
      <c r="Q25" s="11">
        <f>2*'OddsRatio_working_3-way'!K25*'OddsRatio_working_3-way'!L25*'OddsRatio_working_3-way'!M25</f>
        <v>5.7154614663587941E-2</v>
      </c>
      <c r="R25" s="11">
        <f t="shared" si="23"/>
        <v>0</v>
      </c>
      <c r="S25" s="11">
        <f t="shared" si="24"/>
        <v>-0.89443184681279919</v>
      </c>
      <c r="T25" s="11">
        <f t="shared" si="25"/>
        <v>-0.22904784809546719</v>
      </c>
      <c r="U25" s="11">
        <f>'OddsRatio_working_3-way'!S25-'OddsRatio_working_3-way'!R25^2/3</f>
        <v>-0.89443184681279919</v>
      </c>
      <c r="V25" s="11">
        <f>'OddsRatio_working_3-way'!S25*'OddsRatio_working_3-way'!R25/3-2*'OddsRatio_working_3-way'!R25^3/27-'OddsRatio_working_3-way'!T25</f>
        <v>0.22904784809546719</v>
      </c>
      <c r="W25" s="11">
        <f>'OddsRatio_working_3-way'!V25^2+4*'OddsRatio_working_3-way'!U25^3/27</f>
        <v>-5.3544924291579074E-2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0.16279422671638519</v>
      </c>
      <c r="Y25" s="11">
        <f>IF('OddsRatio_working_3-way'!W25&gt;=0,IF('OddsRatio_working_3-way'!V25+SQRT('OddsRatio_working_3-way'!W25)&gt;0,0,PI()),ACOS('OddsRatio_working_3-way'!V25/(2*'OddsRatio_working_3-way'!X25)))</f>
        <v>0.79050168381758523</v>
      </c>
      <c r="Z25" s="11">
        <f>'OddsRatio_working_3-way'!X25^(1/3)*COS('OddsRatio_working_3-way'!Y25/3)</f>
        <v>0.52717904674150995</v>
      </c>
      <c r="AA25" s="11">
        <f>'OddsRatio_working_3-way'!X25^(1/3)*COS(('OddsRatio_working_3-way'!Y25+2*PI())/3)</f>
        <v>-0.38675466133899022</v>
      </c>
      <c r="AB25" s="11">
        <f>'OddsRatio_working_3-way'!X25^(1/3)*COS(('OddsRatio_working_3-way'!Y25+4*PI())/3)</f>
        <v>-0.14042438540251978</v>
      </c>
      <c r="AC25" s="11">
        <f>'OddsRatio_working_3-way'!X25^(1/3)*SIN('OddsRatio_working_3-way'!Y25/3)</f>
        <v>0.14221885112147617</v>
      </c>
      <c r="AD25" s="11">
        <f>'OddsRatio_working_3-way'!X25^(1/3)*SIN(('OddsRatio_working_3-way'!Y25+2*PI())/3)</f>
        <v>0.38544102126027352</v>
      </c>
      <c r="AE25" s="11">
        <f>'OddsRatio_working_3-way'!X25^(1/3)*SIN(('OddsRatio_working_3-way'!Y25+4*PI())/3)</f>
        <v>-0.52765987238174961</v>
      </c>
      <c r="AF25" s="11">
        <f>-'OddsRatio_working_3-way'!U25/(3*'OddsRatio_working_3-way'!X25^(1/3))*COS(('OddsRatio_working_3-way'!Y25)/3)</f>
        <v>0.52717904674150995</v>
      </c>
      <c r="AG25" s="11">
        <f>-'OddsRatio_working_3-way'!U25/(3*'OddsRatio_working_3-way'!X25^(1/3))*COS(('OddsRatio_working_3-way'!Y25+2*PI())/3)</f>
        <v>-0.38675466133899034</v>
      </c>
      <c r="AH25" s="11">
        <f>-'OddsRatio_working_3-way'!U25/(3*'OddsRatio_working_3-way'!X25^(1/3))*COS(('OddsRatio_working_3-way'!Y25+4*PI())/3)</f>
        <v>-0.14042438540251981</v>
      </c>
      <c r="AI25" s="11">
        <f>'OddsRatio_working_3-way'!U25/(3*'OddsRatio_working_3-way'!X25^(1/3))*SIN(('OddsRatio_working_3-way'!Y25)/3)</f>
        <v>-0.1422188511214762</v>
      </c>
      <c r="AJ25" s="11">
        <f>'OddsRatio_working_3-way'!U25/(3*'OddsRatio_working_3-way'!X25^(1/3))*SIN(('OddsRatio_working_3-way'!Y25+2*PI())/3)</f>
        <v>-0.38544102126027363</v>
      </c>
      <c r="AK25" s="11">
        <f>'OddsRatio_working_3-way'!U25/(3*'OddsRatio_working_3-way'!X25^(1/3))*SIN(('OddsRatio_working_3-way'!Y25+4*PI())/3)</f>
        <v>0.52765987238174972</v>
      </c>
      <c r="AL25" s="11">
        <f>'OddsRatio_working_3-way'!Z25+'OddsRatio_working_3-way'!AF25</f>
        <v>1.0543580934830199</v>
      </c>
      <c r="AM25" s="11">
        <f>'OddsRatio_working_3-way'!AA25+'OddsRatio_working_3-way'!AG25</f>
        <v>-0.77350932267798056</v>
      </c>
      <c r="AN25" s="11">
        <f>'OddsRatio_working_3-way'!AB25+'OddsRatio_working_3-way'!AH25</f>
        <v>-0.28084877080503956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1.0543580934830199</v>
      </c>
      <c r="AS25" s="11">
        <f>IF(('OddsRatio_working_3-way'!X25=0),IF(Q25&gt;0,-Q25^(1/3),(-Q25)^(1/3)),'OddsRatio_working_3-way'!AM25-'OddsRatio_working_3-way'!R25/3)</f>
        <v>-0.77350932267798056</v>
      </c>
      <c r="AT25" s="11">
        <f>IF(('OddsRatio_working_3-way'!X25=0),IF(Q25&gt;0,-Q25^(1/3),(-Q25)^(1/3)),'OddsRatio_working_3-way'!AN25-'OddsRatio_working_3-way'!R25/3)</f>
        <v>-0.28084877080503956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</v>
      </c>
      <c r="B26" s="4">
        <f>IF('True_Odds_Calculator_3-way'!B27="","",'True_Odds_Calculator_3-way'!B27)</f>
        <v>4.7699999999999996</v>
      </c>
      <c r="C26" s="4">
        <f>IF('True_Odds_Calculator_3-way'!C27="","",'True_Odds_Calculator_3-way'!C27)</f>
        <v>7.84</v>
      </c>
      <c r="D26" s="9">
        <f t="shared" si="13"/>
        <v>0.69171688866443015</v>
      </c>
      <c r="E26" s="9">
        <f t="shared" si="14"/>
        <v>0.19228858644965374</v>
      </c>
      <c r="F26" s="9">
        <f t="shared" si="15"/>
        <v>0.11599452488591598</v>
      </c>
      <c r="G26" s="9">
        <f t="shared" si="16"/>
        <v>1.1141954041732458</v>
      </c>
      <c r="H26" s="9">
        <f t="shared" si="17"/>
        <v>1.4456781616692982</v>
      </c>
      <c r="I26" s="9">
        <f t="shared" si="18"/>
        <v>5.2005166737331372</v>
      </c>
      <c r="J26" s="9">
        <f t="shared" si="19"/>
        <v>8.6210965645450024</v>
      </c>
      <c r="K26" s="11">
        <f t="shared" si="20"/>
        <v>0.7142857142857143</v>
      </c>
      <c r="L26" s="11">
        <f t="shared" si="21"/>
        <v>0.20964360587002098</v>
      </c>
      <c r="M26" s="11">
        <f t="shared" si="22"/>
        <v>0.12755102040816327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-0.19701303702073814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0.21029301208353965</v>
      </c>
      <c r="Q26" s="11">
        <f>2*'OddsRatio_working_3-way'!K26*'OddsRatio_working_3-way'!L26*'OddsRatio_working_3-way'!M26</f>
        <v>3.8200365501097122E-2</v>
      </c>
      <c r="R26" s="11">
        <f t="shared" si="23"/>
        <v>0</v>
      </c>
      <c r="S26" s="11">
        <f t="shared" si="24"/>
        <v>-1.0674065801107548</v>
      </c>
      <c r="T26" s="11">
        <f t="shared" si="25"/>
        <v>-0.19389765306280746</v>
      </c>
      <c r="U26" s="11">
        <f>'OddsRatio_working_3-way'!S26-'OddsRatio_working_3-way'!R26^2/3</f>
        <v>-1.0674065801107548</v>
      </c>
      <c r="V26" s="11">
        <f>'OddsRatio_working_3-way'!S26*'OddsRatio_working_3-way'!R26/3-2*'OddsRatio_working_3-way'!R26^3/27-'OddsRatio_working_3-way'!T26</f>
        <v>0.19389765306280746</v>
      </c>
      <c r="W26" s="11">
        <f>'OddsRatio_working_3-way'!V26^2+4*'OddsRatio_working_3-way'!U26^3/27</f>
        <v>-0.14257510060596393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0.21223300901911368</v>
      </c>
      <c r="Y26" s="11">
        <f>IF('OddsRatio_working_3-way'!W26&gt;=0,IF('OddsRatio_working_3-way'!V26+SQRT('OddsRatio_working_3-way'!W26)&gt;0,0,PI()),ACOS('OddsRatio_working_3-way'!V26/(2*'OddsRatio_working_3-way'!X26)))</f>
        <v>1.0963975367121299</v>
      </c>
      <c r="Z26" s="11">
        <f>'OddsRatio_working_3-way'!X26^(1/3)*COS('OddsRatio_working_3-way'!Y26/3)</f>
        <v>0.5570977020866229</v>
      </c>
      <c r="AA26" s="11">
        <f>'OddsRatio_working_3-way'!X26^(1/3)*COS(('OddsRatio_working_3-way'!Y26+2*PI())/3)</f>
        <v>-0.46316536648827927</v>
      </c>
      <c r="AB26" s="11">
        <f>'OddsRatio_working_3-way'!X26^(1/3)*COS(('OddsRatio_working_3-way'!Y26+4*PI())/3)</f>
        <v>-9.3932335598343436E-2</v>
      </c>
      <c r="AC26" s="11">
        <f>'OddsRatio_working_3-way'!X26^(1/3)*SIN('OddsRatio_working_3-way'!Y26/3)</f>
        <v>0.21317678977800575</v>
      </c>
      <c r="AD26" s="11">
        <f>'OddsRatio_working_3-way'!X26^(1/3)*SIN(('OddsRatio_working_3-way'!Y26+2*PI())/3)</f>
        <v>0.37587236750794761</v>
      </c>
      <c r="AE26" s="11">
        <f>'OddsRatio_working_3-way'!X26^(1/3)*SIN(('OddsRatio_working_3-way'!Y26+4*PI())/3)</f>
        <v>-0.58904915728595342</v>
      </c>
      <c r="AF26" s="11">
        <f>-'OddsRatio_working_3-way'!U26/(3*'OddsRatio_working_3-way'!X26^(1/3))*COS(('OddsRatio_working_3-way'!Y26)/3)</f>
        <v>0.5570977020866229</v>
      </c>
      <c r="AG26" s="11">
        <f>-'OddsRatio_working_3-way'!U26/(3*'OddsRatio_working_3-way'!X26^(1/3))*COS(('OddsRatio_working_3-way'!Y26+2*PI())/3)</f>
        <v>-0.46316536648827927</v>
      </c>
      <c r="AH26" s="11">
        <f>-'OddsRatio_working_3-way'!U26/(3*'OddsRatio_working_3-way'!X26^(1/3))*COS(('OddsRatio_working_3-way'!Y26+4*PI())/3)</f>
        <v>-9.3932335598343436E-2</v>
      </c>
      <c r="AI26" s="11">
        <f>'OddsRatio_working_3-way'!U26/(3*'OddsRatio_working_3-way'!X26^(1/3))*SIN(('OddsRatio_working_3-way'!Y26)/3)</f>
        <v>-0.21317678977800575</v>
      </c>
      <c r="AJ26" s="11">
        <f>'OddsRatio_working_3-way'!U26/(3*'OddsRatio_working_3-way'!X26^(1/3))*SIN(('OddsRatio_working_3-way'!Y26+2*PI())/3)</f>
        <v>-0.37587236750794761</v>
      </c>
      <c r="AK26" s="11">
        <f>'OddsRatio_working_3-way'!U26/(3*'OddsRatio_working_3-way'!X26^(1/3))*SIN(('OddsRatio_working_3-way'!Y26+4*PI())/3)</f>
        <v>0.58904915728595342</v>
      </c>
      <c r="AL26" s="11">
        <f>'OddsRatio_working_3-way'!Z26+'OddsRatio_working_3-way'!AF26</f>
        <v>1.1141954041732458</v>
      </c>
      <c r="AM26" s="11">
        <f>'OddsRatio_working_3-way'!AA26+'OddsRatio_working_3-way'!AG26</f>
        <v>-0.92633073297655855</v>
      </c>
      <c r="AN26" s="11">
        <f>'OddsRatio_working_3-way'!AB26+'OddsRatio_working_3-way'!AH26</f>
        <v>-0.18786467119668687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1.1141954041732458</v>
      </c>
      <c r="AS26" s="11">
        <f>IF(('OddsRatio_working_3-way'!X26=0),IF(Q26&gt;0,-Q26^(1/3),(-Q26)^(1/3)),'OddsRatio_working_3-way'!AM26-'OddsRatio_working_3-way'!R26/3)</f>
        <v>-0.92633073297655855</v>
      </c>
      <c r="AT26" s="11">
        <f>IF(('OddsRatio_working_3-way'!X26=0),IF(Q26&gt;0,-Q26^(1/3),(-Q26)^(1/3)),'OddsRatio_working_3-way'!AN26-'OddsRatio_working_3-way'!R26/3)</f>
        <v>-0.18786467119668687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3.07</v>
      </c>
      <c r="B27" s="4">
        <f>IF('True_Odds_Calculator_3-way'!B28="","",'True_Odds_Calculator_3-way'!B28)</f>
        <v>3.16</v>
      </c>
      <c r="C27" s="4">
        <f>IF('True_Odds_Calculator_3-way'!C28="","",'True_Odds_Calculator_3-way'!C28)</f>
        <v>2.6</v>
      </c>
      <c r="D27" s="9">
        <f t="shared" si="13"/>
        <v>0.31698689052080148</v>
      </c>
      <c r="E27" s="9">
        <f t="shared" si="14"/>
        <v>0.30784505536841128</v>
      </c>
      <c r="F27" s="9">
        <f t="shared" si="15"/>
        <v>0.37516805411078719</v>
      </c>
      <c r="G27" s="9">
        <f t="shared" si="16"/>
        <v>1.0409200940798584</v>
      </c>
      <c r="H27" s="9">
        <f t="shared" si="17"/>
        <v>3.154704594745307</v>
      </c>
      <c r="I27" s="9">
        <f t="shared" si="18"/>
        <v>3.2483874032124942</v>
      </c>
      <c r="J27" s="9">
        <f t="shared" si="19"/>
        <v>2.6654721505277736</v>
      </c>
      <c r="K27" s="11">
        <f t="shared" si="20"/>
        <v>0.32573289902280134</v>
      </c>
      <c r="L27" s="11">
        <f t="shared" si="21"/>
        <v>0.31645569620253161</v>
      </c>
      <c r="M27" s="11">
        <f t="shared" si="22"/>
        <v>0.38461538461538458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-0.28362549914522861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0.23113714718876965</v>
      </c>
      <c r="Q27" s="11">
        <f>2*'OddsRatio_working_3-way'!K27*'OddsRatio_working_3-way'!L27*'OddsRatio_working_3-way'!M27</f>
        <v>7.9292331797176555E-2</v>
      </c>
      <c r="R27" s="11">
        <f t="shared" si="23"/>
        <v>0</v>
      </c>
      <c r="S27" s="11">
        <f t="shared" si="24"/>
        <v>-0.81493782429772776</v>
      </c>
      <c r="T27" s="11">
        <f t="shared" si="25"/>
        <v>-0.27956700662014677</v>
      </c>
      <c r="U27" s="11">
        <f>'OddsRatio_working_3-way'!S27-'OddsRatio_working_3-way'!R27^2/3</f>
        <v>-0.81493782429772776</v>
      </c>
      <c r="V27" s="11">
        <f>'OddsRatio_working_3-way'!S27*'OddsRatio_working_3-way'!R27/3-2*'OddsRatio_working_3-way'!R27^3/27-'OddsRatio_working_3-way'!T27</f>
        <v>0.27956700662014677</v>
      </c>
      <c r="W27" s="11">
        <f>'OddsRatio_working_3-way'!V27^2+4*'OddsRatio_working_3-way'!U27^3/27</f>
        <v>-2.0229537700669903E-3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0.14158095295679446</v>
      </c>
      <c r="Y27" s="11">
        <f>IF('OddsRatio_working_3-way'!W27&gt;=0,IF('OddsRatio_working_3-way'!V27+SQRT('OddsRatio_working_3-way'!W27)&gt;0,0,PI()),ACOS('OddsRatio_working_3-way'!V27/(2*'OddsRatio_working_3-way'!X27)))</f>
        <v>0.15951498582258372</v>
      </c>
      <c r="Z27" s="11">
        <f>'OddsRatio_working_3-way'!X27^(1/3)*COS('OddsRatio_working_3-way'!Y27/3)</f>
        <v>0.52046004703992921</v>
      </c>
      <c r="AA27" s="11">
        <f>'OddsRatio_working_3-way'!X27^(1/3)*COS(('OddsRatio_working_3-way'!Y27+2*PI())/3)</f>
        <v>-0.28421878444728144</v>
      </c>
      <c r="AB27" s="11">
        <f>'OddsRatio_working_3-way'!X27^(1/3)*COS(('OddsRatio_working_3-way'!Y27+4*PI())/3)</f>
        <v>-0.23624126259264769</v>
      </c>
      <c r="AC27" s="11">
        <f>'OddsRatio_working_3-way'!X27^(1/3)*SIN('OddsRatio_working_3-way'!Y27/3)</f>
        <v>2.7699835157823847E-2</v>
      </c>
      <c r="AD27" s="11">
        <f>'OddsRatio_working_3-way'!X27^(1/3)*SIN(('OddsRatio_working_3-way'!Y27+2*PI())/3)</f>
        <v>0.43688170481251065</v>
      </c>
      <c r="AE27" s="11">
        <f>'OddsRatio_working_3-way'!X27^(1/3)*SIN(('OddsRatio_working_3-way'!Y27+4*PI())/3)</f>
        <v>-0.46458153997033458</v>
      </c>
      <c r="AF27" s="11">
        <f>-'OddsRatio_working_3-way'!U27/(3*'OddsRatio_working_3-way'!X27^(1/3))*COS(('OddsRatio_working_3-way'!Y27)/3)</f>
        <v>0.5204600470399291</v>
      </c>
      <c r="AG27" s="11">
        <f>-'OddsRatio_working_3-way'!U27/(3*'OddsRatio_working_3-way'!X27^(1/3))*COS(('OddsRatio_working_3-way'!Y27+2*PI())/3)</f>
        <v>-0.28421878444728138</v>
      </c>
      <c r="AH27" s="11">
        <f>-'OddsRatio_working_3-way'!U27/(3*'OddsRatio_working_3-way'!X27^(1/3))*COS(('OddsRatio_working_3-way'!Y27+4*PI())/3)</f>
        <v>-0.23624126259264763</v>
      </c>
      <c r="AI27" s="11">
        <f>'OddsRatio_working_3-way'!U27/(3*'OddsRatio_working_3-way'!X27^(1/3))*SIN(('OddsRatio_working_3-way'!Y27)/3)</f>
        <v>-2.769983515782384E-2</v>
      </c>
      <c r="AJ27" s="11">
        <f>'OddsRatio_working_3-way'!U27/(3*'OddsRatio_working_3-way'!X27^(1/3))*SIN(('OddsRatio_working_3-way'!Y27+2*PI())/3)</f>
        <v>-0.4368817048125106</v>
      </c>
      <c r="AK27" s="11">
        <f>'OddsRatio_working_3-way'!U27/(3*'OddsRatio_working_3-way'!X27^(1/3))*SIN(('OddsRatio_working_3-way'!Y27+4*PI())/3)</f>
        <v>0.46458153997033452</v>
      </c>
      <c r="AL27" s="11">
        <f>'OddsRatio_working_3-way'!Z27+'OddsRatio_working_3-way'!AF27</f>
        <v>1.0409200940798584</v>
      </c>
      <c r="AM27" s="11">
        <f>'OddsRatio_working_3-way'!AA27+'OddsRatio_working_3-way'!AG27</f>
        <v>-0.56843756889456287</v>
      </c>
      <c r="AN27" s="11">
        <f>'OddsRatio_working_3-way'!AB27+'OddsRatio_working_3-way'!AH27</f>
        <v>-0.47248252518529532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1.0409200940798584</v>
      </c>
      <c r="AS27" s="11">
        <f>IF(('OddsRatio_working_3-way'!X27=0),IF(Q27&gt;0,-Q27^(1/3),(-Q27)^(1/3)),'OddsRatio_working_3-way'!AM27-'OddsRatio_working_3-way'!R27/3)</f>
        <v>-0.56843756889456287</v>
      </c>
      <c r="AT27" s="11">
        <f>IF(('OddsRatio_working_3-way'!X27=0),IF(Q27&gt;0,-Q27^(1/3),(-Q27)^(1/3)),'OddsRatio_working_3-way'!AN27-'OddsRatio_working_3-way'!R27/3)</f>
        <v>-0.47248252518529532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2.42</v>
      </c>
      <c r="B28" s="4">
        <f>IF('True_Odds_Calculator_3-way'!B29="","",'True_Odds_Calculator_3-way'!B29)</f>
        <v>3.24</v>
      </c>
      <c r="C28" s="4">
        <f>IF('True_Odds_Calculator_3-way'!C29="","",'True_Odds_Calculator_3-way'!C29)</f>
        <v>3.26</v>
      </c>
      <c r="D28" s="9">
        <f t="shared" si="13"/>
        <v>0.40281496564627817</v>
      </c>
      <c r="E28" s="9">
        <f t="shared" si="14"/>
        <v>0.29952334336486192</v>
      </c>
      <c r="F28" s="9">
        <f t="shared" si="15"/>
        <v>0.29766169098885981</v>
      </c>
      <c r="G28" s="9">
        <f t="shared" si="16"/>
        <v>1.0440347975141226</v>
      </c>
      <c r="H28" s="9">
        <f t="shared" si="17"/>
        <v>2.4825294124700541</v>
      </c>
      <c r="I28" s="9">
        <f t="shared" si="18"/>
        <v>3.3386379464316347</v>
      </c>
      <c r="J28" s="9">
        <f t="shared" si="19"/>
        <v>3.359518642381917</v>
      </c>
      <c r="K28" s="11">
        <f t="shared" si="20"/>
        <v>0.41322314049586778</v>
      </c>
      <c r="L28" s="11">
        <f t="shared" si="21"/>
        <v>0.30864197530864196</v>
      </c>
      <c r="M28" s="11">
        <f t="shared" si="22"/>
        <v>0.30674846625766872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-0.28123335355162826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0.23160275995375451</v>
      </c>
      <c r="Q28" s="11">
        <f>2*'OddsRatio_working_3-way'!K28*'OddsRatio_working_3-way'!L28*'OddsRatio_working_3-way'!M28</f>
        <v>7.824417566005222E-2</v>
      </c>
      <c r="R28" s="11">
        <f t="shared" si="23"/>
        <v>0</v>
      </c>
      <c r="S28" s="11">
        <f t="shared" si="24"/>
        <v>-0.82352522212923562</v>
      </c>
      <c r="T28" s="11">
        <f t="shared" si="25"/>
        <v>-0.27821798044906615</v>
      </c>
      <c r="U28" s="11">
        <f>'OddsRatio_working_3-way'!S28-'OddsRatio_working_3-way'!R28^2/3</f>
        <v>-0.82352522212923562</v>
      </c>
      <c r="V28" s="11">
        <f>'OddsRatio_working_3-way'!S28*'OddsRatio_working_3-way'!R28/3-2*'OddsRatio_working_3-way'!R28^3/27-'OddsRatio_working_3-way'!T28</f>
        <v>0.27821798044906615</v>
      </c>
      <c r="W28" s="11">
        <f>'OddsRatio_working_3-way'!V28^2+4*'OddsRatio_working_3-way'!U28^3/27</f>
        <v>-5.3369320626521777E-3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0.14382469946762372</v>
      </c>
      <c r="Y28" s="11">
        <f>IF('OddsRatio_working_3-way'!W28&gt;=0,IF('OddsRatio_working_3-way'!V28+SQRT('OddsRatio_working_3-way'!W28)&gt;0,0,PI()),ACOS('OddsRatio_working_3-way'!V28/(2*'OddsRatio_working_3-way'!X28)))</f>
        <v>0.25678260587872415</v>
      </c>
      <c r="Z28" s="11">
        <f>'OddsRatio_working_3-way'!X28^(1/3)*COS('OddsRatio_working_3-way'!Y28/3)</f>
        <v>0.52201739875706132</v>
      </c>
      <c r="AA28" s="11">
        <f>'OddsRatio_working_3-way'!X28^(1/3)*COS(('OddsRatio_working_3-way'!Y28+2*PI())/3)</f>
        <v>-0.29979893111916828</v>
      </c>
      <c r="AB28" s="11">
        <f>'OddsRatio_working_3-way'!X28^(1/3)*COS(('OddsRatio_working_3-way'!Y28+4*PI())/3)</f>
        <v>-0.22221846763789313</v>
      </c>
      <c r="AC28" s="11">
        <f>'OddsRatio_working_3-way'!X28^(1/3)*SIN('OddsRatio_working_3-way'!Y28/3)</f>
        <v>4.4791101474770306E-2</v>
      </c>
      <c r="AD28" s="11">
        <f>'OddsRatio_working_3-way'!X28^(1/3)*SIN(('OddsRatio_working_3-way'!Y28+2*PI())/3)</f>
        <v>0.42968477780370123</v>
      </c>
      <c r="AE28" s="11">
        <f>'OddsRatio_working_3-way'!X28^(1/3)*SIN(('OddsRatio_working_3-way'!Y28+4*PI())/3)</f>
        <v>-0.4744758792784714</v>
      </c>
      <c r="AF28" s="11">
        <f>-'OddsRatio_working_3-way'!U28/(3*'OddsRatio_working_3-way'!X28^(1/3))*COS(('OddsRatio_working_3-way'!Y28)/3)</f>
        <v>0.52201739875706121</v>
      </c>
      <c r="AG28" s="11">
        <f>-'OddsRatio_working_3-way'!U28/(3*'OddsRatio_working_3-way'!X28^(1/3))*COS(('OddsRatio_working_3-way'!Y28+2*PI())/3)</f>
        <v>-0.29979893111916822</v>
      </c>
      <c r="AH28" s="11">
        <f>-'OddsRatio_working_3-way'!U28/(3*'OddsRatio_working_3-way'!X28^(1/3))*COS(('OddsRatio_working_3-way'!Y28+4*PI())/3)</f>
        <v>-0.22221846763789307</v>
      </c>
      <c r="AI28" s="11">
        <f>'OddsRatio_working_3-way'!U28/(3*'OddsRatio_working_3-way'!X28^(1/3))*SIN(('OddsRatio_working_3-way'!Y28)/3)</f>
        <v>-4.4791101474770299E-2</v>
      </c>
      <c r="AJ28" s="11">
        <f>'OddsRatio_working_3-way'!U28/(3*'OddsRatio_working_3-way'!X28^(1/3))*SIN(('OddsRatio_working_3-way'!Y28+2*PI())/3)</f>
        <v>-0.42968477780370112</v>
      </c>
      <c r="AK28" s="11">
        <f>'OddsRatio_working_3-way'!U28/(3*'OddsRatio_working_3-way'!X28^(1/3))*SIN(('OddsRatio_working_3-way'!Y28+4*PI())/3)</f>
        <v>0.47447587927847129</v>
      </c>
      <c r="AL28" s="11">
        <f>'OddsRatio_working_3-way'!Z28+'OddsRatio_working_3-way'!AF28</f>
        <v>1.0440347975141226</v>
      </c>
      <c r="AM28" s="11">
        <f>'OddsRatio_working_3-way'!AA28+'OddsRatio_working_3-way'!AG28</f>
        <v>-0.59959786223833644</v>
      </c>
      <c r="AN28" s="11">
        <f>'OddsRatio_working_3-way'!AB28+'OddsRatio_working_3-way'!AH28</f>
        <v>-0.4444369352757862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1.0440347975141226</v>
      </c>
      <c r="AS28" s="11">
        <f>IF(('OddsRatio_working_3-way'!X28=0),IF(Q28&gt;0,-Q28^(1/3),(-Q28)^(1/3)),'OddsRatio_working_3-way'!AM28-'OddsRatio_working_3-way'!R28/3)</f>
        <v>-0.59959786223833644</v>
      </c>
      <c r="AT28" s="11">
        <f>IF(('OddsRatio_working_3-way'!X28=0),IF(Q28&gt;0,-Q28^(1/3),(-Q28)^(1/3)),'OddsRatio_working_3-way'!AN28-'OddsRatio_working_3-way'!R28/3)</f>
        <v>-0.4444369352757862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3.31</v>
      </c>
      <c r="B2" s="4">
        <f>IF('True_Odds_Calculator_3-way'!B3="","",'True_Odds_Calculator_3-way'!B3)</f>
        <v>2.93</v>
      </c>
      <c r="C2" s="4">
        <f>IF('True_Odds_Calculator_3-way'!C3="","",'True_Odds_Calculator_3-way'!C3)</f>
        <v>2.57</v>
      </c>
      <c r="D2" s="4">
        <f>IF(A2="","",((1/A2)+(1/B2)+(1/C2))-1)</f>
        <v>3.2516790318781297E-2</v>
      </c>
      <c r="E2" s="4">
        <f>IF(A2="","",(3*A2)/(3-($D2*A2)))</f>
        <v>3.4331714052326663</v>
      </c>
      <c r="F2" s="4">
        <f>IF(B2="","",(3*B2)/(3-($D2*B2)))</f>
        <v>3.0261031821964481</v>
      </c>
      <c r="G2" s="4">
        <f>IF(C2="","",(3*C2)/(3-($D2*C2)))</f>
        <v>2.6436414082362125</v>
      </c>
      <c r="I2" s="4">
        <f>IF(A2="","",D2+1)</f>
        <v>1.0325167903187813</v>
      </c>
    </row>
    <row r="3" spans="1:9" x14ac:dyDescent="0.2">
      <c r="A3" s="4">
        <f>IF('True_Odds_Calculator_3-way'!A4="","",'True_Odds_Calculator_3-way'!A4)</f>
        <v>1.97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4.26</v>
      </c>
      <c r="D3" s="4">
        <f t="shared" ref="D3:D66" si="0">IF(A3="","",((1/A3)+(1/B3)+(1/C3))-1)</f>
        <v>3.3901186739901279E-2</v>
      </c>
      <c r="E3" s="4">
        <f t="shared" ref="E3:E66" si="1">IF(A3="","",(3*A3)/(3-($D3*A3)))</f>
        <v>2.0148542404065592</v>
      </c>
      <c r="F3" s="4">
        <f t="shared" ref="F3:F66" si="2">IF(B3="","",(3*B3)/(3-($D3*B3)))</f>
        <v>3.5683089273363717</v>
      </c>
      <c r="G3" s="4">
        <f t="shared" ref="G3:G66" si="3">IF(C3="","",(3*C3)/(3-($D3*C3)))</f>
        <v>4.4754465898326465</v>
      </c>
      <c r="I3" s="4">
        <f t="shared" ref="I3:I66" si="4">IF(A3="","",D3+1)</f>
        <v>1.0339011867399013</v>
      </c>
    </row>
    <row r="4" spans="1:9" x14ac:dyDescent="0.2">
      <c r="A4" s="4">
        <f>IF('True_Odds_Calculator_3-way'!A5="","",'True_Odds_Calculator_3-way'!A5)</f>
        <v>3.33</v>
      </c>
      <c r="B4" s="4">
        <f>IF('True_Odds_Calculator_3-way'!B5="","",'True_Odds_Calculator_3-way'!B5)</f>
        <v>3.39</v>
      </c>
      <c r="C4" s="4">
        <f>IF('True_Odds_Calculator_3-way'!C5="","",'True_Odds_Calculator_3-way'!C5)</f>
        <v>2.2799999999999998</v>
      </c>
      <c r="D4" s="4">
        <f t="shared" si="0"/>
        <v>3.3882042265833689E-2</v>
      </c>
      <c r="E4" s="4">
        <f t="shared" si="1"/>
        <v>3.4601323490504554</v>
      </c>
      <c r="F4" s="4">
        <f t="shared" si="2"/>
        <v>3.5249590780901796</v>
      </c>
      <c r="G4" s="4">
        <f t="shared" si="3"/>
        <v>2.3402625856382042</v>
      </c>
      <c r="I4" s="4">
        <f t="shared" si="4"/>
        <v>1.0338820422658337</v>
      </c>
    </row>
    <row r="5" spans="1:9" x14ac:dyDescent="0.2">
      <c r="A5" s="4">
        <f>IF('True_Odds_Calculator_3-way'!A6="","",'True_Odds_Calculator_3-way'!A6)</f>
        <v>2.1800000000000002</v>
      </c>
      <c r="B5" s="4">
        <f>IF('True_Odds_Calculator_3-way'!B6="","",'True_Odds_Calculator_3-way'!B6)</f>
        <v>2.99</v>
      </c>
      <c r="C5" s="4">
        <f>IF('True_Odds_Calculator_3-way'!C6="","",'True_Odds_Calculator_3-way'!C6)</f>
        <v>4.1500000000000004</v>
      </c>
      <c r="D5" s="4">
        <f t="shared" si="0"/>
        <v>3.4127612287078835E-2</v>
      </c>
      <c r="E5" s="4">
        <f t="shared" si="1"/>
        <v>2.2354375049755761</v>
      </c>
      <c r="F5" s="4">
        <f t="shared" si="2"/>
        <v>3.095282485240006</v>
      </c>
      <c r="G5" s="4">
        <f t="shared" si="3"/>
        <v>4.3556286339803219</v>
      </c>
      <c r="I5" s="4">
        <f t="shared" si="4"/>
        <v>1.0341276122870788</v>
      </c>
    </row>
    <row r="6" spans="1: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2.98</v>
      </c>
      <c r="D6" s="4">
        <f t="shared" si="0"/>
        <v>3.3136012869818821E-2</v>
      </c>
      <c r="E6" s="4">
        <f t="shared" si="1"/>
        <v>2.4653535906466573</v>
      </c>
      <c r="F6" s="4">
        <f t="shared" si="2"/>
        <v>3.7057138643296827</v>
      </c>
      <c r="G6" s="4">
        <f t="shared" si="3"/>
        <v>3.0814254455324117</v>
      </c>
      <c r="I6" s="4">
        <f t="shared" si="4"/>
        <v>1.0331360128698188</v>
      </c>
    </row>
    <row r="7" spans="1:9" x14ac:dyDescent="0.2">
      <c r="A7" s="4">
        <f>IF('True_Odds_Calculator_3-way'!A8="","",'True_Odds_Calculator_3-way'!A8)</f>
        <v>2.02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4.1900000000000004</v>
      </c>
      <c r="D7" s="4">
        <f t="shared" si="0"/>
        <v>3.4917808714477028E-2</v>
      </c>
      <c r="E7" s="4">
        <f t="shared" si="1"/>
        <v>2.0686363813045481</v>
      </c>
      <c r="F7" s="4">
        <f t="shared" si="2"/>
        <v>3.453449490164282</v>
      </c>
      <c r="G7" s="4">
        <f t="shared" si="3"/>
        <v>4.4048164658238349</v>
      </c>
      <c r="I7" s="4">
        <f t="shared" si="4"/>
        <v>1.034917808714477</v>
      </c>
    </row>
    <row r="8" spans="1:9" x14ac:dyDescent="0.2">
      <c r="A8" s="4">
        <f>IF('True_Odds_Calculator_3-way'!A9="","",'True_Odds_Calculator_3-way'!A9)</f>
        <v>2.62</v>
      </c>
      <c r="B8" s="4">
        <f>IF('True_Odds_Calculator_3-way'!B9="","",'True_Odds_Calculator_3-way'!B9)</f>
        <v>3.1</v>
      </c>
      <c r="C8" s="4">
        <f>IF('True_Odds_Calculator_3-way'!C9="","",'True_Odds_Calculator_3-way'!C9)</f>
        <v>2.94</v>
      </c>
      <c r="D8" s="4">
        <f t="shared" si="0"/>
        <v>4.4396088896035968E-2</v>
      </c>
      <c r="E8" s="4">
        <f t="shared" si="1"/>
        <v>2.7256817244428477</v>
      </c>
      <c r="F8" s="4">
        <f t="shared" si="2"/>
        <v>3.2490534409033263</v>
      </c>
      <c r="G8" s="4">
        <f t="shared" si="3"/>
        <v>3.0737324657983303</v>
      </c>
      <c r="I8" s="4">
        <f t="shared" si="4"/>
        <v>1.044396088896036</v>
      </c>
    </row>
    <row r="9" spans="1:9" x14ac:dyDescent="0.2">
      <c r="A9" s="4">
        <f>IF('True_Odds_Calculator_3-way'!A10="","",'True_Odds_Calculator_3-way'!A10)</f>
        <v>3.18</v>
      </c>
      <c r="B9" s="4">
        <f>IF('True_Odds_Calculator_3-way'!B10="","",'True_Odds_Calculator_3-way'!B10)</f>
        <v>3.08</v>
      </c>
      <c r="C9" s="4">
        <f>IF('True_Odds_Calculator_3-way'!C10="","",'True_Odds_Calculator_3-way'!C10)</f>
        <v>2.4700000000000002</v>
      </c>
      <c r="D9" s="4">
        <f t="shared" si="0"/>
        <v>4.3999033075497795E-2</v>
      </c>
      <c r="E9" s="4">
        <f t="shared" si="1"/>
        <v>3.3355674469702881</v>
      </c>
      <c r="F9" s="4">
        <f t="shared" si="2"/>
        <v>3.2257130066942326</v>
      </c>
      <c r="G9" s="4">
        <f t="shared" si="3"/>
        <v>2.5628411518467185</v>
      </c>
      <c r="I9" s="4">
        <f t="shared" si="4"/>
        <v>1.0439990330754978</v>
      </c>
    </row>
    <row r="10" spans="1:9" x14ac:dyDescent="0.2">
      <c r="A10" s="4">
        <f>IF('True_Odds_Calculator_3-way'!A11="","",'True_Odds_Calculator_3-way'!A11)</f>
        <v>2.97</v>
      </c>
      <c r="B10" s="4">
        <f>IF('True_Odds_Calculator_3-way'!B11="","",'True_Odds_Calculator_3-way'!B11)</f>
        <v>3.34</v>
      </c>
      <c r="C10" s="4">
        <f>IF('True_Odds_Calculator_3-way'!C11="","",'True_Odds_Calculator_3-way'!C11)</f>
        <v>2.4500000000000002</v>
      </c>
      <c r="D10" s="4">
        <f t="shared" si="0"/>
        <v>4.4264799611249517E-2</v>
      </c>
      <c r="E10" s="4">
        <f t="shared" si="1"/>
        <v>3.1061167177390736</v>
      </c>
      <c r="F10" s="4">
        <f t="shared" si="2"/>
        <v>3.5131323507941463</v>
      </c>
      <c r="G10" s="4">
        <f t="shared" si="3"/>
        <v>2.5418882072375131</v>
      </c>
      <c r="I10" s="4">
        <f t="shared" si="4"/>
        <v>1.0442647996112495</v>
      </c>
    </row>
    <row r="11" spans="1:9" x14ac:dyDescent="0.2">
      <c r="A11" s="4">
        <f>IF('True_Odds_Calculator_3-way'!A12="","",'True_Odds_Calculator_3-way'!A12)</f>
        <v>1.91</v>
      </c>
      <c r="B11" s="4">
        <f>IF('True_Odds_Calculator_3-way'!B12="","",'True_Odds_Calculator_3-way'!B12)</f>
        <v>3.9</v>
      </c>
      <c r="C11" s="4">
        <f>IF('True_Odds_Calculator_3-way'!C12="","",'True_Odds_Calculator_3-way'!C12)</f>
        <v>3.93</v>
      </c>
      <c r="D11" s="4">
        <f t="shared" si="0"/>
        <v>3.4423392042991718E-2</v>
      </c>
      <c r="E11" s="4">
        <f t="shared" si="1"/>
        <v>1.9527979619894218</v>
      </c>
      <c r="F11" s="4">
        <f t="shared" si="2"/>
        <v>4.082702614502141</v>
      </c>
      <c r="G11" s="4">
        <f t="shared" si="3"/>
        <v>4.1155911144101935</v>
      </c>
      <c r="I11" s="4">
        <f t="shared" si="4"/>
        <v>1.0344233920429917</v>
      </c>
    </row>
    <row r="12" spans="1: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</v>
      </c>
      <c r="D12" s="4">
        <f t="shared" si="0"/>
        <v>3.3648735224336646E-2</v>
      </c>
      <c r="E12" s="4">
        <f t="shared" si="1"/>
        <v>4.3966240372263865</v>
      </c>
      <c r="F12" s="4">
        <f t="shared" si="2"/>
        <v>3.5239930367472847</v>
      </c>
      <c r="G12" s="4">
        <f t="shared" si="3"/>
        <v>2.0458945084068714</v>
      </c>
      <c r="I12" s="4">
        <f t="shared" si="4"/>
        <v>1.0336487352243366</v>
      </c>
    </row>
    <row r="13" spans="1:9" x14ac:dyDescent="0.2">
      <c r="A13" s="4">
        <f>IF('True_Odds_Calculator_3-way'!A14="","",'True_Odds_Calculator_3-way'!A14)</f>
        <v>1.86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4.91</v>
      </c>
      <c r="D13" s="4">
        <f t="shared" si="0"/>
        <v>2.948483442253691E-2</v>
      </c>
      <c r="E13" s="4">
        <f t="shared" si="1"/>
        <v>1.8946350606537965</v>
      </c>
      <c r="F13" s="4">
        <f t="shared" si="2"/>
        <v>3.5925197429115547</v>
      </c>
      <c r="G13" s="4">
        <f t="shared" si="3"/>
        <v>5.1589548899508575</v>
      </c>
      <c r="I13" s="4">
        <f t="shared" si="4"/>
        <v>1.0294848344225369</v>
      </c>
    </row>
    <row r="14" spans="1:9" x14ac:dyDescent="0.2">
      <c r="A14" s="4">
        <f>IF('True_Odds_Calculator_3-way'!A15="","",'True_Odds_Calculator_3-way'!A15)</f>
        <v>1.58</v>
      </c>
      <c r="B14" s="4">
        <f>IF('True_Odds_Calculator_3-way'!B15="","",'True_Odds_Calculator_3-way'!B15)</f>
        <v>4.25</v>
      </c>
      <c r="C14" s="4">
        <f>IF('True_Odds_Calculator_3-way'!C15="","",'True_Odds_Calculator_3-way'!C15)</f>
        <v>6.06</v>
      </c>
      <c r="D14" s="4">
        <f t="shared" si="0"/>
        <v>3.3222011702287002E-2</v>
      </c>
      <c r="E14" s="4">
        <f t="shared" si="1"/>
        <v>1.6081374624406064</v>
      </c>
      <c r="F14" s="4">
        <f t="shared" si="2"/>
        <v>4.4599031875057076</v>
      </c>
      <c r="G14" s="4">
        <f t="shared" si="3"/>
        <v>6.495932017602204</v>
      </c>
      <c r="I14" s="4">
        <f t="shared" si="4"/>
        <v>1.033222011702287</v>
      </c>
    </row>
    <row r="15" spans="1:9" x14ac:dyDescent="0.2">
      <c r="A15" s="4">
        <f>IF('True_Odds_Calculator_3-way'!A16="","",'True_Odds_Calculator_3-way'!A16)</f>
        <v>3.68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2.19</v>
      </c>
      <c r="D15" s="4">
        <f t="shared" si="0"/>
        <v>4.3817548250203897E-2</v>
      </c>
      <c r="E15" s="4">
        <f t="shared" si="1"/>
        <v>3.8890337183921786</v>
      </c>
      <c r="F15" s="4">
        <f t="shared" si="2"/>
        <v>3.3238982947644917</v>
      </c>
      <c r="G15" s="4">
        <f t="shared" si="3"/>
        <v>2.2623658676631391</v>
      </c>
      <c r="I15" s="4">
        <f t="shared" si="4"/>
        <v>1.0438175482502039</v>
      </c>
    </row>
    <row r="16" spans="1:9" x14ac:dyDescent="0.2">
      <c r="A16" s="4">
        <f>IF('True_Odds_Calculator_3-way'!A17="","",'True_Odds_Calculator_3-way'!A17)</f>
        <v>3.25</v>
      </c>
      <c r="B16" s="4">
        <f>IF('True_Odds_Calculator_3-way'!B17="","",'True_Odds_Calculator_3-way'!B17)</f>
        <v>3.26</v>
      </c>
      <c r="C16" s="4">
        <f>IF('True_Odds_Calculator_3-way'!C17="","",'True_Odds_Calculator_3-way'!C17)</f>
        <v>2.33</v>
      </c>
      <c r="D16" s="4">
        <f t="shared" si="0"/>
        <v>4.3625323306199615E-2</v>
      </c>
      <c r="E16" s="4">
        <f t="shared" si="1"/>
        <v>3.4112167182163429</v>
      </c>
      <c r="F16" s="4">
        <f t="shared" si="2"/>
        <v>3.422235109551282</v>
      </c>
      <c r="G16" s="4">
        <f t="shared" si="3"/>
        <v>2.4117145178544388</v>
      </c>
      <c r="I16" s="4">
        <f t="shared" si="4"/>
        <v>1.0436253233061996</v>
      </c>
    </row>
    <row r="17" spans="1:9" x14ac:dyDescent="0.2">
      <c r="A17" s="4">
        <f>IF('True_Odds_Calculator_3-way'!A18="","",'True_Odds_Calculator_3-way'!A18)</f>
        <v>2.04</v>
      </c>
      <c r="B17" s="4">
        <f>IF('True_Odds_Calculator_3-way'!B18="","",'True_Odds_Calculator_3-way'!B18)</f>
        <v>3.57</v>
      </c>
      <c r="C17" s="4">
        <f>IF('True_Odds_Calculator_3-way'!C18="","",'True_Odds_Calculator_3-way'!C18)</f>
        <v>3.65</v>
      </c>
      <c r="D17" s="4">
        <f t="shared" si="0"/>
        <v>4.428072598902566E-2</v>
      </c>
      <c r="E17" s="4">
        <f t="shared" si="1"/>
        <v>2.1033332436576897</v>
      </c>
      <c r="F17" s="4">
        <f t="shared" si="2"/>
        <v>3.7685818953051187</v>
      </c>
      <c r="G17" s="4">
        <f t="shared" si="3"/>
        <v>3.8578407184446855</v>
      </c>
      <c r="I17" s="4">
        <f t="shared" si="4"/>
        <v>1.0442807259890257</v>
      </c>
    </row>
    <row r="18" spans="1:9" x14ac:dyDescent="0.2">
      <c r="A18" s="4">
        <f>IF('True_Odds_Calculator_3-way'!A19="","",'True_Odds_Calculator_3-way'!A19)</f>
        <v>1.88</v>
      </c>
      <c r="B18" s="4">
        <f>IF('True_Odds_Calculator_3-way'!B19="","",'True_Odds_Calculator_3-way'!B19)</f>
        <v>3.59</v>
      </c>
      <c r="C18" s="4">
        <f>IF('True_Odds_Calculator_3-way'!C19="","",'True_Odds_Calculator_3-way'!C19)</f>
        <v>4.1900000000000004</v>
      </c>
      <c r="D18" s="4">
        <f t="shared" si="0"/>
        <v>4.9129910137321042E-2</v>
      </c>
      <c r="E18" s="4">
        <f t="shared" si="1"/>
        <v>1.9397202566580549</v>
      </c>
      <c r="F18" s="4">
        <f t="shared" si="2"/>
        <v>3.8142477325133686</v>
      </c>
      <c r="G18" s="4">
        <f t="shared" si="3"/>
        <v>4.4986917130371822</v>
      </c>
      <c r="I18" s="4">
        <f t="shared" si="4"/>
        <v>1.049129910137321</v>
      </c>
    </row>
    <row r="19" spans="1:9" x14ac:dyDescent="0.2">
      <c r="A19" s="4">
        <f>IF('True_Odds_Calculator_3-way'!A20="","",'True_Odds_Calculator_3-way'!A20)</f>
        <v>2.2200000000000002</v>
      </c>
      <c r="B19" s="4">
        <f>IF('True_Odds_Calculator_3-way'!B20="","",'True_Odds_Calculator_3-way'!B20)</f>
        <v>3.29</v>
      </c>
      <c r="C19" s="4">
        <f>IF('True_Odds_Calculator_3-way'!C20="","",'True_Odds_Calculator_3-way'!C20)</f>
        <v>3.58</v>
      </c>
      <c r="D19" s="4">
        <f t="shared" si="0"/>
        <v>3.3731427170152983E-2</v>
      </c>
      <c r="E19" s="4">
        <f t="shared" si="1"/>
        <v>2.2768326016808484</v>
      </c>
      <c r="F19" s="4">
        <f t="shared" si="2"/>
        <v>3.4163791476988354</v>
      </c>
      <c r="G19" s="4">
        <f t="shared" si="3"/>
        <v>3.7301490807823181</v>
      </c>
      <c r="I19" s="4">
        <f t="shared" si="4"/>
        <v>1.033731427170153</v>
      </c>
    </row>
    <row r="20" spans="1:9" x14ac:dyDescent="0.2">
      <c r="A20" s="4">
        <f>IF('True_Odds_Calculator_3-way'!A21="","",'True_Odds_Calculator_3-way'!A21)</f>
        <v>1.78</v>
      </c>
      <c r="B20" s="4">
        <f>IF('True_Odds_Calculator_3-way'!B21="","",'True_Odds_Calculator_3-way'!B21)</f>
        <v>3.73</v>
      </c>
      <c r="C20" s="4">
        <f>IF('True_Odds_Calculator_3-way'!C21="","",'True_Odds_Calculator_3-way'!C21)</f>
        <v>4.82</v>
      </c>
      <c r="D20" s="4">
        <f t="shared" si="0"/>
        <v>3.7363147222346793E-2</v>
      </c>
      <c r="E20" s="4">
        <f t="shared" si="1"/>
        <v>1.8203550891477127</v>
      </c>
      <c r="F20" s="4">
        <f t="shared" si="2"/>
        <v>3.9117182713778544</v>
      </c>
      <c r="G20" s="4">
        <f t="shared" si="3"/>
        <v>5.1278239005158923</v>
      </c>
      <c r="I20" s="4">
        <f t="shared" si="4"/>
        <v>1.0373631472223468</v>
      </c>
    </row>
    <row r="21" spans="1:9" x14ac:dyDescent="0.2">
      <c r="A21" s="4">
        <f>IF('True_Odds_Calculator_3-way'!A22="","",'True_Odds_Calculator_3-way'!A22)</f>
        <v>2.48</v>
      </c>
      <c r="B21" s="4">
        <f>IF('True_Odds_Calculator_3-way'!B22="","",'True_Odds_Calculator_3-way'!B22)</f>
        <v>3.26</v>
      </c>
      <c r="C21" s="4">
        <f>IF('True_Odds_Calculator_3-way'!C22="","",'True_Odds_Calculator_3-way'!C22)</f>
        <v>3.1</v>
      </c>
      <c r="D21" s="4">
        <f t="shared" si="0"/>
        <v>3.2554917870571964E-2</v>
      </c>
      <c r="E21" s="4">
        <f t="shared" si="1"/>
        <v>2.5485877605917953</v>
      </c>
      <c r="F21" s="4">
        <f t="shared" si="2"/>
        <v>3.3795563482331961</v>
      </c>
      <c r="G21" s="4">
        <f t="shared" si="3"/>
        <v>3.2079145064014396</v>
      </c>
      <c r="I21" s="4">
        <f t="shared" si="4"/>
        <v>1.032554917870572</v>
      </c>
    </row>
    <row r="22" spans="1:9" x14ac:dyDescent="0.2">
      <c r="A22" s="4">
        <f>IF('True_Odds_Calculator_3-way'!A23="","",'True_Odds_Calculator_3-way'!A23)</f>
        <v>2.76</v>
      </c>
      <c r="B22" s="4">
        <f>IF('True_Odds_Calculator_3-way'!B23="","",'True_Odds_Calculator_3-way'!B23)</f>
        <v>3.04</v>
      </c>
      <c r="C22" s="4">
        <f>IF('True_Odds_Calculator_3-way'!C23="","",'True_Odds_Calculator_3-way'!C23)</f>
        <v>2.92</v>
      </c>
      <c r="D22" s="4">
        <f t="shared" si="0"/>
        <v>3.3731962425420425E-2</v>
      </c>
      <c r="E22" s="4">
        <f t="shared" si="1"/>
        <v>2.8483954095742177</v>
      </c>
      <c r="F22" s="4">
        <f t="shared" si="2"/>
        <v>3.147590047744079</v>
      </c>
      <c r="G22" s="4">
        <f t="shared" si="3"/>
        <v>3.0191252592754227</v>
      </c>
      <c r="I22" s="4">
        <f t="shared" si="4"/>
        <v>1.0337319624254204</v>
      </c>
    </row>
    <row r="23" spans="1:9" x14ac:dyDescent="0.2">
      <c r="A23" s="4">
        <f>IF('True_Odds_Calculator_3-way'!A24="","",'True_Odds_Calculator_3-way'!A24)</f>
        <v>3.49</v>
      </c>
      <c r="B23" s="4">
        <f>IF('True_Odds_Calculator_3-way'!B24="","",'True_Odds_Calculator_3-way'!B24)</f>
        <v>3.2</v>
      </c>
      <c r="C23" s="4">
        <f>IF('True_Odds_Calculator_3-way'!C24="","",'True_Odds_Calculator_3-way'!C24)</f>
        <v>2.33</v>
      </c>
      <c r="D23" s="4">
        <f t="shared" si="0"/>
        <v>2.8217500645621563E-2</v>
      </c>
      <c r="E23" s="4">
        <f t="shared" si="1"/>
        <v>3.6084523526676393</v>
      </c>
      <c r="F23" s="4">
        <f t="shared" si="2"/>
        <v>3.2993046738830922</v>
      </c>
      <c r="G23" s="4">
        <f t="shared" si="3"/>
        <v>2.3822074877615753</v>
      </c>
      <c r="I23" s="4">
        <f t="shared" si="4"/>
        <v>1.0282175006456216</v>
      </c>
    </row>
    <row r="24" spans="1:9" x14ac:dyDescent="0.2">
      <c r="A24" s="4">
        <f>IF('True_Odds_Calculator_3-way'!A25="","",'True_Odds_Calculator_3-way'!A25)</f>
        <v>2.0099999999999998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4.13</v>
      </c>
      <c r="D24" s="4">
        <f t="shared" si="0"/>
        <v>2.8660529456734807E-2</v>
      </c>
      <c r="E24" s="4">
        <f t="shared" si="1"/>
        <v>2.0493528094977815</v>
      </c>
      <c r="F24" s="4">
        <f t="shared" si="2"/>
        <v>3.5782805797406709</v>
      </c>
      <c r="G24" s="4">
        <f t="shared" si="3"/>
        <v>4.2996468468655493</v>
      </c>
      <c r="I24" s="4">
        <f t="shared" si="4"/>
        <v>1.0286605294567348</v>
      </c>
    </row>
    <row r="25" spans="1: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4.96</v>
      </c>
      <c r="D25" s="4">
        <f t="shared" si="0"/>
        <v>3.0812052765140319E-2</v>
      </c>
      <c r="E25" s="4">
        <f t="shared" si="1"/>
        <v>1.7302097445684956</v>
      </c>
      <c r="F25" s="4">
        <f t="shared" si="2"/>
        <v>4.3347620345365812</v>
      </c>
      <c r="G25" s="4">
        <f t="shared" si="3"/>
        <v>5.2262381265308564</v>
      </c>
      <c r="I25" s="4">
        <f t="shared" si="4"/>
        <v>1.0308120527651403</v>
      </c>
    </row>
    <row r="26" spans="1:9" x14ac:dyDescent="0.2">
      <c r="A26" s="4">
        <f>IF('True_Odds_Calculator_3-way'!A27="","",'True_Odds_Calculator_3-way'!A27)</f>
        <v>1.4</v>
      </c>
      <c r="B26" s="4">
        <f>IF('True_Odds_Calculator_3-way'!B27="","",'True_Odds_Calculator_3-way'!B27)</f>
        <v>4.7699999999999996</v>
      </c>
      <c r="C26" s="4">
        <f>IF('True_Odds_Calculator_3-way'!C27="","",'True_Odds_Calculator_3-way'!C27)</f>
        <v>7.84</v>
      </c>
      <c r="D26" s="4">
        <f t="shared" si="0"/>
        <v>5.1480340563898608E-2</v>
      </c>
      <c r="E26" s="4">
        <f t="shared" si="1"/>
        <v>1.4344617367422401</v>
      </c>
      <c r="F26" s="4">
        <f t="shared" si="2"/>
        <v>5.1952507085038997</v>
      </c>
      <c r="G26" s="4">
        <f t="shared" si="3"/>
        <v>9.0587171371358473</v>
      </c>
      <c r="I26" s="4">
        <f t="shared" si="4"/>
        <v>1.0514803405638986</v>
      </c>
    </row>
    <row r="27" spans="1:9" x14ac:dyDescent="0.2">
      <c r="A27" s="4">
        <f>IF('True_Odds_Calculator_3-way'!A28="","",'True_Odds_Calculator_3-way'!A28)</f>
        <v>3.07</v>
      </c>
      <c r="B27" s="4">
        <f>IF('True_Odds_Calculator_3-way'!B28="","",'True_Odds_Calculator_3-way'!B28)</f>
        <v>3.16</v>
      </c>
      <c r="C27" s="4">
        <f>IF('True_Odds_Calculator_3-way'!C28="","",'True_Odds_Calculator_3-way'!C28)</f>
        <v>2.6</v>
      </c>
      <c r="D27" s="4">
        <f t="shared" si="0"/>
        <v>2.6803979840717584E-2</v>
      </c>
      <c r="E27" s="4">
        <f t="shared" si="1"/>
        <v>3.1565832023467455</v>
      </c>
      <c r="F27" s="4">
        <f t="shared" si="2"/>
        <v>3.2518100620887398</v>
      </c>
      <c r="G27" s="4">
        <f t="shared" si="3"/>
        <v>2.6618347291638531</v>
      </c>
      <c r="I27" s="4">
        <f t="shared" si="4"/>
        <v>1.0268039798407176</v>
      </c>
    </row>
    <row r="28" spans="1:9" x14ac:dyDescent="0.2">
      <c r="A28" s="4">
        <f>IF('True_Odds_Calculator_3-way'!A29="","",'True_Odds_Calculator_3-way'!A29)</f>
        <v>2.42</v>
      </c>
      <c r="B28" s="4">
        <f>IF('True_Odds_Calculator_3-way'!B29="","",'True_Odds_Calculator_3-way'!B29)</f>
        <v>3.24</v>
      </c>
      <c r="C28" s="4">
        <f>IF('True_Odds_Calculator_3-way'!C29="","",'True_Odds_Calculator_3-way'!C29)</f>
        <v>3.26</v>
      </c>
      <c r="D28" s="4">
        <f t="shared" si="0"/>
        <v>2.8613582062178455E-2</v>
      </c>
      <c r="E28" s="4">
        <f t="shared" si="1"/>
        <v>2.4771772715478786</v>
      </c>
      <c r="F28" s="4">
        <f t="shared" si="2"/>
        <v>3.3433174306755502</v>
      </c>
      <c r="G28" s="4">
        <f t="shared" si="3"/>
        <v>3.3646174842288676</v>
      </c>
      <c r="I28" s="4">
        <f t="shared" si="4"/>
        <v>1.0286135820621785</v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R37" sqref="R3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3.31</v>
      </c>
      <c r="B3">
        <v>2.93</v>
      </c>
      <c r="C3">
        <v>2.57</v>
      </c>
      <c r="D3" s="20">
        <f>IF(OR($A3="",$B3="",$C3=""),"",(1/A3)+(1/B3)+(1/C3)-1)</f>
        <v>3.2516790318781297E-2</v>
      </c>
      <c r="E3" s="17">
        <f>IF(OR($A3="",$B3="",$C3=""),"",A3*'MPTO_working_3-way'!$I2)</f>
        <v>3.4176305759551662</v>
      </c>
      <c r="F3" s="21">
        <f>IF(OR($A3="",$B3="",$C3=""),"",B3*'MPTO_working_3-way'!$I2)</f>
        <v>3.0252741956340294</v>
      </c>
      <c r="G3" s="22">
        <f>IF(OR($A3="",$B3="",$C3=""),"",C3*'MPTO_working_3-way'!$I2)</f>
        <v>2.6535681511192677</v>
      </c>
      <c r="H3" s="17">
        <f>IF(OR($A3="",$B3="",$C3=""),"",'MPTO_working_3-way'!E2)</f>
        <v>3.4331714052326663</v>
      </c>
      <c r="I3" s="21">
        <f>IF(OR($A3="",$B3="",$C3=""),"",'MPTO_working_3-way'!F2)</f>
        <v>3.0261031821964481</v>
      </c>
      <c r="J3" s="22">
        <f>IF(OR($A3="",$B3="",$C3=""),"",'MPTO_working_3-way'!G2)</f>
        <v>2.6436414082362125</v>
      </c>
      <c r="K3" s="17">
        <f>IF(OR($A3="",$B3="",$C3=""),"",'OddsRatio_working_3-way'!H2)</f>
        <v>3.4251892896608678</v>
      </c>
      <c r="L3" s="21">
        <f>IF(OR($A3="",$B3="",$C3=""),"",'OddsRatio_working_3-way'!I2)</f>
        <v>3.0262404021841882</v>
      </c>
      <c r="M3" s="22">
        <f>IF(OR($A3="",$B3="",$C3=""),"",'OddsRatio_working_3-way'!J2)</f>
        <v>2.6482888245747018</v>
      </c>
      <c r="N3" s="23">
        <f>(1/E3)* 100</f>
        <v>29.260037847142623</v>
      </c>
      <c r="O3" s="24">
        <f>(1/F3)* 100</f>
        <v>33.054855042335177</v>
      </c>
      <c r="P3" s="24">
        <f>(1/G3)* 100</f>
        <v>37.685107110522218</v>
      </c>
      <c r="Q3" t="s">
        <v>97</v>
      </c>
      <c r="R3" t="s">
        <v>100</v>
      </c>
      <c r="S3" t="s">
        <v>131</v>
      </c>
      <c r="AD3" s="28"/>
      <c r="AE3" s="28"/>
      <c r="AH3" s="37"/>
      <c r="AI3" s="28"/>
      <c r="AJ3" t="s">
        <v>93</v>
      </c>
    </row>
    <row r="4" spans="1:36" s="40" customFormat="1" ht="15" x14ac:dyDescent="0.25">
      <c r="A4">
        <v>1.97</v>
      </c>
      <c r="B4">
        <v>3.43</v>
      </c>
      <c r="C4">
        <v>4.26</v>
      </c>
      <c r="D4" s="20">
        <f t="shared" ref="D4:D67" si="0">IF(OR($A4="",$B4="",$C4=""),"",(1/A4)+(1/B4)+(1/C4)-1)</f>
        <v>3.3901186739901279E-2</v>
      </c>
      <c r="E4" s="17">
        <f>IF(OR($A4="",$B4="",$C4=""),"",A4*'MPTO_working_3-way'!$I3)</f>
        <v>2.0367853378776055</v>
      </c>
      <c r="F4" s="21">
        <f>IF(OR($A4="",$B4="",$C4=""),"",B4*'MPTO_working_3-way'!$I3)</f>
        <v>3.5462810705178613</v>
      </c>
      <c r="G4" s="22">
        <f>IF(OR($A4="",$B4="",$C4=""),"",C4*'MPTO_working_3-way'!$I3)</f>
        <v>4.4044190555119789</v>
      </c>
      <c r="H4" s="17"/>
      <c r="I4" s="21"/>
      <c r="J4" s="22"/>
      <c r="K4" s="17"/>
      <c r="L4" s="21"/>
      <c r="M4" s="22"/>
      <c r="N4" s="23">
        <f t="shared" ref="N4" si="1">(1/E4)* 100</f>
        <v>49.096975582219748</v>
      </c>
      <c r="O4" s="24">
        <f t="shared" ref="O4" si="2">(1/F4)* 100</f>
        <v>28.198554488913384</v>
      </c>
      <c r="P4" s="24">
        <f t="shared" ref="P4" si="3">(1/G4)* 100</f>
        <v>22.704469928866882</v>
      </c>
      <c r="Q4" t="s">
        <v>95</v>
      </c>
      <c r="R4" t="s">
        <v>89</v>
      </c>
      <c r="S4" t="s">
        <v>131</v>
      </c>
      <c r="AD4" s="37"/>
      <c r="AE4" s="37"/>
      <c r="AH4" s="37"/>
      <c r="AI4" s="37"/>
      <c r="AJ4" t="s">
        <v>93</v>
      </c>
    </row>
    <row r="5" spans="1:36" s="40" customFormat="1" ht="15" x14ac:dyDescent="0.25">
      <c r="A5">
        <v>3.33</v>
      </c>
      <c r="B5">
        <v>3.39</v>
      </c>
      <c r="C5">
        <v>2.2799999999999998</v>
      </c>
      <c r="D5" s="20">
        <f t="shared" ref="D5:D29" si="4">IF(OR($A5="",$B5="",$C5=""),"",(1/A5)+(1/B5)+(1/C5)-1)</f>
        <v>3.3882042265833689E-2</v>
      </c>
      <c r="E5" s="17">
        <f>IF(OR($A5="",$B5="",$C5=""),"",A5*'MPTO_working_3-way'!$I4)</f>
        <v>3.4428272007452261</v>
      </c>
      <c r="F5" s="21">
        <f>IF(OR($A5="",$B5="",$C5=""),"",B5*'MPTO_working_3-way'!$I4)</f>
        <v>3.5048601232811762</v>
      </c>
      <c r="G5" s="22">
        <f>IF(OR($A5="",$B5="",$C5=""),"",C5*'MPTO_working_3-way'!$I4)</f>
        <v>2.3572510563661004</v>
      </c>
      <c r="H5" s="17"/>
      <c r="I5" s="21"/>
      <c r="J5" s="22"/>
      <c r="K5" s="17"/>
      <c r="L5" s="21"/>
      <c r="M5" s="22"/>
      <c r="N5" s="23">
        <f t="shared" ref="N5:N29" si="5">(1/E5)* 100</f>
        <v>29.04589576216728</v>
      </c>
      <c r="O5" s="24">
        <f t="shared" ref="O5:O29" si="6">(1/F5)* 100</f>
        <v>28.53180911150945</v>
      </c>
      <c r="P5" s="24">
        <f t="shared" ref="P5:P29" si="7">(1/G5)* 100</f>
        <v>42.42229512632327</v>
      </c>
      <c r="Q5" t="s">
        <v>92</v>
      </c>
      <c r="R5" t="s">
        <v>96</v>
      </c>
      <c r="S5" t="s">
        <v>131</v>
      </c>
      <c r="AD5" s="37"/>
      <c r="AE5" s="37"/>
      <c r="AH5" s="37"/>
      <c r="AI5" s="37"/>
      <c r="AJ5" t="s">
        <v>93</v>
      </c>
    </row>
    <row r="6" spans="1:36" s="40" customFormat="1" ht="15" x14ac:dyDescent="0.25">
      <c r="A6">
        <v>2.1800000000000002</v>
      </c>
      <c r="B6">
        <v>2.99</v>
      </c>
      <c r="C6">
        <v>4.1500000000000004</v>
      </c>
      <c r="D6" s="20">
        <f t="shared" si="4"/>
        <v>3.4127612287078835E-2</v>
      </c>
      <c r="E6" s="17">
        <f>IF(OR($A6="",$B6="",$C6=""),"",A6*'MPTO_working_3-way'!$I5)</f>
        <v>2.254398194785832</v>
      </c>
      <c r="F6" s="21">
        <f>IF(OR($A6="",$B6="",$C6=""),"",B6*'MPTO_working_3-way'!$I5)</f>
        <v>3.092041560738366</v>
      </c>
      <c r="G6" s="22">
        <f>IF(OR($A6="",$B6="",$C6=""),"",C6*'MPTO_working_3-way'!$I5)</f>
        <v>4.291629590991378</v>
      </c>
      <c r="H6" s="17"/>
      <c r="I6" s="21"/>
      <c r="J6" s="22"/>
      <c r="K6" s="17"/>
      <c r="L6" s="21"/>
      <c r="M6" s="22"/>
      <c r="N6" s="23">
        <f t="shared" si="5"/>
        <v>44.357736016329632</v>
      </c>
      <c r="O6" s="24">
        <f t="shared" si="6"/>
        <v>32.341091811236986</v>
      </c>
      <c r="P6" s="24">
        <f t="shared" si="7"/>
        <v>23.301172172433393</v>
      </c>
      <c r="Q6" t="s">
        <v>82</v>
      </c>
      <c r="R6" t="s">
        <v>85</v>
      </c>
      <c r="S6" t="s">
        <v>131</v>
      </c>
      <c r="AD6" s="37"/>
      <c r="AE6" s="37"/>
      <c r="AH6" s="37"/>
      <c r="AI6" s="37"/>
      <c r="AJ6" t="s">
        <v>77</v>
      </c>
    </row>
    <row r="7" spans="1:36" s="40" customFormat="1" ht="15" x14ac:dyDescent="0.25">
      <c r="A7">
        <v>2.4</v>
      </c>
      <c r="B7">
        <v>3.56</v>
      </c>
      <c r="C7">
        <v>2.98</v>
      </c>
      <c r="D7" s="20">
        <f t="shared" si="4"/>
        <v>3.3136012869818821E-2</v>
      </c>
      <c r="E7" s="17">
        <f>IF(OR($A7="",$B7="",$C7=""),"",A7*'MPTO_working_3-way'!$I6)</f>
        <v>2.4795264308875651</v>
      </c>
      <c r="F7" s="21">
        <f>IF(OR($A7="",$B7="",$C7=""),"",B7*'MPTO_working_3-way'!$I6)</f>
        <v>3.6779642058165551</v>
      </c>
      <c r="G7" s="22">
        <f>IF(OR($A7="",$B7="",$C7=""),"",C7*'MPTO_working_3-way'!$I6)</f>
        <v>3.0787453183520599</v>
      </c>
      <c r="H7" s="17"/>
      <c r="I7" s="21"/>
      <c r="J7" s="22"/>
      <c r="K7" s="17"/>
      <c r="L7" s="21"/>
      <c r="M7" s="22"/>
      <c r="N7" s="23">
        <f t="shared" si="5"/>
        <v>40.330281925732187</v>
      </c>
      <c r="O7" s="24">
        <f t="shared" si="6"/>
        <v>27.18895410723518</v>
      </c>
      <c r="P7" s="24">
        <f t="shared" si="7"/>
        <v>32.48076396703263</v>
      </c>
      <c r="Q7" t="s">
        <v>99</v>
      </c>
      <c r="R7" t="s">
        <v>94</v>
      </c>
      <c r="S7" t="s">
        <v>123</v>
      </c>
      <c r="AD7" s="37"/>
      <c r="AE7" s="37"/>
      <c r="AH7" s="37"/>
      <c r="AI7" s="37"/>
      <c r="AJ7" t="s">
        <v>93</v>
      </c>
    </row>
    <row r="8" spans="1:36" s="36" customFormat="1" ht="15" x14ac:dyDescent="0.25">
      <c r="A8">
        <v>2.02</v>
      </c>
      <c r="B8">
        <v>3.32</v>
      </c>
      <c r="C8">
        <v>4.1900000000000004</v>
      </c>
      <c r="D8" s="20">
        <f t="shared" si="4"/>
        <v>3.4917808714477028E-2</v>
      </c>
      <c r="E8" s="17">
        <f>IF(OR($A8="",$B8="",$C8=""),"",A8*'MPTO_working_3-way'!$I7)</f>
        <v>2.0905339736032436</v>
      </c>
      <c r="F8" s="21">
        <f>IF(OR($A8="",$B8="",$C8=""),"",B8*'MPTO_working_3-way'!$I7)</f>
        <v>3.4359271249320638</v>
      </c>
      <c r="G8" s="22">
        <f>IF(OR($A8="",$B8="",$C8=""),"",C8*'MPTO_working_3-way'!$I7)</f>
        <v>4.3363056185136593</v>
      </c>
      <c r="H8" s="17"/>
      <c r="I8" s="21"/>
      <c r="J8" s="22"/>
      <c r="K8" s="17"/>
      <c r="L8" s="21"/>
      <c r="M8" s="22"/>
      <c r="N8" s="23">
        <f t="shared" si="5"/>
        <v>47.834668684020492</v>
      </c>
      <c r="O8" s="24">
        <f t="shared" si="6"/>
        <v>29.104226127024518</v>
      </c>
      <c r="P8" s="24">
        <f t="shared" si="7"/>
        <v>23.061105188954983</v>
      </c>
      <c r="Q8" t="s">
        <v>101</v>
      </c>
      <c r="R8" t="s">
        <v>98</v>
      </c>
      <c r="S8" t="s">
        <v>123</v>
      </c>
      <c r="AD8" s="37"/>
      <c r="AE8" s="37"/>
      <c r="AH8" s="37"/>
      <c r="AI8" s="37"/>
      <c r="AJ8" t="s">
        <v>93</v>
      </c>
    </row>
    <row r="9" spans="1:36" s="36" customFormat="1" ht="15" x14ac:dyDescent="0.25">
      <c r="A9">
        <v>2.62</v>
      </c>
      <c r="B9">
        <v>3.1</v>
      </c>
      <c r="C9">
        <v>2.94</v>
      </c>
      <c r="D9" s="20">
        <f t="shared" si="4"/>
        <v>4.4396088896035968E-2</v>
      </c>
      <c r="E9" s="17">
        <f>IF(OR($A9="",$B9="",$C9=""),"",A9*'MPTO_working_3-way'!$I8)</f>
        <v>2.7363177529076141</v>
      </c>
      <c r="F9" s="21">
        <f>IF(OR($A9="",$B9="",$C9=""),"",B9*'MPTO_working_3-way'!$I8)</f>
        <v>3.2376278755777115</v>
      </c>
      <c r="G9" s="22">
        <f>IF(OR($A9="",$B9="",$C9=""),"",C9*'MPTO_working_3-way'!$I8)</f>
        <v>3.0705245013543458</v>
      </c>
      <c r="H9" s="17"/>
      <c r="I9" s="21"/>
      <c r="J9" s="22"/>
      <c r="K9" s="17"/>
      <c r="L9" s="21"/>
      <c r="M9" s="22"/>
      <c r="N9" s="23">
        <f t="shared" si="5"/>
        <v>36.545463294144071</v>
      </c>
      <c r="O9" s="24">
        <f t="shared" si="6"/>
        <v>30.886810913115308</v>
      </c>
      <c r="P9" s="24">
        <f t="shared" si="7"/>
        <v>32.567725792740632</v>
      </c>
      <c r="Q9" t="s">
        <v>109</v>
      </c>
      <c r="R9" t="s">
        <v>106</v>
      </c>
      <c r="S9" t="s">
        <v>123</v>
      </c>
      <c r="AD9" s="37"/>
      <c r="AE9" s="37"/>
      <c r="AH9" s="37"/>
      <c r="AI9" s="37"/>
      <c r="AJ9" t="s">
        <v>93</v>
      </c>
    </row>
    <row r="10" spans="1:36" s="36" customFormat="1" ht="15" x14ac:dyDescent="0.25">
      <c r="A10">
        <v>3.18</v>
      </c>
      <c r="B10">
        <v>3.08</v>
      </c>
      <c r="C10">
        <v>2.4700000000000002</v>
      </c>
      <c r="D10" s="20">
        <f t="shared" si="4"/>
        <v>4.3999033075497795E-2</v>
      </c>
      <c r="E10" s="17">
        <f>IF(OR($A10="",$B10="",$C10=""),"",A10*'MPTO_working_3-way'!$I9)</f>
        <v>3.3199169251800833</v>
      </c>
      <c r="F10" s="21">
        <f>IF(OR($A10="",$B10="",$C10=""),"",B10*'MPTO_working_3-way'!$I9)</f>
        <v>3.2155170218725333</v>
      </c>
      <c r="G10" s="22">
        <f>IF(OR($A10="",$B10="",$C10=""),"",C10*'MPTO_working_3-way'!$I9)</f>
        <v>2.5786776116964796</v>
      </c>
      <c r="H10" s="17"/>
      <c r="I10" s="21"/>
      <c r="J10" s="22"/>
      <c r="K10" s="17"/>
      <c r="L10" s="21"/>
      <c r="M10" s="22"/>
      <c r="N10" s="23">
        <f t="shared" si="5"/>
        <v>30.121235637417541</v>
      </c>
      <c r="O10" s="24">
        <f t="shared" si="6"/>
        <v>31.099197833437596</v>
      </c>
      <c r="P10" s="24">
        <f t="shared" si="7"/>
        <v>38.779566529144859</v>
      </c>
      <c r="Q10" t="s">
        <v>105</v>
      </c>
      <c r="R10" t="s">
        <v>91</v>
      </c>
      <c r="S10" t="s">
        <v>123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2.97</v>
      </c>
      <c r="B11">
        <v>3.34</v>
      </c>
      <c r="C11">
        <v>2.4500000000000002</v>
      </c>
      <c r="D11" s="20">
        <f t="shared" si="4"/>
        <v>4.4264799611249517E-2</v>
      </c>
      <c r="E11" s="17">
        <f>IF(OR($A11="",$B11="",$C11=""),"",A11*'MPTO_working_3-way'!$I10)</f>
        <v>3.1014664548454114</v>
      </c>
      <c r="F11" s="21">
        <f>IF(OR($A11="",$B11="",$C11=""),"",B11*'MPTO_working_3-way'!$I10)</f>
        <v>3.487844430701573</v>
      </c>
      <c r="G11" s="22">
        <f>IF(OR($A11="",$B11="",$C11=""),"",C11*'MPTO_working_3-way'!$I10)</f>
        <v>2.5584487590475615</v>
      </c>
      <c r="H11" s="17"/>
      <c r="I11" s="21"/>
      <c r="J11" s="22"/>
      <c r="K11" s="17"/>
      <c r="L11" s="21"/>
      <c r="M11" s="22"/>
      <c r="N11" s="23">
        <f t="shared" si="5"/>
        <v>32.242812055494042</v>
      </c>
      <c r="O11" s="24">
        <f t="shared" si="6"/>
        <v>28.671003534376442</v>
      </c>
      <c r="P11" s="24">
        <f t="shared" si="7"/>
        <v>39.086184410129512</v>
      </c>
      <c r="Q11" t="s">
        <v>103</v>
      </c>
      <c r="R11" t="s">
        <v>88</v>
      </c>
      <c r="S11" t="s">
        <v>123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1.91</v>
      </c>
      <c r="B12">
        <v>3.9</v>
      </c>
      <c r="C12">
        <v>3.93</v>
      </c>
      <c r="D12" s="20">
        <f t="shared" si="4"/>
        <v>3.4423392042991718E-2</v>
      </c>
      <c r="E12" s="17">
        <f>IF(OR($A12="",$B12="",$C12=""),"",A12*'MPTO_working_3-way'!$I11)</f>
        <v>1.9757486788021141</v>
      </c>
      <c r="F12" s="21">
        <f>IF(OR($A12="",$B12="",$C12=""),"",B12*'MPTO_working_3-way'!$I11)</f>
        <v>4.0342512289676673</v>
      </c>
      <c r="G12" s="22">
        <f>IF(OR($A12="",$B12="",$C12=""),"",C12*'MPTO_working_3-way'!$I11)</f>
        <v>4.0652839307289579</v>
      </c>
      <c r="H12" s="17"/>
      <c r="I12" s="21"/>
      <c r="J12" s="22"/>
      <c r="K12" s="17"/>
      <c r="L12" s="21"/>
      <c r="M12" s="22"/>
      <c r="N12" s="23">
        <f t="shared" si="5"/>
        <v>50.613724849169309</v>
      </c>
      <c r="O12" s="24">
        <f t="shared" si="6"/>
        <v>24.787747297926511</v>
      </c>
      <c r="P12" s="24">
        <f t="shared" si="7"/>
        <v>24.598527852904166</v>
      </c>
      <c r="Q12" t="s">
        <v>78</v>
      </c>
      <c r="R12" t="s">
        <v>81</v>
      </c>
      <c r="S12" t="s">
        <v>123</v>
      </c>
      <c r="AD12" s="37"/>
      <c r="AE12" s="37"/>
      <c r="AH12" s="37"/>
      <c r="AI12" s="37"/>
      <c r="AJ12" t="s">
        <v>77</v>
      </c>
    </row>
    <row r="13" spans="1:36" s="36" customFormat="1" ht="15" x14ac:dyDescent="0.25">
      <c r="A13">
        <v>4.1900000000000004</v>
      </c>
      <c r="B13">
        <v>3.39</v>
      </c>
      <c r="C13">
        <v>2</v>
      </c>
      <c r="D13" s="20">
        <f t="shared" si="4"/>
        <v>3.3648735224336646E-2</v>
      </c>
      <c r="E13" s="17">
        <f>IF(OR($A13="",$B13="",$C13=""),"",A13*'MPTO_working_3-way'!$I12)</f>
        <v>4.3309882005899709</v>
      </c>
      <c r="F13" s="21">
        <f>IF(OR($A13="",$B13="",$C13=""),"",B13*'MPTO_working_3-way'!$I12)</f>
        <v>3.5040692124105015</v>
      </c>
      <c r="G13" s="22">
        <f>IF(OR($A13="",$B13="",$C13=""),"",C13*'MPTO_working_3-way'!$I12)</f>
        <v>2.0672974704486733</v>
      </c>
      <c r="H13" s="17"/>
      <c r="I13" s="21"/>
      <c r="J13" s="22"/>
      <c r="K13" s="17"/>
      <c r="L13" s="21"/>
      <c r="M13" s="22"/>
      <c r="N13" s="23">
        <f t="shared" si="5"/>
        <v>23.089418711964608</v>
      </c>
      <c r="O13" s="24">
        <f t="shared" si="6"/>
        <v>28.538249086469531</v>
      </c>
      <c r="P13" s="24">
        <f t="shared" si="7"/>
        <v>48.372332201565861</v>
      </c>
      <c r="Q13" t="s">
        <v>80</v>
      </c>
      <c r="R13" t="s">
        <v>86</v>
      </c>
      <c r="S13" t="s">
        <v>123</v>
      </c>
      <c r="AD13" s="37"/>
      <c r="AE13" s="37"/>
      <c r="AH13" s="37"/>
      <c r="AI13" s="37"/>
      <c r="AJ13" t="s">
        <v>77</v>
      </c>
    </row>
    <row r="14" spans="1:36" s="36" customFormat="1" ht="15" x14ac:dyDescent="0.25">
      <c r="A14">
        <v>1.86</v>
      </c>
      <c r="B14">
        <v>3.47</v>
      </c>
      <c r="C14">
        <v>4.91</v>
      </c>
      <c r="D14" s="20">
        <f t="shared" si="4"/>
        <v>2.948483442253691E-2</v>
      </c>
      <c r="E14" s="17">
        <f>IF(OR($A14="",$B14="",$C14=""),"",A14*'MPTO_working_3-way'!$I13)</f>
        <v>1.9148417920259186</v>
      </c>
      <c r="F14" s="21">
        <f>IF(OR($A14="",$B14="",$C14=""),"",B14*'MPTO_working_3-way'!$I13)</f>
        <v>3.5723123754462032</v>
      </c>
      <c r="G14" s="22">
        <f>IF(OR($A14="",$B14="",$C14=""),"",C14*'MPTO_working_3-way'!$I13)</f>
        <v>5.0547705370146563</v>
      </c>
      <c r="H14" s="17"/>
      <c r="I14" s="21"/>
      <c r="J14" s="22"/>
      <c r="K14" s="17"/>
      <c r="L14" s="21"/>
      <c r="M14" s="22"/>
      <c r="N14" s="23">
        <f t="shared" si="5"/>
        <v>52.223635611273743</v>
      </c>
      <c r="O14" s="24">
        <f t="shared" si="6"/>
        <v>27.99307269076921</v>
      </c>
      <c r="P14" s="24">
        <f t="shared" si="7"/>
        <v>19.783291697957058</v>
      </c>
      <c r="Q14" t="s">
        <v>119</v>
      </c>
      <c r="R14" t="s">
        <v>120</v>
      </c>
      <c r="S14" t="s">
        <v>123</v>
      </c>
      <c r="AD14" s="37"/>
      <c r="AE14" s="37"/>
      <c r="AH14" s="37"/>
      <c r="AI14" s="37"/>
      <c r="AJ14" t="s">
        <v>124</v>
      </c>
    </row>
    <row r="15" spans="1:36" s="36" customFormat="1" ht="15" x14ac:dyDescent="0.25">
      <c r="A15" s="29">
        <v>1.58</v>
      </c>
      <c r="B15" s="29">
        <v>4.25</v>
      </c>
      <c r="C15" s="29">
        <v>6.06</v>
      </c>
      <c r="D15" s="30">
        <f t="shared" si="4"/>
        <v>3.3222011702287002E-2</v>
      </c>
      <c r="E15" s="31">
        <f>IF(OR($A15="",$B15="",$C15=""),"",A15*'MPTO_working_3-way'!$I14)</f>
        <v>1.6324907784896134</v>
      </c>
      <c r="F15" s="32">
        <f>IF(OR($A15="",$B15="",$C15=""),"",B15*'MPTO_working_3-way'!$I14)</f>
        <v>4.3911935497347194</v>
      </c>
      <c r="G15" s="33">
        <f>IF(OR($A15="",$B15="",$C15=""),"",C15*'MPTO_working_3-way'!$I14)</f>
        <v>6.261325390915859</v>
      </c>
      <c r="H15" s="31"/>
      <c r="I15" s="32"/>
      <c r="J15" s="33"/>
      <c r="K15" s="31"/>
      <c r="L15" s="32"/>
      <c r="M15" s="33"/>
      <c r="N15" s="34">
        <f t="shared" si="5"/>
        <v>61.256088743435576</v>
      </c>
      <c r="O15" s="35">
        <f t="shared" si="6"/>
        <v>22.772851815206639</v>
      </c>
      <c r="P15" s="35">
        <f t="shared" si="7"/>
        <v>15.971059441357793</v>
      </c>
      <c r="Q15" s="29" t="s">
        <v>121</v>
      </c>
      <c r="R15" s="29" t="s">
        <v>122</v>
      </c>
      <c r="S15" s="29" t="s">
        <v>123</v>
      </c>
      <c r="AD15" s="37"/>
      <c r="AE15" s="37"/>
      <c r="AH15" s="37"/>
      <c r="AI15" s="37"/>
      <c r="AJ15" s="29" t="s">
        <v>124</v>
      </c>
    </row>
    <row r="16" spans="1:36" s="36" customFormat="1" ht="15" x14ac:dyDescent="0.25">
      <c r="A16">
        <v>3.68</v>
      </c>
      <c r="B16">
        <v>3.17</v>
      </c>
      <c r="C16">
        <v>2.19</v>
      </c>
      <c r="D16" s="20">
        <f t="shared" si="4"/>
        <v>4.3817548250203897E-2</v>
      </c>
      <c r="E16" s="17">
        <f>IF(OR($A16="",$B16="",$C16=""),"",A16*'MPTO_working_3-way'!$I15)</f>
        <v>3.8412485775607506</v>
      </c>
      <c r="F16" s="21">
        <f>IF(OR($A16="",$B16="",$C16=""),"",B16*'MPTO_working_3-way'!$I15)</f>
        <v>3.3089016279531465</v>
      </c>
      <c r="G16" s="22">
        <f>IF(OR($A16="",$B16="",$C16=""),"",C16*'MPTO_working_3-way'!$I15)</f>
        <v>2.2859604306679464</v>
      </c>
      <c r="H16" s="17"/>
      <c r="I16" s="21"/>
      <c r="J16" s="22"/>
      <c r="K16" s="17"/>
      <c r="L16" s="21"/>
      <c r="M16" s="22"/>
      <c r="N16" s="23">
        <f t="shared" si="5"/>
        <v>26.033201960468144</v>
      </c>
      <c r="O16" s="24">
        <f t="shared" si="6"/>
        <v>30.221508900480369</v>
      </c>
      <c r="P16" s="24">
        <f t="shared" si="7"/>
        <v>43.745289139051494</v>
      </c>
      <c r="Q16" t="s">
        <v>107</v>
      </c>
      <c r="R16" t="s">
        <v>104</v>
      </c>
      <c r="S16" t="s">
        <v>132</v>
      </c>
      <c r="AD16" s="37"/>
      <c r="AE16" s="37"/>
      <c r="AH16" s="37"/>
      <c r="AI16" s="37"/>
      <c r="AJ16" t="s">
        <v>93</v>
      </c>
    </row>
    <row r="17" spans="1:36" s="36" customFormat="1" ht="15" x14ac:dyDescent="0.25">
      <c r="A17">
        <v>3.25</v>
      </c>
      <c r="B17">
        <v>3.26</v>
      </c>
      <c r="C17">
        <v>2.33</v>
      </c>
      <c r="D17" s="20">
        <f t="shared" si="4"/>
        <v>4.3625323306199615E-2</v>
      </c>
      <c r="E17" s="17">
        <f>IF(OR($A17="",$B17="",$C17=""),"",A17*'MPTO_working_3-way'!$I16)</f>
        <v>3.3917823007451489</v>
      </c>
      <c r="F17" s="21">
        <f>IF(OR($A17="",$B17="",$C17=""),"",B17*'MPTO_working_3-way'!$I16)</f>
        <v>3.4022185539782104</v>
      </c>
      <c r="G17" s="22">
        <f>IF(OR($A17="",$B17="",$C17=""),"",C17*'MPTO_working_3-way'!$I16)</f>
        <v>2.431647003303445</v>
      </c>
      <c r="H17" s="17"/>
      <c r="I17" s="21"/>
      <c r="J17" s="22"/>
      <c r="K17" s="17"/>
      <c r="L17" s="21"/>
      <c r="M17" s="22"/>
      <c r="N17" s="23">
        <f t="shared" si="5"/>
        <v>29.483024302010996</v>
      </c>
      <c r="O17" s="24">
        <f t="shared" si="6"/>
        <v>29.392585577158208</v>
      </c>
      <c r="P17" s="24">
        <f t="shared" si="7"/>
        <v>41.124390120830796</v>
      </c>
      <c r="Q17" t="s">
        <v>108</v>
      </c>
      <c r="R17" t="s">
        <v>87</v>
      </c>
      <c r="S17" t="s">
        <v>132</v>
      </c>
      <c r="AD17" s="37"/>
      <c r="AE17" s="37"/>
      <c r="AH17" s="37"/>
      <c r="AI17" s="37"/>
      <c r="AJ17" t="s">
        <v>93</v>
      </c>
    </row>
    <row r="18" spans="1:36" s="36" customFormat="1" ht="15" x14ac:dyDescent="0.25">
      <c r="A18">
        <v>2.04</v>
      </c>
      <c r="B18">
        <v>3.57</v>
      </c>
      <c r="C18">
        <v>3.65</v>
      </c>
      <c r="D18" s="20">
        <f t="shared" si="4"/>
        <v>4.428072598902566E-2</v>
      </c>
      <c r="E18" s="17">
        <f>IF(OR($A18="",$B18="",$C18=""),"",A18*'MPTO_working_3-way'!$I17)</f>
        <v>2.1303326810176122</v>
      </c>
      <c r="F18" s="21">
        <f>IF(OR($A18="",$B18="",$C18=""),"",B18*'MPTO_working_3-way'!$I17)</f>
        <v>3.7280821917808216</v>
      </c>
      <c r="G18" s="22">
        <f>IF(OR($A18="",$B18="",$C18=""),"",C18*'MPTO_working_3-way'!$I17)</f>
        <v>3.8116246498599438</v>
      </c>
      <c r="H18" s="17"/>
      <c r="I18" s="21"/>
      <c r="J18" s="22"/>
      <c r="K18" s="17"/>
      <c r="L18" s="21"/>
      <c r="M18" s="22"/>
      <c r="N18" s="23">
        <f t="shared" si="5"/>
        <v>46.941025169943053</v>
      </c>
      <c r="O18" s="24">
        <f t="shared" si="6"/>
        <v>26.823442954253174</v>
      </c>
      <c r="P18" s="24">
        <f t="shared" si="7"/>
        <v>26.235531875803787</v>
      </c>
      <c r="Q18" t="s">
        <v>111</v>
      </c>
      <c r="R18" t="s">
        <v>102</v>
      </c>
      <c r="S18" t="s">
        <v>132</v>
      </c>
      <c r="AD18" s="37"/>
      <c r="AE18" s="37"/>
      <c r="AH18" s="37"/>
      <c r="AI18" s="37"/>
      <c r="AJ18" t="s">
        <v>93</v>
      </c>
    </row>
    <row r="19" spans="1:36" s="36" customFormat="1" ht="15" x14ac:dyDescent="0.25">
      <c r="A19">
        <v>1.88</v>
      </c>
      <c r="B19">
        <v>3.59</v>
      </c>
      <c r="C19">
        <v>4.1900000000000004</v>
      </c>
      <c r="D19" s="20">
        <f t="shared" si="4"/>
        <v>4.9129910137321042E-2</v>
      </c>
      <c r="E19" s="17">
        <f>IF(OR($A19="",$B19="",$C19=""),"",A19*'MPTO_working_3-way'!$I18)</f>
        <v>1.9723642310581635</v>
      </c>
      <c r="F19" s="21">
        <f>IF(OR($A19="",$B19="",$C19=""),"",B19*'MPTO_working_3-way'!$I18)</f>
        <v>3.7663763773929824</v>
      </c>
      <c r="G19" s="22">
        <f>IF(OR($A19="",$B19="",$C19=""),"",C19*'MPTO_working_3-way'!$I18)</f>
        <v>4.3958543234753753</v>
      </c>
      <c r="H19" s="17"/>
      <c r="I19" s="21"/>
      <c r="J19" s="22"/>
      <c r="K19" s="17"/>
      <c r="L19" s="21"/>
      <c r="M19" s="22"/>
      <c r="N19" s="23">
        <f t="shared" si="5"/>
        <v>50.700574683586964</v>
      </c>
      <c r="O19" s="24">
        <f t="shared" si="6"/>
        <v>26.550718775805986</v>
      </c>
      <c r="P19" s="24">
        <f t="shared" si="7"/>
        <v>22.748706540607039</v>
      </c>
      <c r="Q19" t="s">
        <v>90</v>
      </c>
      <c r="R19" t="s">
        <v>116</v>
      </c>
      <c r="S19" t="s">
        <v>132</v>
      </c>
      <c r="AD19" s="37"/>
      <c r="AE19" s="37"/>
      <c r="AH19" s="37"/>
      <c r="AI19" s="37"/>
      <c r="AJ19" t="s">
        <v>93</v>
      </c>
    </row>
    <row r="20" spans="1:36" s="36" customFormat="1" ht="15" x14ac:dyDescent="0.25">
      <c r="A20">
        <v>2.2200000000000002</v>
      </c>
      <c r="B20">
        <v>3.29</v>
      </c>
      <c r="C20">
        <v>3.58</v>
      </c>
      <c r="D20" s="20">
        <f t="shared" si="4"/>
        <v>3.3731427170152983E-2</v>
      </c>
      <c r="E20" s="17">
        <f>IF(OR($A20="",$B20="",$C20=""),"",A20*'MPTO_working_3-way'!$I19)</f>
        <v>2.2948837683177397</v>
      </c>
      <c r="F20" s="21">
        <f>IF(OR($A20="",$B20="",$C20=""),"",B20*'MPTO_working_3-way'!$I19)</f>
        <v>3.4009763953898036</v>
      </c>
      <c r="G20" s="22">
        <f>IF(OR($A20="",$B20="",$C20=""),"",C20*'MPTO_working_3-way'!$I19)</f>
        <v>3.7007585092691477</v>
      </c>
      <c r="H20" s="17"/>
      <c r="I20" s="21"/>
      <c r="J20" s="22"/>
      <c r="K20" s="17"/>
      <c r="L20" s="21"/>
      <c r="M20" s="22"/>
      <c r="N20" s="23">
        <f t="shared" si="5"/>
        <v>43.575191641755701</v>
      </c>
      <c r="O20" s="24">
        <f t="shared" si="6"/>
        <v>29.403320803859469</v>
      </c>
      <c r="P20" s="24">
        <f t="shared" si="7"/>
        <v>27.021487554384819</v>
      </c>
      <c r="Q20" t="s">
        <v>72</v>
      </c>
      <c r="R20" t="s">
        <v>84</v>
      </c>
      <c r="S20" t="s">
        <v>132</v>
      </c>
      <c r="AD20" s="37"/>
      <c r="AE20" s="37"/>
      <c r="AH20" s="37"/>
      <c r="AI20" s="37"/>
      <c r="AJ20" t="s">
        <v>77</v>
      </c>
    </row>
    <row r="21" spans="1:36" s="36" customFormat="1" ht="15" x14ac:dyDescent="0.25">
      <c r="A21">
        <v>1.78</v>
      </c>
      <c r="B21">
        <v>3.73</v>
      </c>
      <c r="C21">
        <v>4.82</v>
      </c>
      <c r="D21" s="20">
        <f t="shared" si="4"/>
        <v>3.7363147222346793E-2</v>
      </c>
      <c r="E21" s="17">
        <f>IF(OR($A21="",$B21="",$C21=""),"",A21*'MPTO_working_3-way'!$I20)</f>
        <v>1.8465064020557773</v>
      </c>
      <c r="F21" s="21">
        <f>IF(OR($A21="",$B21="",$C21=""),"",B21*'MPTO_working_3-way'!$I20)</f>
        <v>3.8693645391393536</v>
      </c>
      <c r="G21" s="22">
        <f>IF(OR($A21="",$B21="",$C21=""),"",C21*'MPTO_working_3-way'!$I20)</f>
        <v>5.000090369611712</v>
      </c>
      <c r="H21" s="17"/>
      <c r="I21" s="21"/>
      <c r="J21" s="22"/>
      <c r="K21" s="17"/>
      <c r="L21" s="21"/>
      <c r="M21" s="22"/>
      <c r="N21" s="23">
        <f t="shared" si="5"/>
        <v>54.156324553582195</v>
      </c>
      <c r="O21" s="24">
        <f t="shared" si="6"/>
        <v>25.844036918331447</v>
      </c>
      <c r="P21" s="24">
        <f t="shared" si="7"/>
        <v>19.999638528086365</v>
      </c>
      <c r="Q21" t="s">
        <v>83</v>
      </c>
      <c r="R21" t="s">
        <v>74</v>
      </c>
      <c r="S21" t="s">
        <v>132</v>
      </c>
      <c r="AD21" s="37"/>
      <c r="AE21" s="37"/>
      <c r="AH21" s="37"/>
      <c r="AI21" s="37"/>
      <c r="AJ21" t="s">
        <v>77</v>
      </c>
    </row>
    <row r="22" spans="1:36" s="36" customFormat="1" ht="15" x14ac:dyDescent="0.25">
      <c r="A22">
        <v>2.48</v>
      </c>
      <c r="B22">
        <v>3.26</v>
      </c>
      <c r="C22">
        <v>3.1</v>
      </c>
      <c r="D22" s="20">
        <f t="shared" si="4"/>
        <v>3.2554917870571964E-2</v>
      </c>
      <c r="E22" s="17">
        <f>IF(OR($A22="",$B22="",$C22=""),"",A22*'MPTO_working_3-way'!$I21)</f>
        <v>2.5607361963190183</v>
      </c>
      <c r="F22" s="21">
        <f>IF(OR($A22="",$B22="",$C22=""),"",B22*'MPTO_working_3-way'!$I21)</f>
        <v>3.3661290322580646</v>
      </c>
      <c r="G22" s="22">
        <f>IF(OR($A22="",$B22="",$C22=""),"",C22*'MPTO_working_3-way'!$I21)</f>
        <v>3.2009202453987733</v>
      </c>
      <c r="H22" s="17"/>
      <c r="I22" s="21"/>
      <c r="J22" s="22"/>
      <c r="K22" s="17"/>
      <c r="L22" s="21"/>
      <c r="M22" s="22"/>
      <c r="N22" s="23">
        <f t="shared" si="5"/>
        <v>39.051269765213227</v>
      </c>
      <c r="O22" s="24">
        <f t="shared" si="6"/>
        <v>29.707714422616192</v>
      </c>
      <c r="P22" s="24">
        <f t="shared" si="7"/>
        <v>31.241015812170573</v>
      </c>
      <c r="Q22" t="s">
        <v>75</v>
      </c>
      <c r="R22" t="s">
        <v>73</v>
      </c>
      <c r="S22" t="s">
        <v>132</v>
      </c>
      <c r="AD22" s="37"/>
      <c r="AE22" s="37"/>
      <c r="AH22" s="37"/>
      <c r="AI22" s="37"/>
      <c r="AJ22" t="s">
        <v>77</v>
      </c>
    </row>
    <row r="23" spans="1:36" s="36" customFormat="1" ht="15" x14ac:dyDescent="0.25">
      <c r="A23">
        <v>2.76</v>
      </c>
      <c r="B23">
        <v>3.04</v>
      </c>
      <c r="C23">
        <v>2.92</v>
      </c>
      <c r="D23" s="20">
        <f t="shared" si="4"/>
        <v>3.3731962425420425E-2</v>
      </c>
      <c r="E23" s="17">
        <f>IF(OR($A23="",$B23="",$C23=""),"",A23*'MPTO_working_3-way'!$I22)</f>
        <v>2.8531002162941603</v>
      </c>
      <c r="F23" s="21">
        <f>IF(OR($A23="",$B23="",$C23=""),"",B23*'MPTO_working_3-way'!$I22)</f>
        <v>3.1425451657732779</v>
      </c>
      <c r="G23" s="22">
        <f>IF(OR($A23="",$B23="",$C23=""),"",C23*'MPTO_working_3-way'!$I22)</f>
        <v>3.0184973302822278</v>
      </c>
      <c r="H23" s="17"/>
      <c r="I23" s="21"/>
      <c r="J23" s="22"/>
      <c r="K23" s="17"/>
      <c r="L23" s="21"/>
      <c r="M23" s="22"/>
      <c r="N23" s="23">
        <f t="shared" si="5"/>
        <v>35.04959252005812</v>
      </c>
      <c r="O23" s="24">
        <f t="shared" si="6"/>
        <v>31.821340577421186</v>
      </c>
      <c r="P23" s="24">
        <f t="shared" si="7"/>
        <v>33.129066902520691</v>
      </c>
      <c r="Q23" t="s">
        <v>79</v>
      </c>
      <c r="R23" t="s">
        <v>76</v>
      </c>
      <c r="S23" t="s">
        <v>132</v>
      </c>
      <c r="AD23" s="37"/>
      <c r="AE23" s="37"/>
      <c r="AH23" s="37"/>
      <c r="AI23" s="37"/>
      <c r="AJ23" t="s">
        <v>77</v>
      </c>
    </row>
    <row r="24" spans="1:36" s="36" customFormat="1" ht="15" x14ac:dyDescent="0.25">
      <c r="A24">
        <v>3.49</v>
      </c>
      <c r="B24">
        <v>3.2</v>
      </c>
      <c r="C24">
        <v>2.33</v>
      </c>
      <c r="D24" s="20">
        <f t="shared" si="4"/>
        <v>2.8217500645621563E-2</v>
      </c>
      <c r="E24" s="17">
        <f>IF(OR($A24="",$B24="",$C24=""),"",A24*'MPTO_working_3-way'!$I23)</f>
        <v>3.5884790772532194</v>
      </c>
      <c r="F24" s="21">
        <f>IF(OR($A24="",$B24="",$C24=""),"",B24*'MPTO_working_3-way'!$I23)</f>
        <v>3.2902960020659893</v>
      </c>
      <c r="G24" s="22">
        <f>IF(OR($A24="",$B24="",$C24=""),"",C24*'MPTO_working_3-way'!$I23)</f>
        <v>2.3957467765042981</v>
      </c>
      <c r="H24" s="17"/>
      <c r="I24" s="21"/>
      <c r="J24" s="22"/>
      <c r="K24" s="17"/>
      <c r="L24" s="21"/>
      <c r="M24" s="22"/>
      <c r="N24" s="23">
        <f t="shared" si="5"/>
        <v>27.866959190004369</v>
      </c>
      <c r="O24" s="24">
        <f t="shared" si="6"/>
        <v>30.392402366598514</v>
      </c>
      <c r="P24" s="24">
        <f t="shared" si="7"/>
        <v>41.740638443397103</v>
      </c>
      <c r="Q24" t="s">
        <v>114</v>
      </c>
      <c r="R24" t="s">
        <v>126</v>
      </c>
      <c r="S24" t="s">
        <v>132</v>
      </c>
      <c r="AD24" s="37"/>
      <c r="AE24" s="37"/>
      <c r="AH24" s="37"/>
      <c r="AI24" s="37"/>
      <c r="AJ24" t="s">
        <v>125</v>
      </c>
    </row>
    <row r="25" spans="1:36" s="36" customFormat="1" ht="15" x14ac:dyDescent="0.25">
      <c r="A25">
        <v>2.0099999999999998</v>
      </c>
      <c r="B25">
        <v>3.46</v>
      </c>
      <c r="C25">
        <v>4.13</v>
      </c>
      <c r="D25" s="20">
        <f t="shared" si="4"/>
        <v>2.8660529456734807E-2</v>
      </c>
      <c r="E25" s="17">
        <f>IF(OR($A25="",$B25="",$C25=""),"",A25*'MPTO_working_3-way'!$I24)</f>
        <v>2.0676076642080368</v>
      </c>
      <c r="F25" s="21">
        <f>IF(OR($A25="",$B25="",$C25=""),"",B25*'MPTO_working_3-way'!$I24)</f>
        <v>3.5591654319203023</v>
      </c>
      <c r="G25" s="22">
        <f>IF(OR($A25="",$B25="",$C25=""),"",C25*'MPTO_working_3-way'!$I24)</f>
        <v>4.2483679866563149</v>
      </c>
      <c r="H25" s="17"/>
      <c r="I25" s="21"/>
      <c r="J25" s="22"/>
      <c r="K25" s="17"/>
      <c r="L25" s="21"/>
      <c r="M25" s="22"/>
      <c r="N25" s="23">
        <f t="shared" si="5"/>
        <v>48.365075120914376</v>
      </c>
      <c r="O25" s="24">
        <f t="shared" si="6"/>
        <v>28.096474275444479</v>
      </c>
      <c r="P25" s="24">
        <f t="shared" si="7"/>
        <v>23.538450603641135</v>
      </c>
      <c r="Q25" t="s">
        <v>118</v>
      </c>
      <c r="R25" t="s">
        <v>127</v>
      </c>
      <c r="S25" t="s">
        <v>132</v>
      </c>
      <c r="AD25" s="37"/>
      <c r="AE25" s="37"/>
      <c r="AH25" s="37"/>
      <c r="AI25" s="37"/>
      <c r="AJ25" t="s">
        <v>125</v>
      </c>
    </row>
    <row r="26" spans="1:36" s="36" customFormat="1" ht="15" x14ac:dyDescent="0.25">
      <c r="A26">
        <v>1.7</v>
      </c>
      <c r="B26">
        <v>4.1500000000000004</v>
      </c>
      <c r="C26">
        <v>4.96</v>
      </c>
      <c r="D26" s="20">
        <f t="shared" si="4"/>
        <v>3.0812052765140319E-2</v>
      </c>
      <c r="E26" s="17">
        <f>IF(OR($A26="",$B26="",$C26=""),"",A26*'MPTO_working_3-way'!$I25)</f>
        <v>1.7523804897007385</v>
      </c>
      <c r="F26" s="21">
        <f>IF(OR($A26="",$B26="",$C26=""),"",B26*'MPTO_working_3-way'!$I25)</f>
        <v>4.2778700189753325</v>
      </c>
      <c r="G26" s="22">
        <f>IF(OR($A26="",$B26="",$C26=""),"",C26*'MPTO_working_3-way'!$I25)</f>
        <v>5.1128277817150956</v>
      </c>
      <c r="H26" s="17"/>
      <c r="I26" s="21"/>
      <c r="J26" s="22"/>
      <c r="K26" s="17"/>
      <c r="L26" s="21"/>
      <c r="M26" s="22"/>
      <c r="N26" s="23">
        <f t="shared" si="5"/>
        <v>57.065232458207426</v>
      </c>
      <c r="O26" s="24">
        <f t="shared" si="6"/>
        <v>23.376119320229545</v>
      </c>
      <c r="P26" s="24">
        <f t="shared" si="7"/>
        <v>19.558648221563029</v>
      </c>
      <c r="Q26" t="s">
        <v>128</v>
      </c>
      <c r="R26" t="s">
        <v>115</v>
      </c>
      <c r="S26" t="s">
        <v>132</v>
      </c>
      <c r="AD26" s="37"/>
      <c r="AE26" s="37"/>
      <c r="AH26" s="37"/>
      <c r="AI26" s="37"/>
      <c r="AJ26" t="s">
        <v>124</v>
      </c>
    </row>
    <row r="27" spans="1:36" s="36" customFormat="1" ht="15" x14ac:dyDescent="0.25">
      <c r="A27">
        <v>1.4</v>
      </c>
      <c r="B27">
        <v>4.7699999999999996</v>
      </c>
      <c r="C27">
        <v>7.84</v>
      </c>
      <c r="D27" s="20">
        <f t="shared" si="4"/>
        <v>5.1480340563898608E-2</v>
      </c>
      <c r="E27" s="17">
        <f>IF(OR($A27="",$B27="",$C27=""),"",A27*'MPTO_working_3-way'!$I26)</f>
        <v>1.472072476789458</v>
      </c>
      <c r="F27" s="21">
        <f>IF(OR($A27="",$B27="",$C27=""),"",B27*'MPTO_working_3-way'!$I26)</f>
        <v>5.0155612244897956</v>
      </c>
      <c r="G27" s="22">
        <f>IF(OR($A27="",$B27="",$C27=""),"",C27*'MPTO_working_3-way'!$I26)</f>
        <v>8.2436058700209642</v>
      </c>
      <c r="H27" s="17"/>
      <c r="I27" s="21"/>
      <c r="J27" s="22"/>
      <c r="K27" s="17"/>
      <c r="L27" s="21"/>
      <c r="M27" s="22"/>
      <c r="N27" s="23">
        <f t="shared" si="5"/>
        <v>67.931437871929205</v>
      </c>
      <c r="O27" s="24">
        <f t="shared" si="6"/>
        <v>19.937948222369158</v>
      </c>
      <c r="P27" s="24">
        <f t="shared" si="7"/>
        <v>12.130613905701642</v>
      </c>
      <c r="Q27" t="s">
        <v>117</v>
      </c>
      <c r="R27" t="s">
        <v>110</v>
      </c>
      <c r="S27" t="s">
        <v>133</v>
      </c>
      <c r="AD27" s="37"/>
      <c r="AE27" s="37"/>
      <c r="AH27" s="37"/>
      <c r="AI27" s="37"/>
      <c r="AJ27" t="s">
        <v>93</v>
      </c>
    </row>
    <row r="28" spans="1:36" s="36" customFormat="1" ht="15" x14ac:dyDescent="0.25">
      <c r="A28" s="29">
        <v>3.07</v>
      </c>
      <c r="B28" s="29">
        <v>3.16</v>
      </c>
      <c r="C28" s="29">
        <v>2.6</v>
      </c>
      <c r="D28" s="30">
        <f t="shared" si="4"/>
        <v>2.6803979840717584E-2</v>
      </c>
      <c r="E28" s="31">
        <f>IF(OR($A28="",$B28="",$C28=""),"",A28*'MPTO_working_3-way'!$I27)</f>
        <v>3.152288218111003</v>
      </c>
      <c r="F28" s="32">
        <f>IF(OR($A28="",$B28="",$C28=""),"",B28*'MPTO_working_3-way'!$I27)</f>
        <v>3.2447005762966676</v>
      </c>
      <c r="G28" s="33">
        <f>IF(OR($A28="",$B28="",$C28=""),"",C28*'MPTO_working_3-way'!$I27)</f>
        <v>2.669690347585866</v>
      </c>
      <c r="H28" s="31"/>
      <c r="I28" s="32"/>
      <c r="J28" s="33"/>
      <c r="K28" s="31"/>
      <c r="L28" s="32"/>
      <c r="M28" s="33"/>
      <c r="N28" s="34">
        <f t="shared" si="5"/>
        <v>31.722987582628033</v>
      </c>
      <c r="O28" s="35">
        <f t="shared" si="6"/>
        <v>30.819484771730398</v>
      </c>
      <c r="P28" s="35">
        <f t="shared" si="7"/>
        <v>37.457527645641555</v>
      </c>
      <c r="Q28" s="29" t="s">
        <v>113</v>
      </c>
      <c r="R28" s="29" t="s">
        <v>129</v>
      </c>
      <c r="S28" s="29" t="s">
        <v>133</v>
      </c>
      <c r="AD28" s="37"/>
      <c r="AE28" s="37"/>
      <c r="AH28" s="37"/>
      <c r="AI28" s="37"/>
      <c r="AJ28" s="29" t="s">
        <v>125</v>
      </c>
    </row>
    <row r="29" spans="1:36" s="36" customFormat="1" ht="15" x14ac:dyDescent="0.25">
      <c r="A29">
        <v>2.42</v>
      </c>
      <c r="B29">
        <v>3.24</v>
      </c>
      <c r="C29">
        <v>3.26</v>
      </c>
      <c r="D29" s="20">
        <f t="shared" si="4"/>
        <v>2.8613582062178455E-2</v>
      </c>
      <c r="E29" s="17">
        <f>IF(OR($A29="",$B29="",$C29=""),"",A29*'MPTO_working_3-way'!$I28)</f>
        <v>2.4892448685904718</v>
      </c>
      <c r="F29" s="21">
        <f>IF(OR($A29="",$B29="",$C29=""),"",B29*'MPTO_working_3-way'!$I28)</f>
        <v>3.3327080058814582</v>
      </c>
      <c r="G29" s="22">
        <f>IF(OR($A29="",$B29="",$C29=""),"",C29*'MPTO_working_3-way'!$I28)</f>
        <v>3.3532802775227015</v>
      </c>
      <c r="H29" s="17"/>
      <c r="I29" s="21"/>
      <c r="J29" s="22"/>
      <c r="K29" s="17"/>
      <c r="L29" s="21"/>
      <c r="M29" s="22"/>
      <c r="N29" s="23">
        <f t="shared" si="5"/>
        <v>40.172825607399858</v>
      </c>
      <c r="O29" s="24">
        <f t="shared" si="6"/>
        <v>30.005629003057916</v>
      </c>
      <c r="P29" s="24">
        <f t="shared" si="7"/>
        <v>29.821545389542226</v>
      </c>
      <c r="Q29" t="s">
        <v>112</v>
      </c>
      <c r="R29" t="s">
        <v>130</v>
      </c>
      <c r="S29" t="s">
        <v>133</v>
      </c>
      <c r="AD29" s="37"/>
      <c r="AE29" s="37"/>
      <c r="AH29" s="37"/>
      <c r="AI29" s="37"/>
      <c r="AJ29" t="s">
        <v>125</v>
      </c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8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8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8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2021-11-24T09:13:33Z</dcterms:modified>
</cp:coreProperties>
</file>