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U5" i="2"/>
  <c r="V5" i="2"/>
  <c r="W5" i="2"/>
  <c r="X5" i="2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AC115" i="2" s="1"/>
  <c r="X115" i="2"/>
  <c r="Y115" i="2"/>
  <c r="Z115" i="2"/>
  <c r="AA115" i="2"/>
  <c r="U116" i="2"/>
  <c r="AA116" i="2" s="1"/>
  <c r="V116" i="2"/>
  <c r="W116" i="2"/>
  <c r="AC116" i="2" s="1"/>
  <c r="X116" i="2"/>
  <c r="Y116" i="2"/>
  <c r="Z116" i="2"/>
  <c r="U117" i="2"/>
  <c r="AA117" i="2" s="1"/>
  <c r="V117" i="2"/>
  <c r="W117" i="2"/>
  <c r="X117" i="2"/>
  <c r="Y117" i="2"/>
  <c r="AB117" i="2" s="1"/>
  <c r="Z117" i="2"/>
  <c r="AC117" i="2" s="1"/>
  <c r="U118" i="2"/>
  <c r="AA118" i="2" s="1"/>
  <c r="V118" i="2"/>
  <c r="W118" i="2"/>
  <c r="X118" i="2"/>
  <c r="Y118" i="2"/>
  <c r="Z118" i="2"/>
  <c r="AC118" i="2"/>
  <c r="U119" i="2"/>
  <c r="V119" i="2"/>
  <c r="W119" i="2"/>
  <c r="X119" i="2"/>
  <c r="Y119" i="2"/>
  <c r="Z119" i="2"/>
  <c r="AC119" i="2" s="1"/>
  <c r="AB119" i="2"/>
  <c r="U120" i="2"/>
  <c r="V120" i="2"/>
  <c r="W120" i="2"/>
  <c r="AC120" i="2" s="1"/>
  <c r="X120" i="2"/>
  <c r="Y120" i="2"/>
  <c r="AB120" i="2" s="1"/>
  <c r="Z120" i="2"/>
  <c r="AA120" i="2"/>
  <c r="U121" i="2"/>
  <c r="V121" i="2"/>
  <c r="AB121" i="2" s="1"/>
  <c r="W121" i="2"/>
  <c r="X121" i="2"/>
  <c r="AA121" i="2" s="1"/>
  <c r="Y121" i="2"/>
  <c r="Z121" i="2"/>
  <c r="U122" i="2"/>
  <c r="AA122" i="2" s="1"/>
  <c r="V122" i="2"/>
  <c r="AB122" i="2" s="1"/>
  <c r="W122" i="2"/>
  <c r="X122" i="2"/>
  <c r="Y122" i="2"/>
  <c r="Z122" i="2"/>
  <c r="AC122" i="2"/>
  <c r="U123" i="2"/>
  <c r="AA123" i="2" s="1"/>
  <c r="V123" i="2"/>
  <c r="W123" i="2"/>
  <c r="X123" i="2"/>
  <c r="Y123" i="2"/>
  <c r="Z123" i="2"/>
  <c r="AC123" i="2" s="1"/>
  <c r="AB123" i="2"/>
  <c r="U124" i="2"/>
  <c r="V124" i="2"/>
  <c r="W124" i="2"/>
  <c r="AC124" i="2" s="1"/>
  <c r="X124" i="2"/>
  <c r="Y124" i="2"/>
  <c r="AB124" i="2" s="1"/>
  <c r="Z124" i="2"/>
  <c r="AA124" i="2"/>
  <c r="U125" i="2"/>
  <c r="V125" i="2"/>
  <c r="AB125" i="2" s="1"/>
  <c r="W125" i="2"/>
  <c r="AC125" i="2" s="1"/>
  <c r="X125" i="2"/>
  <c r="AA125" i="2" s="1"/>
  <c r="Y125" i="2"/>
  <c r="Z125" i="2"/>
  <c r="U126" i="2"/>
  <c r="AA126" i="2" s="1"/>
  <c r="V126" i="2"/>
  <c r="W126" i="2"/>
  <c r="X126" i="2"/>
  <c r="Y126" i="2"/>
  <c r="Z126" i="2"/>
  <c r="AC126" i="2"/>
  <c r="U127" i="2"/>
  <c r="V127" i="2"/>
  <c r="W127" i="2"/>
  <c r="X127" i="2"/>
  <c r="Y127" i="2"/>
  <c r="Z127" i="2"/>
  <c r="AC127" i="2" s="1"/>
  <c r="AB127" i="2"/>
  <c r="U128" i="2"/>
  <c r="V128" i="2"/>
  <c r="W128" i="2"/>
  <c r="AC128" i="2" s="1"/>
  <c r="X128" i="2"/>
  <c r="Y128" i="2"/>
  <c r="AB128" i="2" s="1"/>
  <c r="Z128" i="2"/>
  <c r="AA128" i="2"/>
  <c r="U129" i="2"/>
  <c r="V129" i="2"/>
  <c r="AB129" i="2" s="1"/>
  <c r="W129" i="2"/>
  <c r="X129" i="2"/>
  <c r="AA129" i="2" s="1"/>
  <c r="Y129" i="2"/>
  <c r="Z129" i="2"/>
  <c r="U130" i="2"/>
  <c r="AA130" i="2" s="1"/>
  <c r="V130" i="2"/>
  <c r="AB130" i="2" s="1"/>
  <c r="W130" i="2"/>
  <c r="X130" i="2"/>
  <c r="Y130" i="2"/>
  <c r="Z130" i="2"/>
  <c r="AC130" i="2"/>
  <c r="U131" i="2"/>
  <c r="AA131" i="2" s="1"/>
  <c r="V131" i="2"/>
  <c r="W131" i="2"/>
  <c r="X131" i="2"/>
  <c r="Y131" i="2"/>
  <c r="Z131" i="2"/>
  <c r="AC131" i="2" s="1"/>
  <c r="AB131" i="2"/>
  <c r="U132" i="2"/>
  <c r="V132" i="2"/>
  <c r="W132" i="2"/>
  <c r="AC132" i="2" s="1"/>
  <c r="X132" i="2"/>
  <c r="Y132" i="2"/>
  <c r="AB132" i="2" s="1"/>
  <c r="Z132" i="2"/>
  <c r="AA132" i="2"/>
  <c r="U133" i="2"/>
  <c r="V133" i="2"/>
  <c r="AB133" i="2" s="1"/>
  <c r="W133" i="2"/>
  <c r="X133" i="2"/>
  <c r="AA133" i="2" s="1"/>
  <c r="Y133" i="2"/>
  <c r="Z133" i="2"/>
  <c r="U134" i="2"/>
  <c r="AA134" i="2" s="1"/>
  <c r="V134" i="2"/>
  <c r="W134" i="2"/>
  <c r="X134" i="2"/>
  <c r="Y134" i="2"/>
  <c r="Z134" i="2"/>
  <c r="AC134" i="2"/>
  <c r="U135" i="2"/>
  <c r="V135" i="2"/>
  <c r="W135" i="2"/>
  <c r="X135" i="2"/>
  <c r="Y135" i="2"/>
  <c r="Z135" i="2"/>
  <c r="AC135" i="2" s="1"/>
  <c r="AB135" i="2"/>
  <c r="U136" i="2"/>
  <c r="V136" i="2"/>
  <c r="W136" i="2"/>
  <c r="AC136" i="2" s="1"/>
  <c r="X136" i="2"/>
  <c r="Y136" i="2"/>
  <c r="AB136" i="2" s="1"/>
  <c r="Z136" i="2"/>
  <c r="AA136" i="2"/>
  <c r="U137" i="2"/>
  <c r="V137" i="2"/>
  <c r="AB137" i="2" s="1"/>
  <c r="W137" i="2"/>
  <c r="X137" i="2"/>
  <c r="AA137" i="2" s="1"/>
  <c r="Y137" i="2"/>
  <c r="Z137" i="2"/>
  <c r="U138" i="2"/>
  <c r="AA138" i="2" s="1"/>
  <c r="V138" i="2"/>
  <c r="AB138" i="2" s="1"/>
  <c r="W138" i="2"/>
  <c r="X138" i="2"/>
  <c r="Y138" i="2"/>
  <c r="Z138" i="2"/>
  <c r="AC138" i="2"/>
  <c r="U139" i="2"/>
  <c r="AA139" i="2" s="1"/>
  <c r="V139" i="2"/>
  <c r="W139" i="2"/>
  <c r="X139" i="2"/>
  <c r="Y139" i="2"/>
  <c r="Z139" i="2"/>
  <c r="AC139" i="2" s="1"/>
  <c r="AB139" i="2"/>
  <c r="U140" i="2"/>
  <c r="V140" i="2"/>
  <c r="W140" i="2"/>
  <c r="AC140" i="2" s="1"/>
  <c r="X140" i="2"/>
  <c r="Y140" i="2"/>
  <c r="AB140" i="2" s="1"/>
  <c r="Z140" i="2"/>
  <c r="AA140" i="2"/>
  <c r="U141" i="2"/>
  <c r="V141" i="2"/>
  <c r="AB141" i="2" s="1"/>
  <c r="W141" i="2"/>
  <c r="AC141" i="2" s="1"/>
  <c r="X141" i="2"/>
  <c r="AA141" i="2" s="1"/>
  <c r="Y141" i="2"/>
  <c r="Z141" i="2"/>
  <c r="U142" i="2"/>
  <c r="AA142" i="2" s="1"/>
  <c r="V142" i="2"/>
  <c r="W142" i="2"/>
  <c r="X142" i="2"/>
  <c r="Y142" i="2"/>
  <c r="Z142" i="2"/>
  <c r="AC142" i="2"/>
  <c r="U143" i="2"/>
  <c r="V143" i="2"/>
  <c r="W143" i="2"/>
  <c r="X143" i="2"/>
  <c r="Y143" i="2"/>
  <c r="Z143" i="2"/>
  <c r="AC143" i="2" s="1"/>
  <c r="AB143" i="2"/>
  <c r="U144" i="2"/>
  <c r="V144" i="2"/>
  <c r="W144" i="2"/>
  <c r="AC144" i="2" s="1"/>
  <c r="X144" i="2"/>
  <c r="Y144" i="2"/>
  <c r="AB144" i="2" s="1"/>
  <c r="Z144" i="2"/>
  <c r="AA144" i="2"/>
  <c r="U145" i="2"/>
  <c r="V145" i="2"/>
  <c r="AB145" i="2" s="1"/>
  <c r="W145" i="2"/>
  <c r="X145" i="2"/>
  <c r="AA145" i="2" s="1"/>
  <c r="Y145" i="2"/>
  <c r="Z145" i="2"/>
  <c r="U146" i="2"/>
  <c r="AA146" i="2" s="1"/>
  <c r="V146" i="2"/>
  <c r="AB146" i="2" s="1"/>
  <c r="W146" i="2"/>
  <c r="X146" i="2"/>
  <c r="Y146" i="2"/>
  <c r="Z146" i="2"/>
  <c r="AC146" i="2"/>
  <c r="U147" i="2"/>
  <c r="V147" i="2"/>
  <c r="W147" i="2"/>
  <c r="X147" i="2"/>
  <c r="Y147" i="2"/>
  <c r="Z147" i="2"/>
  <c r="AC147" i="2" s="1"/>
  <c r="AB147" i="2"/>
  <c r="U148" i="2"/>
  <c r="V148" i="2"/>
  <c r="W148" i="2"/>
  <c r="AC148" i="2" s="1"/>
  <c r="X148" i="2"/>
  <c r="Y148" i="2"/>
  <c r="AB148" i="2" s="1"/>
  <c r="Z148" i="2"/>
  <c r="AA148" i="2"/>
  <c r="U149" i="2"/>
  <c r="V149" i="2"/>
  <c r="AB149" i="2" s="1"/>
  <c r="W149" i="2"/>
  <c r="X149" i="2"/>
  <c r="AA149" i="2" s="1"/>
  <c r="Y149" i="2"/>
  <c r="Z149" i="2"/>
  <c r="U150" i="2"/>
  <c r="AA150" i="2" s="1"/>
  <c r="V150" i="2"/>
  <c r="W150" i="2"/>
  <c r="X150" i="2"/>
  <c r="Y150" i="2"/>
  <c r="Z150" i="2"/>
  <c r="AC150" i="2"/>
  <c r="U151" i="2"/>
  <c r="V151" i="2"/>
  <c r="W151" i="2"/>
  <c r="X151" i="2"/>
  <c r="Y151" i="2"/>
  <c r="Z151" i="2"/>
  <c r="AC151" i="2" s="1"/>
  <c r="AB151" i="2"/>
  <c r="U152" i="2"/>
  <c r="V152" i="2"/>
  <c r="W152" i="2"/>
  <c r="AC152" i="2" s="1"/>
  <c r="X152" i="2"/>
  <c r="Y152" i="2"/>
  <c r="AB152" i="2" s="1"/>
  <c r="Z152" i="2"/>
  <c r="AA152" i="2"/>
  <c r="U153" i="2"/>
  <c r="V153" i="2"/>
  <c r="AB153" i="2" s="1"/>
  <c r="W153" i="2"/>
  <c r="X153" i="2"/>
  <c r="AA153" i="2" s="1"/>
  <c r="Y153" i="2"/>
  <c r="Z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Z155" i="2"/>
  <c r="AC155" i="2" s="1"/>
  <c r="AB155" i="2"/>
  <c r="U156" i="2"/>
  <c r="V156" i="2"/>
  <c r="W156" i="2"/>
  <c r="AC156" i="2" s="1"/>
  <c r="X156" i="2"/>
  <c r="Y156" i="2"/>
  <c r="AB156" i="2" s="1"/>
  <c r="Z156" i="2"/>
  <c r="AA156" i="2"/>
  <c r="U157" i="2"/>
  <c r="V157" i="2"/>
  <c r="AB157" i="2" s="1"/>
  <c r="W157" i="2"/>
  <c r="AC157" i="2" s="1"/>
  <c r="X157" i="2"/>
  <c r="AA157" i="2" s="1"/>
  <c r="Y157" i="2"/>
  <c r="Z157" i="2"/>
  <c r="U158" i="2"/>
  <c r="AA158" i="2" s="1"/>
  <c r="V158" i="2"/>
  <c r="W158" i="2"/>
  <c r="X158" i="2"/>
  <c r="Y158" i="2"/>
  <c r="Z158" i="2"/>
  <c r="AC158" i="2"/>
  <c r="U159" i="2"/>
  <c r="V159" i="2"/>
  <c r="W159" i="2"/>
  <c r="X159" i="2"/>
  <c r="Y159" i="2"/>
  <c r="Z159" i="2"/>
  <c r="AC159" i="2" s="1"/>
  <c r="AB159" i="2"/>
  <c r="U160" i="2"/>
  <c r="V160" i="2"/>
  <c r="W160" i="2"/>
  <c r="AC160" i="2" s="1"/>
  <c r="X160" i="2"/>
  <c r="Y160" i="2"/>
  <c r="AB160" i="2" s="1"/>
  <c r="Z160" i="2"/>
  <c r="AA160" i="2"/>
  <c r="U161" i="2"/>
  <c r="V161" i="2"/>
  <c r="AB161" i="2" s="1"/>
  <c r="W161" i="2"/>
  <c r="X161" i="2"/>
  <c r="AA161" i="2" s="1"/>
  <c r="Y161" i="2"/>
  <c r="Z161" i="2"/>
  <c r="U162" i="2"/>
  <c r="AA162" i="2" s="1"/>
  <c r="V162" i="2"/>
  <c r="AB162" i="2" s="1"/>
  <c r="W162" i="2"/>
  <c r="X162" i="2"/>
  <c r="Y162" i="2"/>
  <c r="Z162" i="2"/>
  <c r="AC162" i="2"/>
  <c r="U163" i="2"/>
  <c r="V163" i="2"/>
  <c r="W163" i="2"/>
  <c r="X163" i="2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AB165" i="2" s="1"/>
  <c r="W165" i="2"/>
  <c r="X165" i="2"/>
  <c r="AA165" i="2" s="1"/>
  <c r="Y165" i="2"/>
  <c r="Z165" i="2"/>
  <c r="U166" i="2"/>
  <c r="AA166" i="2" s="1"/>
  <c r="V166" i="2"/>
  <c r="W166" i="2"/>
  <c r="AC166" i="2" s="1"/>
  <c r="X166" i="2"/>
  <c r="Y166" i="2"/>
  <c r="Z166" i="2"/>
  <c r="U167" i="2"/>
  <c r="AA167" i="2" s="1"/>
  <c r="V167" i="2"/>
  <c r="W167" i="2"/>
  <c r="X167" i="2"/>
  <c r="Y167" i="2"/>
  <c r="Z167" i="2"/>
  <c r="AC167" i="2" s="1"/>
  <c r="AB167" i="2"/>
  <c r="U168" i="2"/>
  <c r="V168" i="2"/>
  <c r="W168" i="2"/>
  <c r="AC168" i="2" s="1"/>
  <c r="X168" i="2"/>
  <c r="Y168" i="2"/>
  <c r="AB168" i="2" s="1"/>
  <c r="Z168" i="2"/>
  <c r="AA168" i="2"/>
  <c r="U169" i="2"/>
  <c r="V169" i="2"/>
  <c r="AB169" i="2" s="1"/>
  <c r="W169" i="2"/>
  <c r="X169" i="2"/>
  <c r="AA169" i="2" s="1"/>
  <c r="Y169" i="2"/>
  <c r="Z169" i="2"/>
  <c r="AC169" i="2" s="1"/>
  <c r="U170" i="2"/>
  <c r="V170" i="2"/>
  <c r="W170" i="2"/>
  <c r="AC170" i="2" s="1"/>
  <c r="X170" i="2"/>
  <c r="Y170" i="2"/>
  <c r="AB170" i="2" s="1"/>
  <c r="Z170" i="2"/>
  <c r="AA170" i="2"/>
  <c r="U171" i="2"/>
  <c r="V171" i="2"/>
  <c r="W171" i="2"/>
  <c r="X171" i="2"/>
  <c r="AA171" i="2" s="1"/>
  <c r="Y171" i="2"/>
  <c r="Z171" i="2"/>
  <c r="AC171" i="2" s="1"/>
  <c r="AB171" i="2"/>
  <c r="U172" i="2"/>
  <c r="AA172" i="2" s="1"/>
  <c r="V172" i="2"/>
  <c r="W172" i="2"/>
  <c r="X172" i="2"/>
  <c r="Y172" i="2"/>
  <c r="AB172" i="2" s="1"/>
  <c r="Z172" i="2"/>
  <c r="AC172" i="2"/>
  <c r="U173" i="2"/>
  <c r="V173" i="2"/>
  <c r="W173" i="2"/>
  <c r="X173" i="2"/>
  <c r="AA173" i="2" s="1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AB186" i="2" s="1"/>
  <c r="Z186" i="2"/>
  <c r="AA186" i="2"/>
  <c r="U187" i="2"/>
  <c r="V187" i="2"/>
  <c r="AB187" i="2" s="1"/>
  <c r="W187" i="2"/>
  <c r="AC187" i="2" s="1"/>
  <c r="X187" i="2"/>
  <c r="AA187" i="2" s="1"/>
  <c r="Y187" i="2"/>
  <c r="Z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C189" i="2" s="1"/>
  <c r="AB189" i="2"/>
  <c r="U190" i="2"/>
  <c r="V190" i="2"/>
  <c r="W190" i="2"/>
  <c r="AC190" i="2" s="1"/>
  <c r="X190" i="2"/>
  <c r="Y190" i="2"/>
  <c r="AB190" i="2" s="1"/>
  <c r="Z190" i="2"/>
  <c r="AA190" i="2"/>
  <c r="U191" i="2"/>
  <c r="V191" i="2"/>
  <c r="AB191" i="2" s="1"/>
  <c r="W191" i="2"/>
  <c r="AC191" i="2" s="1"/>
  <c r="X191" i="2"/>
  <c r="AA191" i="2" s="1"/>
  <c r="Y191" i="2"/>
  <c r="Z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C193" i="2" s="1"/>
  <c r="AB193" i="2"/>
  <c r="U194" i="2"/>
  <c r="V194" i="2"/>
  <c r="W194" i="2"/>
  <c r="AC194" i="2" s="1"/>
  <c r="X194" i="2"/>
  <c r="Y194" i="2"/>
  <c r="AB194" i="2" s="1"/>
  <c r="Z194" i="2"/>
  <c r="AA194" i="2"/>
  <c r="U195" i="2"/>
  <c r="V195" i="2"/>
  <c r="AB195" i="2" s="1"/>
  <c r="W195" i="2"/>
  <c r="AC195" i="2" s="1"/>
  <c r="X195" i="2"/>
  <c r="AA195" i="2" s="1"/>
  <c r="Y195" i="2"/>
  <c r="Z195" i="2"/>
  <c r="U196" i="2"/>
  <c r="AA196" i="2" s="1"/>
  <c r="V196" i="2"/>
  <c r="W196" i="2"/>
  <c r="X196" i="2"/>
  <c r="Y196" i="2"/>
  <c r="AB196" i="2" s="1"/>
  <c r="Z196" i="2"/>
  <c r="AC19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AC165" i="2" l="1"/>
  <c r="AC161" i="2"/>
  <c r="AA159" i="2"/>
  <c r="AB150" i="2"/>
  <c r="AC145" i="2"/>
  <c r="AA143" i="2"/>
  <c r="AB134" i="2"/>
  <c r="AC129" i="2"/>
  <c r="AA127" i="2"/>
  <c r="AB118" i="2"/>
  <c r="AA163" i="2"/>
  <c r="AC149" i="2"/>
  <c r="AA147" i="2"/>
  <c r="AC133" i="2"/>
  <c r="AB166" i="2"/>
  <c r="AB158" i="2"/>
  <c r="AC153" i="2"/>
  <c r="AA151" i="2"/>
  <c r="AB142" i="2"/>
  <c r="AC137" i="2"/>
  <c r="AA135" i="2"/>
  <c r="AB126" i="2"/>
  <c r="AC121" i="2"/>
  <c r="AA119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B116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AA5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AM94" i="4" s="1"/>
  <c r="AS94" i="4" s="1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P152" i="4" s="1"/>
  <c r="AV152" i="4" s="1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2" i="4" l="1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174" i="4" l="1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200" i="3"/>
  <c r="D743" i="10"/>
  <c r="D254" i="3"/>
  <c r="D891" i="3"/>
  <c r="D346" i="3"/>
  <c r="D416" i="3"/>
  <c r="D199" i="10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202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198" i="10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96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197" i="3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199" i="3"/>
  <c r="D325" i="10"/>
  <c r="D402" i="3"/>
  <c r="D338" i="3"/>
  <c r="D577" i="10"/>
  <c r="D205" i="10"/>
  <c r="D198" i="3"/>
  <c r="D225" i="3"/>
  <c r="D223" i="10"/>
  <c r="D201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196" i="10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184" i="10"/>
  <c r="D157" i="10"/>
  <c r="D170" i="10"/>
  <c r="D133" i="10"/>
  <c r="D141" i="10"/>
  <c r="D112" i="10"/>
  <c r="D114" i="10"/>
  <c r="D153" i="10"/>
  <c r="D58" i="10"/>
  <c r="D195" i="10"/>
  <c r="D183" i="10"/>
  <c r="D123" i="10"/>
  <c r="D124" i="10"/>
  <c r="D68" i="10"/>
  <c r="D93" i="10"/>
  <c r="D87" i="10"/>
  <c r="D71" i="10"/>
  <c r="D117" i="10"/>
  <c r="D51" i="10"/>
  <c r="D159" i="10"/>
  <c r="D165" i="10"/>
  <c r="D188" i="10"/>
  <c r="D149" i="10"/>
  <c r="D115" i="10"/>
  <c r="D104" i="10"/>
  <c r="D118" i="10"/>
  <c r="D144" i="10"/>
  <c r="D126" i="10"/>
  <c r="D193" i="10"/>
  <c r="D185" i="10"/>
  <c r="D171" i="10"/>
  <c r="D84" i="10"/>
  <c r="D56" i="10"/>
  <c r="D152" i="10"/>
  <c r="D98" i="10"/>
  <c r="D52" i="10"/>
  <c r="D150" i="10"/>
  <c r="D155" i="10"/>
  <c r="D182" i="10"/>
  <c r="D156" i="10"/>
  <c r="D143" i="10"/>
  <c r="D127" i="10"/>
  <c r="D66" i="10"/>
  <c r="D116" i="10"/>
  <c r="D81" i="10"/>
  <c r="D74" i="10"/>
  <c r="D168" i="10"/>
  <c r="D181" i="10"/>
  <c r="D135" i="10"/>
  <c r="D65" i="10"/>
  <c r="D142" i="10"/>
  <c r="D82" i="10"/>
  <c r="D147" i="10"/>
  <c r="D61" i="10"/>
  <c r="D108" i="10"/>
  <c r="D50" i="10"/>
  <c r="D160" i="10"/>
  <c r="D179" i="10"/>
  <c r="D111" i="10"/>
  <c r="D109" i="10"/>
  <c r="D129" i="10"/>
  <c r="D62" i="10"/>
  <c r="D151" i="10"/>
  <c r="D113" i="10"/>
  <c r="D67" i="10"/>
  <c r="D162" i="10"/>
  <c r="D164" i="10"/>
  <c r="D140" i="10"/>
  <c r="D99" i="10"/>
  <c r="D83" i="10"/>
  <c r="D139" i="10"/>
  <c r="D132" i="10"/>
  <c r="D77" i="10"/>
  <c r="D105" i="10"/>
  <c r="D2" i="10"/>
  <c r="D180" i="10"/>
  <c r="D176" i="10"/>
  <c r="D145" i="10"/>
  <c r="D125" i="10"/>
  <c r="D97" i="10"/>
  <c r="D54" i="10"/>
  <c r="D80" i="10"/>
  <c r="D136" i="10"/>
  <c r="D173" i="10"/>
  <c r="D158" i="10"/>
  <c r="D194" i="10"/>
  <c r="D148" i="10"/>
  <c r="D55" i="10"/>
  <c r="D130" i="10"/>
  <c r="D70" i="10"/>
  <c r="D121" i="10"/>
  <c r="D72" i="10"/>
  <c r="D146" i="10"/>
  <c r="D190" i="10"/>
  <c r="D172" i="10"/>
  <c r="D192" i="10"/>
  <c r="D90" i="10"/>
  <c r="D59" i="10"/>
  <c r="D107" i="10"/>
  <c r="D134" i="10"/>
  <c r="D95" i="10"/>
  <c r="D103" i="10"/>
  <c r="D73" i="10"/>
  <c r="D166" i="10"/>
  <c r="D175" i="10"/>
  <c r="D122" i="10"/>
  <c r="D53" i="10"/>
  <c r="D94" i="10"/>
  <c r="D69" i="10"/>
  <c r="D106" i="10"/>
  <c r="D96" i="10"/>
  <c r="D60" i="10"/>
  <c r="D3" i="10"/>
  <c r="D177" i="10"/>
  <c r="D169" i="10"/>
  <c r="D102" i="10"/>
  <c r="D49" i="10"/>
  <c r="D131" i="10"/>
  <c r="D91" i="10"/>
  <c r="D88" i="10"/>
  <c r="D86" i="10"/>
  <c r="D187" i="10"/>
  <c r="D186" i="10"/>
  <c r="D163" i="10"/>
  <c r="D101" i="10"/>
  <c r="D57" i="10"/>
  <c r="D85" i="10"/>
  <c r="D128" i="10"/>
  <c r="D89" i="10"/>
  <c r="D119" i="10"/>
  <c r="D63" i="10"/>
  <c r="D167" i="10"/>
  <c r="D174" i="10"/>
  <c r="D191" i="10"/>
  <c r="D79" i="10"/>
  <c r="D75" i="10"/>
  <c r="D92" i="10"/>
  <c r="D110" i="10"/>
  <c r="D64" i="10"/>
  <c r="D137" i="10"/>
  <c r="D189" i="10"/>
  <c r="D161" i="10"/>
  <c r="D178" i="10"/>
  <c r="D154" i="10"/>
  <c r="D76" i="10"/>
  <c r="D120" i="10"/>
  <c r="D138" i="10"/>
  <c r="D100" i="10"/>
  <c r="D78" i="10"/>
  <c r="D2" i="3"/>
  <c r="D177" i="3"/>
  <c r="D189" i="3"/>
  <c r="D86" i="3"/>
  <c r="D68" i="3"/>
  <c r="D84" i="3"/>
  <c r="D111" i="3"/>
  <c r="D67" i="3"/>
  <c r="D104" i="3"/>
  <c r="D172" i="3"/>
  <c r="D152" i="3"/>
  <c r="D112" i="3"/>
  <c r="D50" i="3"/>
  <c r="D167" i="3"/>
  <c r="D164" i="3"/>
  <c r="D90" i="3"/>
  <c r="D131" i="3"/>
  <c r="D123" i="3"/>
  <c r="D55" i="3"/>
  <c r="D124" i="3"/>
  <c r="D64" i="3"/>
  <c r="D120" i="3"/>
  <c r="D162" i="3"/>
  <c r="D59" i="3"/>
  <c r="D106" i="3"/>
  <c r="D51" i="3"/>
  <c r="D174" i="3"/>
  <c r="D161" i="3"/>
  <c r="D122" i="3"/>
  <c r="D57" i="3"/>
  <c r="D137" i="3"/>
  <c r="D54" i="3"/>
  <c r="D107" i="3"/>
  <c r="D103" i="3"/>
  <c r="D56" i="3"/>
  <c r="D58" i="3"/>
  <c r="D87" i="3"/>
  <c r="D3" i="3"/>
  <c r="D166" i="3"/>
  <c r="D171" i="3"/>
  <c r="D158" i="3"/>
  <c r="D100" i="3"/>
  <c r="D77" i="3"/>
  <c r="D108" i="3"/>
  <c r="D79" i="3"/>
  <c r="D76" i="3"/>
  <c r="D142" i="3"/>
  <c r="D168" i="3"/>
  <c r="D141" i="3"/>
  <c r="D63" i="3"/>
  <c r="D193" i="3"/>
  <c r="D178" i="3"/>
  <c r="D185" i="3"/>
  <c r="D91" i="3"/>
  <c r="D65" i="3"/>
  <c r="D129" i="3"/>
  <c r="D61" i="3"/>
  <c r="D78" i="3"/>
  <c r="D132" i="3"/>
  <c r="D82" i="3"/>
  <c r="D180" i="3"/>
  <c r="D93" i="3"/>
  <c r="D66" i="3"/>
  <c r="D184" i="3"/>
  <c r="D188" i="3"/>
  <c r="D181" i="3"/>
  <c r="D99" i="3"/>
  <c r="D71" i="3"/>
  <c r="D126" i="3"/>
  <c r="D92" i="3"/>
  <c r="D89" i="3"/>
  <c r="D85" i="3"/>
  <c r="D159" i="3"/>
  <c r="D134" i="3"/>
  <c r="D74" i="3"/>
  <c r="D179" i="3"/>
  <c r="D160" i="3"/>
  <c r="D186" i="3"/>
  <c r="D146" i="3"/>
  <c r="D102" i="3"/>
  <c r="D118" i="3"/>
  <c r="D127" i="3"/>
  <c r="D144" i="3"/>
  <c r="D133" i="3"/>
  <c r="D173" i="3"/>
  <c r="D80" i="3"/>
  <c r="D94" i="3"/>
  <c r="D191" i="3"/>
  <c r="D182" i="3"/>
  <c r="D163" i="3"/>
  <c r="D151" i="3"/>
  <c r="D72" i="3"/>
  <c r="D88" i="3"/>
  <c r="D136" i="3"/>
  <c r="D110" i="3"/>
  <c r="D138" i="3"/>
  <c r="D176" i="3"/>
  <c r="D119" i="3"/>
  <c r="D60" i="3"/>
  <c r="D154" i="3"/>
  <c r="D165" i="3"/>
  <c r="D156" i="3"/>
  <c r="D187" i="3"/>
  <c r="D81" i="3"/>
  <c r="D148" i="3"/>
  <c r="D153" i="3"/>
  <c r="D150" i="3"/>
  <c r="D70" i="3"/>
  <c r="D116" i="3"/>
  <c r="D192" i="3"/>
  <c r="D114" i="3"/>
  <c r="D135" i="3"/>
  <c r="D195" i="3"/>
  <c r="D170" i="3"/>
  <c r="D105" i="3"/>
  <c r="D147" i="3"/>
  <c r="D143" i="3"/>
  <c r="D69" i="3"/>
  <c r="D115" i="3"/>
  <c r="D98" i="3"/>
  <c r="D49" i="3"/>
  <c r="D194" i="3"/>
  <c r="D145" i="3"/>
  <c r="D128" i="3"/>
  <c r="D175" i="3"/>
  <c r="D155" i="3"/>
  <c r="D157" i="3"/>
  <c r="D125" i="3"/>
  <c r="D117" i="3"/>
  <c r="D73" i="3"/>
  <c r="D149" i="3"/>
  <c r="D52" i="3"/>
  <c r="D113" i="3"/>
  <c r="D169" i="3"/>
  <c r="D139" i="3"/>
  <c r="D130" i="3"/>
  <c r="D95" i="3"/>
  <c r="D190" i="3"/>
  <c r="D183" i="3"/>
  <c r="D140" i="3"/>
  <c r="D101" i="3"/>
  <c r="D83" i="3"/>
  <c r="D53" i="3"/>
  <c r="D97" i="3"/>
  <c r="D75" i="3"/>
  <c r="D109" i="3"/>
  <c r="D121" i="3"/>
  <c r="D96" i="3"/>
  <c r="D62" i="3"/>
  <c r="D14" i="10"/>
  <c r="D20" i="10"/>
  <c r="D32" i="10"/>
  <c r="D7" i="10"/>
  <c r="D15" i="10"/>
  <c r="D12" i="10"/>
  <c r="D46" i="10"/>
  <c r="D42" i="10"/>
  <c r="D44" i="10"/>
  <c r="D45" i="10"/>
  <c r="D48" i="10"/>
  <c r="D21" i="10"/>
  <c r="D24" i="10"/>
  <c r="D31" i="10"/>
  <c r="D39" i="10"/>
  <c r="D25" i="10"/>
  <c r="D27" i="10"/>
  <c r="D35" i="10"/>
  <c r="D23" i="10"/>
  <c r="D18" i="10"/>
  <c r="D37" i="10"/>
  <c r="D13" i="10"/>
  <c r="D22" i="10"/>
  <c r="D47" i="10"/>
  <c r="D43" i="10"/>
  <c r="D10" i="10"/>
  <c r="D40" i="10"/>
  <c r="D28" i="10"/>
  <c r="D41" i="10"/>
  <c r="D26" i="10"/>
  <c r="D16" i="10"/>
  <c r="D36" i="10"/>
  <c r="D6" i="10"/>
  <c r="D38" i="10"/>
  <c r="D29" i="10"/>
  <c r="D17" i="10"/>
  <c r="D19" i="10"/>
  <c r="D4" i="10"/>
  <c r="D8" i="10"/>
  <c r="D34" i="10"/>
  <c r="D33" i="10"/>
  <c r="D11" i="10"/>
  <c r="D5" i="10"/>
  <c r="D30" i="10"/>
  <c r="D9" i="10"/>
  <c r="D6" i="3"/>
  <c r="D41" i="3"/>
  <c r="D4" i="3"/>
  <c r="D21" i="3"/>
  <c r="D25" i="3"/>
  <c r="D31" i="3"/>
  <c r="D20" i="3"/>
  <c r="D5" i="3"/>
  <c r="D30" i="3"/>
  <c r="D39" i="3"/>
  <c r="D33" i="3"/>
  <c r="D40" i="3"/>
  <c r="D34" i="3"/>
  <c r="D35" i="3"/>
  <c r="D28" i="3"/>
  <c r="D19" i="3"/>
  <c r="D15" i="3"/>
  <c r="D9" i="3"/>
  <c r="D48" i="3"/>
  <c r="D42" i="3"/>
  <c r="D44" i="3"/>
  <c r="D27" i="3"/>
  <c r="D16" i="3"/>
  <c r="D36" i="3"/>
  <c r="D24" i="3"/>
  <c r="D43" i="3"/>
  <c r="D8" i="3"/>
  <c r="D29" i="3"/>
  <c r="D17" i="3"/>
  <c r="D26" i="3"/>
  <c r="D45" i="3"/>
  <c r="D10" i="3"/>
  <c r="D18" i="3"/>
  <c r="D37" i="3"/>
  <c r="D14" i="3"/>
  <c r="D32" i="3"/>
  <c r="D46" i="3"/>
  <c r="D23" i="3"/>
  <c r="D7" i="3"/>
  <c r="D11" i="3"/>
  <c r="D12" i="3"/>
  <c r="D38" i="3"/>
  <c r="D13" i="3"/>
  <c r="D22" i="3"/>
  <c r="D47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<sst xmlns="http://schemas.openxmlformats.org/spreadsheetml/2006/main" count="1682" uniqueCount="482">
  <si>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</si>
  <si>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</si>
  <si>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</si>
  <si>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</si>
  <si>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</si>
  <si>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</si>
  <si>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</si>
  <si>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</si>
  <si>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</si>
  <si>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</si>
  <si>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</si>
  <si>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</si>
  <si>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</si>
  <si>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</si>
  <si>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</si>
  <si>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</si>
  <si>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</si>
  <si>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</si>
  <si>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</si>
  <si>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</si>
  <si>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</si>
  <si>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</si>
  <si>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</si>
  <si>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</si>
  <si>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</si>
  <si>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</si>
  <si>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</si>
  <si>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</si>
  <si>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</si>
  <si>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</si>
  <si>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</si>
  <si>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</si>
  <si>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</si>
  <si>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</si>
  <si>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</si>
  <si>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</si>
  <si>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</si>
  <si>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</si>
  <si>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</si>
  <si>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</si>
  <si>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</si>
  <si>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</si>
  <si>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</si>
  <si>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</si>
  <si>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</si>
  <si>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</si>
  <si>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</si>
  <si>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</si>
  <si>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</si>
  <si>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</si>
  <si>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</si>
  <si>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</si>
  <si>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</si>
  <si>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</si>
  <si>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</si>
  <si>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</si>
  <si>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</si>
  <si>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</si>
  <si>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</si>
  <si>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</si>
  <si>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</si>
  <si>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</si>
  <si>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</si>
  <si>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</si>
  <si>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</si>
  <si>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</si>
  <si>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</si>
  <si>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</si>
  <si>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</si>
  <si>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</si>
  <si>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</si>
  <si>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</si>
  <si>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</si>
  <si>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</si>
  <si>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</si>
  <si>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</si>
  <si>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</si>
  <si>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</si>
  <si>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</si>
  <si>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</si>
  <si>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</si>
  <si>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</si>
  <si>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</si>
  <si>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</si>
  <si>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</si>
  <si>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</si>
  <si>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</si>
  <si>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</si>
  <si>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</si>
  <si>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</si>
  <si>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</si>
  <si>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</si>
  <si>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</si>
  <si>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</si>
  <si>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</si>
  <si>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</si>
  <si>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</si>
  <si>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</si>
  <si>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</si>
  <si>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</si>
  <si>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</si>
  <si>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</si>
  <si>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</si>
  <si>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</si>
  <si>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</si>
  <si>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</si>
  <si>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</si>
  <si>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</si>
  <si>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</si>
  <si>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</si>
  <si>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</si>
  <si>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</si>
  <si>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</si>
  <si>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</si>
  <si>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</si>
  <si>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</si>
  <si>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</si>
  <si>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</si>
  <si>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</si>
  <si>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</si>
  <si>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</si>
  <si>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</si>
  <si>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</si>
  <si>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</si>
  <si>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</si>
  <si>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</si>
  <si>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</si>
  <si>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</si>
  <si>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Barrow</t>
  </si>
  <si>
    <t>Sutton</t>
  </si>
  <si>
    <t>Newport County</t>
  </si>
  <si>
    <t>Tranmere</t>
  </si>
  <si>
    <t>Stevenage</t>
  </si>
  <si>
    <t>Walsall</t>
  </si>
  <si>
    <t>Hartlepool</t>
  </si>
  <si>
    <t>Sunderland</t>
  </si>
  <si>
    <t>E1</t>
  </si>
  <si>
    <t>E2</t>
  </si>
  <si>
    <t>E3</t>
  </si>
  <si>
    <t>Aldershot</t>
  </si>
  <si>
    <t>Solihull</t>
  </si>
  <si>
    <t>Altrincham</t>
  </si>
  <si>
    <t>Maidstone</t>
  </si>
  <si>
    <t>Barnet</t>
  </si>
  <si>
    <t>Halifax</t>
  </si>
  <si>
    <t>Dag and Red</t>
  </si>
  <si>
    <t>Gateshead</t>
  </si>
  <si>
    <t>Dorking</t>
  </si>
  <si>
    <t>Chesterfield</t>
  </si>
  <si>
    <t>Notts County</t>
  </si>
  <si>
    <t>Maidenhead</t>
  </si>
  <si>
    <t>Southend</t>
  </si>
  <si>
    <t>Boreham Wood</t>
  </si>
  <si>
    <t>Torquay</t>
  </si>
  <si>
    <t>Oldham</t>
  </si>
  <si>
    <t>Wealdstone</t>
  </si>
  <si>
    <t>Bromley</t>
  </si>
  <si>
    <t>Wrexham</t>
  </si>
  <si>
    <t>Eastleigh</t>
  </si>
  <si>
    <t>York</t>
  </si>
  <si>
    <t>Woking</t>
  </si>
  <si>
    <t>Scunthorpe</t>
  </si>
  <si>
    <t>Yeovil</t>
  </si>
  <si>
    <t>EC</t>
  </si>
  <si>
    <t>Stockport</t>
  </si>
  <si>
    <t>Eupen</t>
  </si>
  <si>
    <t>Seraing</t>
  </si>
  <si>
    <t>Mgladbach</t>
  </si>
  <si>
    <t>Hertha</t>
  </si>
  <si>
    <t>Hamburg</t>
  </si>
  <si>
    <t>Darmstadt</t>
  </si>
  <si>
    <t>Magdeburg</t>
  </si>
  <si>
    <t>Hannover</t>
  </si>
  <si>
    <t>Lyon</t>
  </si>
  <si>
    <t>Troyes</t>
  </si>
  <si>
    <t>Volos NFC</t>
  </si>
  <si>
    <t>Asteras Tripolis</t>
  </si>
  <si>
    <t>Bari</t>
  </si>
  <si>
    <t>Palermo</t>
  </si>
  <si>
    <t>Estoril</t>
  </si>
  <si>
    <t>Rio Ave</t>
  </si>
  <si>
    <t>Partick</t>
  </si>
  <si>
    <t>Inverness C</t>
  </si>
  <si>
    <t>Espanol</t>
  </si>
  <si>
    <t>Vallecano</t>
  </si>
  <si>
    <t>Sevilla</t>
  </si>
  <si>
    <t>Valladolid</t>
  </si>
  <si>
    <t>Villarreal B</t>
  </si>
  <si>
    <t>Eibar</t>
  </si>
  <si>
    <t>Alaves</t>
  </si>
  <si>
    <t>Mirandes</t>
  </si>
  <si>
    <t>Umraniyespor</t>
  </si>
  <si>
    <t>Galatasaray</t>
  </si>
  <si>
    <t>Oostende</t>
  </si>
  <si>
    <t>St Truiden</t>
  </si>
  <si>
    <t>Genk</t>
  </si>
  <si>
    <t>Cercle Brugge</t>
  </si>
  <si>
    <t>Augsburg</t>
  </si>
  <si>
    <t>Mainz</t>
  </si>
  <si>
    <t>Dortmund</t>
  </si>
  <si>
    <t>Werder Bremen</t>
  </si>
  <si>
    <t>Leverkusen</t>
  </si>
  <si>
    <t>Hoffenheim</t>
  </si>
  <si>
    <t>Stuttgart</t>
  </si>
  <si>
    <t>Freiburg</t>
  </si>
  <si>
    <t>Wolfsburg</t>
  </si>
  <si>
    <t>Schalke 04</t>
  </si>
  <si>
    <t>Union Berlin</t>
  </si>
  <si>
    <t>RB Leipzig</t>
  </si>
  <si>
    <t>Paderborn</t>
  </si>
  <si>
    <t>Holstein Kiel</t>
  </si>
  <si>
    <t>Regensburg</t>
  </si>
  <si>
    <t>Karlsruhe</t>
  </si>
  <si>
    <t>Sandhausen</t>
  </si>
  <si>
    <t>Nurnberg</t>
  </si>
  <si>
    <t>Braunschweig</t>
  </si>
  <si>
    <t>Fortuna Dusseldorf</t>
  </si>
  <si>
    <t>Tottenham</t>
  </si>
  <si>
    <t>Wolves</t>
  </si>
  <si>
    <t>Crystal Palace</t>
  </si>
  <si>
    <t>Aston Villa</t>
  </si>
  <si>
    <t>Everton</t>
  </si>
  <si>
    <t>Nottm Forest</t>
  </si>
  <si>
    <t>Fulham</t>
  </si>
  <si>
    <t>Brentford</t>
  </si>
  <si>
    <t>Leicester</t>
  </si>
  <si>
    <t>Southampton</t>
  </si>
  <si>
    <t>Bournemouth</t>
  </si>
  <si>
    <t>Arsenal</t>
  </si>
  <si>
    <t>Wigan</t>
  </si>
  <si>
    <t>Monaco</t>
  </si>
  <si>
    <t>Lens</t>
  </si>
  <si>
    <t>Marseille</t>
  </si>
  <si>
    <t>Nantes</t>
  </si>
  <si>
    <t>St Etienne</t>
  </si>
  <si>
    <t>Le Havre</t>
  </si>
  <si>
    <t>Amiens</t>
  </si>
  <si>
    <t>Bastia</t>
  </si>
  <si>
    <t>Caen</t>
  </si>
  <si>
    <t>Guingamp</t>
  </si>
  <si>
    <t>Dijon</t>
  </si>
  <si>
    <t>Nimes</t>
  </si>
  <si>
    <t>Laval</t>
  </si>
  <si>
    <t>Metz</t>
  </si>
  <si>
    <t>Niort</t>
  </si>
  <si>
    <t>Paris FC</t>
  </si>
  <si>
    <t>Pau FC</t>
  </si>
  <si>
    <t>Sochaux</t>
  </si>
  <si>
    <t>Rodez</t>
  </si>
  <si>
    <t>Annecy</t>
  </si>
  <si>
    <t>Valenciennes</t>
  </si>
  <si>
    <t>Quevilly Rouen</t>
  </si>
  <si>
    <t>Atromitos</t>
  </si>
  <si>
    <t>OFI Crete</t>
  </si>
  <si>
    <t>Lamia</t>
  </si>
  <si>
    <t>AEK</t>
  </si>
  <si>
    <t>PAOK</t>
  </si>
  <si>
    <t>Panetolikos</t>
  </si>
  <si>
    <t>Torino</t>
  </si>
  <si>
    <t>Lazio</t>
  </si>
  <si>
    <t>Udinese</t>
  </si>
  <si>
    <t>Salernitana</t>
  </si>
  <si>
    <t>Inter</t>
  </si>
  <si>
    <t>Spezia</t>
  </si>
  <si>
    <t>Sassuolo</t>
  </si>
  <si>
    <t>Lecce</t>
  </si>
  <si>
    <t>Ascoli</t>
  </si>
  <si>
    <t>Spal</t>
  </si>
  <si>
    <t>Genoa</t>
  </si>
  <si>
    <t>Benevento</t>
  </si>
  <si>
    <t>Perugia</t>
  </si>
  <si>
    <t>Parma</t>
  </si>
  <si>
    <t>Vitesse</t>
  </si>
  <si>
    <t>Heerenveen</t>
  </si>
  <si>
    <t>For Sittard</t>
  </si>
  <si>
    <t>Cambuur</t>
  </si>
  <si>
    <t>FC Emmen</t>
  </si>
  <si>
    <t>Utrecht</t>
  </si>
  <si>
    <t>Santa Clara</t>
  </si>
  <si>
    <t>Arouca</t>
  </si>
  <si>
    <t>Chaves</t>
  </si>
  <si>
    <t>Vizela</t>
  </si>
  <si>
    <t>Porto</t>
  </si>
  <si>
    <t>Sp Lisbon</t>
  </si>
  <si>
    <t>Hibernian</t>
  </si>
  <si>
    <t>Rangers</t>
  </si>
  <si>
    <t>Dundee United</t>
  </si>
  <si>
    <t>St Mirren</t>
  </si>
  <si>
    <t>Motherwell</t>
  </si>
  <si>
    <t>Livingston</t>
  </si>
  <si>
    <t>Ross County</t>
  </si>
  <si>
    <t>Kilmarnock</t>
  </si>
  <si>
    <t>St Johnstone</t>
  </si>
  <si>
    <t>Aberdeen</t>
  </si>
  <si>
    <t>Arbroath</t>
  </si>
  <si>
    <t>Queens Park</t>
  </si>
  <si>
    <t>Cove Rangers</t>
  </si>
  <si>
    <t>Ayr</t>
  </si>
  <si>
    <t>Hamilton</t>
  </si>
  <si>
    <t>Raith Rvs</t>
  </si>
  <si>
    <t>Morton</t>
  </si>
  <si>
    <t>Dundee</t>
  </si>
  <si>
    <t>Airdrie Utd</t>
  </si>
  <si>
    <t>Alloa</t>
  </si>
  <si>
    <t>FC Edinburgh</t>
  </si>
  <si>
    <t>Falkirk</t>
  </si>
  <si>
    <t>Kelty Hearts</t>
  </si>
  <si>
    <t>Dunfermline</t>
  </si>
  <si>
    <t>Montrose</t>
  </si>
  <si>
    <t>Clyde</t>
  </si>
  <si>
    <t>Peterhead</t>
  </si>
  <si>
    <t>Queen of Sth</t>
  </si>
  <si>
    <t>Annan Athletic</t>
  </si>
  <si>
    <t>Stirling</t>
  </si>
  <si>
    <t>Bonnyrigg Rose</t>
  </si>
  <si>
    <t>Albion Rvs</t>
  </si>
  <si>
    <t>East Fife</t>
  </si>
  <si>
    <t>Forfar</t>
  </si>
  <si>
    <t>Elgin</t>
  </si>
  <si>
    <t>Stranraer</t>
  </si>
  <si>
    <t>Stenhousemuir</t>
  </si>
  <si>
    <t>Dumbarton</t>
  </si>
  <si>
    <t>Osasuna</t>
  </si>
  <si>
    <t>Cadiz</t>
  </si>
  <si>
    <t>Mallorca</t>
  </si>
  <si>
    <t>Betis</t>
  </si>
  <si>
    <t>Celta</t>
  </si>
  <si>
    <t>Real Madrid</t>
  </si>
  <si>
    <t>Sp Gijon</t>
  </si>
  <si>
    <t>Andorra</t>
  </si>
  <si>
    <t>Albacete</t>
  </si>
  <si>
    <t>Burgos</t>
  </si>
  <si>
    <t>Zaragoza</t>
  </si>
  <si>
    <t>Levante</t>
  </si>
  <si>
    <t>Granada</t>
  </si>
  <si>
    <t>Santander</t>
  </si>
  <si>
    <t>Giresunspor</t>
  </si>
  <si>
    <t>Kasimpasa</t>
  </si>
  <si>
    <t>Hatayspor</t>
  </si>
  <si>
    <t>Gaziantep</t>
  </si>
  <si>
    <t>Antalyaspor</t>
  </si>
  <si>
    <t>Trabzonspor</t>
  </si>
  <si>
    <t>Club Brugge</t>
  </si>
  <si>
    <t>Kortrijk</t>
  </si>
  <si>
    <t>Waregem</t>
  </si>
  <si>
    <t>Charleroi</t>
  </si>
  <si>
    <t>Standard</t>
  </si>
  <si>
    <t>Oud-Heverlee Leuven</t>
  </si>
  <si>
    <t>Mechelen</t>
  </si>
  <si>
    <t>Westerlo</t>
  </si>
  <si>
    <t>Ein Frankfurt</t>
  </si>
  <si>
    <t>FC Koln</t>
  </si>
  <si>
    <t>Bochum</t>
  </si>
  <si>
    <t>Bayern Munich</t>
  </si>
  <si>
    <t>Greuther Furth</t>
  </si>
  <si>
    <t>Kaiserslautern</t>
  </si>
  <si>
    <t>Hansa Rostock</t>
  </si>
  <si>
    <t>St Pauli</t>
  </si>
  <si>
    <t>Heidenheim</t>
  </si>
  <si>
    <t>Bielefeld</t>
  </si>
  <si>
    <t>Leeds</t>
  </si>
  <si>
    <t>Chelsea</t>
  </si>
  <si>
    <t>West Ham</t>
  </si>
  <si>
    <t>Brighton</t>
  </si>
  <si>
    <t>Newcastle</t>
  </si>
  <si>
    <t>Man City</t>
  </si>
  <si>
    <t>Strasbourg</t>
  </si>
  <si>
    <t>Reims</t>
  </si>
  <si>
    <t>Angers</t>
  </si>
  <si>
    <t>Brest</t>
  </si>
  <si>
    <t>Clermont</t>
  </si>
  <si>
    <t>Nice</t>
  </si>
  <si>
    <t>Montpellier</t>
  </si>
  <si>
    <t>Auxerre</t>
  </si>
  <si>
    <t>Toulouse</t>
  </si>
  <si>
    <t>Lorient</t>
  </si>
  <si>
    <t>Rennes</t>
  </si>
  <si>
    <t>Ajaccio</t>
  </si>
  <si>
    <t>Lille</t>
  </si>
  <si>
    <t>Paris SG</t>
  </si>
  <si>
    <t>Panathinaikos</t>
  </si>
  <si>
    <t>Ionikos</t>
  </si>
  <si>
    <t>Aris</t>
  </si>
  <si>
    <t>Levadeiakos</t>
  </si>
  <si>
    <t>Olympiakos</t>
  </si>
  <si>
    <t>Giannina</t>
  </si>
  <si>
    <t>Empoli</t>
  </si>
  <si>
    <t>Fiorentina</t>
  </si>
  <si>
    <t>Napoli</t>
  </si>
  <si>
    <t>Monza</t>
  </si>
  <si>
    <t>Atalanta</t>
  </si>
  <si>
    <t>Milan</t>
  </si>
  <si>
    <t>Bologna</t>
  </si>
  <si>
    <t>Verona</t>
  </si>
  <si>
    <t>Cagliari</t>
  </si>
  <si>
    <t>Cittadella</t>
  </si>
  <si>
    <t>Cosenza</t>
  </si>
  <si>
    <t>Modena</t>
  </si>
  <si>
    <t>Frosinone</t>
  </si>
  <si>
    <t>Brescia</t>
  </si>
  <si>
    <t>Pisa</t>
  </si>
  <si>
    <t>Como</t>
  </si>
  <si>
    <t>Sudtirol</t>
  </si>
  <si>
    <t>Venezia</t>
  </si>
  <si>
    <t>Ternana</t>
  </si>
  <si>
    <t>Reggina</t>
  </si>
  <si>
    <t>Groningen</t>
  </si>
  <si>
    <t>Go Ahead Eagles</t>
  </si>
  <si>
    <t>Sparta Rotterdam</t>
  </si>
  <si>
    <t>Ajax</t>
  </si>
  <si>
    <t>Waalwijk</t>
  </si>
  <si>
    <t>Feyenoord</t>
  </si>
  <si>
    <t>Casa Pia</t>
  </si>
  <si>
    <t>Boavista</t>
  </si>
  <si>
    <t>Sp Braga</t>
  </si>
  <si>
    <t>Maritimo</t>
  </si>
  <si>
    <t>Portimonense</t>
  </si>
  <si>
    <t>Guimaraes</t>
  </si>
  <si>
    <t>Celtic</t>
  </si>
  <si>
    <t>Hearts</t>
  </si>
  <si>
    <t>Ath Bilbao</t>
  </si>
  <si>
    <t>Valencia</t>
  </si>
  <si>
    <t>Ath Madrid</t>
  </si>
  <si>
    <t>Villarreal</t>
  </si>
  <si>
    <t>Sociedad</t>
  </si>
  <si>
    <t>Barcelona</t>
  </si>
  <si>
    <t>Oviedo</t>
  </si>
  <si>
    <t>Leganes</t>
  </si>
  <si>
    <t>Huesca</t>
  </si>
  <si>
    <t>Cartagena</t>
  </si>
  <si>
    <t>Tenerife</t>
  </si>
  <si>
    <t>Lugo</t>
  </si>
  <si>
    <t>Buyuksehyr</t>
  </si>
  <si>
    <t>Kayserispor</t>
  </si>
  <si>
    <t>Besiktas</t>
  </si>
  <si>
    <t>Karagumruk</t>
  </si>
  <si>
    <t>Man United</t>
  </si>
  <si>
    <t>Liverpool</t>
  </si>
  <si>
    <t>Grenoble</t>
  </si>
  <si>
    <t>Bordeaux</t>
  </si>
  <si>
    <t>Roma</t>
  </si>
  <si>
    <t>Cremonese</t>
  </si>
  <si>
    <t>Sampdoria</t>
  </si>
  <si>
    <t>Juventus</t>
  </si>
  <si>
    <t>Gil Vicente</t>
  </si>
  <si>
    <t>Famalicao</t>
  </si>
  <si>
    <t>Elche</t>
  </si>
  <si>
    <t>Almeria</t>
  </si>
  <si>
    <t>Girona</t>
  </si>
  <si>
    <t>Getafe</t>
  </si>
  <si>
    <t>Ponferradina</t>
  </si>
  <si>
    <t>Ibiza</t>
  </si>
  <si>
    <t>Malaga</t>
  </si>
  <si>
    <t>Las Palmas</t>
  </si>
  <si>
    <t>Istanbulspor</t>
  </si>
  <si>
    <t>Konyaspor</t>
  </si>
  <si>
    <t>Sivasspor</t>
  </si>
  <si>
    <t>Alanyaspor</t>
  </si>
  <si>
    <t>Fenerbahce</t>
  </si>
  <si>
    <t>Ad. Demirspor</t>
  </si>
  <si>
    <t>19/08/2022</t>
  </si>
  <si>
    <t>20/08/2022</t>
  </si>
  <si>
    <t>21/08/2022</t>
  </si>
  <si>
    <t>22/08/2022</t>
  </si>
  <si>
    <t>B1</t>
  </si>
  <si>
    <t>D1</t>
  </si>
  <si>
    <t>D2</t>
  </si>
  <si>
    <t>F1</t>
  </si>
  <si>
    <t>G1</t>
  </si>
  <si>
    <t>I2</t>
  </si>
  <si>
    <t>P1</t>
  </si>
  <si>
    <t>SC1</t>
  </si>
  <si>
    <t>SP1</t>
  </si>
  <si>
    <t>SP2</t>
  </si>
  <si>
    <t>T1</t>
  </si>
  <si>
    <t>E0</t>
  </si>
  <si>
    <t>F2</t>
  </si>
  <si>
    <t>I1</t>
  </si>
  <si>
    <t>N1</t>
  </si>
  <si>
    <t>SC0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</si>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</sst>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1.0557821208912506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1.0510876122378858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1.0629164179711093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1.0636236687327365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1.0479830465041664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1.0615765272904456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1.0732443093298558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1.0533218816775407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1.0538611122400778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1.0729832486866209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1.0459944258216356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1.0351900225906741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1.0513686083765104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1.044303665417317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1.0536616911224432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1.0605101786372635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1.0342024872400046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1.0590470688941502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1.0524787177592045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1.0463684894705136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1.038953678663225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1.0697333647833527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1.051738571938915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1.0470376731981623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1.0509442098096211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1.0407298027485501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1.043360692319973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1.042708496600167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1.038077229388916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1.042708496600167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1.0421804198806015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1.0494628052164887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1.0457565564423787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1.0497253316960662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1.0404319501157899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1.052267086616911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1.044303665417317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1.0522085198267568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1.0557821208912506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1.0533067630678474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1.0505862061664459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1.0569383568656741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1.0584574108458336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1.0552914984182968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1.0512018249471584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1.056895036351561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1.0571615895212632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1.0480730539288112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1.0538644213740753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1.0501502456550436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1.0571615895212632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1.056895036351561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1.0608381246291672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1.0571615895212632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1.0593568958392465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1.0618465284925471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1.0569383568656741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1.0509354515449301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1.0580097445486314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1.0571615895212632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1.0509354515449301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1.0716502370068346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1.0730165337508553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1.0729832486866209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1.0741047977005509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1.0722697174508919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1.0765255566793932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1.0703838499014962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1.0730165337508553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1.0633504678478547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1.0801388429917103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1.0626247827424988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1.0744841031203913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1.0448679076073528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1.0439811611001015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1.0570323013866483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1.0567919280515341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1.0717876217555127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1.0588150667767779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1.0555202493807025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1.0568116952111755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1.0597065109096055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1.0632706922771613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1.0567919280515341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1.0882202949124216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1.0725753995856002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1.0633504678478547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1.0344490471441554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1.0419581736699886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1.0725313014542242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1.0429171817048493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1.0427733349764023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1.0484438729518561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1.0474390886100067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1.0483906463555754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1.0470376731981623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1.0509930436304777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1.0511368361869355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1.0420112422030368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1.0424343751332963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1.0494628052164887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1.0509930436304777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1.0543819242504819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1.0497471873879383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1.0748039017579798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1.0718059866104521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1.0747679749614711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1.0729832486866209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1.0905727516165582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1.0834349576139997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1.0713419446858048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1.0764784527427438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1.0723310006406619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1.071200922068871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1.0758089270163143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1.0758089270163143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1.0728504070978289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1.0734654343413303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1.0427491060172347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1.0417906511603616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1.0481397396121741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1.0534523975910519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1.0483906463555754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1.0470376731981623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1.0487772084693074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1.0483511839381512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1.046349494759292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1.0629164179711093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1.0747679749614711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1.0718059866104521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1.0662939096981978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1.0410043397874882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1.0232286454048147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1.0533564937435893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1.0543300667589199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1.0509442098096211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1.0425381099894757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1.0342024872400046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1.0454473653146403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1.0404319501157899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1.0438817895444492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1.0344490471441554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1.0326216037183769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1.0399586640868308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1.0369265649091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1.0342024872400046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1.047592923283859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1.0798489879783906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1.0768951522317205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1.0895689534873163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1.0440279853919932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1.0488038688665162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1.0401197761406094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1.038506964435719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1.0499964535568072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1.0543819242504819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1.0509442098096211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1.0405885922597782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1.0483906463555754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1.0424343751332963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1.0420112422030368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1.0715850864470786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1.0636236687327365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1.0513326278789881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1.050305669221034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1.0494125025023127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1.0680345415732078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1.043438569981763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1.042708496600167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1.0439719885779606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1.0710230963426288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1.0636410008450974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1.0674919964665432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1.0437075600663159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1.048153965543114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1.055941567660946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1.0776454872008754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1.048418440111401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1.038953678663225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1.0475615653703467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1.0463684894705136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1.0590470688941502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1.0636410008450974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1.0647027958175614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1.0505862061664459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1.0500631329117833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1.0701795726365226</v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1.0383332736064295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31.215782974550145</v>
      </c>
      <c r="I2" s="6">
        <f>IF('Log_working_3-way'!$D2="","",'True_Odds_Calculator_3-way'!O3/'True_Odds_Calculator_3-way'!B3-1)</f>
        <v>4.9367779411566559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3.7144104032323266E-2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1.0294260162869588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40.088449928635264</v>
      </c>
      <c r="I3" s="6">
        <f>IF('Log_working_3-way'!$D3="","",'True_Odds_Calculator_3-way'!O4/'True_Odds_Calculator_3-way'!B4-1)</f>
        <v>3.1086890719592946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2.6216045006483224E-2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1.0258788997505668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18.748894995686701</v>
      </c>
      <c r="I4" s="6">
        <f>IF('Log_working_3-way'!$D4="","",'True_Odds_Calculator_3-way'!O5/'True_Odds_Calculator_3-way'!B5-1)</f>
        <v>5.9583383923433848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2.7427652814649761E-2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1.0251593269923382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11.690637336497677</v>
      </c>
      <c r="I5" s="6">
        <f>IF('Log_working_3-way'!$D5="","",'True_Odds_Calculator_3-way'!O6/'True_Odds_Calculator_3-way'!B6-1)</f>
        <v>5.8875899176106996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2.6968277133420315E-2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1.0277886366166649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23.304168955951923</v>
      </c>
      <c r="I6" s="6">
        <f>IF('Log_working_3-way'!$D6="","",'True_Odds_Calculator_3-way'!O7/'True_Odds_Calculator_3-way'!B7-1)</f>
        <v>7.4594352488933851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2.8630110550547094E-2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1.049574509230824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56.173480295142319</v>
      </c>
      <c r="I7" s="6">
        <f>IF('Log_working_3-way'!$D7="","",'True_Odds_Calculator_3-way'!O8/'True_Odds_Calculator_3-way'!B8-1)</f>
        <v>1.5217384258520701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3.4948324427322763E-2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1.0403793184175238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12.442954120694651</v>
      </c>
      <c r="I8" s="6">
        <f>IF('Log_working_3-way'!$D8="","",'True_Odds_Calculator_3-way'!O9/'True_Odds_Calculator_3-way'!B9-1)</f>
        <v>8.8448261455272128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4.3476711467941964E-2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1.025250013235568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15.218839504170894</v>
      </c>
      <c r="I9" s="6">
        <f>IF('Log_working_3-way'!$D9="","",'True_Odds_Calculator_3-way'!O10/'True_Odds_Calculator_3-way'!B10-1)</f>
        <v>9.00098456235472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2.718354850551008E-2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1.0267924882500272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19.844900944129169</v>
      </c>
      <c r="I10" s="6">
        <f>IF('Log_working_3-way'!$D10="","",'True_Odds_Calculator_3-way'!O11/'True_Odds_Calculator_3-way'!B11-1)</f>
        <v>7.8766960729574453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2.8235661325182626E-2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1.0410177224971653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16.49822887307139</v>
      </c>
      <c r="I11" s="6">
        <f>IF('Log_working_3-way'!$D11="","",'True_Odds_Calculator_3-way'!O12/'True_Odds_Calculator_3-way'!B12-1)</f>
        <v>8.0155163929193503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4.3696416827910367E-2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1.0208807996521698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13.921522785427074</v>
      </c>
      <c r="I12" s="6">
        <f>IF('Log_working_3-way'!$D12="","",'True_Odds_Calculator_3-way'!O13/'True_Odds_Calculator_3-way'!B13-1)</f>
        <v>9.5814676816324962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2.2602671451355638E-2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1.0258783540344456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39.165021088111239</v>
      </c>
      <c r="I13" s="6">
        <f>IF('Log_working_3-way'!$D13="","",'True_Odds_Calculator_3-way'!O14/'True_Odds_Calculator_3-way'!B14-1)</f>
        <v>4.514841110128442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2.3064002757273716E-2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1.0253461021563972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8.3875533425546642</v>
      </c>
      <c r="I14" s="6">
        <f>IF('Log_working_3-way'!$D14="","",'True_Odds_Calculator_3-way'!O15/'True_Odds_Calculator_3-way'!B15-1)</f>
        <v>9.2603630541558228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2.7391193631602917E-2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1.0342597145754044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32.509462446756892</v>
      </c>
      <c r="I15" s="6">
        <f>IF('Log_working_3-way'!$D15="","",'True_Odds_Calculator_3-way'!O16/'True_Odds_Calculator_3-way'!B16-1)</f>
        <v>5.9234426542886123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3.2606123704509882E-2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1.0301780026024483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4.0142058627637764</v>
      </c>
      <c r="I16" s="6">
        <f>IF('Log_working_3-way'!$D16="","",'True_Odds_Calculator_3-way'!O17/'True_Odds_Calculator_3-way'!B17-1)</f>
        <v>5.3823159436625074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3.013107111467761E-2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1.0309441549999605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8.3369935435301237</v>
      </c>
      <c r="I17" s="6">
        <f>IF('Log_working_3-way'!$D17="","",'True_Odds_Calculator_3-way'!O18/'True_Odds_Calculator_3-way'!B18-1)</f>
        <v>6.9028313352438966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3.2954514632889342E-2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1.0409476837036067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35.711695770191007</v>
      </c>
      <c r="I18" s="6">
        <f>IF('Log_working_3-way'!$D18="","",'True_Odds_Calculator_3-way'!O19/'True_Odds_Calculator_3-way'!B19-1)</f>
        <v>4.5406710245782822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3.7923930495948666E-2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1.0209188749124505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6.3041741093493897</v>
      </c>
      <c r="I19" s="6">
        <f>IF('Log_working_3-way'!$D19="","",'True_Odds_Calculator_3-way'!O20/'True_Odds_Calculator_3-way'!B20-1)</f>
        <v>6.6342650587685066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2.2037220729511642E-2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1.0310224219976198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48.074729111173625</v>
      </c>
      <c r="I20" s="6">
        <f>IF('Log_working_3-way'!$D20="","",'True_Odds_Calculator_3-way'!O21/'True_Odds_Calculator_3-way'!B21-1)</f>
        <v>2.3335088012520204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2.495279406103279E-2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1.0258517606935047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31.976617547530964</v>
      </c>
      <c r="I21" s="6">
        <f>IF('Log_working_3-way'!$D21="","",'True_Odds_Calculator_3-way'!O22/'True_Odds_Calculator_3-way'!B22-1)</f>
        <v>3.9936541713220253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2.5030997076438188E-2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1.020674927164009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12.721586755294622</v>
      </c>
      <c r="I22" s="6">
        <f>IF('Log_working_3-way'!$D22="","",'True_Odds_Calculator_3-way'!O23/'True_Odds_Calculator_3-way'!B23-1)</f>
        <v>6.3023843515646787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2.2287714127831926E-2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1.0245183074997175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26.609306599578808</v>
      </c>
      <c r="I23" s="6">
        <f>IF('Log_working_3-way'!$D23="","",'True_Odds_Calculator_3-way'!O24/'True_Odds_Calculator_3-way'!B24-1)</f>
        <v>5.829479385064201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2.4775660450391035E-2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1.0209017576332229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6.1477597497580829</v>
      </c>
      <c r="I24" s="6">
        <f>IF('Log_working_3-way'!$D24="","",'True_Odds_Calculator_3-way'!O25/'True_Odds_Calculator_3-way'!B25-1)</f>
        <v>6.4260889112149417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2.1942840124658414E-2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1.0316105336928594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30.674648543316216</v>
      </c>
      <c r="I25" s="6">
        <f>IF('Log_working_3-way'!$D25="","",'True_Odds_Calculator_3-way'!O26/'True_Odds_Calculator_3-way'!B26-1)</f>
        <v>3.8985537767406084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3.0889456589725528E-2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1.0261650530778468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18.218585005279831</v>
      </c>
      <c r="I26" s="6">
        <f>IF('Log_working_3-way'!$D26="","",'True_Odds_Calculator_3-way'!O27/'True_Odds_Calculator_3-way'!B27-1)</f>
        <v>6.3431716119150128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2.7811694478361071E-2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1.0248053959893013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10.42218124381834</v>
      </c>
      <c r="I27" s="6">
        <f>IF('Log_working_3-way'!$D27="","",'True_Odds_Calculator_3-way'!O28/'True_Odds_Calculator_3-way'!B28-1)</f>
        <v>7.5754110855332613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2.679855769397399E-2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1.0263692717647592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5.9951650375641483</v>
      </c>
      <c r="I28" s="6">
        <f>IF('Log_working_3-way'!$D28="","",'True_Odds_Calculator_3-way'!O29/'True_Odds_Calculator_3-way'!B29-1)</f>
        <v>6.3051628186246012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2.7506010688917781E-2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1.0337507182063843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46.592588537417214</v>
      </c>
      <c r="I29" s="6">
        <f>IF('Log_working_3-way'!$D29="","",'True_Odds_Calculator_3-way'!O30/'True_Odds_Calculator_3-way'!B30-1)</f>
        <v>2.9880216156700001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2.7516012620282915E-2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1.0199167774836388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13.705650292402016</v>
      </c>
      <c r="I30" s="6">
        <f>IF('Log_working_3-way'!$D30="","",'True_Odds_Calculator_3-way'!O31/'True_Odds_Calculator_3-way'!B31-1)</f>
        <v>8.6192736516292889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2.1589343562077978E-2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1.0233041949764778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23.412939363306432</v>
      </c>
      <c r="I31" s="6">
        <f>IF('Log_working_3-way'!$D31="","",'True_Odds_Calculator_3-way'!O32/'True_Odds_Calculator_3-way'!B32-1)</f>
        <v>7.2043064442953746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2.4047109934494104E-2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1.0198352221833176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14.416985875740066</v>
      </c>
      <c r="I32" s="6">
        <f>IF('Log_working_3-way'!$D32="","",'True_Odds_Calculator_3-way'!O33/'True_Odds_Calculator_3-way'!B33-1)</f>
        <v>6.8568985470792425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2.1408444133211857E-2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1.0246716473394535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27.204156395652493</v>
      </c>
      <c r="I33" s="6">
        <f>IF('Log_working_3-way'!$D33="","",'True_Odds_Calculator_3-way'!O34/'True_Odds_Calculator_3-way'!B34-1)</f>
        <v>4.8330055096752984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2.485163271020463E-2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1.0307471482181871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0.71032765294503775</v>
      </c>
      <c r="I34" s="6">
        <f>IF('Log_working_3-way'!$D34="","",'True_Odds_Calculator_3-way'!O35/'True_Odds_Calculator_3-way'!B35-1)</f>
        <v>3.2314649321614377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2.5715171308476226E-2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1.0265421476233176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12.635611358795176</v>
      </c>
      <c r="I35" s="6">
        <f>IF('Log_working_3-way'!$D35="","",'True_Odds_Calculator_3-way'!O36/'True_Odds_Calculator_3-way'!B36-1)</f>
        <v>8.3753047544187069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2.8733453101021489E-2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1.033575544129173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37.876164099390103</v>
      </c>
      <c r="I36" s="6">
        <f>IF('Log_working_3-way'!$D36="","",'True_Odds_Calculator_3-way'!O37/'True_Odds_Calculator_3-way'!B37-1)</f>
        <v>4.4497010431996973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3.0391860709324092E-2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1.0250414367011573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12.159197412712032</v>
      </c>
      <c r="I37" s="6">
        <f>IF('Log_working_3-way'!$D37="","",'True_Odds_Calculator_3-way'!O38/'True_Odds_Calculator_3-way'!B38-1)</f>
        <v>8.567221837266608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2.7147443893655421E-2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1.0273148837447004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21.472490571886137</v>
      </c>
      <c r="I38" s="6">
        <f>IF('Log_working_3-way'!$D38="","",'True_Odds_Calculator_3-way'!O39/'True_Odds_Calculator_3-way'!B39-1)</f>
        <v>7.0282222891240753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2.8542219274977798E-2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1.0267501063174231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7.1238205229117249</v>
      </c>
      <c r="I39" s="6">
        <f>IF('Log_working_3-way'!$D39="","",'True_Odds_Calculator_3-way'!O40/'True_Odds_Calculator_3-way'!B40-1)</f>
        <v>6.421562969085957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2.8223397926077309E-2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1.0315437817528463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29.270396264763882</v>
      </c>
      <c r="I40" s="6">
        <f>IF('Log_working_3-way'!$D40="","",'True_Odds_Calculator_3-way'!O41/'True_Odds_Calculator_3-way'!B41-1)</f>
        <v>6.0465469352830876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3.1040753445128244E-2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1.0271859102045682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20.030953439616024</v>
      </c>
      <c r="I41" s="6">
        <f>IF('Log_working_3-way'!$D41="","",'True_Odds_Calculator_3-way'!O42/'True_Odds_Calculator_3-way'!B42-1)</f>
        <v>7.3604012929562916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2.86416813048469E-2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1.0260851148157224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14.194978498367069</v>
      </c>
      <c r="I42" s="6">
        <f>IF('Log_working_3-way'!$D42="","",'True_Odds_Calculator_3-way'!O43/'True_Odds_Calculator_3-way'!B43-1)</f>
        <v>7.9856466468526488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2.8155653198255193E-2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1.0358687293368252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38.816747019740461</v>
      </c>
      <c r="I43" s="6">
        <f>IF('Log_working_3-way'!$D43="","",'True_Odds_Calculator_3-way'!O44/'True_Odds_Calculator_3-way'!B44-1)</f>
        <v>4.5992300496510028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3.2012666048810701E-2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1.0305639561158564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17.148409573868584</v>
      </c>
      <c r="I44" s="6">
        <f>IF('Log_working_3-way'!$D44="","",'True_Odds_Calculator_3-way'!O45/'True_Odds_Calculator_3-way'!B45-1)</f>
        <v>7.7859021925461036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3.2612714864108439E-2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1.0317730502684463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11.511608457233596</v>
      </c>
      <c r="I45" s="6">
        <f>IF('Log_working_3-way'!$D45="","",'True_Odds_Calculator_3-way'!O46/'True_Odds_Calculator_3-way'!B46-1)</f>
        <v>7.1238995841952608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3.4182687294979974E-2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1.0306113605661325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11.002669188003019</v>
      </c>
      <c r="I46" s="6">
        <f>IF('Log_working_3-way'!$D46="","",'True_Odds_Calculator_3-way'!O47/'True_Odds_Calculator_3-way'!B47-1)</f>
        <v>7.3254124579903106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3.2964707245953573E-2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1.0381544860514378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31.603681860550147</v>
      </c>
      <c r="I47" s="6">
        <f>IF('Log_working_3-way'!$D47="","",'True_Odds_Calculator_3-way'!O48/'True_Odds_Calculator_3-way'!B48-1)</f>
        <v>5.4070791540181959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3.6755766098119702E-2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1.0385396652493479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33.175973142700634</v>
      </c>
      <c r="I48" s="6">
        <f>IF('Log_working_3-way'!$D48="","",'True_Odds_Calculator_3-way'!O49/'True_Odds_Calculator_3-way'!B49-1)</f>
        <v>4.3402500538662014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3.671777989546321E-2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1.0340668322687976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5.4155187975381089</v>
      </c>
      <c r="I49" s="6">
        <f>IF('Log_working_3-way'!$D49="","",'True_Odds_Calculator_3-way'!O50/'True_Odds_Calculator_3-way'!B50-1)</f>
        <v>7.1144117778330358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3.539190927543534E-2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1.0294767210002458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13.228880548347954</v>
      </c>
      <c r="I50" s="6">
        <f>IF('Log_working_3-way'!$D50="","",'True_Odds_Calculator_3-way'!O51/'True_Odds_Calculator_3-way'!B51-1)</f>
        <v>6.648068203462401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3.1687697680131022E-2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1.032055874582372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22.254881396711802</v>
      </c>
      <c r="I51" s="6">
        <f>IF('Log_working_3-way'!$D51="","",'True_Odds_Calculator_3-way'!O52/'True_Odds_Calculator_3-way'!B52-1)</f>
        <v>6.5090598630174989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3.3297875015063427E-2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1.0426464626163523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39.630686733452379</v>
      </c>
      <c r="I52" s="6">
        <f>IF('Log_working_3-way'!$D52="","",'True_Odds_Calculator_3-way'!O53/'True_Odds_Calculator_3-way'!B53-1)</f>
        <v>4.1394874716413046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3.7777846528369352E-2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1.034636069217687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28.508513219085394</v>
      </c>
      <c r="I53" s="6">
        <f>IF('Log_working_3-way'!$D53="","",'True_Odds_Calculator_3-way'!O54/'True_Odds_Calculator_3-way'!B54-1)</f>
        <v>4.586217187329285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3.4416696949725933E-2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1.0359611371728525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30.914778428244531</v>
      </c>
      <c r="I54" s="6">
        <f>IF('Log_working_3-way'!$D54="","",'True_Odds_Calculator_3-way'!O55/'True_Odds_Calculator_3-way'!B55-1)</f>
        <v>5.2561222908114109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3.4926886759240272E-2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1.0341079549659371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4.9177188437075747</v>
      </c>
      <c r="I55" s="6">
        <f>IF('Log_working_3-way'!$D55="","",'True_Odds_Calculator_3-way'!O56/'True_Odds_Calculator_3-way'!B56-1)</f>
        <v>7.5553642183476448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3.5339878525667778E-2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1.0326824743337244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6.6718865692785432</v>
      </c>
      <c r="I56" s="6">
        <f>IF('Log_working_3-way'!$D56="","",'True_Odds_Calculator_3-way'!O57/'True_Odds_Calculator_3-way'!B57-1)</f>
        <v>6.6288466173252152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3.4287130457111958E-2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1.032051665180449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18.802729157383638</v>
      </c>
      <c r="I57" s="6">
        <f>IF('Log_working_3-way'!$D57="","",'True_Odds_Calculator_3-way'!O58/'True_Odds_Calculator_3-way'!B58-1)</f>
        <v>7.0324983578949603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3.3928257787960714E-2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1.0316975479313766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7.0816757189714838</v>
      </c>
      <c r="I58" s="6">
        <f>IF('Log_working_3-way'!$D58="","",'True_Odds_Calculator_3-way'!O59/'True_Odds_Calculator_3-way'!B59-1)</f>
        <v>7.3694281174082175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3.3585438549736502E-2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1.0307058857188833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15.127631333930772</v>
      </c>
      <c r="I59" s="6">
        <f>IF('Log_working_3-way'!$D59="","",'True_Odds_Calculator_3-way'!O60/'True_Odds_Calculator_3-way'!B60-1)</f>
        <v>7.7826704784728822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3.2992680052486456E-2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1.0318072180432756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8.9980796762842665</v>
      </c>
      <c r="I60" s="6">
        <f>IF('Log_working_3-way'!$D60="","",'True_Odds_Calculator_3-way'!O61/'True_Odds_Calculator_3-way'!B61-1)</f>
        <v>7.5656202555439585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3.410021531527585E-2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1.0305020375905833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8.1683348445491823</v>
      </c>
      <c r="I61" s="6">
        <f>IF('Log_working_3-way'!$D61="","",'True_Odds_Calculator_3-way'!O62/'True_Odds_Calculator_3-way'!B62-1)</f>
        <v>7.6808900279277434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3.2625420190715237E-2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1.0299474811617901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13.440264493953411</v>
      </c>
      <c r="I62" s="6">
        <f>IF('Log_working_3-way'!$D62="","",'True_Odds_Calculator_3-way'!O63/'True_Odds_Calculator_3-way'!B63-1)</f>
        <v>8.9509716317275707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3.2346105636007927E-2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1.0320356716554304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19.167569088782372</v>
      </c>
      <c r="I63" s="6">
        <f>IF('Log_working_3-way'!$D63="","",'True_Odds_Calculator_3-way'!O64/'True_Odds_Calculator_3-way'!B64-1)</f>
        <v>6.9412876829179666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3.3851630274213118E-2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1.0313903539238953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17.615245900499193</v>
      </c>
      <c r="I64" s="6">
        <f>IF('Log_working_3-way'!$D64="","",'True_Odds_Calculator_3-way'!O65/'True_Odds_Calculator_3-way'!B65-1)</f>
        <v>6.5504427365839861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3.3383513415829125E-2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1.0316250655220542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21.813616067010397</v>
      </c>
      <c r="I65" s="6">
        <f>IF('Log_working_3-way'!$D65="","",'True_Odds_Calculator_3-way'!O66/'True_Odds_Calculator_3-way'!B66-1)</f>
        <v>6.9030090728134956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3.2931283630211139E-2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1.0350248998954434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26.92446781654909</v>
      </c>
      <c r="I66" s="6">
        <f>IF('Log_working_3-way'!$D66="","",'True_Odds_Calculator_3-way'!O67/'True_Odds_Calculator_3-way'!B67-1)</f>
        <v>6.372141331013494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3.5116440577899866E-2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1.0335542010770662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23.408455811786872</v>
      </c>
      <c r="I67" s="6">
        <f>IF('Log_working_3-way'!$D67="","",'True_Odds_Calculator_3-way'!O68/'True_Odds_Calculator_3-way'!B68-1)</f>
        <v>6.7570581467034652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3.4554900699713009E-2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1.042262164609475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8.1775815153300009</v>
      </c>
      <c r="I68" s="6">
        <f>IF('Log_working_3-way'!$D68="","",'True_Odds_Calculator_3-way'!O69/'True_Odds_Calculator_3-way'!B69-1)</f>
        <v>6.1869987007908716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4.4399619047097882E-2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1.0427537311561501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18.590786482357331</v>
      </c>
      <c r="I69" s="6">
        <f>IF('Log_working_3-way'!$D69="","",'True_Odds_Calculator_3-way'!O70/'True_Odds_Calculator_3-way'!B70-1)</f>
        <v>7.5260289827116438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4.5113797528196109E-2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1.042372180672718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11.562881229986262</v>
      </c>
      <c r="I70" s="6">
        <f>IF('Log_working_3-way'!$D70="","",'True_Odds_Calculator_3-way'!O71/'True_Odds_Calculator_3-way'!B71-1)</f>
        <v>5.7691124418248743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4.4942954054887574E-2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1.0557969904228455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37.120553091892923</v>
      </c>
      <c r="I71" s="6">
        <f>IF('Log_working_3-way'!$D71="","",'True_Odds_Calculator_3-way'!O72/'True_Odds_Calculator_3-way'!B72-1)</f>
        <v>3.9379231499733569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5.0815893647950139E-2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1.0421298881783609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14.691561542544544</v>
      </c>
      <c r="I72" s="6">
        <f>IF('Log_working_3-way'!$D72="","",'True_Odds_Calculator_3-way'!O73/'True_Odds_Calculator_3-way'!B73-1)</f>
        <v>5.2299984261056602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4.4575725026852808E-2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1.0464195308550606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5.3810291264692811</v>
      </c>
      <c r="I73" s="6">
        <f>IF('Log_working_3-way'!$D73="","",'True_Odds_Calculator_3-way'!O74/'True_Odds_Calculator_3-way'!B74-1)</f>
        <v>4.7130239013526811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4.6374971192215231E-2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1.0413055210010853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13.275281125317193</v>
      </c>
      <c r="I74" s="6">
        <f>IF('Log_working_3-way'!$D74="","",'True_Odds_Calculator_3-way'!O75/'True_Odds_Calculator_3-way'!B75-1)</f>
        <v>7.3820606173401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4.4277214845776847E-2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1.0403609301561954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14.46114009444069</v>
      </c>
      <c r="I75" s="6">
        <f>IF('Log_working_3-way'!$D75="","",'True_Odds_Calculator_3-way'!O76/'True_Odds_Calculator_3-way'!B76-1)</f>
        <v>7.1007144655507837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4.3181293103871976E-2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1.0418639436680306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9.2258553836963628</v>
      </c>
      <c r="I76" s="6">
        <f>IF('Log_working_3-way'!$D76="","",'True_Odds_Calculator_3-way'!O77/'True_Odds_Calculator_3-way'!B77-1)</f>
        <v>6.5551397764470432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4.4377484732832873E-2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1.0731644796643129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56.179924063543289</v>
      </c>
      <c r="I77" s="6">
        <f>IF('Log_working_3-way'!$D77="","",'True_Odds_Calculator_3-way'!O78/'True_Odds_Calculator_3-way'!B78-1)</f>
        <v>1.8188419762396251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5.0937781041712871E-2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1.0438663771897541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20.073592159747822</v>
      </c>
      <c r="I78" s="6">
        <f>IF('Log_working_3-way'!$D78="","",'True_Odds_Calculator_3-way'!O79/'True_Odds_Calculator_3-way'!B79-1)</f>
        <v>7.1266122338107323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4.5929042479775362E-2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1.0416113986519844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15.62525351044231</v>
      </c>
      <c r="I79" s="6">
        <f>IF('Log_working_3-way'!$D79="","",'True_Odds_Calculator_3-way'!O80/'True_Odds_Calculator_3-way'!B80-1)</f>
        <v>6.2673739817519829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4.4261436386916486E-2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1.0234151527652646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29.84931467413244</v>
      </c>
      <c r="I80" s="6">
        <f>IF('Log_working_3-way'!$D80="","",'True_Odds_Calculator_3-way'!O81/'True_Odds_Calculator_3-way'!B81-1)</f>
        <v>4.8145727908103044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2.3091496181205207E-2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1.0261952412628959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36.668425977191021</v>
      </c>
      <c r="I81" s="6">
        <f>IF('Log_working_3-way'!$D81="","",'True_Odds_Calculator_3-way'!O82/'True_Odds_Calculator_3-way'!B82-1)</f>
        <v>4.1128888445494738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2.4166992242004692E-2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1.0357243725503311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25.737708345779321</v>
      </c>
      <c r="I82" s="6">
        <f>IF('Log_working_3-way'!$D82="","",'True_Odds_Calculator_3-way'!O83/'True_Odds_Calculator_3-way'!B83-1)</f>
        <v>7.3008511389017396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3.6021137888710086E-2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1.0310323597529027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13.998606190131829</v>
      </c>
      <c r="I83" s="6">
        <f>IF('Log_working_3-way'!$D83="","",'True_Odds_Calculator_3-way'!O84/'True_Odds_Calculator_3-way'!B84-1)</f>
        <v>9.9699699232793133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3.3431427132214475E-2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1.0413949348134299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16.19566498020226</v>
      </c>
      <c r="I84" s="6">
        <f>IF('Log_working_3-way'!$D84="","",'True_Odds_Calculator_3-way'!O85/'True_Odds_Calculator_3-way'!B85-1)</f>
        <v>8.591108763993601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4.4135877543008739E-2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1.0342503379800754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25.773867646446881</v>
      </c>
      <c r="I85" s="6">
        <f>IF('Log_working_3-way'!$D85="","",'True_Odds_Calculator_3-way'!O86/'True_Odds_Calculator_3-way'!B86-1)</f>
        <v>6.8006894211383999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3.4621945201364523E-2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1.0315199621548083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10.341846421113194</v>
      </c>
      <c r="I86" s="6">
        <f>IF('Log_working_3-way'!$D86="","",'True_Odds_Calculator_3-way'!O87/'True_Odds_Calculator_3-way'!B87-1)</f>
        <v>8.8082193319180835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3.4071419362484257E-2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1.0318509508294862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6.6310964108798656</v>
      </c>
      <c r="I87" s="6">
        <f>IF('Log_working_3-way'!$D87="","",'True_Odds_Calculator_3-way'!O88/'True_Odds_Calculator_3-way'!B88-1)</f>
        <v>9.2614843099584174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3.3982202777723014E-2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1.0323348474020027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6.0624205193832212</v>
      </c>
      <c r="I88" s="6">
        <f>IF('Log_working_3-way'!$D88="","",'True_Odds_Calculator_3-way'!O89/'True_Odds_Calculator_3-way'!B89-1)</f>
        <v>8.9962300752014883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3.4291554736593621E-2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1.0309601065775633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15.124401364372421</v>
      </c>
      <c r="I89" s="6">
        <f>IF('Log_working_3-way'!$D89="","",'True_Odds_Calculator_3-way'!O90/'True_Odds_Calculator_3-way'!B90-1)</f>
        <v>10.197500947480851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3.3199604628175949E-2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1.0325529078212721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22.481044283912343</v>
      </c>
      <c r="I90" s="6">
        <f>IF('Log_working_3-way'!$D90="","",'True_Odds_Calculator_3-way'!O91/'True_Odds_Calculator_3-way'!B91-1)</f>
        <v>9.004346045799192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3.3452491412587548E-2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1.0549351898314832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20.450752534597115</v>
      </c>
      <c r="I91" s="6">
        <f>IF('Log_working_3-way'!$D91="","",'True_Odds_Calculator_3-way'!O92/'True_Odds_Calculator_3-way'!B92-1)</f>
        <v>7.95600650201877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5.7106827598630838E-2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1.0571791206729007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0.69998567631973851</v>
      </c>
      <c r="I92" s="6">
        <f>IF('Log_working_3-way'!$D92="","",'True_Odds_Calculator_3-way'!O93/'True_Odds_Calculator_3-way'!B93-1)</f>
        <v>4.673370995842058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4.8554727086325133E-2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1.0717996874980931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57.221335097513226</v>
      </c>
      <c r="I93" s="6">
        <f>IF('Log_working_3-way'!$D93="","",'True_Odds_Calculator_3-way'!O94/'True_Odds_Calculator_3-way'!B94-1)</f>
        <v>2.2591741665419232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4.8329725654246536E-2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1.020353178414301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9.3153736593410255</v>
      </c>
      <c r="I94" s="6">
        <f>IF('Log_working_3-way'!$D94="","",'True_Odds_Calculator_3-way'!O95/'True_Odds_Calculator_3-way'!B95-1)</f>
        <v>6.98822536179369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2.1912244134466352E-2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1.0243477070330163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30.174315871380593</v>
      </c>
      <c r="I95" s="6">
        <f>IF('Log_working_3-way'!$D95="","",'True_Odds_Calculator_3-way'!O96/'True_Odds_Calculator_3-way'!B96-1)</f>
        <v>5.2596387882357467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2.3897625246882548E-2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1.0539677639239045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68.798594729994932</v>
      </c>
      <c r="I96" s="6">
        <f>IF('Log_working_3-way'!$D96="","",'True_Odds_Calculator_3-way'!O97/'True_Odds_Calculator_3-way'!B97-1)</f>
        <v>0.50723025426203638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2.8938236564429731E-2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1.0240393428474788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28.81110249283488</v>
      </c>
      <c r="I97" s="6">
        <f>IF('Log_working_3-way'!$D97="","",'True_Odds_Calculator_3-way'!O98/'True_Odds_Calculator_3-way'!B98-1)</f>
        <v>4.6981582345431843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2.3917139036375046E-2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1.0262605521418289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21.715371196909324</v>
      </c>
      <c r="I98" s="6">
        <f>IF('Log_working_3-way'!$D98="","",'True_Odds_Calculator_3-way'!O99/'True_Odds_Calculator_3-way'!B99-1)</f>
        <v>7.1775336308873552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2.7399786112033198E-2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1.03014698771973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27.363106862879356</v>
      </c>
      <c r="I99" s="6">
        <f>IF('Log_working_3-way'!$D99="","",'True_Odds_Calculator_3-way'!O100/'True_Odds_Calculator_3-way'!B100-1)</f>
        <v>6.3668869945286524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3.0155396517086208E-2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1.0245473783760233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10.347055357634908</v>
      </c>
      <c r="I100" s="6">
        <f>IF('Log_working_3-way'!$D100="","",'True_Odds_Calculator_3-way'!O101/'True_Odds_Calculator_3-way'!B101-1)</f>
        <v>7.8912419145279724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2.6553494405129996E-2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1.0268015719930907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22.609418271738551</v>
      </c>
      <c r="I101" s="6">
        <f>IF('Log_working_3-way'!$D101="","",'True_Odds_Calculator_3-way'!O102/'True_Odds_Calculator_3-way'!B102-1)</f>
        <v>5.5638085178618573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2.7833190842595279E-2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1.0261752101938637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18.219402857705614</v>
      </c>
      <c r="I102" s="6">
        <f>IF('Log_working_3-way'!$D102="","",'True_Odds_Calculator_3-way'!O103/'True_Odds_Calculator_3-way'!B103-1)</f>
        <v>5.6677329957467366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2.7767957516614761E-2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1.0268613726939364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8.7357920118978392</v>
      </c>
      <c r="I103" s="6">
        <f>IF('Log_working_3-way'!$D103="","",'True_Odds_Calculator_3-way'!O104/'True_Odds_Calculator_3-way'!B104-1)</f>
        <v>6.3778904532937997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2.8619012573867231E-2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1.0272092821630074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19.643524686563648</v>
      </c>
      <c r="I104" s="6">
        <f>IF('Log_working_3-way'!$D104="","",'True_Odds_Calculator_3-way'!O105/'True_Odds_Calculator_3-way'!B105-1)</f>
        <v>7.6104284825467303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2.8718810976875453E-2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1.0261813106515274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17.389614318417834</v>
      </c>
      <c r="I105" s="6">
        <f>IF('Log_working_3-way'!$D105="","",'True_Odds_Calculator_3-way'!O106/'True_Odds_Calculator_3-way'!B106-1)</f>
        <v>8.0977246345173253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2.7949328088249459E-2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1.025970164846348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19.669486284086371</v>
      </c>
      <c r="I106" s="6">
        <f>IF('Log_working_3-way'!$D106="","",'True_Odds_Calculator_3-way'!O107/'True_Odds_Calculator_3-way'!B107-1)</f>
        <v>7.419597228644836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2.7426704179078776E-2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1.0326760017440917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2.0840363713585206</v>
      </c>
      <c r="I107" s="6">
        <f>IF('Log_working_3-way'!$D107="","",'True_Odds_Calculator_3-way'!O108/'True_Odds_Calculator_3-way'!B108-1)</f>
        <v>4.3484262978593584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3.0278854084432538E-2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1.025750958255621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14.692977030633168</v>
      </c>
      <c r="I108" s="6">
        <f>IF('Log_working_3-way'!$D108="","",'True_Odds_Calculator_3-way'!O109/'True_Odds_Calculator_3-way'!B109-1)</f>
        <v>8.8683543843187067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2.7770070974736605E-2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1.0257652798751058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15.210083553485383</v>
      </c>
      <c r="I109" s="6">
        <f>IF('Log_working_3-way'!$D109="","",'True_Odds_Calculator_3-way'!O110/'True_Odds_Calculator_3-way'!B110-1)</f>
        <v>8.8060999274170868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2.7738386391817471E-2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1.0269720603024703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16.599391774655519</v>
      </c>
      <c r="I110" s="6">
        <f>IF('Log_working_3-way'!$D110="","",'True_Odds_Calculator_3-way'!O111/'True_Odds_Calculator_3-way'!B111-1)</f>
        <v>7.712453034846634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2.8884480279562474E-2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1.0256697893010855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6.4280116789716883</v>
      </c>
      <c r="I111" s="6">
        <f>IF('Log_working_3-way'!$D111="","",'True_Odds_Calculator_3-way'!O112/'True_Odds_Calculator_3-way'!B112-1)</f>
        <v>8.3881058066737957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2.7330734495065512E-2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1.0468333188464096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26.917096395925462</v>
      </c>
      <c r="I112" s="6">
        <f>IF('Log_working_3-way'!$D112="","",'True_Odds_Calculator_3-way'!O113/'True_Odds_Calculator_3-way'!B113-1)</f>
        <v>7.1688607105652089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4.6613415034467476E-2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1.0404897457254714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16.066013759396416</v>
      </c>
      <c r="I113" s="6">
        <f>IF('Log_working_3-way'!$D113="","",'True_Odds_Calculator_3-way'!O114/'True_Odds_Calculator_3-way'!B114-1)</f>
        <v>8.5391627626062299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4.3208739072770452E-2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1.0395488997418434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11.590366658537929</v>
      </c>
      <c r="I114" s="6">
        <f>IF('Log_working_3-way'!$D114="","",'True_Odds_Calculator_3-way'!O115/'True_Odds_Calculator_3-way'!B115-1)</f>
        <v>10.325843702610801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4.2661788963895608E-2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1.0452836370832037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4.713716960285919</v>
      </c>
      <c r="I115" s="6">
        <f>IF('Log_working_3-way'!$D115="","",'True_Odds_Calculator_3-way'!O116/'True_Odds_Calculator_3-way'!B116-1)</f>
        <v>7.1241343898680718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4.6248048643138695E-2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1.0638247231584412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25.8768224659891</v>
      </c>
      <c r="I116" s="6">
        <f>IF('Log_working_3-way'!$D116="","",'True_Odds_Calculator_3-way'!O117/'True_Odds_Calculator_3-way'!B117-1)</f>
        <v>5.3738037435789172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6.3993229256511963E-2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1.0630731946055321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6.3709098749977562</v>
      </c>
      <c r="I117" s="6">
        <f>IF('Log_working_3-way'!$D117="","",'True_Odds_Calculator_3-way'!O118/'True_Odds_Calculator_3-way'!B118-1)</f>
        <v>6.3297891190863957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6.449215880697956E-2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1.0658407691356864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5.4616504817191078</v>
      </c>
      <c r="I118" s="6">
        <f>IF('Log_working_3-way'!$D118="","",'True_Odds_Calculator_3-way'!O119/'True_Odds_Calculator_3-way'!B119-1)</f>
        <v>5.9262438384394738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6.6121215652853671E-2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1.0670193674766515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27.636869496628702</v>
      </c>
      <c r="I119" s="6">
        <f>IF('Log_working_3-way'!$D119="","",'True_Odds_Calculator_3-way'!O120/'True_Odds_Calculator_3-way'!B120-1)</f>
        <v>7.1156789063931907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6.5902080518162487E-2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1.0639317633047869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6.751642191087754</v>
      </c>
      <c r="I120" s="6">
        <f>IF('Log_working_3-way'!$D120="","",'True_Odds_Calculator_3-way'!O121/'True_Odds_Calculator_3-way'!B121-1)</f>
        <v>5.8572306494484394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6.5240805307320127E-2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1.0603236129868066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17.246877892291302</v>
      </c>
      <c r="I121" s="6">
        <f>IF('Log_working_3-way'!$D121="","",'True_Odds_Calculator_3-way'!O122/'True_Odds_Calculator_3-way'!B122-1)</f>
        <v>7.4284428530234017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6.3554427435279504E-2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1.0685462203547347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31.087985026295392</v>
      </c>
      <c r="I122" s="6">
        <f>IF('Log_working_3-way'!$D122="","",'True_Odds_Calculator_3-way'!O123/'True_Odds_Calculator_3-way'!B123-1)</f>
        <v>5.3301384392235001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6.577451943078394E-2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1.0606084027666818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12.790914238514311</v>
      </c>
      <c r="I123" s="6">
        <f>IF('Log_working_3-way'!$D123="","",'True_Odds_Calculator_3-way'!O124/'True_Odds_Calculator_3-way'!B124-1)</f>
        <v>7.6792515667984684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6.4451620799300002E-2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1.0611206726221503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14.903988673256842</v>
      </c>
      <c r="I124" s="6">
        <f>IF('Log_working_3-way'!$D124="","",'True_Odds_Calculator_3-way'!O125/'True_Odds_Calculator_3-way'!B125-1)</f>
        <v>7.7291291192662825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6.4832738274472668E-2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1.060466471063882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15.318585358754184</v>
      </c>
      <c r="I125" s="6">
        <f>IF('Log_working_3-way'!$D125="","",'True_Odds_Calculator_3-way'!O126/'True_Odds_Calculator_3-way'!B126-1)</f>
        <v>6.6294065524163042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6.3885792146661791E-2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1.0230275011739087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24.175379891439466</v>
      </c>
      <c r="I126" s="6">
        <f>IF('Log_working_3-way'!$D126="","",'True_Odds_Calculator_3-way'!O127/'True_Odds_Calculator_3-way'!B127-1)</f>
        <v>8.1371968147731124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2.3508644364931719E-2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1.0211618536536751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8.668325114429015</v>
      </c>
      <c r="I127" s="6">
        <f>IF('Log_working_3-way'!$D127="","",'True_Odds_Calculator_3-way'!O128/'True_Odds_Calculator_3-way'!B128-1)</f>
        <v>7.7119599810338144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2.2808937065369017E-2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1.0248600037685203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3.2563585471007785</v>
      </c>
      <c r="I128" s="6">
        <f>IF('Log_working_3-way'!$D128="","",'True_Odds_Calculator_3-way'!O129/'True_Odds_Calculator_3-way'!B129-1)</f>
        <v>4.1847733090814723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2.3978335404587714E-2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1.0315165891788325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31.054416946764043</v>
      </c>
      <c r="I129" s="6">
        <f>IF('Log_working_3-way'!$D129="","",'True_Odds_Calculator_3-way'!O130/'True_Odds_Calculator_3-way'!B130-1)</f>
        <v>6.2447634109724701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3.0418439218825366E-2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1.0264387879451258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19.28456941478208</v>
      </c>
      <c r="I130" s="6">
        <f>IF('Log_working_3-way'!$D130="","",'True_Odds_Calculator_3-way'!O131/'True_Odds_Calculator_3-way'!B131-1)</f>
        <v>8.804668518038433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2.7888428625512329E-2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1.0249776194508191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9.8186389230020623</v>
      </c>
      <c r="I131" s="6">
        <f>IF('Log_working_3-way'!$D131="","",'True_Odds_Calculator_3-way'!O132/'True_Odds_Calculator_3-way'!B132-1)</f>
        <v>8.3908173206105623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2.7034101996620707E-2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1.035150488157365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39.364520394091471</v>
      </c>
      <c r="I132" s="6">
        <f>IF('Log_working_3-way'!$D132="","",'True_Odds_Calculator_3-way'!O133/'True_Odds_Calculator_3-way'!B133-1)</f>
        <v>4.4974920774832627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3.118552250065898E-2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1.0253023174480338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16.630748643590703</v>
      </c>
      <c r="I133" s="6">
        <f>IF('Log_working_3-way'!$D133="","",'True_Odds_Calculator_3-way'!O134/'True_Odds_Calculator_3-way'!B134-1)</f>
        <v>6.3485848164646228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2.7054575239806811E-2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1.0280820849065671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18.883767809166283</v>
      </c>
      <c r="I134" s="6">
        <f>IF('Log_working_3-way'!$D134="","",'True_Odds_Calculator_3-way'!O135/'True_Odds_Calculator_3-way'!B135-1)</f>
        <v>5.9059065142577092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2.971436066065225E-2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1.0254921760735372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13.620351656047008</v>
      </c>
      <c r="I135" s="6">
        <f>IF('Log_working_3-way'!$D135="","",'True_Odds_Calculator_3-way'!O136/'True_Odds_Calculator_3-way'!B136-1)</f>
        <v>7.8826232658803139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2.7549540688021512E-2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1.0563932292877984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56.833648910743072</v>
      </c>
      <c r="I136" s="6">
        <f>IF('Log_working_3-way'!$D136="","",'True_Odds_Calculator_3-way'!O137/'True_Odds_Calculator_3-way'!B137-1)</f>
        <v>1.6556267356973868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3.905846591518003E-2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1.0422448776620026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8.9009333987093413</v>
      </c>
      <c r="I137" s="6">
        <f>IF('Log_working_3-way'!$D137="","",'True_Odds_Calculator_3-way'!O138/'True_Odds_Calculator_3-way'!B138-1)</f>
        <v>5.460638753628376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4.4246631063351138E-2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1.0455558532468889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22.641583206682</v>
      </c>
      <c r="I138" s="6">
        <f>IF('Log_working_3-way'!$D138="","",'True_Odds_Calculator_3-way'!O139/'True_Odds_Calculator_3-way'!B139-1)</f>
        <v>5.6847484892161431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4.6962987261494726E-2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1.041859453609731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14.440397233506651</v>
      </c>
      <c r="I139" s="6">
        <f>IF('Log_working_3-way'!$D139="","",'True_Odds_Calculator_3-way'!O140/'True_Odds_Calculator_3-way'!B140-1)</f>
        <v>6.1857389294400154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4.45827184794374E-2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1.0218986678676665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22.038201361032797</v>
      </c>
      <c r="I140" s="6">
        <f>IF('Log_working_3-way'!$D140="","",'True_Odds_Calculator_3-way'!O141/'True_Odds_Calculator_3-way'!B141-1)</f>
        <v>5.6301073741101613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2.2861870119857741E-2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1.0564959637683111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-0.45983280739000176</v>
      </c>
      <c r="I141" s="6">
        <f>IF('Log_working_3-way'!$D141="","",'True_Odds_Calculator_3-way'!O142/'True_Odds_Calculator_3-way'!B142-1)</f>
        <v>0.50195965493892158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3.2548933533107061E-2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1.0264562416424721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22.157348245098781</v>
      </c>
      <c r="I142" s="6">
        <f>IF('Log_working_3-way'!$D142="","",'True_Odds_Calculator_3-way'!O143/'True_Odds_Calculator_3-way'!B143-1)</f>
        <v>6.5932988982887251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2.7551153653994742E-2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1.0251608848666953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11.782092207808784</v>
      </c>
      <c r="I143" s="6">
        <f>IF('Log_working_3-way'!$D143="","",'True_Odds_Calculator_3-way'!O144/'True_Odds_Calculator_3-way'!B144-1)</f>
        <v>6.1510098781739408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2.7022338008385383E-2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1.0271341497032493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20.633332158379645</v>
      </c>
      <c r="I144" s="6">
        <f>IF('Log_working_3-way'!$D144="","",'True_Odds_Calculator_3-way'!O145/'True_Odds_Calculator_3-way'!B145-1)</f>
        <v>6.1021802814186623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2.8501334767215614E-2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1.0306869546418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1.5081031310197877</v>
      </c>
      <c r="I145" s="6">
        <f>IF('Log_working_3-way'!$D145="","",'True_Odds_Calculator_3-way'!O146/'True_Odds_Calculator_3-way'!B146-1)</f>
        <v>3.6005083182399797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2.7255597358186501E-2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1.0205238669198247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16.869699268651534</v>
      </c>
      <c r="I146" s="6">
        <f>IF('Log_working_3-way'!$D146="","",'True_Odds_Calculator_3-way'!O147/'True_Odds_Calculator_3-way'!B147-1)</f>
        <v>6.8970271593675987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2.2000342652516602E-2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1.0360310322071433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9.4401933331395238E-2</v>
      </c>
      <c r="I147" s="6">
        <f>IF('Log_working_3-way'!$D147="","",'True_Odds_Calculator_3-way'!O148/'True_Odds_Calculator_3-way'!B148-1)</f>
        <v>2.5715705318954871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2.7542427231580291E-2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1.0261648476972485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17.230746216358529</v>
      </c>
      <c r="I148" s="6">
        <f>IF('Log_working_3-way'!$D148="","",'True_Odds_Calculator_3-way'!O149/'True_Odds_Calculator_3-way'!B149-1)</f>
        <v>7.032854809511722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2.7949062431821048E-2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1.0241633489880972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27.843667220632671</v>
      </c>
      <c r="I149" s="6">
        <f>IF('Log_working_3-way'!$D149="","",'True_Odds_Calculator_3-way'!O150/'True_Odds_Calculator_3-way'!B150-1)</f>
        <v>6.8813532849765933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2.4032824184442969E-2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1.020262074358361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16.133267271188668</v>
      </c>
      <c r="I150" s="6">
        <f>IF('Log_working_3-way'!$D150="","",'True_Odds_Calculator_3-way'!O151/'True_Odds_Calculator_3-way'!B151-1)</f>
        <v>8.096792829766212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2.1795553308059157E-2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1.0222910820984339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6.3341245321276363</v>
      </c>
      <c r="I151" s="6">
        <f>IF('Log_working_3-way'!$D151="","",'True_Odds_Calculator_3-way'!O152/'True_Odds_Calculator_3-way'!B152-1)</f>
        <v>6.5392649752523493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2.3448493725050978E-2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1.0227414309028908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20.937306352001539</v>
      </c>
      <c r="I152" s="6">
        <f>IF('Log_working_3-way'!$D152="","",'True_Odds_Calculator_3-way'!O153/'True_Odds_Calculator_3-way'!B153-1)</f>
        <v>5.945214692248606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2.3886434935936229E-2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1.021744231199345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22.268114303729998</v>
      </c>
      <c r="I153" s="6">
        <f>IF('Log_working_3-way'!$D153="","",'True_Odds_Calculator_3-way'!O154/'True_Odds_Calculator_3-way'!B154-1)</f>
        <v>6.7591152835885966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2.2659575855876302E-2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1.030286311334295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46.734623167434385</v>
      </c>
      <c r="I154" s="6">
        <f>IF('Log_working_3-way'!$D154="","",'True_Odds_Calculator_3-way'!O155/'True_Odds_Calculator_3-way'!B155-1)</f>
        <v>3.4567047864657106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2.4458633154285314E-2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1.0283000844675276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1.3170070256109287</v>
      </c>
      <c r="I155" s="6">
        <f>IF('Log_working_3-way'!$D155="","",'True_Odds_Calculator_3-way'!O156/'True_Odds_Calculator_3-way'!B156-1)</f>
        <v>3.2357885251490837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2.4668193893135015E-2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1.0885393133106092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55.620724249175296</v>
      </c>
      <c r="I156" s="6">
        <f>IF('Log_working_3-way'!$D156="","",'True_Odds_Calculator_3-way'!O157/'True_Odds_Calculator_3-way'!B157-1)</f>
        <v>2.3670029489264475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6.131709391458573E-2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1.0799756871613029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48.433229729913528</v>
      </c>
      <c r="I157" s="6">
        <f>IF('Log_working_3-way'!$D157="","",'True_Odds_Calculator_3-way'!O158/'True_Odds_Calculator_3-way'!B158-1)</f>
        <v>3.3538278505097603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6.2240464208123791E-2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1.0944503934086358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60.337182688026367</v>
      </c>
      <c r="I158" s="6">
        <f>IF('Log_working_3-way'!$D158="","",'True_Odds_Calculator_3-way'!O159/'True_Odds_Calculator_3-way'!B159-1)</f>
        <v>1.5016724872706702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6.0309873151660032E-2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1.022463314582601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5.4595466123692971</v>
      </c>
      <c r="I159" s="6">
        <f>IF('Log_working_3-way'!$D159="","",'True_Odds_Calculator_3-way'!O160/'True_Odds_Calculator_3-way'!B160-1)</f>
        <v>5.2647976473663469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2.3054478522897881E-2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1.0355963486619288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52.440615719131046</v>
      </c>
      <c r="I160" s="6">
        <f>IF('Log_working_3-way'!$D160="","",'True_Odds_Calculator_3-way'!O161/'True_Odds_Calculator_3-way'!B161-1)</f>
        <v>2.0082536855308804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2.6741248411018548E-2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1.0206624368682156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10.876060207494767</v>
      </c>
      <c r="I161" s="6">
        <f>IF('Log_working_3-way'!$D161="","",'True_Odds_Calculator_3-way'!O162/'True_Odds_Calculator_3-way'!B162-1)</f>
        <v>6.5062284914260662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2.2265762823833191E-2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1.0211150687919424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18.31845138677085</v>
      </c>
      <c r="I162" s="6">
        <f>IF('Log_working_3-way'!$D162="","",'True_Odds_Calculator_3-way'!O163/'True_Odds_Calculator_3-way'!B163-1)</f>
        <v>7.0756754645203657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2.2498440702129585E-2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1.0280621067325402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24.303368230875705</v>
      </c>
      <c r="I163" s="6">
        <f>IF('Log_working_3-way'!$D163="","",'True_Odds_Calculator_3-way'!O164/'True_Odds_Calculator_3-way'!B164-1)</f>
        <v>6.8899862335315536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2.8749226346022061E-2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1.0246243349450561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12.068422620596431</v>
      </c>
      <c r="I164" s="6">
        <f>IF('Log_working_3-way'!$D164="","",'True_Odds_Calculator_3-way'!O165/'True_Odds_Calculator_3-way'!B165-1)</f>
        <v>9.1350309000044874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2.6718849299494529E-2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1.0248562386962174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11.599365075735326</v>
      </c>
      <c r="I165" s="6">
        <f>IF('Log_working_3-way'!$D165="","",'True_Odds_Calculator_3-way'!O166/'True_Odds_Calculator_3-way'!B166-1)</f>
        <v>9.1981475949469438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2.6979437368932047E-2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1.0308117758587212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28.952120977727407</v>
      </c>
      <c r="I166" s="6">
        <f>IF('Log_working_3-way'!$D166="","",'True_Odds_Calculator_3-way'!O167/'True_Odds_Calculator_3-way'!B167-1)</f>
        <v>5.8279430635434579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3.0451150815496986E-2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1.0248218705935066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10.039441152905187</v>
      </c>
      <c r="I167" s="6">
        <f>IF('Log_working_3-way'!$D167="","",'True_Odds_Calculator_3-way'!O168/'True_Odds_Calculator_3-way'!B168-1)</f>
        <v>9.1329663335755864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2.6928040685156418E-2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1.0281993848091884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21.892414577161784</v>
      </c>
      <c r="I168" s="6">
        <f>IF('Log_working_3-way'!$D168="","",'True_Odds_Calculator_3-way'!O169/'True_Odds_Calculator_3-way'!B169-1)</f>
        <v>7.0680223654082113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2.937580694755404E-2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1.030220218686833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26.456054725884012</v>
      </c>
      <c r="I169" s="6">
        <f>IF('Log_working_3-way'!$D169="","",'True_Odds_Calculator_3-way'!O170/'True_Odds_Calculator_3-way'!B170-1)</f>
        <v>6.0884353413560586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3.0495666170396563E-2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1.0603742060969394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-0.19789188533366053</v>
      </c>
      <c r="I170" s="6">
        <f>IF('Log_working_3-way'!$D170="","",'True_Odds_Calculator_3-way'!O171/'True_Odds_Calculator_3-way'!B171-1)</f>
        <v>1.3046029440227729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3.9773756173942854E-2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1.0427688926934457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0.67134256824690186</v>
      </c>
      <c r="I171" s="6">
        <f>IF('Log_working_3-way'!$D171="","",'True_Odds_Calculator_3-way'!O172/'True_Odds_Calculator_3-way'!B172-1)</f>
        <v>1.8575169738953075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3.3154357819249691E-2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1.0246772279633687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13.862187588971736</v>
      </c>
      <c r="I172" s="6">
        <f>IF('Log_working_3-way'!$D172="","",'True_Odds_Calculator_3-way'!O173/'True_Odds_Calculator_3-way'!B173-1)</f>
        <v>9.1353623915801432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2.668526898574175E-2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1.0376880146236522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47.82345235464161</v>
      </c>
      <c r="I173" s="6">
        <f>IF('Log_working_3-way'!$D173="","",'True_Odds_Calculator_3-way'!O174/'True_Odds_Calculator_3-way'!B174-1)</f>
        <v>2.7172768803069447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3.0227857606709874E-2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1.0260216412106042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11.144000822892856</v>
      </c>
      <c r="I174" s="6">
        <f>IF('Log_working_3-way'!$D174="","",'True_Odds_Calculator_3-way'!O175/'True_Odds_Calculator_3-way'!B175-1)</f>
        <v>8.095763374806328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2.817097804978097E-2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1.0578027002499495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63.927379308779024</v>
      </c>
      <c r="I175" s="6">
        <f>IF('Log_working_3-way'!$D175="","",'True_Odds_Calculator_3-way'!O176/'True_Odds_Calculator_3-way'!B176-1)</f>
        <v>0.93882286518603619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3.4790576383401106E-2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1.0236488602824712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28.827757482947586</v>
      </c>
      <c r="I176" s="6">
        <f>IF('Log_working_3-way'!$D176="","",'True_Odds_Calculator_3-way'!O177/'True_Odds_Calculator_3-way'!B177-1)</f>
        <v>6.582088615845981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2.3345412186422276E-2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1.0238436087959806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24.409498241892436</v>
      </c>
      <c r="I177" s="6">
        <f>IF('Log_working_3-way'!$D177="","",'True_Odds_Calculator_3-way'!O178/'True_Odds_Calculator_3-way'!B178-1)</f>
        <v>6.7455368733230703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2.4452362012607143E-2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1.0210600089263491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7.1712865244851898</v>
      </c>
      <c r="I178" s="6">
        <f>IF('Log_working_3-way'!$D178="","",'True_Odds_Calculator_3-way'!O179/'True_Odds_Calculator_3-way'!B179-1)</f>
        <v>6.1456080172773486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2.2250574273695589E-2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1.0382449326033969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21.452189384840356</v>
      </c>
      <c r="I179" s="6">
        <f>IF('Log_working_3-way'!$D179="","",'True_Odds_Calculator_3-way'!O180/'True_Odds_Calculator_3-way'!B180-1)</f>
        <v>9.5483735686047133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3.944284047940827E-2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1.0379713513703706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22.350628875302913</v>
      </c>
      <c r="I180" s="6">
        <f>IF('Log_working_3-way'!$D180="","",'True_Odds_Calculator_3-way'!O181/'True_Odds_Calculator_3-way'!B181-1)</f>
        <v>7.7828339036916194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3.9224418569913766E-2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1.0499638175711197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35.906166697096467</v>
      </c>
      <c r="I181" s="6">
        <f>IF('Log_working_3-way'!$D181="","",'True_Odds_Calculator_3-way'!O182/'True_Odds_Calculator_3-way'!B182-1)</f>
        <v>6.2201783220281168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4.5320118238815876E-2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1.0371519205465123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38.257994256254548</v>
      </c>
      <c r="I182" s="6">
        <f>IF('Log_working_3-way'!$D182="","",'True_Odds_Calculator_3-way'!O183/'True_Odds_Calculator_3-way'!B183-1)</f>
        <v>4.5382792313730134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3.3409829322516904E-2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1.0315104771043051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34.239567500838056</v>
      </c>
      <c r="I183" s="6">
        <f>IF('Log_working_3-way'!$D183="","",'True_Odds_Calculator_3-way'!O184/'True_Odds_Calculator_3-way'!B184-1)</f>
        <v>4.0386907604936333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2.9800869759232906E-2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1.0268739120583268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2.3575819242812193</v>
      </c>
      <c r="I184" s="6">
        <f>IF('Log_working_3-way'!$D184="","",'True_Odds_Calculator_3-way'!O185/'True_Odds_Calculator_3-way'!B185-1)</f>
        <v>4.1549639752892276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2.5169911989568305E-2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1.0416029177370532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9.1563345324003667</v>
      </c>
      <c r="I185" s="6">
        <f>IF('Log_working_3-way'!$D185="","",'True_Odds_Calculator_3-way'!O186/'True_Odds_Calculator_3-way'!B186-1)</f>
        <v>9.2228242699837875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4.468714738881463E-2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1.0529096607079729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61.966353318142644</v>
      </c>
      <c r="I186" s="6">
        <f>IF('Log_working_3-way'!$D186="","",'True_Odds_Calculator_3-way'!O187/'True_Odds_Calculator_3-way'!B187-1)</f>
        <v>1.4162646057659711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3.2875765677894853E-2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1.0266470952723235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1.6058482862416295</v>
      </c>
      <c r="I187" s="6">
        <f>IF('Log_working_3-way'!$D187="","",'True_Odds_Calculator_3-way'!O188/'True_Odds_Calculator_3-way'!B188-1)</f>
        <v>4.8060966122670141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2.4585082452131646E-2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1.031971132252081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17.768318520417669</v>
      </c>
      <c r="I188" s="6">
        <f>IF('Log_working_3-way'!$D188="","",'True_Odds_Calculator_3-way'!O189/'True_Odds_Calculator_3-way'!B189-1)</f>
        <v>7.4653258380186447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3.4005670145961675E-2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1.020094564880466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13.477426026463608</v>
      </c>
      <c r="I189" s="6">
        <f>IF('Log_working_3-way'!$D189="","",'True_Odds_Calculator_3-way'!O190/'True_Odds_Calculator_3-way'!B190-1)</f>
        <v>8.557363275282615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2.1790709290709254E-2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1.0199472667947884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11.050061588527806</v>
      </c>
      <c r="I190" s="6">
        <f>IF('Log_working_3-way'!$D190="","",'True_Odds_Calculator_3-way'!O191/'True_Odds_Calculator_3-way'!B191-1)</f>
        <v>11.220982313778057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2.1694400902137589E-2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1.0377302469717897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20.609233593030844</v>
      </c>
      <c r="I191" s="6">
        <f>IF('Log_working_3-way'!$D191="","",'True_Odds_Calculator_3-way'!O192/'True_Odds_Calculator_3-way'!B192-1)</f>
        <v>7.8343864903152092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3.9431143920452438E-2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1.0357757911623098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11.193041141142718</v>
      </c>
      <c r="I192" s="6">
        <f>IF('Log_working_3-way'!$D192="","",'True_Odds_Calculator_3-way'!O193/'True_Odds_Calculator_3-way'!B193-1)</f>
        <v>9.8415693160867779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3.8664578141876405E-2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1.0337826391165754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5.1933615451128583</v>
      </c>
      <c r="I193" s="6">
        <f>IF('Log_working_3-way'!$D193="","",'True_Odds_Calculator_3-way'!O194/'True_Odds_Calculator_3-way'!B194-1)</f>
        <v>6.6676789135190146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3.4854697807095825E-2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1.0303255355883654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13.893386991114673</v>
      </c>
      <c r="I194" s="6">
        <f>IF('Log_working_3-way'!$D194="","",'True_Odds_Calculator_3-way'!O195/'True_Odds_Calculator_3-way'!B195-1)</f>
        <v>6.7718502603923607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3.2585838868125272E-2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1.0353584706985797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30.563174212637925</v>
      </c>
      <c r="I195" s="6">
        <f>IF('Log_working_3-way'!$D195="","",'True_Odds_Calculator_3-way'!O196/'True_Odds_Calculator_3-way'!B196-1)</f>
        <v>3.7947292437142499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3.4530336033676834E-2</v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1.73</v>
      </c>
      <c r="B2" s="4">
        <f>IF('True_Odds_Calculator_3-way'!B3="","",'True_Odds_Calculator_3-way'!B3)</f>
        <v>4.03</v>
      </c>
      <c r="C2" s="4">
        <f>IF('True_Odds_Calculator_3-way'!C3="","",'True_Odds_Calculator_3-way'!C3)</f>
        <v>4.74</v>
      </c>
      <c r="D2" s="9">
        <f>(K2/(AR2+K2-(AR2*K2)))</f>
        <v>0.56266273351587237</v>
      </c>
      <c r="E2" s="9">
        <f>(L2/(AR2+L2-(AR2*L2)))</f>
        <v>0.23662050941262067</v>
      </c>
      <c r="F2" s="9">
        <f>(M2/(AR2+M2-(AR2*M2)))</f>
        <v>0.20071675707150696</v>
      </c>
      <c r="G2" s="9">
        <f>AR2</f>
        <v>1.0647446688448008</v>
      </c>
      <c r="H2" s="9">
        <f>IF(A2="","",1/D2)</f>
        <v>1.7772636082567046</v>
      </c>
      <c r="I2" s="9">
        <f>IF(B2="","",1/E2)</f>
        <v>4.2261763465997459</v>
      </c>
      <c r="J2" s="9">
        <f>IF(C2="","",1/F2)</f>
        <v>4.9821450614795548</v>
      </c>
      <c r="K2" s="11">
        <f>1/A2</f>
        <v>0.5780346820809249</v>
      </c>
      <c r="L2" s="11">
        <f>1/B2</f>
        <v>0.24813895781637715</v>
      </c>
      <c r="M2" s="11">
        <f>1/C2</f>
        <v>0.21097046413502107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-0.25032694536349442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0.22695082847038225</v>
      </c>
      <c r="Q2" s="11">
        <f>2*'OddsRatio_working_3-way'!K2*'OddsRatio_working_3-way'!L2*'OddsRatio_working_3-way'!M2</f>
        <v>6.052022092543527E-2</v>
      </c>
      <c r="R2" s="11">
        <f>O2/N2</f>
        <v>0</v>
      </c>
      <c r="S2" s="11">
        <f>P2/N2</f>
        <v>-0.906617656125</v>
      </c>
      <c r="T2" s="11">
        <f>Q2/N2</f>
        <v>-0.24176470830000002</v>
      </c>
      <c r="U2" s="11">
        <f>'OddsRatio_working_3-way'!S2-'OddsRatio_working_3-way'!R2^2/3</f>
        <v>-0.906617656125</v>
      </c>
      <c r="V2" s="11">
        <f>'OddsRatio_working_3-way'!S2*'OddsRatio_working_3-way'!R2/3-2*'OddsRatio_working_3-way'!R2^3/27-'OddsRatio_working_3-way'!T2</f>
        <v>0.24176470830000002</v>
      </c>
      <c r="W2" s="11">
        <f>'OddsRatio_working_3-way'!V2^2+4*'OddsRatio_working_3-way'!U2^3/27</f>
        <v>-5.194974230938923E-2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0.16613241442353546</v>
      </c>
      <c r="Y2" s="11">
        <f>IF('OddsRatio_working_3-way'!W2&gt;=0,IF('OddsRatio_working_3-way'!V2+SQRT('OddsRatio_working_3-way'!W2)&gt;0,0,PI()),ACOS('OddsRatio_working_3-way'!V2/(2*'OddsRatio_working_3-way'!X2)))</f>
        <v>0.75594074143812395</v>
      </c>
      <c r="Z2" s="11">
        <f>'OddsRatio_working_3-way'!X2^(1/3)*COS('OddsRatio_working_3-way'!Y2/3)</f>
        <v>0.5323723344224004</v>
      </c>
      <c r="AA2" s="11">
        <f>'OddsRatio_working_3-way'!X2^(1/3)*COS(('OddsRatio_working_3-way'!Y2+2*PI())/3)</f>
        <v>-0.38488404919518054</v>
      </c>
      <c r="AB2" s="11">
        <f>'OddsRatio_working_3-way'!X2^(1/3)*COS(('OddsRatio_working_3-way'!Y2+4*PI())/3)</f>
        <v>-0.1474882852272198</v>
      </c>
      <c r="AC2" s="11">
        <f>'OddsRatio_working_3-way'!X2^(1/3)*SIN('OddsRatio_working_3-way'!Y2/3)</f>
        <v>0.13706050823137894</v>
      </c>
      <c r="AD2" s="11">
        <f>'OddsRatio_working_3-way'!X2^(1/3)*SIN(('OddsRatio_working_3-way'!Y2+2*PI())/3)</f>
        <v>0.39251771176613409</v>
      </c>
      <c r="AE2" s="11">
        <f>'OddsRatio_working_3-way'!X2^(1/3)*SIN(('OddsRatio_working_3-way'!Y2+4*PI())/3)</f>
        <v>-0.52957821999751298</v>
      </c>
      <c r="AF2" s="11">
        <f>-'OddsRatio_working_3-way'!U2/(3*'OddsRatio_working_3-way'!X2^(1/3))*COS(('OddsRatio_working_3-way'!Y2)/3)</f>
        <v>0.5323723344224004</v>
      </c>
      <c r="AG2" s="11">
        <f>-'OddsRatio_working_3-way'!U2/(3*'OddsRatio_working_3-way'!X2^(1/3))*COS(('OddsRatio_working_3-way'!Y2+2*PI())/3)</f>
        <v>-0.38488404919518054</v>
      </c>
      <c r="AH2" s="11">
        <f>-'OddsRatio_working_3-way'!U2/(3*'OddsRatio_working_3-way'!X2^(1/3))*COS(('OddsRatio_working_3-way'!Y2+4*PI())/3)</f>
        <v>-0.1474882852272198</v>
      </c>
      <c r="AI2" s="11">
        <f>'OddsRatio_working_3-way'!U2/(3*'OddsRatio_working_3-way'!X2^(1/3))*SIN(('OddsRatio_working_3-way'!Y2)/3)</f>
        <v>-0.13706050823137894</v>
      </c>
      <c r="AJ2" s="11">
        <f>'OddsRatio_working_3-way'!U2/(3*'OddsRatio_working_3-way'!X2^(1/3))*SIN(('OddsRatio_working_3-way'!Y2+2*PI())/3)</f>
        <v>-0.39251771176613409</v>
      </c>
      <c r="AK2" s="11">
        <f>'OddsRatio_working_3-way'!U2/(3*'OddsRatio_working_3-way'!X2^(1/3))*SIN(('OddsRatio_working_3-way'!Y2+4*PI())/3)</f>
        <v>0.52957821999751298</v>
      </c>
      <c r="AL2" s="11">
        <f>'OddsRatio_working_3-way'!Z2+'OddsRatio_working_3-way'!AF2</f>
        <v>1.0647446688448008</v>
      </c>
      <c r="AM2" s="11">
        <f>'OddsRatio_working_3-way'!AA2+'OddsRatio_working_3-way'!AG2</f>
        <v>-0.76976809839036109</v>
      </c>
      <c r="AN2" s="11">
        <f>'OddsRatio_working_3-way'!AB2+'OddsRatio_working_3-way'!AH2</f>
        <v>-0.29497657045443959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1.0647446688448008</v>
      </c>
      <c r="AS2" s="11">
        <f>IF(('OddsRatio_working_3-way'!X2=0),IF(Q2&gt;0,-Q2^(1/3),(-Q2)^(1/3)),'OddsRatio_working_3-way'!AM2-'OddsRatio_working_3-way'!R2/3)</f>
        <v>-0.76976809839036109</v>
      </c>
      <c r="AT2" s="11">
        <f>IF(('OddsRatio_working_3-way'!X2=0),IF(Q2&gt;0,-Q2^(1/3),(-Q2)^(1/3)),'OddsRatio_working_3-way'!AN2-'OddsRatio_working_3-way'!R2/3)</f>
        <v>-0.29497657045443959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1.54</v>
      </c>
      <c r="B3" s="4">
        <f>IF('True_Odds_Calculator_3-way'!B4="","",'True_Odds_Calculator_3-way'!B4)</f>
        <v>4.87</v>
      </c>
      <c r="C3" s="4">
        <f>IF('True_Odds_Calculator_3-way'!C4="","",'True_Odds_Calculator_3-way'!C4)</f>
        <v>5.83</v>
      </c>
      <c r="D3" s="9">
        <f t="shared" ref="D3" si="0">(K3/(AR3+K3-(AR3*K3)))</f>
        <v>0.63800524466099195</v>
      </c>
      <c r="E3" s="9">
        <f t="shared" ref="E3" si="1">(L3/(AR3+L3-(AR3*L3)))</f>
        <v>0.19738423073429107</v>
      </c>
      <c r="F3" s="9">
        <f t="shared" ref="F3" si="2">(M3/(AR3+M3-(AR3*M3)))</f>
        <v>0.16461052460471673</v>
      </c>
      <c r="G3" s="9">
        <f t="shared" ref="G3" si="3">AR3</f>
        <v>1.0507133971781064</v>
      </c>
      <c r="H3" s="9">
        <f t="shared" ref="H3" si="4">IF(A3="","",1/D3)</f>
        <v>1.5673852344761776</v>
      </c>
      <c r="I3" s="9">
        <f t="shared" ref="I3" si="5">IF(B3="","",1/E3)</f>
        <v>5.0662608470792723</v>
      </c>
      <c r="J3" s="9">
        <f t="shared" ref="J3" si="6">IF(C3="","",1/F3)</f>
        <v>6.0749457083702536</v>
      </c>
      <c r="K3" s="11">
        <f t="shared" ref="K3" si="7">1/A3</f>
        <v>0.64935064935064934</v>
      </c>
      <c r="L3" s="11">
        <f t="shared" ref="L3" si="8">1/B3</f>
        <v>0.20533880903490759</v>
      </c>
      <c r="M3" s="11">
        <f t="shared" ref="M3" si="9">1/C3</f>
        <v>0.17152658662092624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-0.23085198795695716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0.21132639008738346</v>
      </c>
      <c r="Q3" s="11">
        <f>2*'OddsRatio_working_3-way'!K3*'OddsRatio_working_3-way'!L3*'OddsRatio_working_3-way'!M3</f>
        <v>4.5741642876057018E-2</v>
      </c>
      <c r="R3" s="11">
        <f t="shared" ref="R3" si="10">O3/N3</f>
        <v>0</v>
      </c>
      <c r="S3" s="11">
        <f t="shared" ref="S3" si="11">P3/N3</f>
        <v>-0.91541940772364372</v>
      </c>
      <c r="T3" s="11">
        <f t="shared" ref="T3" si="12">Q3/N3</f>
        <v>-0.1981427289445116</v>
      </c>
      <c r="U3" s="11">
        <f>'OddsRatio_working_3-way'!S3-'OddsRatio_working_3-way'!R3^2/3</f>
        <v>-0.91541940772364372</v>
      </c>
      <c r="V3" s="11">
        <f>'OddsRatio_working_3-way'!S3*'OddsRatio_working_3-way'!R3/3-2*'OddsRatio_working_3-way'!R3^3/27-'OddsRatio_working_3-way'!T3</f>
        <v>0.1981427289445116</v>
      </c>
      <c r="W3" s="11">
        <f>'OddsRatio_working_3-way'!V3^2+4*'OddsRatio_working_3-way'!U3^3/27</f>
        <v>-7.4386092125140316E-2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0.16855758152536368</v>
      </c>
      <c r="Y3" s="11">
        <f>IF('OddsRatio_working_3-way'!W3&gt;=0,IF('OddsRatio_working_3-way'!V3+SQRT('OddsRatio_working_3-way'!W3)&gt;0,0,PI()),ACOS('OddsRatio_working_3-way'!V3/(2*'OddsRatio_working_3-way'!X3)))</f>
        <v>0.9425092999922281</v>
      </c>
      <c r="Z3" s="11">
        <f>'OddsRatio_working_3-way'!X3^(1/3)*COS('OddsRatio_working_3-way'!Y3/3)</f>
        <v>0.52535669858905321</v>
      </c>
      <c r="AA3" s="11">
        <f>'OddsRatio_working_3-way'!X3^(1/3)*COS(('OddsRatio_working_3-way'!Y3+2*PI())/3)</f>
        <v>-0.41051307581917945</v>
      </c>
      <c r="AB3" s="11">
        <f>'OddsRatio_working_3-way'!X3^(1/3)*COS(('OddsRatio_working_3-way'!Y3+4*PI())/3)</f>
        <v>-0.11484362276987388</v>
      </c>
      <c r="AC3" s="11">
        <f>'OddsRatio_working_3-way'!X3^(1/3)*SIN('OddsRatio_working_3-way'!Y3/3)</f>
        <v>0.17070483830916625</v>
      </c>
      <c r="AD3" s="11">
        <f>'OddsRatio_working_3-way'!X3^(1/3)*SIN(('OddsRatio_working_3-way'!Y3+2*PI())/3)</f>
        <v>0.36961982787186137</v>
      </c>
      <c r="AE3" s="11">
        <f>'OddsRatio_working_3-way'!X3^(1/3)*SIN(('OddsRatio_working_3-way'!Y3+4*PI())/3)</f>
        <v>-0.54032466618102748</v>
      </c>
      <c r="AF3" s="11">
        <f>-'OddsRatio_working_3-way'!U3/(3*'OddsRatio_working_3-way'!X3^(1/3))*COS(('OddsRatio_working_3-way'!Y3)/3)</f>
        <v>0.52535669858905332</v>
      </c>
      <c r="AG3" s="11">
        <f>-'OddsRatio_working_3-way'!U3/(3*'OddsRatio_working_3-way'!X3^(1/3))*COS(('OddsRatio_working_3-way'!Y3+2*PI())/3)</f>
        <v>-0.41051307581917956</v>
      </c>
      <c r="AH3" s="11">
        <f>-'OddsRatio_working_3-way'!U3/(3*'OddsRatio_working_3-way'!X3^(1/3))*COS(('OddsRatio_working_3-way'!Y3+4*PI())/3)</f>
        <v>-0.11484362276987391</v>
      </c>
      <c r="AI3" s="11">
        <f>'OddsRatio_working_3-way'!U3/(3*'OddsRatio_working_3-way'!X3^(1/3))*SIN(('OddsRatio_working_3-way'!Y3)/3)</f>
        <v>-0.17070483830916627</v>
      </c>
      <c r="AJ3" s="11">
        <f>'OddsRatio_working_3-way'!U3/(3*'OddsRatio_working_3-way'!X3^(1/3))*SIN(('OddsRatio_working_3-way'!Y3+2*PI())/3)</f>
        <v>-0.36961982787186148</v>
      </c>
      <c r="AK3" s="11">
        <f>'OddsRatio_working_3-way'!U3/(3*'OddsRatio_working_3-way'!X3^(1/3))*SIN(('OddsRatio_working_3-way'!Y3+4*PI())/3)</f>
        <v>0.54032466618102759</v>
      </c>
      <c r="AL3" s="11">
        <f>'OddsRatio_working_3-way'!Z3+'OddsRatio_working_3-way'!AF3</f>
        <v>1.0507133971781064</v>
      </c>
      <c r="AM3" s="11">
        <f>'OddsRatio_working_3-way'!AA3+'OddsRatio_working_3-way'!AG3</f>
        <v>-0.82102615163835901</v>
      </c>
      <c r="AN3" s="11">
        <f>'OddsRatio_working_3-way'!AB3+'OddsRatio_working_3-way'!AH3</f>
        <v>-0.22968724553974779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1.0507133971781064</v>
      </c>
      <c r="AS3" s="11">
        <f>IF(('OddsRatio_working_3-way'!X3=0),IF(Q3&gt;0,-Q3^(1/3),(-Q3)^(1/3)),'OddsRatio_working_3-way'!AM3-'OddsRatio_working_3-way'!R3/3)</f>
        <v>-0.82102615163835901</v>
      </c>
      <c r="AT3" s="11">
        <f>IF(('OddsRatio_working_3-way'!X3=0),IF(Q3&gt;0,-Q3^(1/3),(-Q3)^(1/3)),'OddsRatio_working_3-way'!AN3-'OddsRatio_working_3-way'!R3/3)</f>
        <v>-0.22968724553974779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3.74</v>
      </c>
      <c r="C4" s="4">
        <f>IF('True_Odds_Calculator_3-way'!C5="","",'True_Odds_Calculator_3-way'!C5)</f>
        <v>3.23</v>
      </c>
      <c r="D4" s="9">
        <f t="shared" ref="D4:D67" si="13">(K4/(AR4+K4-(AR4*K4)))</f>
        <v>0.44007571746300517</v>
      </c>
      <c r="E4" s="9">
        <f t="shared" ref="E4:E67" si="14">(L4/(AR4+L4-(AR4*L4)))</f>
        <v>0.2592324307195249</v>
      </c>
      <c r="F4" s="9">
        <f t="shared" ref="F4:F67" si="15">(M4/(AR4+M4-(AR4*M4)))</f>
        <v>0.30069185181746977</v>
      </c>
      <c r="G4" s="9">
        <f t="shared" ref="G4:G67" si="16">AR4</f>
        <v>1.0428985552626822</v>
      </c>
      <c r="H4" s="9">
        <f t="shared" ref="H4:H67" si="17">IF(A4="","",1/D4)</f>
        <v>2.2723362374204723</v>
      </c>
      <c r="I4" s="9">
        <f t="shared" ref="I4:I67" si="18">IF(B4="","",1/E4)</f>
        <v>3.8575420414197499</v>
      </c>
      <c r="J4" s="9">
        <f t="shared" ref="J4:J67" si="19">IF(C4="","",1/F4)</f>
        <v>3.3256637782357807</v>
      </c>
      <c r="K4" s="11">
        <f t="shared" ref="K4:K67" si="20">1/A4</f>
        <v>0.4504504504504504</v>
      </c>
      <c r="L4" s="11">
        <f t="shared" ref="L4:L67" si="21">1/B4</f>
        <v>0.26737967914438499</v>
      </c>
      <c r="M4" s="11">
        <f t="shared" ref="M4:M67" si="22">1/C4</f>
        <v>0.30959752321981426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-0.27796374709505267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0.23081474547509878</v>
      </c>
      <c r="Q4" s="11">
        <f>2*'OddsRatio_working_3-way'!K4*'OddsRatio_working_3-way'!L4*'OddsRatio_working_3-way'!M4</f>
        <v>7.457665443460379E-2</v>
      </c>
      <c r="R4" s="11">
        <f t="shared" ref="R4:R67" si="23">O4/N4</f>
        <v>0</v>
      </c>
      <c r="S4" s="11">
        <f t="shared" ref="S4:S67" si="24">P4/N4</f>
        <v>-0.83037715488908426</v>
      </c>
      <c r="T4" s="11">
        <f t="shared" ref="T4:T67" si="25">Q4/N4</f>
        <v>-0.26829633437450212</v>
      </c>
      <c r="U4" s="11">
        <f>'OddsRatio_working_3-way'!S4-'OddsRatio_working_3-way'!R4^2/3</f>
        <v>-0.83037715488908426</v>
      </c>
      <c r="V4" s="11">
        <f>'OddsRatio_working_3-way'!S4*'OddsRatio_working_3-way'!R4/3-2*'OddsRatio_working_3-way'!R4^3/27-'OddsRatio_working_3-way'!T4</f>
        <v>0.26829633437450212</v>
      </c>
      <c r="W4" s="11">
        <f>'OddsRatio_working_3-way'!V4^2+4*'OddsRatio_working_3-way'!U4^3/27</f>
        <v>-1.2841791073055261E-2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0.14562341339208637</v>
      </c>
      <c r="Y4" s="11">
        <f>IF('OddsRatio_working_3-way'!W4&gt;=0,IF('OddsRatio_working_3-way'!V4+SQRT('OddsRatio_working_3-way'!W4)&gt;0,0,PI()),ACOS('OddsRatio_working_3-way'!V4/(2*'OddsRatio_working_3-way'!X4)))</f>
        <v>0.39964503073760427</v>
      </c>
      <c r="Z4" s="11">
        <f>'OddsRatio_working_3-way'!X4^(1/3)*COS('OddsRatio_working_3-way'!Y4/3)</f>
        <v>0.52144927763134119</v>
      </c>
      <c r="AA4" s="11">
        <f>'OddsRatio_working_3-way'!X4^(1/3)*COS(('OddsRatio_working_3-way'!Y4+2*PI())/3)</f>
        <v>-0.32124138745260106</v>
      </c>
      <c r="AB4" s="11">
        <f>'OddsRatio_working_3-way'!X4^(1/3)*COS(('OddsRatio_working_3-way'!Y4+4*PI())/3)</f>
        <v>-0.20020789017874016</v>
      </c>
      <c r="AC4" s="11">
        <f>'OddsRatio_working_3-way'!X4^(1/3)*SIN('OddsRatio_working_3-way'!Y4/3)</f>
        <v>6.9878722232025681E-2</v>
      </c>
      <c r="AD4" s="11">
        <f>'OddsRatio_working_3-way'!X4^(1/3)*SIN(('OddsRatio_working_3-way'!Y4+2*PI())/3)</f>
        <v>0.41664896009777336</v>
      </c>
      <c r="AE4" s="11">
        <f>'OddsRatio_working_3-way'!X4^(1/3)*SIN(('OddsRatio_working_3-way'!Y4+4*PI())/3)</f>
        <v>-0.48652768232979876</v>
      </c>
      <c r="AF4" s="11">
        <f>-'OddsRatio_working_3-way'!U4/(3*'OddsRatio_working_3-way'!X4^(1/3))*COS(('OddsRatio_working_3-way'!Y4)/3)</f>
        <v>0.52144927763134108</v>
      </c>
      <c r="AG4" s="11">
        <f>-'OddsRatio_working_3-way'!U4/(3*'OddsRatio_working_3-way'!X4^(1/3))*COS(('OddsRatio_working_3-way'!Y4+2*PI())/3)</f>
        <v>-0.321241387452601</v>
      </c>
      <c r="AH4" s="11">
        <f>-'OddsRatio_working_3-way'!U4/(3*'OddsRatio_working_3-way'!X4^(1/3))*COS(('OddsRatio_working_3-way'!Y4+4*PI())/3)</f>
        <v>-0.20020789017874011</v>
      </c>
      <c r="AI4" s="11">
        <f>'OddsRatio_working_3-way'!U4/(3*'OddsRatio_working_3-way'!X4^(1/3))*SIN(('OddsRatio_working_3-way'!Y4)/3)</f>
        <v>-6.9878722232025667E-2</v>
      </c>
      <c r="AJ4" s="11">
        <f>'OddsRatio_working_3-way'!U4/(3*'OddsRatio_working_3-way'!X4^(1/3))*SIN(('OddsRatio_working_3-way'!Y4+2*PI())/3)</f>
        <v>-0.41664896009777325</v>
      </c>
      <c r="AK4" s="11">
        <f>'OddsRatio_working_3-way'!U4/(3*'OddsRatio_working_3-way'!X4^(1/3))*SIN(('OddsRatio_working_3-way'!Y4+4*PI())/3)</f>
        <v>0.48652768232979865</v>
      </c>
      <c r="AL4" s="11">
        <f>'OddsRatio_working_3-way'!Z4+'OddsRatio_working_3-way'!AF4</f>
        <v>1.0428985552626822</v>
      </c>
      <c r="AM4" s="11">
        <f>'OddsRatio_working_3-way'!AA4+'OddsRatio_working_3-way'!AG4</f>
        <v>-0.642482774905202</v>
      </c>
      <c r="AN4" s="11">
        <f>'OddsRatio_working_3-way'!AB4+'OddsRatio_working_3-way'!AH4</f>
        <v>-0.40041578035748027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1.0428985552626822</v>
      </c>
      <c r="AS4" s="11">
        <f>IF(('OddsRatio_working_3-way'!X4=0),IF(Q4&gt;0,-Q4^(1/3),(-Q4)^(1/3)),'OddsRatio_working_3-way'!AM4-'OddsRatio_working_3-way'!R4/3)</f>
        <v>-0.642482774905202</v>
      </c>
      <c r="AT4" s="11">
        <f>IF(('OddsRatio_working_3-way'!X4=0),IF(Q4&gt;0,-Q4^(1/3),(-Q4)^(1/3)),'OddsRatio_working_3-way'!AN4-'OddsRatio_working_3-way'!R4/3)</f>
        <v>-0.40041578035748027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2.77</v>
      </c>
      <c r="B5" s="4">
        <f>IF('True_Odds_Calculator_3-way'!B6="","",'True_Odds_Calculator_3-way'!B6)</f>
        <v>3.76</v>
      </c>
      <c r="C5" s="4">
        <f>IF('True_Odds_Calculator_3-way'!C6="","",'True_Odds_Calculator_3-way'!C6)</f>
        <v>2.5</v>
      </c>
      <c r="D5" s="9">
        <f t="shared" si="13"/>
        <v>0.35166334379624636</v>
      </c>
      <c r="E5" s="9">
        <f t="shared" si="14"/>
        <v>0.25807710659375177</v>
      </c>
      <c r="F5" s="9">
        <f t="shared" si="15"/>
        <v>0.39025954961000198</v>
      </c>
      <c r="G5" s="9">
        <f t="shared" si="16"/>
        <v>1.0415981722921404</v>
      </c>
      <c r="H5" s="9">
        <f t="shared" si="17"/>
        <v>2.8436287649570882</v>
      </c>
      <c r="I5" s="9">
        <f t="shared" si="18"/>
        <v>3.8748109555263075</v>
      </c>
      <c r="J5" s="9">
        <f t="shared" si="19"/>
        <v>2.5623972584382106</v>
      </c>
      <c r="K5" s="11">
        <f t="shared" si="20"/>
        <v>0.36101083032490977</v>
      </c>
      <c r="L5" s="11">
        <f t="shared" si="21"/>
        <v>0.26595744680851063</v>
      </c>
      <c r="M5" s="11">
        <f t="shared" si="22"/>
        <v>0.4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-0.28142714494200805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0.2315846071126815</v>
      </c>
      <c r="Q5" s="11">
        <f>2*'OddsRatio_working_3-way'!K5*'OddsRatio_working_3-way'!L5*'OddsRatio_working_3-way'!M5</f>
        <v>7.6810814962746762E-2</v>
      </c>
      <c r="R5" s="11">
        <f t="shared" si="23"/>
        <v>0</v>
      </c>
      <c r="S5" s="11">
        <f t="shared" si="24"/>
        <v>-0.82289363792679882</v>
      </c>
      <c r="T5" s="11">
        <f t="shared" si="25"/>
        <v>-0.27293321324271935</v>
      </c>
      <c r="U5" s="11">
        <f>'OddsRatio_working_3-way'!S5-'OddsRatio_working_3-way'!R5^2/3</f>
        <v>-0.82289363792679882</v>
      </c>
      <c r="V5" s="11">
        <f>'OddsRatio_working_3-way'!S5*'OddsRatio_working_3-way'!R5/3-2*'OddsRatio_working_3-way'!R5^3/27-'OddsRatio_working_3-way'!T5</f>
        <v>0.27293321324271935</v>
      </c>
      <c r="W5" s="11">
        <f>'OddsRatio_working_3-way'!V5^2+4*'OddsRatio_working_3-way'!U5^3/27</f>
        <v>-8.0594120097873534E-3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0.14365927650240959</v>
      </c>
      <c r="Y5" s="11">
        <f>IF('OddsRatio_working_3-way'!W5&gt;=0,IF('OddsRatio_working_3-way'!V5+SQRT('OddsRatio_working_3-way'!W5)&gt;0,0,PI()),ACOS('OddsRatio_working_3-way'!V5/(2*'OddsRatio_working_3-way'!X5)))</f>
        <v>0.31777673298300413</v>
      </c>
      <c r="Z5" s="11">
        <f>'OddsRatio_working_3-way'!X5^(1/3)*COS('OddsRatio_working_3-way'!Y5/3)</f>
        <v>0.52079908614607018</v>
      </c>
      <c r="AA5" s="11">
        <f>'OddsRatio_working_3-way'!X5^(1/3)*COS(('OddsRatio_working_3-way'!Y5+2*PI())/3)</f>
        <v>-0.30835414018075102</v>
      </c>
      <c r="AB5" s="11">
        <f>'OddsRatio_working_3-way'!X5^(1/3)*COS(('OddsRatio_working_3-way'!Y5+4*PI())/3)</f>
        <v>-0.21244494596531927</v>
      </c>
      <c r="AC5" s="11">
        <f>'OddsRatio_working_3-way'!X5^(1/3)*SIN('OddsRatio_working_3-way'!Y5/3)</f>
        <v>5.5373199098039602E-2</v>
      </c>
      <c r="AD5" s="11">
        <f>'OddsRatio_working_3-way'!X5^(1/3)*SIN(('OddsRatio_working_3-way'!Y5+2*PI())/3)</f>
        <v>0.42333863932119725</v>
      </c>
      <c r="AE5" s="11">
        <f>'OddsRatio_working_3-way'!X5^(1/3)*SIN(('OddsRatio_working_3-way'!Y5+4*PI())/3)</f>
        <v>-0.47871183841923687</v>
      </c>
      <c r="AF5" s="11">
        <f>-'OddsRatio_working_3-way'!U5/(3*'OddsRatio_working_3-way'!X5^(1/3))*COS(('OddsRatio_working_3-way'!Y5)/3)</f>
        <v>0.52079908614607018</v>
      </c>
      <c r="AG5" s="11">
        <f>-'OddsRatio_working_3-way'!U5/(3*'OddsRatio_working_3-way'!X5^(1/3))*COS(('OddsRatio_working_3-way'!Y5+2*PI())/3)</f>
        <v>-0.30835414018075102</v>
      </c>
      <c r="AH5" s="11">
        <f>-'OddsRatio_working_3-way'!U5/(3*'OddsRatio_working_3-way'!X5^(1/3))*COS(('OddsRatio_working_3-way'!Y5+4*PI())/3)</f>
        <v>-0.21244494596531927</v>
      </c>
      <c r="AI5" s="11">
        <f>'OddsRatio_working_3-way'!U5/(3*'OddsRatio_working_3-way'!X5^(1/3))*SIN(('OddsRatio_working_3-way'!Y5)/3)</f>
        <v>-5.5373199098039602E-2</v>
      </c>
      <c r="AJ5" s="11">
        <f>'OddsRatio_working_3-way'!U5/(3*'OddsRatio_working_3-way'!X5^(1/3))*SIN(('OddsRatio_working_3-way'!Y5+2*PI())/3)</f>
        <v>-0.42333863932119725</v>
      </c>
      <c r="AK5" s="11">
        <f>'OddsRatio_working_3-way'!U5/(3*'OddsRatio_working_3-way'!X5^(1/3))*SIN(('OddsRatio_working_3-way'!Y5+4*PI())/3)</f>
        <v>0.47871183841923687</v>
      </c>
      <c r="AL5" s="11">
        <f>'OddsRatio_working_3-way'!Z5+'OddsRatio_working_3-way'!AF5</f>
        <v>1.0415981722921404</v>
      </c>
      <c r="AM5" s="11">
        <f>'OddsRatio_working_3-way'!AA5+'OddsRatio_working_3-way'!AG5</f>
        <v>-0.61670828036150205</v>
      </c>
      <c r="AN5" s="11">
        <f>'OddsRatio_working_3-way'!AB5+'OddsRatio_working_3-way'!AH5</f>
        <v>-0.42488989193063853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1.0415981722921404</v>
      </c>
      <c r="AS5" s="11">
        <f>IF(('OddsRatio_working_3-way'!X5=0),IF(Q5&gt;0,-Q5^(1/3),(-Q5)^(1/3)),'OddsRatio_working_3-way'!AM5-'OddsRatio_working_3-way'!R5/3)</f>
        <v>-0.61670828036150205</v>
      </c>
      <c r="AT5" s="11">
        <f>IF(('OddsRatio_working_3-way'!X5=0),IF(Q5&gt;0,-Q5^(1/3),(-Q5)^(1/3)),'OddsRatio_working_3-way'!AN5-'OddsRatio_working_3-way'!R5/3)</f>
        <v>-0.42488989193063853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4.28</v>
      </c>
      <c r="D6" s="9">
        <f t="shared" si="13"/>
        <v>0.48869236178277947</v>
      </c>
      <c r="E6" s="9">
        <f t="shared" si="14"/>
        <v>0.28566512491111296</v>
      </c>
      <c r="F6" s="9">
        <f t="shared" si="15"/>
        <v>0.22564251330610782</v>
      </c>
      <c r="G6" s="9">
        <f t="shared" si="16"/>
        <v>1.0462771227934464</v>
      </c>
      <c r="H6" s="9">
        <f t="shared" si="17"/>
        <v>2.0462771227934464</v>
      </c>
      <c r="I6" s="9">
        <f t="shared" si="18"/>
        <v>3.500602323476337</v>
      </c>
      <c r="J6" s="9">
        <f t="shared" si="19"/>
        <v>4.4317889627625036</v>
      </c>
      <c r="K6" s="11">
        <f t="shared" si="20"/>
        <v>0.5</v>
      </c>
      <c r="L6" s="11">
        <f t="shared" si="21"/>
        <v>0.29498525073746312</v>
      </c>
      <c r="M6" s="11">
        <f t="shared" si="22"/>
        <v>0.23364485981308411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-0.27014583850246754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0.22985416149753254</v>
      </c>
      <c r="Q6" s="11">
        <f>2*'OddsRatio_working_3-way'!K6*'OddsRatio_working_3-way'!L6*'OddsRatio_working_3-way'!M6</f>
        <v>6.8921787555482034E-2</v>
      </c>
      <c r="R6" s="11">
        <f t="shared" si="23"/>
        <v>0</v>
      </c>
      <c r="S6" s="11">
        <f t="shared" si="24"/>
        <v>-0.85085212776813901</v>
      </c>
      <c r="T6" s="11">
        <f t="shared" si="25"/>
        <v>-0.25512807429329509</v>
      </c>
      <c r="U6" s="11">
        <f>'OddsRatio_working_3-way'!S6-'OddsRatio_working_3-way'!R6^2/3</f>
        <v>-0.85085212776813901</v>
      </c>
      <c r="V6" s="11">
        <f>'OddsRatio_working_3-way'!S6*'OddsRatio_working_3-way'!R6/3-2*'OddsRatio_working_3-way'!R6^3/27-'OddsRatio_working_3-way'!T6</f>
        <v>0.25512807429329509</v>
      </c>
      <c r="W6" s="11">
        <f>'OddsRatio_working_3-way'!V6^2+4*'OddsRatio_working_3-way'!U6^3/27</f>
        <v>-2.6165049287633343E-2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0.15104253008692489</v>
      </c>
      <c r="Y6" s="11">
        <f>IF('OddsRatio_working_3-way'!W6&gt;=0,IF('OddsRatio_working_3-way'!V6+SQRT('OddsRatio_working_3-way'!W6)&gt;0,0,PI()),ACOS('OddsRatio_working_3-way'!V6/(2*'OddsRatio_working_3-way'!X6)))</f>
        <v>0.56505888079377242</v>
      </c>
      <c r="Z6" s="11">
        <f>'OddsRatio_working_3-way'!X6^(1/3)*COS('OddsRatio_working_3-way'!Y6/3)</f>
        <v>0.52313856139672332</v>
      </c>
      <c r="AA6" s="11">
        <f>'OddsRatio_working_3-way'!X6^(1/3)*COS(('OddsRatio_working_3-way'!Y6+2*PI())/3)</f>
        <v>-0.3479264814801139</v>
      </c>
      <c r="AB6" s="11">
        <f>'OddsRatio_working_3-way'!X6^(1/3)*COS(('OddsRatio_working_3-way'!Y6+4*PI())/3)</f>
        <v>-0.17521207991660928</v>
      </c>
      <c r="AC6" s="11">
        <f>'OddsRatio_working_3-way'!X6^(1/3)*SIN('OddsRatio_working_3-way'!Y6/3)</f>
        <v>9.9716706235614447E-2</v>
      </c>
      <c r="AD6" s="11">
        <f>'OddsRatio_working_3-way'!X6^(1/3)*SIN(('OddsRatio_working_3-way'!Y6+2*PI())/3)</f>
        <v>0.40319293075100043</v>
      </c>
      <c r="AE6" s="11">
        <f>'OddsRatio_working_3-way'!X6^(1/3)*SIN(('OddsRatio_working_3-way'!Y6+4*PI())/3)</f>
        <v>-0.50290963698661484</v>
      </c>
      <c r="AF6" s="11">
        <f>-'OddsRatio_working_3-way'!U6/(3*'OddsRatio_working_3-way'!X6^(1/3))*COS(('OddsRatio_working_3-way'!Y6)/3)</f>
        <v>0.52313856139672321</v>
      </c>
      <c r="AG6" s="11">
        <f>-'OddsRatio_working_3-way'!U6/(3*'OddsRatio_working_3-way'!X6^(1/3))*COS(('OddsRatio_working_3-way'!Y6+2*PI())/3)</f>
        <v>-0.34792648148011379</v>
      </c>
      <c r="AH6" s="11">
        <f>-'OddsRatio_working_3-way'!U6/(3*'OddsRatio_working_3-way'!X6^(1/3))*COS(('OddsRatio_working_3-way'!Y6+4*PI())/3)</f>
        <v>-0.17521207991660925</v>
      </c>
      <c r="AI6" s="11">
        <f>'OddsRatio_working_3-way'!U6/(3*'OddsRatio_working_3-way'!X6^(1/3))*SIN(('OddsRatio_working_3-way'!Y6)/3)</f>
        <v>-9.9716706235614419E-2</v>
      </c>
      <c r="AJ6" s="11">
        <f>'OddsRatio_working_3-way'!U6/(3*'OddsRatio_working_3-way'!X6^(1/3))*SIN(('OddsRatio_working_3-way'!Y6+2*PI())/3)</f>
        <v>-0.40319293075100032</v>
      </c>
      <c r="AK6" s="11">
        <f>'OddsRatio_working_3-way'!U6/(3*'OddsRatio_working_3-way'!X6^(1/3))*SIN(('OddsRatio_working_3-way'!Y6+4*PI())/3)</f>
        <v>0.50290963698661473</v>
      </c>
      <c r="AL6" s="11">
        <f>'OddsRatio_working_3-way'!Z6+'OddsRatio_working_3-way'!AF6</f>
        <v>1.0462771227934464</v>
      </c>
      <c r="AM6" s="11">
        <f>'OddsRatio_working_3-way'!AA6+'OddsRatio_working_3-way'!AG6</f>
        <v>-0.69585296296022769</v>
      </c>
      <c r="AN6" s="11">
        <f>'OddsRatio_working_3-way'!AB6+'OddsRatio_working_3-way'!AH6</f>
        <v>-0.35042415983321851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1.0462771227934464</v>
      </c>
      <c r="AS6" s="11">
        <f>IF(('OddsRatio_working_3-way'!X6=0),IF(Q6&gt;0,-Q6^(1/3),(-Q6)^(1/3)),'OddsRatio_working_3-way'!AM6-'OddsRatio_working_3-way'!R6/3)</f>
        <v>-0.69585296296022769</v>
      </c>
      <c r="AT6" s="11">
        <f>IF(('OddsRatio_working_3-way'!X6=0),IF(Q6&gt;0,-Q6^(1/3),(-Q6)^(1/3)),'OddsRatio_working_3-way'!AN6-'OddsRatio_working_3-way'!R6/3)</f>
        <v>-0.35042415983321851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</v>
      </c>
      <c r="B7" s="4">
        <f>IF('True_Odds_Calculator_3-way'!B8="","",'True_Odds_Calculator_3-way'!B8)</f>
        <v>6.19</v>
      </c>
      <c r="C7" s="4">
        <f>IF('True_Odds_Calculator_3-way'!C8="","",'True_Odds_Calculator_3-way'!C8)</f>
        <v>9.6</v>
      </c>
      <c r="D7" s="9">
        <f t="shared" si="13"/>
        <v>0.7534914303253949</v>
      </c>
      <c r="E7" s="9">
        <f t="shared" si="14"/>
        <v>0.15015503458880036</v>
      </c>
      <c r="F7" s="9">
        <f t="shared" si="15"/>
        <v>9.635353508580477E-2</v>
      </c>
      <c r="G7" s="9">
        <f t="shared" si="16"/>
        <v>1.0905170240540563</v>
      </c>
      <c r="H7" s="9">
        <f t="shared" si="17"/>
        <v>1.3271551072162169</v>
      </c>
      <c r="I7" s="9">
        <f t="shared" si="18"/>
        <v>6.6597833548405516</v>
      </c>
      <c r="J7" s="9">
        <f t="shared" si="19"/>
        <v>10.378446406864883</v>
      </c>
      <c r="K7" s="11">
        <f t="shared" si="20"/>
        <v>0.76923076923076916</v>
      </c>
      <c r="L7" s="11">
        <f t="shared" si="21"/>
        <v>0.16155088852988692</v>
      </c>
      <c r="M7" s="11">
        <f t="shared" si="22"/>
        <v>0.10416666666666667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-0.17333322977507137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0.18239198873286111</v>
      </c>
      <c r="Q7" s="11">
        <f>2*'OddsRatio_working_3-way'!K7*'OddsRatio_working_3-way'!L7*'OddsRatio_working_3-way'!M7</f>
        <v>2.5889565469533159E-2</v>
      </c>
      <c r="R7" s="11">
        <f t="shared" si="23"/>
        <v>0</v>
      </c>
      <c r="S7" s="11">
        <f t="shared" si="24"/>
        <v>-1.0522621021343974</v>
      </c>
      <c r="T7" s="11">
        <f t="shared" si="25"/>
        <v>-0.14936296694597548</v>
      </c>
      <c r="U7" s="11">
        <f>'OddsRatio_working_3-way'!S7-'OddsRatio_working_3-way'!R7^2/3</f>
        <v>-1.0522621021343974</v>
      </c>
      <c r="V7" s="11">
        <f>'OddsRatio_working_3-way'!S7*'OddsRatio_working_3-way'!R7/3-2*'OddsRatio_working_3-way'!R7^3/27-'OddsRatio_working_3-way'!T7</f>
        <v>0.14936296694597548</v>
      </c>
      <c r="W7" s="11">
        <f>'OddsRatio_working_3-way'!V7^2+4*'OddsRatio_working_3-way'!U7^3/27</f>
        <v>-0.15030152384865772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0.20773229150974717</v>
      </c>
      <c r="Y7" s="11">
        <f>IF('OddsRatio_working_3-way'!W7&gt;=0,IF('OddsRatio_working_3-way'!V7+SQRT('OddsRatio_working_3-way'!W7)&gt;0,0,PI()),ACOS('OddsRatio_working_3-way'!V7/(2*'OddsRatio_working_3-way'!X7)))</f>
        <v>1.2030554138266429</v>
      </c>
      <c r="Z7" s="11">
        <f>'OddsRatio_working_3-way'!X7^(1/3)*COS('OddsRatio_working_3-way'!Y7/3)</f>
        <v>0.54525851202702824</v>
      </c>
      <c r="AA7" s="11">
        <f>'OddsRatio_working_3-way'!X7^(1/3)*COS(('OddsRatio_working_3-way'!Y7+2*PI())/3)</f>
        <v>-0.47284262177652381</v>
      </c>
      <c r="AB7" s="11">
        <f>'OddsRatio_working_3-way'!X7^(1/3)*COS(('OddsRatio_working_3-way'!Y7+4*PI())/3)</f>
        <v>-7.2415890250504517E-2</v>
      </c>
      <c r="AC7" s="11">
        <f>'OddsRatio_working_3-way'!X7^(1/3)*SIN('OddsRatio_working_3-way'!Y7/3)</f>
        <v>0.23118648123726923</v>
      </c>
      <c r="AD7" s="11">
        <f>'OddsRatio_working_3-way'!X7^(1/3)*SIN(('OddsRatio_working_3-way'!Y7+2*PI())/3)</f>
        <v>0.3566144824264747</v>
      </c>
      <c r="AE7" s="11">
        <f>'OddsRatio_working_3-way'!X7^(1/3)*SIN(('OddsRatio_working_3-way'!Y7+4*PI())/3)</f>
        <v>-0.58780096366374401</v>
      </c>
      <c r="AF7" s="11">
        <f>-'OddsRatio_working_3-way'!U7/(3*'OddsRatio_working_3-way'!X7^(1/3))*COS(('OddsRatio_working_3-way'!Y7)/3)</f>
        <v>0.54525851202702813</v>
      </c>
      <c r="AG7" s="11">
        <f>-'OddsRatio_working_3-way'!U7/(3*'OddsRatio_working_3-way'!X7^(1/3))*COS(('OddsRatio_working_3-way'!Y7+2*PI())/3)</f>
        <v>-0.47284262177652375</v>
      </c>
      <c r="AH7" s="11">
        <f>-'OddsRatio_working_3-way'!U7/(3*'OddsRatio_working_3-way'!X7^(1/3))*COS(('OddsRatio_working_3-way'!Y7+4*PI())/3)</f>
        <v>-7.2415890250504503E-2</v>
      </c>
      <c r="AI7" s="11">
        <f>'OddsRatio_working_3-way'!U7/(3*'OddsRatio_working_3-way'!X7^(1/3))*SIN(('OddsRatio_working_3-way'!Y7)/3)</f>
        <v>-0.2311864812372692</v>
      </c>
      <c r="AJ7" s="11">
        <f>'OddsRatio_working_3-way'!U7/(3*'OddsRatio_working_3-way'!X7^(1/3))*SIN(('OddsRatio_working_3-way'!Y7+2*PI())/3)</f>
        <v>-0.35661448242647459</v>
      </c>
      <c r="AK7" s="11">
        <f>'OddsRatio_working_3-way'!U7/(3*'OddsRatio_working_3-way'!X7^(1/3))*SIN(('OddsRatio_working_3-way'!Y7+4*PI())/3)</f>
        <v>0.5878009636637439</v>
      </c>
      <c r="AL7" s="11">
        <f>'OddsRatio_working_3-way'!Z7+'OddsRatio_working_3-way'!AF7</f>
        <v>1.0905170240540563</v>
      </c>
      <c r="AM7" s="11">
        <f>'OddsRatio_working_3-way'!AA7+'OddsRatio_working_3-way'!AG7</f>
        <v>-0.94568524355304762</v>
      </c>
      <c r="AN7" s="11">
        <f>'OddsRatio_working_3-way'!AB7+'OddsRatio_working_3-way'!AH7</f>
        <v>-0.14483178050100903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1.0905170240540563</v>
      </c>
      <c r="AS7" s="11">
        <f>IF(('OddsRatio_working_3-way'!X7=0),IF(Q7&gt;0,-Q7^(1/3),(-Q7)^(1/3)),'OddsRatio_working_3-way'!AM7-'OddsRatio_working_3-way'!R7/3)</f>
        <v>-0.94568524355304762</v>
      </c>
      <c r="AT7" s="11">
        <f>IF(('OddsRatio_working_3-way'!X7=0),IF(Q7&gt;0,-Q7^(1/3),(-Q7)^(1/3)),'OddsRatio_working_3-way'!AN7-'OddsRatio_working_3-way'!R7/3)</f>
        <v>-0.14483178050100903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2.67</v>
      </c>
      <c r="B8" s="4">
        <f>IF('True_Odds_Calculator_3-way'!B9="","",'True_Odds_Calculator_3-way'!B9)</f>
        <v>3.12</v>
      </c>
      <c r="C8" s="4">
        <f>IF('True_Odds_Calculator_3-way'!C9="","",'True_Odds_Calculator_3-way'!C9)</f>
        <v>2.87</v>
      </c>
      <c r="D8" s="9">
        <f t="shared" si="13"/>
        <v>0.3595086977293383</v>
      </c>
      <c r="E8" s="9">
        <f t="shared" si="14"/>
        <v>0.30659435213604469</v>
      </c>
      <c r="F8" s="9">
        <f t="shared" si="15"/>
        <v>0.33389695013461695</v>
      </c>
      <c r="G8" s="9">
        <f t="shared" si="16"/>
        <v>1.0668107011956653</v>
      </c>
      <c r="H8" s="9">
        <f t="shared" si="17"/>
        <v>2.7815738709967608</v>
      </c>
      <c r="I8" s="9">
        <f t="shared" si="18"/>
        <v>3.2616386865348104</v>
      </c>
      <c r="J8" s="9">
        <f t="shared" si="19"/>
        <v>2.9949360112358945</v>
      </c>
      <c r="K8" s="11">
        <f t="shared" si="20"/>
        <v>0.37453183520599254</v>
      </c>
      <c r="L8" s="11">
        <f t="shared" si="21"/>
        <v>0.32051282051282048</v>
      </c>
      <c r="M8" s="11">
        <f t="shared" si="22"/>
        <v>0.34843205574912889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-0.27691481199291557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0.23673838417603829</v>
      </c>
      <c r="Q8" s="11">
        <f>2*'OddsRatio_working_3-way'!K8*'OddsRatio_working_3-way'!L8*'OddsRatio_working_3-way'!M8</f>
        <v>8.3653139284819183E-2</v>
      </c>
      <c r="R8" s="11">
        <f t="shared" si="23"/>
        <v>0</v>
      </c>
      <c r="S8" s="11">
        <f t="shared" si="24"/>
        <v>-0.85491412493346464</v>
      </c>
      <c r="T8" s="11">
        <f t="shared" si="25"/>
        <v>-0.30208979679627723</v>
      </c>
      <c r="U8" s="11">
        <f>'OddsRatio_working_3-way'!S8-'OddsRatio_working_3-way'!R8^2/3</f>
        <v>-0.85491412493346464</v>
      </c>
      <c r="V8" s="11">
        <f>'OddsRatio_working_3-way'!S8*'OddsRatio_working_3-way'!R8/3-2*'OddsRatio_working_3-way'!R8^3/27-'OddsRatio_working_3-way'!T8</f>
        <v>0.30208979679627723</v>
      </c>
      <c r="W8" s="11">
        <f>'OddsRatio_working_3-way'!V8^2+4*'OddsRatio_working_3-way'!U8^3/27</f>
        <v>-1.3103566646930354E-3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0.15212544329689651</v>
      </c>
      <c r="Y8" s="11">
        <f>IF('OddsRatio_working_3-way'!W8&gt;=0,IF('OddsRatio_working_3-way'!V8+SQRT('OddsRatio_working_3-way'!W8)&gt;0,0,PI()),ACOS('OddsRatio_working_3-way'!V8/(2*'OddsRatio_working_3-way'!X8)))</f>
        <v>0.11925947115579616</v>
      </c>
      <c r="Z8" s="11">
        <f>'OddsRatio_working_3-way'!X8^(1/3)*COS('OddsRatio_working_3-way'!Y8/3)</f>
        <v>0.53340535059783267</v>
      </c>
      <c r="AA8" s="11">
        <f>'OddsRatio_working_3-way'!X8^(1/3)*COS(('OddsRatio_working_3-way'!Y8+2*PI())/3)</f>
        <v>-0.28507603096870671</v>
      </c>
      <c r="AB8" s="11">
        <f>'OddsRatio_working_3-way'!X8^(1/3)*COS(('OddsRatio_working_3-way'!Y8+4*PI())/3)</f>
        <v>-0.24832931962912602</v>
      </c>
      <c r="AC8" s="11">
        <f>'OddsRatio_working_3-way'!X8^(1/3)*SIN('OddsRatio_working_3-way'!Y8/3)</f>
        <v>2.1215723683740327E-2</v>
      </c>
      <c r="AD8" s="11">
        <f>'OddsRatio_working_3-way'!X8^(1/3)*SIN(('OddsRatio_working_3-way'!Y8+2*PI())/3)</f>
        <v>0.45133472229039789</v>
      </c>
      <c r="AE8" s="11">
        <f>'OddsRatio_working_3-way'!X8^(1/3)*SIN(('OddsRatio_working_3-way'!Y8+4*PI())/3)</f>
        <v>-0.47255044597413826</v>
      </c>
      <c r="AF8" s="11">
        <f>-'OddsRatio_working_3-way'!U8/(3*'OddsRatio_working_3-way'!X8^(1/3))*COS(('OddsRatio_working_3-way'!Y8)/3)</f>
        <v>0.53340535059783267</v>
      </c>
      <c r="AG8" s="11">
        <f>-'OddsRatio_working_3-way'!U8/(3*'OddsRatio_working_3-way'!X8^(1/3))*COS(('OddsRatio_working_3-way'!Y8+2*PI())/3)</f>
        <v>-0.28507603096870671</v>
      </c>
      <c r="AH8" s="11">
        <f>-'OddsRatio_working_3-way'!U8/(3*'OddsRatio_working_3-way'!X8^(1/3))*COS(('OddsRatio_working_3-way'!Y8+4*PI())/3)</f>
        <v>-0.24832931962912602</v>
      </c>
      <c r="AI8" s="11">
        <f>'OddsRatio_working_3-way'!U8/(3*'OddsRatio_working_3-way'!X8^(1/3))*SIN(('OddsRatio_working_3-way'!Y8)/3)</f>
        <v>-2.1215723683740327E-2</v>
      </c>
      <c r="AJ8" s="11">
        <f>'OddsRatio_working_3-way'!U8/(3*'OddsRatio_working_3-way'!X8^(1/3))*SIN(('OddsRatio_working_3-way'!Y8+2*PI())/3)</f>
        <v>-0.45133472229039789</v>
      </c>
      <c r="AK8" s="11">
        <f>'OddsRatio_working_3-way'!U8/(3*'OddsRatio_working_3-way'!X8^(1/3))*SIN(('OddsRatio_working_3-way'!Y8+4*PI())/3)</f>
        <v>0.47255044597413826</v>
      </c>
      <c r="AL8" s="11">
        <f>'OddsRatio_working_3-way'!Z8+'OddsRatio_working_3-way'!AF8</f>
        <v>1.0668107011956653</v>
      </c>
      <c r="AM8" s="11">
        <f>'OddsRatio_working_3-way'!AA8+'OddsRatio_working_3-way'!AG8</f>
        <v>-0.57015206193741341</v>
      </c>
      <c r="AN8" s="11">
        <f>'OddsRatio_working_3-way'!AB8+'OddsRatio_working_3-way'!AH8</f>
        <v>-0.49665863925825204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1.0668107011956653</v>
      </c>
      <c r="AS8" s="11">
        <f>IF(('OddsRatio_working_3-way'!X8=0),IF(Q8&gt;0,-Q8^(1/3),(-Q8)^(1/3)),'OddsRatio_working_3-way'!AM8-'OddsRatio_working_3-way'!R8/3)</f>
        <v>-0.57015206193741341</v>
      </c>
      <c r="AT8" s="11">
        <f>IF(('OddsRatio_working_3-way'!X8=0),IF(Q8&gt;0,-Q8^(1/3),(-Q8)^(1/3)),'OddsRatio_working_3-way'!AN8-'OddsRatio_working_3-way'!R8/3)</f>
        <v>-0.49665863925825204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2.4500000000000002</v>
      </c>
      <c r="B9" s="4">
        <f>IF('True_Odds_Calculator_3-way'!B10="","",'True_Odds_Calculator_3-way'!B10)</f>
        <v>3.12</v>
      </c>
      <c r="C9" s="4">
        <f>IF('True_Odds_Calculator_3-way'!C10="","",'True_Odds_Calculator_3-way'!C10)</f>
        <v>3.35</v>
      </c>
      <c r="D9" s="9">
        <f t="shared" si="13"/>
        <v>0.39831891073855913</v>
      </c>
      <c r="E9" s="9">
        <f t="shared" si="14"/>
        <v>0.31166921071788706</v>
      </c>
      <c r="F9" s="9">
        <f t="shared" si="15"/>
        <v>0.29001187854355376</v>
      </c>
      <c r="G9" s="9">
        <f t="shared" si="16"/>
        <v>1.0417594147948357</v>
      </c>
      <c r="H9" s="9">
        <f t="shared" si="17"/>
        <v>2.5105511514525123</v>
      </c>
      <c r="I9" s="9">
        <f t="shared" si="18"/>
        <v>3.2085299593650523</v>
      </c>
      <c r="J9" s="9">
        <f t="shared" si="19"/>
        <v>3.4481346247678637</v>
      </c>
      <c r="K9" s="11">
        <f t="shared" si="20"/>
        <v>0.4081632653061224</v>
      </c>
      <c r="L9" s="11">
        <f t="shared" si="21"/>
        <v>0.32051282051282048</v>
      </c>
      <c r="M9" s="11">
        <f t="shared" si="22"/>
        <v>0.29850746268656714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-0.28210204862656896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0.23118317361387725</v>
      </c>
      <c r="Q9" s="11">
        <f>2*'OddsRatio_working_3-way'!K9*'OddsRatio_working_3-way'!L9*'OddsRatio_working_3-way'!M9</f>
        <v>7.810242351820175E-2</v>
      </c>
      <c r="R9" s="11">
        <f t="shared" si="23"/>
        <v>0</v>
      </c>
      <c r="S9" s="11">
        <f t="shared" si="24"/>
        <v>-0.81950193108985436</v>
      </c>
      <c r="T9" s="11">
        <f t="shared" si="25"/>
        <v>-0.27685876050332908</v>
      </c>
      <c r="U9" s="11">
        <f>'OddsRatio_working_3-way'!S9-'OddsRatio_working_3-way'!R9^2/3</f>
        <v>-0.81950193108985436</v>
      </c>
      <c r="V9" s="11">
        <f>'OddsRatio_working_3-way'!S9*'OddsRatio_working_3-way'!R9/3-2*'OddsRatio_working_3-way'!R9^3/27-'OddsRatio_working_3-way'!T9</f>
        <v>0.27685876050332908</v>
      </c>
      <c r="W9" s="11">
        <f>'OddsRatio_working_3-way'!V9^2+4*'OddsRatio_working_3-way'!U9^3/27</f>
        <v>-4.884620144351301E-3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0.1427720153004354</v>
      </c>
      <c r="Y9" s="11">
        <f>IF('OddsRatio_working_3-way'!W9&gt;=0,IF('OddsRatio_working_3-way'!V9+SQRT('OddsRatio_working_3-way'!W9)&gt;0,0,PI()),ACOS('OddsRatio_working_3-way'!V9/(2*'OddsRatio_working_3-way'!X9)))</f>
        <v>0.24727324170738307</v>
      </c>
      <c r="Z9" s="11">
        <f>'OddsRatio_working_3-way'!X9^(1/3)*COS('OddsRatio_working_3-way'!Y9/3)</f>
        <v>0.52087970739741785</v>
      </c>
      <c r="AA9" s="11">
        <f>'OddsRatio_working_3-way'!X9^(1/3)*COS(('OddsRatio_working_3-way'!Y9+2*PI())/3)</f>
        <v>-0.29770552944260092</v>
      </c>
      <c r="AB9" s="11">
        <f>'OddsRatio_working_3-way'!X9^(1/3)*COS(('OddsRatio_working_3-way'!Y9+4*PI())/3)</f>
        <v>-0.223174177954817</v>
      </c>
      <c r="AC9" s="11">
        <f>'OddsRatio_working_3-way'!X9^(1/3)*SIN('OddsRatio_working_3-way'!Y9/3)</f>
        <v>4.3030695844538752E-2</v>
      </c>
      <c r="AD9" s="11">
        <f>'OddsRatio_working_3-way'!X9^(1/3)*SIN(('OddsRatio_working_3-way'!Y9+2*PI())/3)</f>
        <v>0.42957971099969966</v>
      </c>
      <c r="AE9" s="11">
        <f>'OddsRatio_working_3-way'!X9^(1/3)*SIN(('OddsRatio_working_3-way'!Y9+4*PI())/3)</f>
        <v>-0.47261040684423833</v>
      </c>
      <c r="AF9" s="11">
        <f>-'OddsRatio_working_3-way'!U9/(3*'OddsRatio_working_3-way'!X9^(1/3))*COS(('OddsRatio_working_3-way'!Y9)/3)</f>
        <v>0.52087970739741785</v>
      </c>
      <c r="AG9" s="11">
        <f>-'OddsRatio_working_3-way'!U9/(3*'OddsRatio_working_3-way'!X9^(1/3))*COS(('OddsRatio_working_3-way'!Y9+2*PI())/3)</f>
        <v>-0.29770552944260092</v>
      </c>
      <c r="AH9" s="11">
        <f>-'OddsRatio_working_3-way'!U9/(3*'OddsRatio_working_3-way'!X9^(1/3))*COS(('OddsRatio_working_3-way'!Y9+4*PI())/3)</f>
        <v>-0.223174177954817</v>
      </c>
      <c r="AI9" s="11">
        <f>'OddsRatio_working_3-way'!U9/(3*'OddsRatio_working_3-way'!X9^(1/3))*SIN(('OddsRatio_working_3-way'!Y9)/3)</f>
        <v>-4.3030695844538752E-2</v>
      </c>
      <c r="AJ9" s="11">
        <f>'OddsRatio_working_3-way'!U9/(3*'OddsRatio_working_3-way'!X9^(1/3))*SIN(('OddsRatio_working_3-way'!Y9+2*PI())/3)</f>
        <v>-0.42957971099969966</v>
      </c>
      <c r="AK9" s="11">
        <f>'OddsRatio_working_3-way'!U9/(3*'OddsRatio_working_3-way'!X9^(1/3))*SIN(('OddsRatio_working_3-way'!Y9+4*PI())/3)</f>
        <v>0.47261040684423833</v>
      </c>
      <c r="AL9" s="11">
        <f>'OddsRatio_working_3-way'!Z9+'OddsRatio_working_3-way'!AF9</f>
        <v>1.0417594147948357</v>
      </c>
      <c r="AM9" s="11">
        <f>'OddsRatio_working_3-way'!AA9+'OddsRatio_working_3-way'!AG9</f>
        <v>-0.59541105888520185</v>
      </c>
      <c r="AN9" s="11">
        <f>'OddsRatio_working_3-way'!AB9+'OddsRatio_working_3-way'!AH9</f>
        <v>-0.44634835590963401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1.0417594147948357</v>
      </c>
      <c r="AS9" s="11">
        <f>IF(('OddsRatio_working_3-way'!X9=0),IF(Q9&gt;0,-Q9^(1/3),(-Q9)^(1/3)),'OddsRatio_working_3-way'!AM9-'OddsRatio_working_3-way'!R9/3)</f>
        <v>-0.59541105888520185</v>
      </c>
      <c r="AT9" s="11">
        <f>IF(('OddsRatio_working_3-way'!X9=0),IF(Q9&gt;0,-Q9^(1/3),(-Q9)^(1/3)),'OddsRatio_working_3-way'!AN9-'OddsRatio_working_3-way'!R9/3)</f>
        <v>-0.44634835590963401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2.16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3.8</v>
      </c>
      <c r="D10" s="9">
        <f t="shared" si="13"/>
        <v>0.45216675406118351</v>
      </c>
      <c r="E10" s="9">
        <f t="shared" si="14"/>
        <v>0.29302291748782849</v>
      </c>
      <c r="F10" s="9">
        <f t="shared" si="15"/>
        <v>0.25481032845098806</v>
      </c>
      <c r="G10" s="9">
        <f t="shared" si="16"/>
        <v>1.0444598930829934</v>
      </c>
      <c r="H10" s="9">
        <f t="shared" si="17"/>
        <v>2.2115734759762726</v>
      </c>
      <c r="I10" s="9">
        <f t="shared" si="18"/>
        <v>3.4127023530217144</v>
      </c>
      <c r="J10" s="9">
        <f t="shared" si="19"/>
        <v>3.9244877006323815</v>
      </c>
      <c r="K10" s="11">
        <f t="shared" si="20"/>
        <v>0.46296296296296291</v>
      </c>
      <c r="L10" s="11">
        <f t="shared" si="21"/>
        <v>0.30211480362537763</v>
      </c>
      <c r="M10" s="11">
        <f t="shared" si="22"/>
        <v>0.26315789473684209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-0.27616119856539645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0.23078214165827454</v>
      </c>
      <c r="Q10" s="11">
        <f>2*'OddsRatio_working_3-way'!K10*'OddsRatio_working_3-way'!L10*'OddsRatio_working_3-way'!M10</f>
        <v>7.3614718232304477E-2</v>
      </c>
      <c r="R10" s="11">
        <f t="shared" si="23"/>
        <v>0</v>
      </c>
      <c r="S10" s="11">
        <f t="shared" si="24"/>
        <v>-0.83567909922589689</v>
      </c>
      <c r="T10" s="11">
        <f t="shared" si="25"/>
        <v>-0.26656430597317282</v>
      </c>
      <c r="U10" s="11">
        <f>'OddsRatio_working_3-way'!S10-'OddsRatio_working_3-way'!R10^2/3</f>
        <v>-0.83567909922589689</v>
      </c>
      <c r="V10" s="11">
        <f>'OddsRatio_working_3-way'!S10*'OddsRatio_working_3-way'!R10/3-2*'OddsRatio_working_3-way'!R10^3/27-'OddsRatio_working_3-way'!T10</f>
        <v>0.26656430597317282</v>
      </c>
      <c r="W10" s="11">
        <f>'OddsRatio_working_3-way'!V10^2+4*'OddsRatio_working_3-way'!U10^3/27</f>
        <v>-1.5403394548712895E-2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0.14702034193239399</v>
      </c>
      <c r="Y10" s="11">
        <f>IF('OddsRatio_working_3-way'!W10&gt;=0,IF('OddsRatio_working_3-way'!V10+SQRT('OddsRatio_working_3-way'!W10)&gt;0,0,PI()),ACOS('OddsRatio_working_3-way'!V10/(2*'OddsRatio_working_3-way'!X10)))</f>
        <v>0.43574494485596826</v>
      </c>
      <c r="Z10" s="11">
        <f>'OddsRatio_working_3-way'!X10^(1/3)*COS('OddsRatio_working_3-way'!Y10/3)</f>
        <v>0.52222994654149668</v>
      </c>
      <c r="AA10" s="11">
        <f>'OddsRatio_working_3-way'!X10^(1/3)*COS(('OddsRatio_working_3-way'!Y10+2*PI())/3)</f>
        <v>-0.32727150739945976</v>
      </c>
      <c r="AB10" s="11">
        <f>'OddsRatio_working_3-way'!X10^(1/3)*COS(('OddsRatio_working_3-way'!Y10+4*PI())/3)</f>
        <v>-0.19495843914203662</v>
      </c>
      <c r="AC10" s="11">
        <f>'OddsRatio_working_3-way'!X10^(1/3)*SIN('OddsRatio_working_3-way'!Y10/3)</f>
        <v>7.6390985575728501E-2</v>
      </c>
      <c r="AD10" s="11">
        <f>'OddsRatio_working_3-way'!X10^(1/3)*SIN(('OddsRatio_working_3-way'!Y10+2*PI())/3)</f>
        <v>0.41406890753406134</v>
      </c>
      <c r="AE10" s="11">
        <f>'OddsRatio_working_3-way'!X10^(1/3)*SIN(('OddsRatio_working_3-way'!Y10+4*PI())/3)</f>
        <v>-0.49045989310978982</v>
      </c>
      <c r="AF10" s="11">
        <f>-'OddsRatio_working_3-way'!U10/(3*'OddsRatio_working_3-way'!X10^(1/3))*COS(('OddsRatio_working_3-way'!Y10)/3)</f>
        <v>0.52222994654149668</v>
      </c>
      <c r="AG10" s="11">
        <f>-'OddsRatio_working_3-way'!U10/(3*'OddsRatio_working_3-way'!X10^(1/3))*COS(('OddsRatio_working_3-way'!Y10+2*PI())/3)</f>
        <v>-0.32727150739945976</v>
      </c>
      <c r="AH10" s="11">
        <f>-'OddsRatio_working_3-way'!U10/(3*'OddsRatio_working_3-way'!X10^(1/3))*COS(('OddsRatio_working_3-way'!Y10+4*PI())/3)</f>
        <v>-0.19495843914203662</v>
      </c>
      <c r="AI10" s="11">
        <f>'OddsRatio_working_3-way'!U10/(3*'OddsRatio_working_3-way'!X10^(1/3))*SIN(('OddsRatio_working_3-way'!Y10)/3)</f>
        <v>-7.6390985575728501E-2</v>
      </c>
      <c r="AJ10" s="11">
        <f>'OddsRatio_working_3-way'!U10/(3*'OddsRatio_working_3-way'!X10^(1/3))*SIN(('OddsRatio_working_3-way'!Y10+2*PI())/3)</f>
        <v>-0.41406890753406134</v>
      </c>
      <c r="AK10" s="11">
        <f>'OddsRatio_working_3-way'!U10/(3*'OddsRatio_working_3-way'!X10^(1/3))*SIN(('OddsRatio_working_3-way'!Y10+4*PI())/3)</f>
        <v>0.49045989310978982</v>
      </c>
      <c r="AL10" s="11">
        <f>'OddsRatio_working_3-way'!Z10+'OddsRatio_working_3-way'!AF10</f>
        <v>1.0444598930829934</v>
      </c>
      <c r="AM10" s="11">
        <f>'OddsRatio_working_3-way'!AA10+'OddsRatio_working_3-way'!AG10</f>
        <v>-0.65454301479891952</v>
      </c>
      <c r="AN10" s="11">
        <f>'OddsRatio_working_3-way'!AB10+'OddsRatio_working_3-way'!AH10</f>
        <v>-0.38991687828407323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1.0444598930829934</v>
      </c>
      <c r="AS10" s="11">
        <f>IF(('OddsRatio_working_3-way'!X10=0),IF(Q10&gt;0,-Q10^(1/3),(-Q10)^(1/3)),'OddsRatio_working_3-way'!AM10-'OddsRatio_working_3-way'!R10/3)</f>
        <v>-0.65454301479891952</v>
      </c>
      <c r="AT10" s="11">
        <f>IF(('OddsRatio_working_3-way'!X10=0),IF(Q10&gt;0,-Q10^(1/3),(-Q10)^(1/3)),'OddsRatio_working_3-way'!AN10-'OddsRatio_working_3-way'!R10/3)</f>
        <v>-0.38991687828407323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3.23</v>
      </c>
      <c r="D11" s="9">
        <f t="shared" si="13"/>
        <v>0.41133800043891444</v>
      </c>
      <c r="E11" s="9">
        <f t="shared" si="14"/>
        <v>0.29294323460298655</v>
      </c>
      <c r="F11" s="9">
        <f t="shared" si="15"/>
        <v>0.29571876495809901</v>
      </c>
      <c r="G11" s="9">
        <f t="shared" si="16"/>
        <v>1.067978157144978</v>
      </c>
      <c r="H11" s="9">
        <f t="shared" si="17"/>
        <v>2.4310907305742702</v>
      </c>
      <c r="I11" s="9">
        <f t="shared" si="18"/>
        <v>3.41363063514765</v>
      </c>
      <c r="J11" s="9">
        <f t="shared" si="19"/>
        <v>3.3815912904333008</v>
      </c>
      <c r="K11" s="11">
        <f t="shared" si="20"/>
        <v>0.42735042735042739</v>
      </c>
      <c r="L11" s="11">
        <f t="shared" si="21"/>
        <v>0.30674846625766872</v>
      </c>
      <c r="M11" s="11">
        <f t="shared" si="22"/>
        <v>0.30959752321981426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-0.27408301356524489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0.23660971637191508</v>
      </c>
      <c r="Q11" s="11">
        <f>2*'OddsRatio_working_3-way'!K11*'OddsRatio_working_3-way'!L11*'OddsRatio_working_3-way'!M11</f>
        <v>8.1169714021240194E-2</v>
      </c>
      <c r="R11" s="11">
        <f t="shared" si="23"/>
        <v>0</v>
      </c>
      <c r="S11" s="11">
        <f t="shared" si="24"/>
        <v>-0.86327756431936131</v>
      </c>
      <c r="T11" s="11">
        <f t="shared" si="25"/>
        <v>-0.29615010782825441</v>
      </c>
      <c r="U11" s="11">
        <f>'OddsRatio_working_3-way'!S11-'OddsRatio_working_3-way'!R11^2/3</f>
        <v>-0.86327756431936131</v>
      </c>
      <c r="V11" s="11">
        <f>'OddsRatio_working_3-way'!S11*'OddsRatio_working_3-way'!R11/3-2*'OddsRatio_working_3-way'!R11^3/27-'OddsRatio_working_3-way'!T11</f>
        <v>0.29615010782825441</v>
      </c>
      <c r="W11" s="11">
        <f>'OddsRatio_working_3-way'!V11^2+4*'OddsRatio_working_3-way'!U11^3/27</f>
        <v>-7.6071151717866797E-3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0.15436320929748237</v>
      </c>
      <c r="Y11" s="11">
        <f>IF('OddsRatio_working_3-way'!W11&gt;=0,IF('OddsRatio_working_3-way'!V11+SQRT('OddsRatio_working_3-way'!W11)&gt;0,0,PI()),ACOS('OddsRatio_working_3-way'!V11/(2*'OddsRatio_working_3-way'!X11)))</f>
        <v>0.2864113042699814</v>
      </c>
      <c r="Z11" s="11">
        <f>'OddsRatio_working_3-way'!X11^(1/3)*COS('OddsRatio_working_3-way'!Y11/3)</f>
        <v>0.53398907857248901</v>
      </c>
      <c r="AA11" s="11">
        <f>'OddsRatio_working_3-way'!X11^(1/3)*COS(('OddsRatio_working_3-way'!Y11+2*PI())/3)</f>
        <v>-0.31127928896170792</v>
      </c>
      <c r="AB11" s="11">
        <f>'OddsRatio_working_3-way'!X11^(1/3)*COS(('OddsRatio_working_3-way'!Y11+4*PI())/3)</f>
        <v>-0.22270978961078117</v>
      </c>
      <c r="AC11" s="11">
        <f>'OddsRatio_working_3-way'!X11^(1/3)*SIN('OddsRatio_working_3-way'!Y11/3)</f>
        <v>5.1135624292248057E-2</v>
      </c>
      <c r="AD11" s="11">
        <f>'OddsRatio_working_3-way'!X11^(1/3)*SIN(('OddsRatio_working_3-way'!Y11+2*PI())/3)</f>
        <v>0.43688029524109612</v>
      </c>
      <c r="AE11" s="11">
        <f>'OddsRatio_working_3-way'!X11^(1/3)*SIN(('OddsRatio_working_3-way'!Y11+4*PI())/3)</f>
        <v>-0.48801591953334406</v>
      </c>
      <c r="AF11" s="11">
        <f>-'OddsRatio_working_3-way'!U11/(3*'OddsRatio_working_3-way'!X11^(1/3))*COS(('OddsRatio_working_3-way'!Y11)/3)</f>
        <v>0.53398907857248901</v>
      </c>
      <c r="AG11" s="11">
        <f>-'OddsRatio_working_3-way'!U11/(3*'OddsRatio_working_3-way'!X11^(1/3))*COS(('OddsRatio_working_3-way'!Y11+2*PI())/3)</f>
        <v>-0.31127928896170792</v>
      </c>
      <c r="AH11" s="11">
        <f>-'OddsRatio_working_3-way'!U11/(3*'OddsRatio_working_3-way'!X11^(1/3))*COS(('OddsRatio_working_3-way'!Y11+4*PI())/3)</f>
        <v>-0.22270978961078117</v>
      </c>
      <c r="AI11" s="11">
        <f>'OddsRatio_working_3-way'!U11/(3*'OddsRatio_working_3-way'!X11^(1/3))*SIN(('OddsRatio_working_3-way'!Y11)/3)</f>
        <v>-5.1135624292248057E-2</v>
      </c>
      <c r="AJ11" s="11">
        <f>'OddsRatio_working_3-way'!U11/(3*'OddsRatio_working_3-way'!X11^(1/3))*SIN(('OddsRatio_working_3-way'!Y11+2*PI())/3)</f>
        <v>-0.43688029524109612</v>
      </c>
      <c r="AK11" s="11">
        <f>'OddsRatio_working_3-way'!U11/(3*'OddsRatio_working_3-way'!X11^(1/3))*SIN(('OddsRatio_working_3-way'!Y11+4*PI())/3)</f>
        <v>0.48801591953334406</v>
      </c>
      <c r="AL11" s="11">
        <f>'OddsRatio_working_3-way'!Z11+'OddsRatio_working_3-way'!AF11</f>
        <v>1.067978157144978</v>
      </c>
      <c r="AM11" s="11">
        <f>'OddsRatio_working_3-way'!AA11+'OddsRatio_working_3-way'!AG11</f>
        <v>-0.62255857792341585</v>
      </c>
      <c r="AN11" s="11">
        <f>'OddsRatio_working_3-way'!AB11+'OddsRatio_working_3-way'!AH11</f>
        <v>-0.44541957922156233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1.067978157144978</v>
      </c>
      <c r="AS11" s="11">
        <f>IF(('OddsRatio_working_3-way'!X11=0),IF(Q11&gt;0,-Q11^(1/3),(-Q11)^(1/3)),'OddsRatio_working_3-way'!AM11-'OddsRatio_working_3-way'!R11/3)</f>
        <v>-0.62255857792341585</v>
      </c>
      <c r="AT11" s="11">
        <f>IF(('OddsRatio_working_3-way'!X11=0),IF(Q11&gt;0,-Q11^(1/3),(-Q11)^(1/3)),'OddsRatio_working_3-way'!AN11-'OddsRatio_working_3-way'!R11/3)</f>
        <v>-0.44541957922156233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2.56</v>
      </c>
      <c r="B12" s="4">
        <f>IF('True_Odds_Calculator_3-way'!B13="","",'True_Odds_Calculator_3-way'!B13)</f>
        <v>3.04</v>
      </c>
      <c r="C12" s="4">
        <f>IF('True_Odds_Calculator_3-way'!C13="","",'True_Odds_Calculator_3-way'!C13)</f>
        <v>3.3</v>
      </c>
      <c r="D12" s="9">
        <f t="shared" si="13"/>
        <v>0.38258151753148573</v>
      </c>
      <c r="E12" s="9">
        <f t="shared" si="14"/>
        <v>0.3215038500782289</v>
      </c>
      <c r="F12" s="9">
        <f t="shared" si="15"/>
        <v>0.29591463239028554</v>
      </c>
      <c r="G12" s="9">
        <f t="shared" si="16"/>
        <v>1.0345013033016834</v>
      </c>
      <c r="H12" s="9">
        <f t="shared" si="17"/>
        <v>2.6138220331506261</v>
      </c>
      <c r="I12" s="9">
        <f t="shared" si="18"/>
        <v>3.1103826587354342</v>
      </c>
      <c r="J12" s="9">
        <f t="shared" si="19"/>
        <v>3.3793529975938714</v>
      </c>
      <c r="K12" s="11">
        <f t="shared" si="20"/>
        <v>0.390625</v>
      </c>
      <c r="L12" s="11">
        <f t="shared" si="21"/>
        <v>0.32894736842105265</v>
      </c>
      <c r="M12" s="11">
        <f t="shared" si="22"/>
        <v>0.30303030303030304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-0.28500672846889963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0.22973360247208935</v>
      </c>
      <c r="Q12" s="11">
        <f>2*'OddsRatio_working_3-way'!K12*'OddsRatio_working_3-way'!L12*'OddsRatio_working_3-way'!M12</f>
        <v>7.7875797448165876E-2</v>
      </c>
      <c r="R12" s="11">
        <f t="shared" si="23"/>
        <v>0</v>
      </c>
      <c r="S12" s="11">
        <f t="shared" si="24"/>
        <v>-0.8060637856034274</v>
      </c>
      <c r="T12" s="11">
        <f t="shared" si="25"/>
        <v>-0.2732419612215008</v>
      </c>
      <c r="U12" s="11">
        <f>'OddsRatio_working_3-way'!S12-'OddsRatio_working_3-way'!R12^2/3</f>
        <v>-0.8060637856034274</v>
      </c>
      <c r="V12" s="11">
        <f>'OddsRatio_working_3-way'!S12*'OddsRatio_working_3-way'!R12/3-2*'OddsRatio_working_3-way'!R12^3/27-'OddsRatio_working_3-way'!T12</f>
        <v>0.2732419612215008</v>
      </c>
      <c r="W12" s="11">
        <f>'OddsRatio_working_3-way'!V12^2+4*'OddsRatio_working_3-way'!U12^3/27</f>
        <v>-2.9285992368569824E-3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0.13927470033088307</v>
      </c>
      <c r="Y12" s="11">
        <f>IF('OddsRatio_working_3-way'!W12&gt;=0,IF('OddsRatio_working_3-way'!V12+SQRT('OddsRatio_working_3-way'!W12)&gt;0,0,PI()),ACOS('OddsRatio_working_3-way'!V12/(2*'OddsRatio_working_3-way'!X12)))</f>
        <v>0.19552325153114469</v>
      </c>
      <c r="Z12" s="11">
        <f>'OddsRatio_working_3-way'!X12^(1/3)*COS('OddsRatio_working_3-way'!Y12/3)</f>
        <v>0.51725065165084172</v>
      </c>
      <c r="AA12" s="11">
        <f>'OddsRatio_working_3-way'!X12^(1/3)*COS(('OddsRatio_working_3-way'!Y12+2*PI())/3)</f>
        <v>-0.28786175730981201</v>
      </c>
      <c r="AB12" s="11">
        <f>'OddsRatio_working_3-way'!X12^(1/3)*COS(('OddsRatio_working_3-way'!Y12+4*PI())/3)</f>
        <v>-0.22938889434102991</v>
      </c>
      <c r="AC12" s="11">
        <f>'OddsRatio_working_3-way'!X12^(1/3)*SIN('OddsRatio_working_3-way'!Y12/3)</f>
        <v>3.3759323175314569E-2</v>
      </c>
      <c r="AD12" s="11">
        <f>'OddsRatio_working_3-way'!X12^(1/3)*SIN(('OddsRatio_working_3-way'!Y12+2*PI())/3)</f>
        <v>0.43107254286602703</v>
      </c>
      <c r="AE12" s="11">
        <f>'OddsRatio_working_3-way'!X12^(1/3)*SIN(('OddsRatio_working_3-way'!Y12+4*PI())/3)</f>
        <v>-0.46483186604134147</v>
      </c>
      <c r="AF12" s="11">
        <f>-'OddsRatio_working_3-way'!U12/(3*'OddsRatio_working_3-way'!X12^(1/3))*COS(('OddsRatio_working_3-way'!Y12)/3)</f>
        <v>0.51725065165084172</v>
      </c>
      <c r="AG12" s="11">
        <f>-'OddsRatio_working_3-way'!U12/(3*'OddsRatio_working_3-way'!X12^(1/3))*COS(('OddsRatio_working_3-way'!Y12+2*PI())/3)</f>
        <v>-0.28786175730981201</v>
      </c>
      <c r="AH12" s="11">
        <f>-'OddsRatio_working_3-way'!U12/(3*'OddsRatio_working_3-way'!X12^(1/3))*COS(('OddsRatio_working_3-way'!Y12+4*PI())/3)</f>
        <v>-0.22938889434102991</v>
      </c>
      <c r="AI12" s="11">
        <f>'OddsRatio_working_3-way'!U12/(3*'OddsRatio_working_3-way'!X12^(1/3))*SIN(('OddsRatio_working_3-way'!Y12)/3)</f>
        <v>-3.3759323175314569E-2</v>
      </c>
      <c r="AJ12" s="11">
        <f>'OddsRatio_working_3-way'!U12/(3*'OddsRatio_working_3-way'!X12^(1/3))*SIN(('OddsRatio_working_3-way'!Y12+2*PI())/3)</f>
        <v>-0.43107254286602703</v>
      </c>
      <c r="AK12" s="11">
        <f>'OddsRatio_working_3-way'!U12/(3*'OddsRatio_working_3-way'!X12^(1/3))*SIN(('OddsRatio_working_3-way'!Y12+4*PI())/3)</f>
        <v>0.46483186604134147</v>
      </c>
      <c r="AL12" s="11">
        <f>'OddsRatio_working_3-way'!Z12+'OddsRatio_working_3-way'!AF12</f>
        <v>1.0345013033016834</v>
      </c>
      <c r="AM12" s="11">
        <f>'OddsRatio_working_3-way'!AA12+'OddsRatio_working_3-way'!AG12</f>
        <v>-0.57572351461962401</v>
      </c>
      <c r="AN12" s="11">
        <f>'OddsRatio_working_3-way'!AB12+'OddsRatio_working_3-way'!AH12</f>
        <v>-0.45877778868205982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1.0345013033016834</v>
      </c>
      <c r="AS12" s="11">
        <f>IF(('OddsRatio_working_3-way'!X12=0),IF(Q12&gt;0,-Q12^(1/3),(-Q12)^(1/3)),'OddsRatio_working_3-way'!AM12-'OddsRatio_working_3-way'!R12/3)</f>
        <v>-0.57572351461962401</v>
      </c>
      <c r="AT12" s="11">
        <f>IF(('OddsRatio_working_3-way'!X12=0),IF(Q12&gt;0,-Q12^(1/3),(-Q12)^(1/3)),'OddsRatio_working_3-way'!AN12-'OddsRatio_working_3-way'!R12/3)</f>
        <v>-0.45877778868205982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4.21</v>
      </c>
      <c r="C13" s="4">
        <f>IF('True_Odds_Calculator_3-way'!C14="","",'True_Odds_Calculator_3-way'!C14)</f>
        <v>6.92</v>
      </c>
      <c r="D13" s="9">
        <f t="shared" si="13"/>
        <v>0.6309947899870465</v>
      </c>
      <c r="E13" s="9">
        <f t="shared" si="14"/>
        <v>0.22977137565195624</v>
      </c>
      <c r="F13" s="9">
        <f t="shared" si="15"/>
        <v>0.13923383436099762</v>
      </c>
      <c r="G13" s="9">
        <f t="shared" si="16"/>
        <v>1.0442841771112854</v>
      </c>
      <c r="H13" s="9">
        <f t="shared" si="17"/>
        <v>1.58479913918232</v>
      </c>
      <c r="I13" s="9">
        <f t="shared" si="18"/>
        <v>4.3521522085272251</v>
      </c>
      <c r="J13" s="9">
        <f t="shared" si="19"/>
        <v>7.1821623284988076</v>
      </c>
      <c r="K13" s="11">
        <f t="shared" si="20"/>
        <v>0.64102564102564097</v>
      </c>
      <c r="L13" s="11">
        <f t="shared" si="21"/>
        <v>0.23752969121140144</v>
      </c>
      <c r="M13" s="11">
        <f t="shared" si="22"/>
        <v>0.14450867052023122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-0.23415421369645428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0.21321167813829101</v>
      </c>
      <c r="Q13" s="11">
        <f>2*'OddsRatio_working_3-way'!K13*'OddsRatio_working_3-way'!L13*'OddsRatio_working_3-way'!M13</f>
        <v>4.4006538315436751E-2</v>
      </c>
      <c r="R13" s="11">
        <f t="shared" si="23"/>
        <v>0</v>
      </c>
      <c r="S13" s="11">
        <f t="shared" si="24"/>
        <v>-0.91056092808429179</v>
      </c>
      <c r="T13" s="11">
        <f t="shared" si="25"/>
        <v>-0.18793827205042146</v>
      </c>
      <c r="U13" s="11">
        <f>'OddsRatio_working_3-way'!S13-'OddsRatio_working_3-way'!R13^2/3</f>
        <v>-0.91056092808429179</v>
      </c>
      <c r="V13" s="11">
        <f>'OddsRatio_working_3-way'!S13*'OddsRatio_working_3-way'!R13/3-2*'OddsRatio_working_3-way'!R13^3/27-'OddsRatio_working_3-way'!T13</f>
        <v>0.18793827205042146</v>
      </c>
      <c r="W13" s="11">
        <f>'OddsRatio_working_3-way'!V13^2+4*'OddsRatio_working_3-way'!U13^3/27</f>
        <v>-7.6525927792680831E-2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0.16721746461866585</v>
      </c>
      <c r="Y13" s="11">
        <f>IF('OddsRatio_working_3-way'!W13&gt;=0,IF('OddsRatio_working_3-way'!V13+SQRT('OddsRatio_working_3-way'!W13)&gt;0,0,PI()),ACOS('OddsRatio_working_3-way'!V13/(2*'OddsRatio_working_3-way'!X13)))</f>
        <v>0.97404571021874575</v>
      </c>
      <c r="Z13" s="11">
        <f>'OddsRatio_working_3-way'!X13^(1/3)*COS('OddsRatio_working_3-way'!Y13/3)</f>
        <v>0.52214208855564281</v>
      </c>
      <c r="AA13" s="11">
        <f>'OddsRatio_working_3-way'!X13^(1/3)*COS(('OddsRatio_working_3-way'!Y13+2*PI())/3)</f>
        <v>-0.41327472866205822</v>
      </c>
      <c r="AB13" s="11">
        <f>'OddsRatio_working_3-way'!X13^(1/3)*COS(('OddsRatio_working_3-way'!Y13+4*PI())/3)</f>
        <v>-0.1088673598935843</v>
      </c>
      <c r="AC13" s="11">
        <f>'OddsRatio_working_3-way'!X13^(1/3)*SIN('OddsRatio_working_3-way'!Y13/3)</f>
        <v>0.17574967630178406</v>
      </c>
      <c r="AD13" s="11">
        <f>'OddsRatio_working_3-way'!X13^(1/3)*SIN(('OddsRatio_working_3-way'!Y13+2*PI())/3)</f>
        <v>0.3643134749233588</v>
      </c>
      <c r="AE13" s="11">
        <f>'OddsRatio_working_3-way'!X13^(1/3)*SIN(('OddsRatio_working_3-way'!Y13+4*PI())/3)</f>
        <v>-0.54006315122514281</v>
      </c>
      <c r="AF13" s="11">
        <f>-'OddsRatio_working_3-way'!U13/(3*'OddsRatio_working_3-way'!X13^(1/3))*COS(('OddsRatio_working_3-way'!Y13)/3)</f>
        <v>0.5221420885556427</v>
      </c>
      <c r="AG13" s="11">
        <f>-'OddsRatio_working_3-way'!U13/(3*'OddsRatio_working_3-way'!X13^(1/3))*COS(('OddsRatio_working_3-way'!Y13+2*PI())/3)</f>
        <v>-0.41327472866205811</v>
      </c>
      <c r="AH13" s="11">
        <f>-'OddsRatio_working_3-way'!U13/(3*'OddsRatio_working_3-way'!X13^(1/3))*COS(('OddsRatio_working_3-way'!Y13+4*PI())/3)</f>
        <v>-0.10886735989358427</v>
      </c>
      <c r="AI13" s="11">
        <f>'OddsRatio_working_3-way'!U13/(3*'OddsRatio_working_3-way'!X13^(1/3))*SIN(('OddsRatio_working_3-way'!Y13)/3)</f>
        <v>-0.17574967630178404</v>
      </c>
      <c r="AJ13" s="11">
        <f>'OddsRatio_working_3-way'!U13/(3*'OddsRatio_working_3-way'!X13^(1/3))*SIN(('OddsRatio_working_3-way'!Y13+2*PI())/3)</f>
        <v>-0.36431347492335875</v>
      </c>
      <c r="AK13" s="11">
        <f>'OddsRatio_working_3-way'!U13/(3*'OddsRatio_working_3-way'!X13^(1/3))*SIN(('OddsRatio_working_3-way'!Y13+4*PI())/3)</f>
        <v>0.5400631512251427</v>
      </c>
      <c r="AL13" s="11">
        <f>'OddsRatio_working_3-way'!Z13+'OddsRatio_working_3-way'!AF13</f>
        <v>1.0442841771112854</v>
      </c>
      <c r="AM13" s="11">
        <f>'OddsRatio_working_3-way'!AA13+'OddsRatio_working_3-way'!AG13</f>
        <v>-0.82654945732411633</v>
      </c>
      <c r="AN13" s="11">
        <f>'OddsRatio_working_3-way'!AB13+'OddsRatio_working_3-way'!AH13</f>
        <v>-0.21773471978716857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1.0442841771112854</v>
      </c>
      <c r="AS13" s="11">
        <f>IF(('OddsRatio_working_3-way'!X13=0),IF(Q13&gt;0,-Q13^(1/3),(-Q13)^(1/3)),'OddsRatio_working_3-way'!AM13-'OddsRatio_working_3-way'!R13/3)</f>
        <v>-0.82654945732411633</v>
      </c>
      <c r="AT13" s="11">
        <f>IF(('OddsRatio_working_3-way'!X13=0),IF(Q13&gt;0,-Q13^(1/3),(-Q13)^(1/3)),'OddsRatio_working_3-way'!AN13-'OddsRatio_working_3-way'!R13/3)</f>
        <v>-0.21773471978716857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3.22</v>
      </c>
      <c r="B14" s="4">
        <f>IF('True_Odds_Calculator_3-way'!B15="","",'True_Odds_Calculator_3-way'!B15)</f>
        <v>3.08</v>
      </c>
      <c r="C14" s="4">
        <f>IF('True_Odds_Calculator_3-way'!C15="","",'True_Odds_Calculator_3-way'!C15)</f>
        <v>2.5499999999999998</v>
      </c>
      <c r="D14" s="9">
        <f t="shared" si="13"/>
        <v>0.30184026075234116</v>
      </c>
      <c r="E14" s="9">
        <f t="shared" si="14"/>
        <v>0.31574176826787698</v>
      </c>
      <c r="F14" s="9">
        <f t="shared" si="15"/>
        <v>0.38241797097978197</v>
      </c>
      <c r="G14" s="9">
        <f t="shared" si="16"/>
        <v>1.0418966914705652</v>
      </c>
      <c r="H14" s="9">
        <f t="shared" si="17"/>
        <v>3.3130106550646548</v>
      </c>
      <c r="I14" s="9">
        <f t="shared" si="18"/>
        <v>3.1671451182587753</v>
      </c>
      <c r="J14" s="9">
        <f t="shared" si="19"/>
        <v>2.6149398717793755</v>
      </c>
      <c r="K14" s="11">
        <f t="shared" si="20"/>
        <v>0.3105590062111801</v>
      </c>
      <c r="L14" s="11">
        <f t="shared" si="21"/>
        <v>0.32467532467532467</v>
      </c>
      <c r="M14" s="11">
        <f t="shared" si="22"/>
        <v>0.39215686274509809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-0.28300964654636551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0.23131782357211658</v>
      </c>
      <c r="Q14" s="11">
        <f>2*'OddsRatio_working_3-way'!K14*'OddsRatio_working_3-way'!L14*'OddsRatio_working_3-way'!M14</f>
        <v>7.9083016605851833E-2</v>
      </c>
      <c r="R14" s="11">
        <f t="shared" si="23"/>
        <v>0</v>
      </c>
      <c r="S14" s="11">
        <f t="shared" si="24"/>
        <v>-0.81734960767218845</v>
      </c>
      <c r="T14" s="11">
        <f t="shared" si="25"/>
        <v>-0.27943576330673114</v>
      </c>
      <c r="U14" s="11">
        <f>'OddsRatio_working_3-way'!S14-'OddsRatio_working_3-way'!R14^2/3</f>
        <v>-0.81734960767218845</v>
      </c>
      <c r="V14" s="11">
        <f>'OddsRatio_working_3-way'!S14*'OddsRatio_working_3-way'!R14/3-2*'OddsRatio_working_3-way'!R14^3/27-'OddsRatio_working_3-way'!T14</f>
        <v>0.27943576330673114</v>
      </c>
      <c r="W14" s="11">
        <f>'OddsRatio_working_3-way'!V14^2+4*'OddsRatio_working_3-way'!U14^3/27</f>
        <v>-2.8103046213320132E-3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0.14220992443931918</v>
      </c>
      <c r="Y14" s="11">
        <f>IF('OddsRatio_working_3-way'!W14&gt;=0,IF('OddsRatio_working_3-way'!V14+SQRT('OddsRatio_working_3-way'!W14)&gt;0,0,PI()),ACOS('OddsRatio_working_3-way'!V14/(2*'OddsRatio_working_3-way'!X14)))</f>
        <v>0.18748392767369881</v>
      </c>
      <c r="Z14" s="11">
        <f>'OddsRatio_working_3-way'!X14^(1/3)*COS('OddsRatio_working_3-way'!Y14/3)</f>
        <v>0.52094834573528259</v>
      </c>
      <c r="AA14" s="11">
        <f>'OddsRatio_working_3-way'!X14^(1/3)*COS(('OddsRatio_working_3-way'!Y14+2*PI())/3)</f>
        <v>-0.28870567521522161</v>
      </c>
      <c r="AB14" s="11">
        <f>'OddsRatio_working_3-way'!X14^(1/3)*COS(('OddsRatio_working_3-way'!Y14+4*PI())/3)</f>
        <v>-0.23224267052006131</v>
      </c>
      <c r="AC14" s="11">
        <f>'OddsRatio_working_3-way'!X14^(1/3)*SIN('OddsRatio_working_3-way'!Y14/3)</f>
        <v>3.2598930960006073E-2</v>
      </c>
      <c r="AD14" s="11">
        <f>'OddsRatio_working_3-way'!X14^(1/3)*SIN(('OddsRatio_working_3-way'!Y14+2*PI())/3)</f>
        <v>0.43485503598623038</v>
      </c>
      <c r="AE14" s="11">
        <f>'OddsRatio_working_3-way'!X14^(1/3)*SIN(('OddsRatio_working_3-way'!Y14+4*PI())/3)</f>
        <v>-0.46745396694623631</v>
      </c>
      <c r="AF14" s="11">
        <f>-'OddsRatio_working_3-way'!U14/(3*'OddsRatio_working_3-way'!X14^(1/3))*COS(('OddsRatio_working_3-way'!Y14)/3)</f>
        <v>0.5209483457352827</v>
      </c>
      <c r="AG14" s="11">
        <f>-'OddsRatio_working_3-way'!U14/(3*'OddsRatio_working_3-way'!X14^(1/3))*COS(('OddsRatio_working_3-way'!Y14+2*PI())/3)</f>
        <v>-0.28870567521522167</v>
      </c>
      <c r="AH14" s="11">
        <f>-'OddsRatio_working_3-way'!U14/(3*'OddsRatio_working_3-way'!X14^(1/3))*COS(('OddsRatio_working_3-way'!Y14+4*PI())/3)</f>
        <v>-0.23224267052006137</v>
      </c>
      <c r="AI14" s="11">
        <f>'OddsRatio_working_3-way'!U14/(3*'OddsRatio_working_3-way'!X14^(1/3))*SIN(('OddsRatio_working_3-way'!Y14)/3)</f>
        <v>-3.259893096000608E-2</v>
      </c>
      <c r="AJ14" s="11">
        <f>'OddsRatio_working_3-way'!U14/(3*'OddsRatio_working_3-way'!X14^(1/3))*SIN(('OddsRatio_working_3-way'!Y14+2*PI())/3)</f>
        <v>-0.43485503598623049</v>
      </c>
      <c r="AK14" s="11">
        <f>'OddsRatio_working_3-way'!U14/(3*'OddsRatio_working_3-way'!X14^(1/3))*SIN(('OddsRatio_working_3-way'!Y14+4*PI())/3)</f>
        <v>0.46745396694623642</v>
      </c>
      <c r="AL14" s="11">
        <f>'OddsRatio_working_3-way'!Z14+'OddsRatio_working_3-way'!AF14</f>
        <v>1.0418966914705652</v>
      </c>
      <c r="AM14" s="11">
        <f>'OddsRatio_working_3-way'!AA14+'OddsRatio_working_3-way'!AG14</f>
        <v>-0.57741135043044323</v>
      </c>
      <c r="AN14" s="11">
        <f>'OddsRatio_working_3-way'!AB14+'OddsRatio_working_3-way'!AH14</f>
        <v>-0.46448534104012268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1.0418966914705652</v>
      </c>
      <c r="AS14" s="11">
        <f>IF(('OddsRatio_working_3-way'!X14=0),IF(Q14&gt;0,-Q14^(1/3),(-Q14)^(1/3)),'OddsRatio_working_3-way'!AM14-'OddsRatio_working_3-way'!R14/3)</f>
        <v>-0.57741135043044323</v>
      </c>
      <c r="AT14" s="11">
        <f>IF(('OddsRatio_working_3-way'!X14=0),IF(Q14&gt;0,-Q14^(1/3),(-Q14)^(1/3)),'OddsRatio_working_3-way'!AN14-'OddsRatio_working_3-way'!R14/3)</f>
        <v>-0.46448534104012268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</v>
      </c>
      <c r="B15" s="4">
        <f>IF('True_Odds_Calculator_3-way'!B16="","",'True_Odds_Calculator_3-way'!B16)</f>
        <v>3.74</v>
      </c>
      <c r="C15" s="4">
        <f>IF('True_Odds_Calculator_3-way'!C16="","",'True_Odds_Calculator_3-way'!C16)</f>
        <v>5.65</v>
      </c>
      <c r="D15" s="9">
        <f t="shared" si="13"/>
        <v>0.57454711250151091</v>
      </c>
      <c r="E15" s="9">
        <f t="shared" si="14"/>
        <v>0.25650669728847281</v>
      </c>
      <c r="F15" s="9">
        <f t="shared" si="15"/>
        <v>0.16894619021001647</v>
      </c>
      <c r="G15" s="9">
        <f t="shared" si="16"/>
        <v>1.0578590093983944</v>
      </c>
      <c r="H15" s="9">
        <f t="shared" si="17"/>
        <v>1.7405013065788757</v>
      </c>
      <c r="I15" s="9">
        <f t="shared" si="18"/>
        <v>3.8985336857516009</v>
      </c>
      <c r="J15" s="9">
        <f t="shared" si="19"/>
        <v>5.9190443937025341</v>
      </c>
      <c r="K15" s="11">
        <f t="shared" si="20"/>
        <v>0.58823529411764708</v>
      </c>
      <c r="L15" s="11">
        <f t="shared" si="21"/>
        <v>0.26737967914438499</v>
      </c>
      <c r="M15" s="11">
        <f t="shared" si="22"/>
        <v>0.17699115044247787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-0.24827476776522928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0.22520578909714467</v>
      </c>
      <c r="Q15" s="11">
        <f>2*'OddsRatio_working_3-way'!K15*'OddsRatio_working_3-way'!L15*'OddsRatio_working_3-way'!M15</f>
        <v>5.567510237259448E-2</v>
      </c>
      <c r="R15" s="11">
        <f t="shared" si="23"/>
        <v>0</v>
      </c>
      <c r="S15" s="11">
        <f t="shared" si="24"/>
        <v>-0.90708287082198047</v>
      </c>
      <c r="T15" s="11">
        <f t="shared" si="25"/>
        <v>-0.22424792850976033</v>
      </c>
      <c r="U15" s="11">
        <f>'OddsRatio_working_3-way'!S15-'OddsRatio_working_3-way'!R15^2/3</f>
        <v>-0.90708287082198047</v>
      </c>
      <c r="V15" s="11">
        <f>'OddsRatio_working_3-way'!S15*'OddsRatio_working_3-way'!R15/3-2*'OddsRatio_working_3-way'!R15^3/27-'OddsRatio_working_3-way'!T15</f>
        <v>0.22424792850976033</v>
      </c>
      <c r="W15" s="11">
        <f>'OddsRatio_working_3-way'!V15^2+4*'OddsRatio_working_3-way'!U15^3/27</f>
        <v>-6.0282819519634004E-2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0.16626030265862668</v>
      </c>
      <c r="Y15" s="11">
        <f>IF('OddsRatio_working_3-way'!W15&gt;=0,IF('OddsRatio_working_3-way'!V15+SQRT('OddsRatio_working_3-way'!W15)&gt;0,0,PI()),ACOS('OddsRatio_working_3-way'!V15/(2*'OddsRatio_working_3-way'!X15)))</f>
        <v>0.83066069159174905</v>
      </c>
      <c r="Z15" s="11">
        <f>'OddsRatio_working_3-way'!X15^(1/3)*COS('OddsRatio_working_3-way'!Y15/3)</f>
        <v>0.52892950469919719</v>
      </c>
      <c r="AA15" s="11">
        <f>'OddsRatio_working_3-way'!X15^(1/3)*COS(('OddsRatio_working_3-way'!Y15+2*PI())/3)</f>
        <v>-0.39464117878500043</v>
      </c>
      <c r="AB15" s="11">
        <f>'OddsRatio_working_3-way'!X15^(1/3)*COS(('OddsRatio_working_3-way'!Y15+4*PI())/3)</f>
        <v>-0.13428832591419682</v>
      </c>
      <c r="AC15" s="11">
        <f>'OddsRatio_working_3-way'!X15^(1/3)*SIN('OddsRatio_working_3-way'!Y15/3)</f>
        <v>0.15031478968924553</v>
      </c>
      <c r="AD15" s="11">
        <f>'OddsRatio_working_3-way'!X15^(1/3)*SIN(('OddsRatio_working_3-way'!Y15+2*PI())/3)</f>
        <v>0.38290899303600262</v>
      </c>
      <c r="AE15" s="11">
        <f>'OddsRatio_working_3-way'!X15^(1/3)*SIN(('OddsRatio_working_3-way'!Y15+4*PI())/3)</f>
        <v>-0.53322378272524817</v>
      </c>
      <c r="AF15" s="11">
        <f>-'OddsRatio_working_3-way'!U15/(3*'OddsRatio_working_3-way'!X15^(1/3))*COS(('OddsRatio_working_3-way'!Y15)/3)</f>
        <v>0.52892950469919719</v>
      </c>
      <c r="AG15" s="11">
        <f>-'OddsRatio_working_3-way'!U15/(3*'OddsRatio_working_3-way'!X15^(1/3))*COS(('OddsRatio_working_3-way'!Y15+2*PI())/3)</f>
        <v>-0.39464117878500043</v>
      </c>
      <c r="AH15" s="11">
        <f>-'OddsRatio_working_3-way'!U15/(3*'OddsRatio_working_3-way'!X15^(1/3))*COS(('OddsRatio_working_3-way'!Y15+4*PI())/3)</f>
        <v>-0.13428832591419682</v>
      </c>
      <c r="AI15" s="11">
        <f>'OddsRatio_working_3-way'!U15/(3*'OddsRatio_working_3-way'!X15^(1/3))*SIN(('OddsRatio_working_3-way'!Y15)/3)</f>
        <v>-0.15031478968924553</v>
      </c>
      <c r="AJ15" s="11">
        <f>'OddsRatio_working_3-way'!U15/(3*'OddsRatio_working_3-way'!X15^(1/3))*SIN(('OddsRatio_working_3-way'!Y15+2*PI())/3)</f>
        <v>-0.38290899303600262</v>
      </c>
      <c r="AK15" s="11">
        <f>'OddsRatio_working_3-way'!U15/(3*'OddsRatio_working_3-way'!X15^(1/3))*SIN(('OddsRatio_working_3-way'!Y15+4*PI())/3)</f>
        <v>0.53322378272524817</v>
      </c>
      <c r="AL15" s="11">
        <f>'OddsRatio_working_3-way'!Z15+'OddsRatio_working_3-way'!AF15</f>
        <v>1.0578590093983944</v>
      </c>
      <c r="AM15" s="11">
        <f>'OddsRatio_working_3-way'!AA15+'OddsRatio_working_3-way'!AG15</f>
        <v>-0.78928235757000087</v>
      </c>
      <c r="AN15" s="11">
        <f>'OddsRatio_working_3-way'!AB15+'OddsRatio_working_3-way'!AH15</f>
        <v>-0.26857665182839363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1.0578590093983944</v>
      </c>
      <c r="AS15" s="11">
        <f>IF(('OddsRatio_working_3-way'!X15=0),IF(Q15&gt;0,-Q15^(1/3),(-Q15)^(1/3)),'OddsRatio_working_3-way'!AM15-'OddsRatio_working_3-way'!R15/3)</f>
        <v>-0.78928235757000087</v>
      </c>
      <c r="AT15" s="11">
        <f>IF(('OddsRatio_working_3-way'!X15=0),IF(Q15&gt;0,-Q15^(1/3),(-Q15)^(1/3)),'OddsRatio_working_3-way'!AN15-'OddsRatio_working_3-way'!R15/3)</f>
        <v>-0.26857665182839363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4.4000000000000004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1.83</v>
      </c>
      <c r="D16" s="9">
        <f t="shared" si="13"/>
        <v>0.21871458474508618</v>
      </c>
      <c r="E16" s="9">
        <f t="shared" si="14"/>
        <v>0.24710578236026742</v>
      </c>
      <c r="F16" s="9">
        <f t="shared" si="15"/>
        <v>0.53417963289464654</v>
      </c>
      <c r="G16" s="9">
        <f t="shared" si="16"/>
        <v>1.050637881712247</v>
      </c>
      <c r="H16" s="9">
        <f t="shared" si="17"/>
        <v>4.5721687978216403</v>
      </c>
      <c r="I16" s="9">
        <f t="shared" si="18"/>
        <v>4.0468498569655154</v>
      </c>
      <c r="J16" s="9">
        <f t="shared" si="19"/>
        <v>1.8720294418211649</v>
      </c>
      <c r="K16" s="11">
        <f t="shared" si="20"/>
        <v>0.22727272727272727</v>
      </c>
      <c r="L16" s="11">
        <f t="shared" si="21"/>
        <v>0.25641025641025644</v>
      </c>
      <c r="M16" s="11">
        <f t="shared" si="22"/>
        <v>0.54644808743169393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-0.26060733437782624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0.22704981721375164</v>
      </c>
      <c r="Q16" s="11">
        <f>2*'OddsRatio_working_3-way'!K16*'OddsRatio_working_3-way'!L16*'OddsRatio_working_3-way'!M16</f>
        <v>6.3688588278752206E-2</v>
      </c>
      <c r="R16" s="11">
        <f t="shared" si="23"/>
        <v>0</v>
      </c>
      <c r="S16" s="11">
        <f t="shared" si="24"/>
        <v>-0.87123341235123031</v>
      </c>
      <c r="T16" s="11">
        <f t="shared" si="25"/>
        <v>-0.24438524890637592</v>
      </c>
      <c r="U16" s="11">
        <f>'OddsRatio_working_3-way'!S16-'OddsRatio_working_3-way'!R16^2/3</f>
        <v>-0.87123341235123031</v>
      </c>
      <c r="V16" s="11">
        <f>'OddsRatio_working_3-way'!S16*'OddsRatio_working_3-way'!R16/3-2*'OddsRatio_working_3-way'!R16^3/27-'OddsRatio_working_3-way'!T16</f>
        <v>0.24438524890637592</v>
      </c>
      <c r="W16" s="11">
        <f>'OddsRatio_working_3-way'!V16^2+4*'OddsRatio_working_3-way'!U16^3/27</f>
        <v>-3.8247358548238304E-2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0.15650200352652807</v>
      </c>
      <c r="Y16" s="11">
        <f>IF('OddsRatio_working_3-way'!W16&gt;=0,IF('OddsRatio_working_3-way'!V16+SQRT('OddsRatio_working_3-way'!W16)&gt;0,0,PI()),ACOS('OddsRatio_working_3-way'!V16/(2*'OddsRatio_working_3-way'!X16)))</f>
        <v>0.67489342152488319</v>
      </c>
      <c r="Z16" s="11">
        <f>'OddsRatio_working_3-way'!X16^(1/3)*COS('OddsRatio_working_3-way'!Y16/3)</f>
        <v>0.52531894085612352</v>
      </c>
      <c r="AA16" s="11">
        <f>'OddsRatio_working_3-way'!X16^(1/3)*COS(('OddsRatio_working_3-way'!Y16+2*PI())/3)</f>
        <v>-0.36676691911045917</v>
      </c>
      <c r="AB16" s="11">
        <f>'OddsRatio_working_3-way'!X16^(1/3)*COS(('OddsRatio_working_3-way'!Y16+4*PI())/3)</f>
        <v>-0.15855202174566443</v>
      </c>
      <c r="AC16" s="11">
        <f>'OddsRatio_working_3-way'!X16^(1/3)*SIN('OddsRatio_working_3-way'!Y16/3)</f>
        <v>0.12021292704285456</v>
      </c>
      <c r="AD16" s="11">
        <f>'OddsRatio_working_3-way'!X16^(1/3)*SIN(('OddsRatio_working_3-way'!Y16+2*PI())/3)</f>
        <v>0.39483308434911069</v>
      </c>
      <c r="AE16" s="11">
        <f>'OddsRatio_working_3-way'!X16^(1/3)*SIN(('OddsRatio_working_3-way'!Y16+4*PI())/3)</f>
        <v>-0.51504601139196526</v>
      </c>
      <c r="AF16" s="11">
        <f>-'OddsRatio_working_3-way'!U16/(3*'OddsRatio_working_3-way'!X16^(1/3))*COS(('OddsRatio_working_3-way'!Y16)/3)</f>
        <v>0.52531894085612352</v>
      </c>
      <c r="AG16" s="11">
        <f>-'OddsRatio_working_3-way'!U16/(3*'OddsRatio_working_3-way'!X16^(1/3))*COS(('OddsRatio_working_3-way'!Y16+2*PI())/3)</f>
        <v>-0.36676691911045917</v>
      </c>
      <c r="AH16" s="11">
        <f>-'OddsRatio_working_3-way'!U16/(3*'OddsRatio_working_3-way'!X16^(1/3))*COS(('OddsRatio_working_3-way'!Y16+4*PI())/3)</f>
        <v>-0.15855202174566443</v>
      </c>
      <c r="AI16" s="11">
        <f>'OddsRatio_working_3-way'!U16/(3*'OddsRatio_working_3-way'!X16^(1/3))*SIN(('OddsRatio_working_3-way'!Y16)/3)</f>
        <v>-0.12021292704285456</v>
      </c>
      <c r="AJ16" s="11">
        <f>'OddsRatio_working_3-way'!U16/(3*'OddsRatio_working_3-way'!X16^(1/3))*SIN(('OddsRatio_working_3-way'!Y16+2*PI())/3)</f>
        <v>-0.39483308434911069</v>
      </c>
      <c r="AK16" s="11">
        <f>'OddsRatio_working_3-way'!U16/(3*'OddsRatio_working_3-way'!X16^(1/3))*SIN(('OddsRatio_working_3-way'!Y16+4*PI())/3)</f>
        <v>0.51504601139196526</v>
      </c>
      <c r="AL16" s="11">
        <f>'OddsRatio_working_3-way'!Z16+'OddsRatio_working_3-way'!AF16</f>
        <v>1.050637881712247</v>
      </c>
      <c r="AM16" s="11">
        <f>'OddsRatio_working_3-way'!AA16+'OddsRatio_working_3-way'!AG16</f>
        <v>-0.73353383822091833</v>
      </c>
      <c r="AN16" s="11">
        <f>'OddsRatio_working_3-way'!AB16+'OddsRatio_working_3-way'!AH16</f>
        <v>-0.31710404349132887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1.050637881712247</v>
      </c>
      <c r="AS16" s="11">
        <f>IF(('OddsRatio_working_3-way'!X16=0),IF(Q16&gt;0,-Q16^(1/3),(-Q16)^(1/3)),'OddsRatio_working_3-way'!AM16-'OddsRatio_working_3-way'!R16/3)</f>
        <v>-0.73353383822091833</v>
      </c>
      <c r="AT16" s="11">
        <f>IF(('OddsRatio_working_3-way'!X16=0),IF(Q16&gt;0,-Q16^(1/3),(-Q16)^(1/3)),'OddsRatio_working_3-way'!AN16-'OddsRatio_working_3-way'!R16/3)</f>
        <v>-0.31710404349132887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3.22</v>
      </c>
      <c r="B17" s="4">
        <f>IF('True_Odds_Calculator_3-way'!B18="","",'True_Odds_Calculator_3-way'!B18)</f>
        <v>3.5</v>
      </c>
      <c r="C17" s="4">
        <f>IF('True_Odds_Calculator_3-way'!C18="","",'True_Odds_Calculator_3-way'!C18)</f>
        <v>2.29</v>
      </c>
      <c r="D17" s="9">
        <f t="shared" si="13"/>
        <v>0.29995618754225184</v>
      </c>
      <c r="E17" s="9">
        <f t="shared" si="14"/>
        <v>0.27562059402790673</v>
      </c>
      <c r="F17" s="9">
        <f t="shared" si="15"/>
        <v>0.42442321842984143</v>
      </c>
      <c r="G17" s="9">
        <f t="shared" si="16"/>
        <v>1.0512703646502546</v>
      </c>
      <c r="H17" s="9">
        <f t="shared" si="17"/>
        <v>3.3338202095235658</v>
      </c>
      <c r="I17" s="9">
        <f t="shared" si="18"/>
        <v>3.6281759116256365</v>
      </c>
      <c r="J17" s="9">
        <f t="shared" si="19"/>
        <v>2.3561387703988284</v>
      </c>
      <c r="K17" s="11">
        <f t="shared" si="20"/>
        <v>0.3105590062111801</v>
      </c>
      <c r="L17" s="11">
        <f t="shared" si="21"/>
        <v>0.2857142857142857</v>
      </c>
      <c r="M17" s="11">
        <f t="shared" si="22"/>
        <v>0.4366812227074236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-0.27741075545464067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0.23287082062747255</v>
      </c>
      <c r="Q17" s="11">
        <f>2*'OddsRatio_working_3-way'!K17*'OddsRatio_working_3-way'!L17*'OddsRatio_working_3-way'!M17</f>
        <v>7.7494449460057416E-2</v>
      </c>
      <c r="R17" s="11">
        <f t="shared" si="23"/>
        <v>0</v>
      </c>
      <c r="S17" s="11">
        <f t="shared" si="24"/>
        <v>-0.83944409525804842</v>
      </c>
      <c r="T17" s="11">
        <f t="shared" si="25"/>
        <v>-0.27934911655841876</v>
      </c>
      <c r="U17" s="11">
        <f>'OddsRatio_working_3-way'!S17-'OddsRatio_working_3-way'!R17^2/3</f>
        <v>-0.83944409525804842</v>
      </c>
      <c r="V17" s="11">
        <f>'OddsRatio_working_3-way'!S17*'OddsRatio_working_3-way'!R17/3-2*'OddsRatio_working_3-way'!R17^3/27-'OddsRatio_working_3-way'!T17</f>
        <v>0.27934911655841876</v>
      </c>
      <c r="W17" s="11">
        <f>'OddsRatio_working_3-way'!V17^2+4*'OddsRatio_working_3-way'!U17^3/27</f>
        <v>-9.5978546967350475E-3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0.14801501918614887</v>
      </c>
      <c r="Y17" s="11">
        <f>IF('OddsRatio_working_3-way'!W17&gt;=0,IF('OddsRatio_working_3-way'!V17+SQRT('OddsRatio_working_3-way'!W17)&gt;0,0,PI()),ACOS('OddsRatio_working_3-way'!V17/(2*'OddsRatio_working_3-way'!X17)))</f>
        <v>0.33730117998485687</v>
      </c>
      <c r="Z17" s="11">
        <f>'OddsRatio_working_3-way'!X17^(1/3)*COS('OddsRatio_working_3-way'!Y17/3)</f>
        <v>0.5256351823251274</v>
      </c>
      <c r="AA17" s="11">
        <f>'OddsRatio_working_3-way'!X17^(1/3)*COS(('OddsRatio_working_3-way'!Y17+2*PI())/3)</f>
        <v>-0.31421569561238516</v>
      </c>
      <c r="AB17" s="11">
        <f>'OddsRatio_working_3-way'!X17^(1/3)*COS(('OddsRatio_working_3-way'!Y17+4*PI())/3)</f>
        <v>-0.21141948671274224</v>
      </c>
      <c r="AC17" s="11">
        <f>'OddsRatio_working_3-way'!X17^(1/3)*SIN('OddsRatio_working_3-way'!Y17/3)</f>
        <v>5.9349418879881974E-2</v>
      </c>
      <c r="AD17" s="11">
        <f>'OddsRatio_working_3-way'!X17^(1/3)*SIN(('OddsRatio_working_3-way'!Y17+2*PI())/3)</f>
        <v>0.42553871157648443</v>
      </c>
      <c r="AE17" s="11">
        <f>'OddsRatio_working_3-way'!X17^(1/3)*SIN(('OddsRatio_working_3-way'!Y17+4*PI())/3)</f>
        <v>-0.48488813045636636</v>
      </c>
      <c r="AF17" s="11">
        <f>-'OddsRatio_working_3-way'!U17/(3*'OddsRatio_working_3-way'!X17^(1/3))*COS(('OddsRatio_working_3-way'!Y17)/3)</f>
        <v>0.52563518232512729</v>
      </c>
      <c r="AG17" s="11">
        <f>-'OddsRatio_working_3-way'!U17/(3*'OddsRatio_working_3-way'!X17^(1/3))*COS(('OddsRatio_working_3-way'!Y17+2*PI())/3)</f>
        <v>-0.3142156956123851</v>
      </c>
      <c r="AH17" s="11">
        <f>-'OddsRatio_working_3-way'!U17/(3*'OddsRatio_working_3-way'!X17^(1/3))*COS(('OddsRatio_working_3-way'!Y17+4*PI())/3)</f>
        <v>-0.21141948671274219</v>
      </c>
      <c r="AI17" s="11">
        <f>'OddsRatio_working_3-way'!U17/(3*'OddsRatio_working_3-way'!X17^(1/3))*SIN(('OddsRatio_working_3-way'!Y17)/3)</f>
        <v>-5.934941887988196E-2</v>
      </c>
      <c r="AJ17" s="11">
        <f>'OddsRatio_working_3-way'!U17/(3*'OddsRatio_working_3-way'!X17^(1/3))*SIN(('OddsRatio_working_3-way'!Y17+2*PI())/3)</f>
        <v>-0.42553871157648437</v>
      </c>
      <c r="AK17" s="11">
        <f>'OddsRatio_working_3-way'!U17/(3*'OddsRatio_working_3-way'!X17^(1/3))*SIN(('OddsRatio_working_3-way'!Y17+4*PI())/3)</f>
        <v>0.48488813045636625</v>
      </c>
      <c r="AL17" s="11">
        <f>'OddsRatio_working_3-way'!Z17+'OddsRatio_working_3-way'!AF17</f>
        <v>1.0512703646502546</v>
      </c>
      <c r="AM17" s="11">
        <f>'OddsRatio_working_3-way'!AA17+'OddsRatio_working_3-way'!AG17</f>
        <v>-0.62843139122477032</v>
      </c>
      <c r="AN17" s="11">
        <f>'OddsRatio_working_3-way'!AB17+'OddsRatio_working_3-way'!AH17</f>
        <v>-0.42283897342548443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1.0512703646502546</v>
      </c>
      <c r="AS17" s="11">
        <f>IF(('OddsRatio_working_3-way'!X17=0),IF(Q17&gt;0,-Q17^(1/3),(-Q17)^(1/3)),'OddsRatio_working_3-way'!AM17-'OddsRatio_working_3-way'!R17/3)</f>
        <v>-0.62843139122477032</v>
      </c>
      <c r="AT17" s="11">
        <f>IF(('OddsRatio_working_3-way'!X17=0),IF(Q17&gt;0,-Q17^(1/3),(-Q17)^(1/3)),'OddsRatio_working_3-way'!AN17-'OddsRatio_working_3-way'!R17/3)</f>
        <v>-0.42283897342548443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1.62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5.53</v>
      </c>
      <c r="D18" s="9">
        <f t="shared" si="13"/>
        <v>0.60122340963820431</v>
      </c>
      <c r="E18" s="9">
        <f t="shared" si="14"/>
        <v>0.22772496726903624</v>
      </c>
      <c r="F18" s="9">
        <f t="shared" si="15"/>
        <v>0.1710516230927594</v>
      </c>
      <c r="G18" s="9">
        <f t="shared" si="16"/>
        <v>1.0697987447922004</v>
      </c>
      <c r="H18" s="9">
        <f t="shared" si="17"/>
        <v>1.6632752217711646</v>
      </c>
      <c r="I18" s="9">
        <f t="shared" si="18"/>
        <v>4.3912620209912747</v>
      </c>
      <c r="J18" s="9">
        <f t="shared" si="19"/>
        <v>5.8461883139086677</v>
      </c>
      <c r="K18" s="11">
        <f t="shared" si="20"/>
        <v>0.61728395061728392</v>
      </c>
      <c r="L18" s="11">
        <f t="shared" si="21"/>
        <v>0.23980815347721823</v>
      </c>
      <c r="M18" s="11">
        <f t="shared" si="22"/>
        <v>0.18083182640144665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-0.23832683903108587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0.22271379868846197</v>
      </c>
      <c r="Q18" s="11">
        <f>2*'OddsRatio_working_3-way'!K18*'OddsRatio_working_3-way'!L18*'OddsRatio_working_3-way'!M18</f>
        <v>5.3536970838572596E-2</v>
      </c>
      <c r="R18" s="11">
        <f t="shared" si="23"/>
        <v>0</v>
      </c>
      <c r="S18" s="11">
        <f t="shared" si="24"/>
        <v>-0.9344889547224372</v>
      </c>
      <c r="T18" s="11">
        <f t="shared" si="25"/>
        <v>-0.22463676796212434</v>
      </c>
      <c r="U18" s="11">
        <f>'OddsRatio_working_3-way'!S18-'OddsRatio_working_3-way'!R18^2/3</f>
        <v>-0.9344889547224372</v>
      </c>
      <c r="V18" s="11">
        <f>'OddsRatio_working_3-way'!S18*'OddsRatio_working_3-way'!R18/3-2*'OddsRatio_working_3-way'!R18^3/27-'OddsRatio_working_3-way'!T18</f>
        <v>0.22463676796212434</v>
      </c>
      <c r="W18" s="11">
        <f>'OddsRatio_working_3-way'!V18^2+4*'OddsRatio_working_3-way'!U18^3/27</f>
        <v>-7.043621903766524E-2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0.17385187413293429</v>
      </c>
      <c r="Y18" s="11">
        <f>IF('OddsRatio_working_3-way'!W18&gt;=0,IF('OddsRatio_working_3-way'!V18+SQRT('OddsRatio_working_3-way'!W18)&gt;0,0,PI()),ACOS('OddsRatio_working_3-way'!V18/(2*'OddsRatio_working_3-way'!X18)))</f>
        <v>0.86838782358457678</v>
      </c>
      <c r="Z18" s="11">
        <f>'OddsRatio_working_3-way'!X18^(1/3)*COS('OddsRatio_working_3-way'!Y18/3)</f>
        <v>0.53489937239610008</v>
      </c>
      <c r="AA18" s="11">
        <f>'OddsRatio_working_3-way'!X18^(1/3)*COS(('OddsRatio_working_3-way'!Y18+2*PI())/3)</f>
        <v>-0.40541430027826608</v>
      </c>
      <c r="AB18" s="11">
        <f>'OddsRatio_working_3-way'!X18^(1/3)*COS(('OddsRatio_working_3-way'!Y18+4*PI())/3)</f>
        <v>-0.12948507211783408</v>
      </c>
      <c r="AC18" s="11">
        <f>'OddsRatio_working_3-way'!X18^(1/3)*SIN('OddsRatio_working_3-way'!Y18/3)</f>
        <v>0.15930781415571113</v>
      </c>
      <c r="AD18" s="11">
        <f>'OddsRatio_working_3-way'!X18^(1/3)*SIN(('OddsRatio_working_3-way'!Y18+2*PI())/3)</f>
        <v>0.38358253788551977</v>
      </c>
      <c r="AE18" s="11">
        <f>'OddsRatio_working_3-way'!X18^(1/3)*SIN(('OddsRatio_working_3-way'!Y18+4*PI())/3)</f>
        <v>-0.54289035204123093</v>
      </c>
      <c r="AF18" s="11">
        <f>-'OddsRatio_working_3-way'!U18/(3*'OddsRatio_working_3-way'!X18^(1/3))*COS(('OddsRatio_working_3-way'!Y18)/3)</f>
        <v>0.53489937239610019</v>
      </c>
      <c r="AG18" s="11">
        <f>-'OddsRatio_working_3-way'!U18/(3*'OddsRatio_working_3-way'!X18^(1/3))*COS(('OddsRatio_working_3-way'!Y18+2*PI())/3)</f>
        <v>-0.40541430027826619</v>
      </c>
      <c r="AH18" s="11">
        <f>-'OddsRatio_working_3-way'!U18/(3*'OddsRatio_working_3-way'!X18^(1/3))*COS(('OddsRatio_working_3-way'!Y18+4*PI())/3)</f>
        <v>-0.12948507211783411</v>
      </c>
      <c r="AI18" s="11">
        <f>'OddsRatio_working_3-way'!U18/(3*'OddsRatio_working_3-way'!X18^(1/3))*SIN(('OddsRatio_working_3-way'!Y18)/3)</f>
        <v>-0.15930781415571119</v>
      </c>
      <c r="AJ18" s="11">
        <f>'OddsRatio_working_3-way'!U18/(3*'OddsRatio_working_3-way'!X18^(1/3))*SIN(('OddsRatio_working_3-way'!Y18+2*PI())/3)</f>
        <v>-0.38358253788551988</v>
      </c>
      <c r="AK18" s="11">
        <f>'OddsRatio_working_3-way'!U18/(3*'OddsRatio_working_3-way'!X18^(1/3))*SIN(('OddsRatio_working_3-way'!Y18+4*PI())/3)</f>
        <v>0.54289035204123104</v>
      </c>
      <c r="AL18" s="11">
        <f>'OddsRatio_working_3-way'!Z18+'OddsRatio_working_3-way'!AF18</f>
        <v>1.0697987447922004</v>
      </c>
      <c r="AM18" s="11">
        <f>'OddsRatio_working_3-way'!AA18+'OddsRatio_working_3-way'!AG18</f>
        <v>-0.81082860055653228</v>
      </c>
      <c r="AN18" s="11">
        <f>'OddsRatio_working_3-way'!AB18+'OddsRatio_working_3-way'!AH18</f>
        <v>-0.25897014423566822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1.0697987447922004</v>
      </c>
      <c r="AS18" s="11">
        <f>IF(('OddsRatio_working_3-way'!X18=0),IF(Q18&gt;0,-Q18^(1/3),(-Q18)^(1/3)),'OddsRatio_working_3-way'!AM18-'OddsRatio_working_3-way'!R18/3)</f>
        <v>-0.81082860055653228</v>
      </c>
      <c r="AT18" s="11">
        <f>IF(('OddsRatio_working_3-way'!X18=0),IF(Q18&gt;0,-Q18^(1/3),(-Q18)^(1/3)),'OddsRatio_working_3-way'!AN18-'OddsRatio_working_3-way'!R18/3)</f>
        <v>-0.25897014423566822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3.66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2.13</v>
      </c>
      <c r="D19" s="9">
        <f t="shared" si="13"/>
        <v>0.26649852205295621</v>
      </c>
      <c r="E19" s="9">
        <f t="shared" si="14"/>
        <v>0.27251014903253312</v>
      </c>
      <c r="F19" s="9">
        <f t="shared" si="15"/>
        <v>0.46099132891451089</v>
      </c>
      <c r="G19" s="9">
        <f t="shared" si="16"/>
        <v>1.0347240697404032</v>
      </c>
      <c r="H19" s="9">
        <f t="shared" si="17"/>
        <v>3.7523660255094731</v>
      </c>
      <c r="I19" s="9">
        <f t="shared" si="18"/>
        <v>3.669588099930241</v>
      </c>
      <c r="J19" s="9">
        <f t="shared" si="19"/>
        <v>2.1692381988066551</v>
      </c>
      <c r="K19" s="11">
        <f t="shared" si="20"/>
        <v>0.27322404371584696</v>
      </c>
      <c r="L19" s="11">
        <f t="shared" si="21"/>
        <v>0.27932960893854747</v>
      </c>
      <c r="M19" s="11">
        <f t="shared" si="22"/>
        <v>0.46948356807511737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-0.27786642313200904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0.22824208021480122</v>
      </c>
      <c r="Q19" s="11">
        <f>2*'OddsRatio_working_3-way'!K19*'OddsRatio_working_3-way'!L19*'OddsRatio_working_3-way'!M19</f>
        <v>7.166156364671937E-2</v>
      </c>
      <c r="R19" s="11">
        <f t="shared" si="23"/>
        <v>0</v>
      </c>
      <c r="S19" s="11">
        <f t="shared" si="24"/>
        <v>-0.82140935792867553</v>
      </c>
      <c r="T19" s="11">
        <f t="shared" si="25"/>
        <v>-0.25789932745013355</v>
      </c>
      <c r="U19" s="11">
        <f>'OddsRatio_working_3-way'!S19-'OddsRatio_working_3-way'!R19^2/3</f>
        <v>-0.82140935792867553</v>
      </c>
      <c r="V19" s="11">
        <f>'OddsRatio_working_3-way'!S19*'OddsRatio_working_3-way'!R19/3-2*'OddsRatio_working_3-way'!R19^3/27-'OddsRatio_working_3-way'!T19</f>
        <v>0.25789932745013355</v>
      </c>
      <c r="W19" s="11">
        <f>'OddsRatio_working_3-way'!V19^2+4*'OddsRatio_working_3-way'!U19^3/27</f>
        <v>-1.5593988143132412E-2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0.14327076746702694</v>
      </c>
      <c r="Y19" s="11">
        <f>IF('OddsRatio_working_3-way'!W19&gt;=0,IF('OddsRatio_working_3-way'!V19+SQRT('OddsRatio_working_3-way'!W19)&gt;0,0,PI()),ACOS('OddsRatio_working_3-way'!V19/(2*'OddsRatio_working_3-way'!X19)))</f>
        <v>0.45093115818713181</v>
      </c>
      <c r="Z19" s="11">
        <f>'OddsRatio_working_3-way'!X19^(1/3)*COS('OddsRatio_working_3-way'!Y19/3)</f>
        <v>0.5173620348702016</v>
      </c>
      <c r="AA19" s="11">
        <f>'OddsRatio_working_3-way'!X19^(1/3)*COS(('OddsRatio_working_3-way'!Y19+2*PI())/3)</f>
        <v>-0.32653920145436366</v>
      </c>
      <c r="AB19" s="11">
        <f>'OddsRatio_working_3-way'!X19^(1/3)*COS(('OddsRatio_working_3-way'!Y19+4*PI())/3)</f>
        <v>-0.19082283341583786</v>
      </c>
      <c r="AC19" s="11">
        <f>'OddsRatio_working_3-way'!X19^(1/3)*SIN('OddsRatio_working_3-way'!Y19/3)</f>
        <v>7.8355881620481183E-2</v>
      </c>
      <c r="AD19" s="11">
        <f>'OddsRatio_working_3-way'!X19^(1/3)*SIN(('OddsRatio_working_3-way'!Y19+2*PI())/3)</f>
        <v>0.40887072434096461</v>
      </c>
      <c r="AE19" s="11">
        <f>'OddsRatio_working_3-way'!X19^(1/3)*SIN(('OddsRatio_working_3-way'!Y19+4*PI())/3)</f>
        <v>-0.48722660596144574</v>
      </c>
      <c r="AF19" s="11">
        <f>-'OddsRatio_working_3-way'!U19/(3*'OddsRatio_working_3-way'!X19^(1/3))*COS(('OddsRatio_working_3-way'!Y19)/3)</f>
        <v>0.5173620348702016</v>
      </c>
      <c r="AG19" s="11">
        <f>-'OddsRatio_working_3-way'!U19/(3*'OddsRatio_working_3-way'!X19^(1/3))*COS(('OddsRatio_working_3-way'!Y19+2*PI())/3)</f>
        <v>-0.32653920145436366</v>
      </c>
      <c r="AH19" s="11">
        <f>-'OddsRatio_working_3-way'!U19/(3*'OddsRatio_working_3-way'!X19^(1/3))*COS(('OddsRatio_working_3-way'!Y19+4*PI())/3)</f>
        <v>-0.19082283341583786</v>
      </c>
      <c r="AI19" s="11">
        <f>'OddsRatio_working_3-way'!U19/(3*'OddsRatio_working_3-way'!X19^(1/3))*SIN(('OddsRatio_working_3-way'!Y19)/3)</f>
        <v>-7.8355881620481183E-2</v>
      </c>
      <c r="AJ19" s="11">
        <f>'OddsRatio_working_3-way'!U19/(3*'OddsRatio_working_3-way'!X19^(1/3))*SIN(('OddsRatio_working_3-way'!Y19+2*PI())/3)</f>
        <v>-0.40887072434096461</v>
      </c>
      <c r="AK19" s="11">
        <f>'OddsRatio_working_3-way'!U19/(3*'OddsRatio_working_3-way'!X19^(1/3))*SIN(('OddsRatio_working_3-way'!Y19+4*PI())/3)</f>
        <v>0.48722660596144574</v>
      </c>
      <c r="AL19" s="11">
        <f>'OddsRatio_working_3-way'!Z19+'OddsRatio_working_3-way'!AF19</f>
        <v>1.0347240697404032</v>
      </c>
      <c r="AM19" s="11">
        <f>'OddsRatio_working_3-way'!AA19+'OddsRatio_working_3-way'!AG19</f>
        <v>-0.65307840290872732</v>
      </c>
      <c r="AN19" s="11">
        <f>'OddsRatio_working_3-way'!AB19+'OddsRatio_working_3-way'!AH19</f>
        <v>-0.38164566683167572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1.0347240697404032</v>
      </c>
      <c r="AS19" s="11">
        <f>IF(('OddsRatio_working_3-way'!X19=0),IF(Q19&gt;0,-Q19^(1/3),(-Q19)^(1/3)),'OddsRatio_working_3-way'!AM19-'OddsRatio_working_3-way'!R19/3)</f>
        <v>-0.65307840290872732</v>
      </c>
      <c r="AT19" s="11">
        <f>IF(('OddsRatio_working_3-way'!X19=0),IF(Q19&gt;0,-Q19^(1/3),(-Q19)^(1/3)),'OddsRatio_working_3-way'!AN19-'OddsRatio_working_3-way'!R19/3)</f>
        <v>-0.38164566683167572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1.41</v>
      </c>
      <c r="B20" s="4">
        <f>IF('True_Odds_Calculator_3-way'!B21="","",'True_Odds_Calculator_3-way'!B21)</f>
        <v>5.41</v>
      </c>
      <c r="C20" s="4">
        <f>IF('True_Odds_Calculator_3-way'!C21="","",'True_Odds_Calculator_3-way'!C21)</f>
        <v>7.64</v>
      </c>
      <c r="D20" s="9">
        <f t="shared" si="13"/>
        <v>0.69810749604278466</v>
      </c>
      <c r="E20" s="9">
        <f t="shared" si="14"/>
        <v>0.17694694546552731</v>
      </c>
      <c r="F20" s="9">
        <f t="shared" si="15"/>
        <v>0.12494555849168791</v>
      </c>
      <c r="G20" s="9">
        <f t="shared" si="16"/>
        <v>1.0547418335389505</v>
      </c>
      <c r="H20" s="9">
        <f t="shared" si="17"/>
        <v>1.4324441517509696</v>
      </c>
      <c r="I20" s="9">
        <f t="shared" si="18"/>
        <v>5.6514114859067703</v>
      </c>
      <c r="J20" s="9">
        <f t="shared" si="19"/>
        <v>8.0034857746986319</v>
      </c>
      <c r="K20" s="11">
        <f t="shared" si="20"/>
        <v>0.70921985815602839</v>
      </c>
      <c r="L20" s="11">
        <f t="shared" si="21"/>
        <v>0.18484288354898337</v>
      </c>
      <c r="M20" s="11">
        <f t="shared" si="22"/>
        <v>0.13089005235602094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-0.20600643624691306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0.19664136547764191</v>
      </c>
      <c r="Q20" s="11">
        <f>2*'OddsRatio_working_3-way'!K20*'OddsRatio_working_3-way'!L20*'OddsRatio_working_3-way'!M20</f>
        <v>3.4317864830303996E-2</v>
      </c>
      <c r="R20" s="11">
        <f t="shared" si="23"/>
        <v>0</v>
      </c>
      <c r="S20" s="11">
        <f t="shared" si="24"/>
        <v>-0.95453991176253128</v>
      </c>
      <c r="T20" s="11">
        <f t="shared" si="25"/>
        <v>-0.16658637203534576</v>
      </c>
      <c r="U20" s="11">
        <f>'OddsRatio_working_3-way'!S20-'OddsRatio_working_3-way'!R20^2/3</f>
        <v>-0.95453991176253128</v>
      </c>
      <c r="V20" s="11">
        <f>'OddsRatio_working_3-way'!S20*'OddsRatio_working_3-way'!R20/3-2*'OddsRatio_working_3-way'!R20^3/27-'OddsRatio_working_3-way'!T20</f>
        <v>0.16658637203534576</v>
      </c>
      <c r="W20" s="11">
        <f>'OddsRatio_working_3-way'!V20^2+4*'OddsRatio_working_3-way'!U20^3/27</f>
        <v>-0.10109722442171239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0.17947718780503208</v>
      </c>
      <c r="Y20" s="11">
        <f>IF('OddsRatio_working_3-way'!W20&gt;=0,IF('OddsRatio_working_3-way'!V20+SQRT('OddsRatio_working_3-way'!W20)&gt;0,0,PI()),ACOS('OddsRatio_working_3-way'!V20/(2*'OddsRatio_working_3-way'!X20)))</f>
        <v>1.0881917294628252</v>
      </c>
      <c r="Z20" s="11">
        <f>'OddsRatio_working_3-way'!X20^(1/3)*COS('OddsRatio_working_3-way'!Y20/3)</f>
        <v>0.52737091676947523</v>
      </c>
      <c r="AA20" s="11">
        <f>'OddsRatio_working_3-way'!X20^(1/3)*COS(('OddsRatio_working_3-way'!Y20+2*PI())/3)</f>
        <v>-0.43702014922856519</v>
      </c>
      <c r="AB20" s="11">
        <f>'OddsRatio_working_3-way'!X20^(1/3)*COS(('OddsRatio_working_3-way'!Y20+4*PI())/3)</f>
        <v>-9.0350767540910149E-2</v>
      </c>
      <c r="AC20" s="11">
        <f>'OddsRatio_working_3-way'!X20^(1/3)*SIN('OddsRatio_working_3-way'!Y20/3)</f>
        <v>0.20014966083716873</v>
      </c>
      <c r="AD20" s="11">
        <f>'OddsRatio_working_3-way'!X20^(1/3)*SIN(('OddsRatio_working_3-way'!Y20+2*PI())/3)</f>
        <v>0.35664178072086994</v>
      </c>
      <c r="AE20" s="11">
        <f>'OddsRatio_working_3-way'!X20^(1/3)*SIN(('OddsRatio_working_3-way'!Y20+4*PI())/3)</f>
        <v>-0.55679144155803872</v>
      </c>
      <c r="AF20" s="11">
        <f>-'OddsRatio_working_3-way'!U20/(3*'OddsRatio_working_3-way'!X20^(1/3))*COS(('OddsRatio_working_3-way'!Y20)/3)</f>
        <v>0.52737091676947523</v>
      </c>
      <c r="AG20" s="11">
        <f>-'OddsRatio_working_3-way'!U20/(3*'OddsRatio_working_3-way'!X20^(1/3))*COS(('OddsRatio_working_3-way'!Y20+2*PI())/3)</f>
        <v>-0.43702014922856519</v>
      </c>
      <c r="AH20" s="11">
        <f>-'OddsRatio_working_3-way'!U20/(3*'OddsRatio_working_3-way'!X20^(1/3))*COS(('OddsRatio_working_3-way'!Y20+4*PI())/3)</f>
        <v>-9.0350767540910149E-2</v>
      </c>
      <c r="AI20" s="11">
        <f>'OddsRatio_working_3-way'!U20/(3*'OddsRatio_working_3-way'!X20^(1/3))*SIN(('OddsRatio_working_3-way'!Y20)/3)</f>
        <v>-0.20014966083716873</v>
      </c>
      <c r="AJ20" s="11">
        <f>'OddsRatio_working_3-way'!U20/(3*'OddsRatio_working_3-way'!X20^(1/3))*SIN(('OddsRatio_working_3-way'!Y20+2*PI())/3)</f>
        <v>-0.35664178072086994</v>
      </c>
      <c r="AK20" s="11">
        <f>'OddsRatio_working_3-way'!U20/(3*'OddsRatio_working_3-way'!X20^(1/3))*SIN(('OddsRatio_working_3-way'!Y20+4*PI())/3)</f>
        <v>0.55679144155803872</v>
      </c>
      <c r="AL20" s="11">
        <f>'OddsRatio_working_3-way'!Z20+'OddsRatio_working_3-way'!AF20</f>
        <v>1.0547418335389505</v>
      </c>
      <c r="AM20" s="11">
        <f>'OddsRatio_working_3-way'!AA20+'OddsRatio_working_3-way'!AG20</f>
        <v>-0.87404029845713038</v>
      </c>
      <c r="AN20" s="11">
        <f>'OddsRatio_working_3-way'!AB20+'OddsRatio_working_3-way'!AH20</f>
        <v>-0.1807015350818203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1.0547418335389505</v>
      </c>
      <c r="AS20" s="11">
        <f>IF(('OddsRatio_working_3-way'!X20=0),IF(Q20&gt;0,-Q20^(1/3),(-Q20)^(1/3)),'OddsRatio_working_3-way'!AM20-'OddsRatio_working_3-way'!R20/3)</f>
        <v>-0.87404029845713038</v>
      </c>
      <c r="AT20" s="11">
        <f>IF(('OddsRatio_working_3-way'!X20=0),IF(Q20&gt;0,-Q20^(1/3),(-Q20)^(1/3)),'OddsRatio_working_3-way'!AN20-'OddsRatio_working_3-way'!R20/3)</f>
        <v>-0.1807015350818203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1.72</v>
      </c>
      <c r="B21" s="4">
        <f>IF('True_Odds_Calculator_3-way'!B22="","",'True_Odds_Calculator_3-way'!B22)</f>
        <v>4.42</v>
      </c>
      <c r="C21" s="4">
        <f>IF('True_Odds_Calculator_3-way'!C22="","",'True_Odds_Calculator_3-way'!C22)</f>
        <v>4.5999999999999996</v>
      </c>
      <c r="D21" s="9">
        <f t="shared" si="13"/>
        <v>0.57095183935982052</v>
      </c>
      <c r="E21" s="9">
        <f t="shared" si="14"/>
        <v>0.21884516162846368</v>
      </c>
      <c r="F21" s="9">
        <f t="shared" si="15"/>
        <v>0.21020299901171585</v>
      </c>
      <c r="G21" s="9">
        <f t="shared" si="16"/>
        <v>1.0436961264184967</v>
      </c>
      <c r="H21" s="9">
        <f t="shared" si="17"/>
        <v>1.7514612110213175</v>
      </c>
      <c r="I21" s="9">
        <f t="shared" si="18"/>
        <v>4.5694407523512588</v>
      </c>
      <c r="J21" s="9">
        <f t="shared" si="19"/>
        <v>4.7573060551065884</v>
      </c>
      <c r="K21" s="11">
        <f t="shared" si="20"/>
        <v>0.58139534883720934</v>
      </c>
      <c r="L21" s="11">
        <f t="shared" si="21"/>
        <v>0.22624434389140272</v>
      </c>
      <c r="M21" s="11">
        <f t="shared" si="22"/>
        <v>0.21739130434782611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-0.25348516944305921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0.22132598858941571</v>
      </c>
      <c r="Q21" s="11">
        <f>2*'OddsRatio_working_3-way'!K21*'OddsRatio_working_3-way'!L21*'OddsRatio_working_3-way'!M21</f>
        <v>5.719017793008159E-2</v>
      </c>
      <c r="R21" s="11">
        <f t="shared" si="23"/>
        <v>0</v>
      </c>
      <c r="S21" s="11">
        <f t="shared" si="24"/>
        <v>-0.87313190383365813</v>
      </c>
      <c r="T21" s="11">
        <f t="shared" si="25"/>
        <v>-0.22561547902678508</v>
      </c>
      <c r="U21" s="11">
        <f>'OddsRatio_working_3-way'!S21-'OddsRatio_working_3-way'!R21^2/3</f>
        <v>-0.87313190383365813</v>
      </c>
      <c r="V21" s="11">
        <f>'OddsRatio_working_3-way'!S21*'OddsRatio_working_3-way'!R21/3-2*'OddsRatio_working_3-way'!R21^3/27-'OddsRatio_working_3-way'!T21</f>
        <v>0.22561547902678508</v>
      </c>
      <c r="W21" s="11">
        <f>'OddsRatio_working_3-way'!V21^2+4*'OddsRatio_working_3-way'!U21^3/27</f>
        <v>-4.7711025368671382E-2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0.15701382880590253</v>
      </c>
      <c r="Y21" s="11">
        <f>IF('OddsRatio_working_3-way'!W21&gt;=0,IF('OddsRatio_working_3-way'!V21+SQRT('OddsRatio_working_3-way'!W21)&gt;0,0,PI()),ACOS('OddsRatio_working_3-way'!V21/(2*'OddsRatio_working_3-way'!X21)))</f>
        <v>0.76921437249475944</v>
      </c>
      <c r="Z21" s="11">
        <f>'OddsRatio_working_3-way'!X21^(1/3)*COS('OddsRatio_working_3-way'!Y21/3)</f>
        <v>0.52184806320924848</v>
      </c>
      <c r="AA21" s="11">
        <f>'OddsRatio_working_3-way'!X21^(1/3)*COS(('OddsRatio_working_3-way'!Y21+2*PI())/3)</f>
        <v>-0.37941000187951274</v>
      </c>
      <c r="AB21" s="11">
        <f>'OddsRatio_working_3-way'!X21^(1/3)*COS(('OddsRatio_working_3-way'!Y21+4*PI())/3)</f>
        <v>-0.1424380613297358</v>
      </c>
      <c r="AC21" s="11">
        <f>'OddsRatio_working_3-way'!X21^(1/3)*SIN('OddsRatio_working_3-way'!Y21/3)</f>
        <v>0.13681581366680176</v>
      </c>
      <c r="AD21" s="11">
        <f>'OddsRatio_working_3-way'!X21^(1/3)*SIN(('OddsRatio_working_3-way'!Y21+2*PI())/3)</f>
        <v>0.38352577282151573</v>
      </c>
      <c r="AE21" s="11">
        <f>'OddsRatio_working_3-way'!X21^(1/3)*SIN(('OddsRatio_working_3-way'!Y21+4*PI())/3)</f>
        <v>-0.52034158648831752</v>
      </c>
      <c r="AF21" s="11">
        <f>-'OddsRatio_working_3-way'!U21/(3*'OddsRatio_working_3-way'!X21^(1/3))*COS(('OddsRatio_working_3-way'!Y21)/3)</f>
        <v>0.52184806320924837</v>
      </c>
      <c r="AG21" s="11">
        <f>-'OddsRatio_working_3-way'!U21/(3*'OddsRatio_working_3-way'!X21^(1/3))*COS(('OddsRatio_working_3-way'!Y21+2*PI())/3)</f>
        <v>-0.37941000187951268</v>
      </c>
      <c r="AH21" s="11">
        <f>-'OddsRatio_working_3-way'!U21/(3*'OddsRatio_working_3-way'!X21^(1/3))*COS(('OddsRatio_working_3-way'!Y21+4*PI())/3)</f>
        <v>-0.14243806132973577</v>
      </c>
      <c r="AI21" s="11">
        <f>'OddsRatio_working_3-way'!U21/(3*'OddsRatio_working_3-way'!X21^(1/3))*SIN(('OddsRatio_working_3-way'!Y21)/3)</f>
        <v>-0.13681581366680173</v>
      </c>
      <c r="AJ21" s="11">
        <f>'OddsRatio_working_3-way'!U21/(3*'OddsRatio_working_3-way'!X21^(1/3))*SIN(('OddsRatio_working_3-way'!Y21+2*PI())/3)</f>
        <v>-0.38352577282151568</v>
      </c>
      <c r="AK21" s="11">
        <f>'OddsRatio_working_3-way'!U21/(3*'OddsRatio_working_3-way'!X21^(1/3))*SIN(('OddsRatio_working_3-way'!Y21+4*PI())/3)</f>
        <v>0.52034158648831741</v>
      </c>
      <c r="AL21" s="11">
        <f>'OddsRatio_working_3-way'!Z21+'OddsRatio_working_3-way'!AF21</f>
        <v>1.0436961264184967</v>
      </c>
      <c r="AM21" s="11">
        <f>'OddsRatio_working_3-way'!AA21+'OddsRatio_working_3-way'!AG21</f>
        <v>-0.75882000375902536</v>
      </c>
      <c r="AN21" s="11">
        <f>'OddsRatio_working_3-way'!AB21+'OddsRatio_working_3-way'!AH21</f>
        <v>-0.2848761226594716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1.0436961264184967</v>
      </c>
      <c r="AS21" s="11">
        <f>IF(('OddsRatio_working_3-way'!X21=0),IF(Q21&gt;0,-Q21^(1/3),(-Q21)^(1/3)),'OddsRatio_working_3-way'!AM21-'OddsRatio_working_3-way'!R21/3)</f>
        <v>-0.75882000375902536</v>
      </c>
      <c r="AT21" s="11">
        <f>IF(('OddsRatio_working_3-way'!X21=0),IF(Q21&gt;0,-Q21^(1/3),(-Q21)^(1/3)),'OddsRatio_working_3-way'!AN21-'OddsRatio_working_3-way'!R21/3)</f>
        <v>-0.2848761226594716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3.66</v>
      </c>
      <c r="C22" s="4">
        <f>IF('True_Odds_Calculator_3-way'!C23="","",'True_Odds_Calculator_3-way'!C23)</f>
        <v>2.67</v>
      </c>
      <c r="D22" s="9">
        <f t="shared" si="13"/>
        <v>0.36669730420627222</v>
      </c>
      <c r="E22" s="9">
        <f t="shared" si="14"/>
        <v>0.26660539158745578</v>
      </c>
      <c r="F22" s="9">
        <f t="shared" si="15"/>
        <v>0.36669730420627222</v>
      </c>
      <c r="G22" s="9">
        <f t="shared" si="16"/>
        <v>1.0341586010696457</v>
      </c>
      <c r="H22" s="9">
        <f t="shared" si="17"/>
        <v>2.7270448637863081</v>
      </c>
      <c r="I22" s="9">
        <f t="shared" si="18"/>
        <v>3.7508618788452575</v>
      </c>
      <c r="J22" s="9">
        <f t="shared" si="19"/>
        <v>2.7270448637863081</v>
      </c>
      <c r="K22" s="11">
        <f t="shared" si="20"/>
        <v>0.37453183520599254</v>
      </c>
      <c r="L22" s="11">
        <f t="shared" si="21"/>
        <v>0.27322404371584696</v>
      </c>
      <c r="M22" s="11">
        <f t="shared" si="22"/>
        <v>0.37453183520599254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-0.28432233086182657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0.22995753374224381</v>
      </c>
      <c r="Q22" s="11">
        <f>2*'OddsRatio_working_3-way'!K22*'OddsRatio_working_3-way'!L22*'OddsRatio_working_3-way'!M22</f>
        <v>7.6652511247414609E-2</v>
      </c>
      <c r="R22" s="11">
        <f t="shared" si="23"/>
        <v>0</v>
      </c>
      <c r="S22" s="11">
        <f t="shared" si="24"/>
        <v>-0.80879167332796431</v>
      </c>
      <c r="T22" s="11">
        <f t="shared" si="25"/>
        <v>-0.26959722444265477</v>
      </c>
      <c r="U22" s="11">
        <f>'OddsRatio_working_3-way'!S22-'OddsRatio_working_3-way'!R22^2/3</f>
        <v>-0.80879167332796431</v>
      </c>
      <c r="V22" s="11">
        <f>'OddsRatio_working_3-way'!S22*'OddsRatio_working_3-way'!R22/3-2*'OddsRatio_working_3-way'!R22^3/27-'OddsRatio_working_3-way'!T22</f>
        <v>0.26959722444265477</v>
      </c>
      <c r="W22" s="11">
        <f>'OddsRatio_working_3-way'!V22^2+4*'OddsRatio_working_3-way'!U22^3/27</f>
        <v>-5.6975138730897823E-3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0.13998230004207046</v>
      </c>
      <c r="Y22" s="11">
        <f>IF('OddsRatio_working_3-way'!W22&gt;=0,IF('OddsRatio_working_3-way'!V22+SQRT('OddsRatio_working_3-way'!W22)&gt;0,0,PI()),ACOS('OddsRatio_working_3-way'!V22/(2*'OddsRatio_working_3-way'!X22)))</f>
        <v>0.27299031824473596</v>
      </c>
      <c r="Z22" s="11">
        <f>'OddsRatio_working_3-way'!X22^(1/3)*COS('OddsRatio_working_3-way'!Y22/3)</f>
        <v>0.51707930053482287</v>
      </c>
      <c r="AA22" s="11">
        <f>'OddsRatio_working_3-way'!X22^(1/3)*COS(('OddsRatio_working_3-way'!Y22+2*PI())/3)</f>
        <v>-0.29940119760479017</v>
      </c>
      <c r="AB22" s="11">
        <f>'OddsRatio_working_3-way'!X22^(1/3)*COS(('OddsRatio_working_3-way'!Y22+4*PI())/3)</f>
        <v>-0.21767810293003276</v>
      </c>
      <c r="AC22" s="11">
        <f>'OddsRatio_working_3-way'!X22^(1/3)*SIN('OddsRatio_working_3-way'!Y22/3)</f>
        <v>4.7182850709480577E-2</v>
      </c>
      <c r="AD22" s="11">
        <f>'OddsRatio_working_3-way'!X22^(1/3)*SIN(('OddsRatio_working_3-way'!Y22+2*PI())/3)</f>
        <v>0.42421238467950478</v>
      </c>
      <c r="AE22" s="11">
        <f>'OddsRatio_working_3-way'!X22^(1/3)*SIN(('OddsRatio_working_3-way'!Y22+4*PI())/3)</f>
        <v>-0.47139523538898526</v>
      </c>
      <c r="AF22" s="11">
        <f>-'OddsRatio_working_3-way'!U22/(3*'OddsRatio_working_3-way'!X22^(1/3))*COS(('OddsRatio_working_3-way'!Y22)/3)</f>
        <v>0.51707930053482287</v>
      </c>
      <c r="AG22" s="11">
        <f>-'OddsRatio_working_3-way'!U22/(3*'OddsRatio_working_3-way'!X22^(1/3))*COS(('OddsRatio_working_3-way'!Y22+2*PI())/3)</f>
        <v>-0.29940119760479017</v>
      </c>
      <c r="AH22" s="11">
        <f>-'OddsRatio_working_3-way'!U22/(3*'OddsRatio_working_3-way'!X22^(1/3))*COS(('OddsRatio_working_3-way'!Y22+4*PI())/3)</f>
        <v>-0.21767810293003276</v>
      </c>
      <c r="AI22" s="11">
        <f>'OddsRatio_working_3-way'!U22/(3*'OddsRatio_working_3-way'!X22^(1/3))*SIN(('OddsRatio_working_3-way'!Y22)/3)</f>
        <v>-4.7182850709480577E-2</v>
      </c>
      <c r="AJ22" s="11">
        <f>'OddsRatio_working_3-way'!U22/(3*'OddsRatio_working_3-way'!X22^(1/3))*SIN(('OddsRatio_working_3-way'!Y22+2*PI())/3)</f>
        <v>-0.42421238467950478</v>
      </c>
      <c r="AK22" s="11">
        <f>'OddsRatio_working_3-way'!U22/(3*'OddsRatio_working_3-way'!X22^(1/3))*SIN(('OddsRatio_working_3-way'!Y22+4*PI())/3)</f>
        <v>0.47139523538898526</v>
      </c>
      <c r="AL22" s="11">
        <f>'OddsRatio_working_3-way'!Z22+'OddsRatio_working_3-way'!AF22</f>
        <v>1.0341586010696457</v>
      </c>
      <c r="AM22" s="11">
        <f>'OddsRatio_working_3-way'!AA22+'OddsRatio_working_3-way'!AG22</f>
        <v>-0.59880239520958034</v>
      </c>
      <c r="AN22" s="11">
        <f>'OddsRatio_working_3-way'!AB22+'OddsRatio_working_3-way'!AH22</f>
        <v>-0.43535620586006551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1.0341586010696457</v>
      </c>
      <c r="AS22" s="11">
        <f>IF(('OddsRatio_working_3-way'!X22=0),IF(Q22&gt;0,-Q22^(1/3),(-Q22)^(1/3)),'OddsRatio_working_3-way'!AM22-'OddsRatio_working_3-way'!R22/3)</f>
        <v>-0.59880239520958034</v>
      </c>
      <c r="AT22" s="11">
        <f>IF(('OddsRatio_working_3-way'!X22=0),IF(Q22&gt;0,-Q22^(1/3),(-Q22)^(1/3)),'OddsRatio_working_3-way'!AN22-'OddsRatio_working_3-way'!R22/3)</f>
        <v>-0.43535620586006551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4.38</v>
      </c>
      <c r="D23" s="9">
        <f t="shared" si="13"/>
        <v>0.52189317482672648</v>
      </c>
      <c r="E23" s="9">
        <f t="shared" si="14"/>
        <v>0.25680229909536589</v>
      </c>
      <c r="F23" s="9">
        <f t="shared" si="15"/>
        <v>0.22130452607790749</v>
      </c>
      <c r="G23" s="9">
        <f t="shared" si="16"/>
        <v>1.0410237892161673</v>
      </c>
      <c r="H23" s="9">
        <f t="shared" si="17"/>
        <v>1.9161009345102271</v>
      </c>
      <c r="I23" s="9">
        <f t="shared" si="18"/>
        <v>3.8940461340209449</v>
      </c>
      <c r="J23" s="9">
        <f t="shared" si="19"/>
        <v>4.5186604075506462</v>
      </c>
      <c r="K23" s="11">
        <f t="shared" si="20"/>
        <v>0.53191489361702127</v>
      </c>
      <c r="L23" s="11">
        <f t="shared" si="21"/>
        <v>0.26455026455026459</v>
      </c>
      <c r="M23" s="11">
        <f t="shared" si="22"/>
        <v>0.22831050228310504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-0.26565647686797966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0.226177239681563</v>
      </c>
      <c r="Q23" s="11">
        <f>2*'OddsRatio_working_3-way'!K23*'OddsRatio_working_3-way'!L23*'OddsRatio_working_3-way'!M23</f>
        <v>6.4254897636807695E-2</v>
      </c>
      <c r="R23" s="11">
        <f t="shared" si="23"/>
        <v>0</v>
      </c>
      <c r="S23" s="11">
        <f t="shared" si="24"/>
        <v>-0.85138989400195875</v>
      </c>
      <c r="T23" s="11">
        <f t="shared" si="25"/>
        <v>-0.24187212897782928</v>
      </c>
      <c r="U23" s="11">
        <f>'OddsRatio_working_3-way'!S23-'OddsRatio_working_3-way'!R23^2/3</f>
        <v>-0.85138989400195875</v>
      </c>
      <c r="V23" s="11">
        <f>'OddsRatio_working_3-way'!S23*'OddsRatio_working_3-way'!R23/3-2*'OddsRatio_working_3-way'!R23^3/27-'OddsRatio_working_3-way'!T23</f>
        <v>0.24187212897782928</v>
      </c>
      <c r="W23" s="11">
        <f>'OddsRatio_working_3-way'!V23^2+4*'OddsRatio_working_3-way'!U23^3/27</f>
        <v>-3.2926395303415103E-2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0.15118574840215826</v>
      </c>
      <c r="Y23" s="11">
        <f>IF('OddsRatio_working_3-way'!W23&gt;=0,IF('OddsRatio_working_3-way'!V23+SQRT('OddsRatio_working_3-way'!W23)&gt;0,0,PI()),ACOS('OddsRatio_working_3-way'!V23/(2*'OddsRatio_working_3-way'!X23)))</f>
        <v>0.64363927303350754</v>
      </c>
      <c r="Z23" s="11">
        <f>'OddsRatio_working_3-way'!X23^(1/3)*COS('OddsRatio_working_3-way'!Y23/3)</f>
        <v>0.52051189460808367</v>
      </c>
      <c r="AA23" s="11">
        <f>'OddsRatio_working_3-way'!X23^(1/3)*COS(('OddsRatio_working_3-way'!Y23+2*PI())/3)</f>
        <v>-0.35848017638789387</v>
      </c>
      <c r="AB23" s="11">
        <f>'OddsRatio_working_3-way'!X23^(1/3)*COS(('OddsRatio_working_3-way'!Y23+4*PI())/3)</f>
        <v>-0.1620317182201898</v>
      </c>
      <c r="AC23" s="11">
        <f>'OddsRatio_working_3-way'!X23^(1/3)*SIN('OddsRatio_working_3-way'!Y23/3)</f>
        <v>0.11341957020501092</v>
      </c>
      <c r="AD23" s="11">
        <f>'OddsRatio_working_3-way'!X23^(1/3)*SIN(('OddsRatio_working_3-way'!Y23+2*PI())/3)</f>
        <v>0.39406673860006353</v>
      </c>
      <c r="AE23" s="11">
        <f>'OddsRatio_working_3-way'!X23^(1/3)*SIN(('OddsRatio_working_3-way'!Y23+4*PI())/3)</f>
        <v>-0.50748630880507428</v>
      </c>
      <c r="AF23" s="11">
        <f>-'OddsRatio_working_3-way'!U23/(3*'OddsRatio_working_3-way'!X23^(1/3))*COS(('OddsRatio_working_3-way'!Y23)/3)</f>
        <v>0.52051189460808367</v>
      </c>
      <c r="AG23" s="11">
        <f>-'OddsRatio_working_3-way'!U23/(3*'OddsRatio_working_3-way'!X23^(1/3))*COS(('OddsRatio_working_3-way'!Y23+2*PI())/3)</f>
        <v>-0.35848017638789387</v>
      </c>
      <c r="AH23" s="11">
        <f>-'OddsRatio_working_3-way'!U23/(3*'OddsRatio_working_3-way'!X23^(1/3))*COS(('OddsRatio_working_3-way'!Y23+4*PI())/3)</f>
        <v>-0.1620317182201898</v>
      </c>
      <c r="AI23" s="11">
        <f>'OddsRatio_working_3-way'!U23/(3*'OddsRatio_working_3-way'!X23^(1/3))*SIN(('OddsRatio_working_3-way'!Y23)/3)</f>
        <v>-0.11341957020501092</v>
      </c>
      <c r="AJ23" s="11">
        <f>'OddsRatio_working_3-way'!U23/(3*'OddsRatio_working_3-way'!X23^(1/3))*SIN(('OddsRatio_working_3-way'!Y23+2*PI())/3)</f>
        <v>-0.39406673860006353</v>
      </c>
      <c r="AK23" s="11">
        <f>'OddsRatio_working_3-way'!U23/(3*'OddsRatio_working_3-way'!X23^(1/3))*SIN(('OddsRatio_working_3-way'!Y23+4*PI())/3)</f>
        <v>0.50748630880507428</v>
      </c>
      <c r="AL23" s="11">
        <f>'OddsRatio_working_3-way'!Z23+'OddsRatio_working_3-way'!AF23</f>
        <v>1.0410237892161673</v>
      </c>
      <c r="AM23" s="11">
        <f>'OddsRatio_working_3-way'!AA23+'OddsRatio_working_3-way'!AG23</f>
        <v>-0.71696035277578773</v>
      </c>
      <c r="AN23" s="11">
        <f>'OddsRatio_working_3-way'!AB23+'OddsRatio_working_3-way'!AH23</f>
        <v>-0.3240634364403796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1.0410237892161673</v>
      </c>
      <c r="AS23" s="11">
        <f>IF(('OddsRatio_working_3-way'!X23=0),IF(Q23&gt;0,-Q23^(1/3),(-Q23)^(1/3)),'OddsRatio_working_3-way'!AM23-'OddsRatio_working_3-way'!R23/3)</f>
        <v>-0.71696035277578773</v>
      </c>
      <c r="AT23" s="11">
        <f>IF(('OddsRatio_working_3-way'!X23=0),IF(Q23&gt;0,-Q23^(1/3),(-Q23)^(1/3)),'OddsRatio_working_3-way'!AN23-'OddsRatio_working_3-way'!R23/3)</f>
        <v>-0.3240634364403796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3.7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2.1</v>
      </c>
      <c r="D24" s="9">
        <f t="shared" si="13"/>
        <v>0.26359215018243598</v>
      </c>
      <c r="E24" s="9">
        <f t="shared" si="14"/>
        <v>0.26872261726934221</v>
      </c>
      <c r="F24" s="9">
        <f t="shared" si="15"/>
        <v>0.46768523254822175</v>
      </c>
      <c r="G24" s="9">
        <f t="shared" si="16"/>
        <v>1.0347184007255501</v>
      </c>
      <c r="H24" s="9">
        <f t="shared" si="17"/>
        <v>3.7937396819589861</v>
      </c>
      <c r="I24" s="9">
        <f t="shared" si="18"/>
        <v>3.721309393908196</v>
      </c>
      <c r="J24" s="9">
        <f t="shared" si="19"/>
        <v>2.1381902407981048</v>
      </c>
      <c r="K24" s="11">
        <f t="shared" si="20"/>
        <v>0.27027027027027023</v>
      </c>
      <c r="L24" s="11">
        <f t="shared" si="21"/>
        <v>0.27548209366391185</v>
      </c>
      <c r="M24" s="11">
        <f t="shared" si="22"/>
        <v>0.47619047619047616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-0.27693927693927678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0.22797295524568245</v>
      </c>
      <c r="Q24" s="11">
        <f>2*'OddsRatio_working_3-way'!K24*'OddsRatio_working_3-way'!L24*'OddsRatio_working_3-way'!M24</f>
        <v>7.0909161818252714E-2</v>
      </c>
      <c r="R24" s="11">
        <f t="shared" si="23"/>
        <v>0</v>
      </c>
      <c r="S24" s="11">
        <f t="shared" si="24"/>
        <v>-0.8231875152027246</v>
      </c>
      <c r="T24" s="11">
        <f t="shared" si="25"/>
        <v>-0.25604588342230938</v>
      </c>
      <c r="U24" s="11">
        <f>'OddsRatio_working_3-way'!S24-'OddsRatio_working_3-way'!R24^2/3</f>
        <v>-0.8231875152027246</v>
      </c>
      <c r="V24" s="11">
        <f>'OddsRatio_working_3-way'!S24*'OddsRatio_working_3-way'!R24/3-2*'OddsRatio_working_3-way'!R24^3/27-'OddsRatio_working_3-way'!T24</f>
        <v>0.25604588342230938</v>
      </c>
      <c r="W24" s="11">
        <f>'OddsRatio_working_3-way'!V24^2+4*'OddsRatio_working_3-way'!U24^3/27</f>
        <v>-1.7080932586295047E-2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0.14373624021432962</v>
      </c>
      <c r="Y24" s="11">
        <f>IF('OddsRatio_working_3-way'!W24&gt;=0,IF('OddsRatio_working_3-way'!V24+SQRT('OddsRatio_working_3-way'!W24)&gt;0,0,PI()),ACOS('OddsRatio_working_3-way'!V24/(2*'OddsRatio_working_3-way'!X24)))</f>
        <v>0.47195842933233756</v>
      </c>
      <c r="Z24" s="11">
        <f>'OddsRatio_working_3-way'!X24^(1/3)*COS('OddsRatio_working_3-way'!Y24/3)</f>
        <v>0.51735920036277505</v>
      </c>
      <c r="AA24" s="11">
        <f>'OddsRatio_working_3-way'!X24^(1/3)*COS(('OddsRatio_working_3-way'!Y24+2*PI())/3)</f>
        <v>-0.32975330946037207</v>
      </c>
      <c r="AB24" s="11">
        <f>'OddsRatio_working_3-way'!X24^(1/3)*COS(('OddsRatio_working_3-way'!Y24+4*PI())/3)</f>
        <v>-0.18760589090240312</v>
      </c>
      <c r="AC24" s="11">
        <f>'OddsRatio_working_3-way'!X24^(1/3)*SIN('OddsRatio_working_3-way'!Y24/3)</f>
        <v>8.2068850369053814E-2</v>
      </c>
      <c r="AD24" s="11">
        <f>'OddsRatio_working_3-way'!X24^(1/3)*SIN(('OddsRatio_working_3-way'!Y24+2*PI())/3)</f>
        <v>0.40701178521123965</v>
      </c>
      <c r="AE24" s="11">
        <f>'OddsRatio_working_3-way'!X24^(1/3)*SIN(('OddsRatio_working_3-way'!Y24+4*PI())/3)</f>
        <v>-0.48908063558029347</v>
      </c>
      <c r="AF24" s="11">
        <f>-'OddsRatio_working_3-way'!U24/(3*'OddsRatio_working_3-way'!X24^(1/3))*COS(('OddsRatio_working_3-way'!Y24)/3)</f>
        <v>0.51735920036277505</v>
      </c>
      <c r="AG24" s="11">
        <f>-'OddsRatio_working_3-way'!U24/(3*'OddsRatio_working_3-way'!X24^(1/3))*COS(('OddsRatio_working_3-way'!Y24+2*PI())/3)</f>
        <v>-0.32975330946037207</v>
      </c>
      <c r="AH24" s="11">
        <f>-'OddsRatio_working_3-way'!U24/(3*'OddsRatio_working_3-way'!X24^(1/3))*COS(('OddsRatio_working_3-way'!Y24+4*PI())/3)</f>
        <v>-0.18760589090240312</v>
      </c>
      <c r="AI24" s="11">
        <f>'OddsRatio_working_3-way'!U24/(3*'OddsRatio_working_3-way'!X24^(1/3))*SIN(('OddsRatio_working_3-way'!Y24)/3)</f>
        <v>-8.2068850369053814E-2</v>
      </c>
      <c r="AJ24" s="11">
        <f>'OddsRatio_working_3-way'!U24/(3*'OddsRatio_working_3-way'!X24^(1/3))*SIN(('OddsRatio_working_3-way'!Y24+2*PI())/3)</f>
        <v>-0.40701178521123965</v>
      </c>
      <c r="AK24" s="11">
        <f>'OddsRatio_working_3-way'!U24/(3*'OddsRatio_working_3-way'!X24^(1/3))*SIN(('OddsRatio_working_3-way'!Y24+4*PI())/3)</f>
        <v>0.48908063558029347</v>
      </c>
      <c r="AL24" s="11">
        <f>'OddsRatio_working_3-way'!Z24+'OddsRatio_working_3-way'!AF24</f>
        <v>1.0347184007255501</v>
      </c>
      <c r="AM24" s="11">
        <f>'OddsRatio_working_3-way'!AA24+'OddsRatio_working_3-way'!AG24</f>
        <v>-0.65950661892074414</v>
      </c>
      <c r="AN24" s="11">
        <f>'OddsRatio_working_3-way'!AB24+'OddsRatio_working_3-way'!AH24</f>
        <v>-0.37521178180480624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1.0347184007255501</v>
      </c>
      <c r="AS24" s="11">
        <f>IF(('OddsRatio_working_3-way'!X24=0),IF(Q24&gt;0,-Q24^(1/3),(-Q24)^(1/3)),'OddsRatio_working_3-way'!AM24-'OddsRatio_working_3-way'!R24/3)</f>
        <v>-0.65950661892074414</v>
      </c>
      <c r="AT24" s="11">
        <f>IF(('OddsRatio_working_3-way'!X24=0),IF(Q24&gt;0,-Q24^(1/3),(-Q24)^(1/3)),'OddsRatio_working_3-way'!AN24-'OddsRatio_working_3-way'!R24/3)</f>
        <v>-0.37521178180480624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1.75</v>
      </c>
      <c r="B25" s="4">
        <f>IF('True_Odds_Calculator_3-way'!B26="","",'True_Odds_Calculator_3-way'!B26)</f>
        <v>4.45</v>
      </c>
      <c r="C25" s="4">
        <f>IF('True_Odds_Calculator_3-way'!C26="","",'True_Odds_Calculator_3-way'!C26)</f>
        <v>4.26</v>
      </c>
      <c r="D25" s="9">
        <f t="shared" si="13"/>
        <v>0.55866243998355458</v>
      </c>
      <c r="E25" s="9">
        <f t="shared" si="14"/>
        <v>0.21579849983807364</v>
      </c>
      <c r="F25" s="9">
        <f t="shared" si="15"/>
        <v>0.22553906017837164</v>
      </c>
      <c r="G25" s="9">
        <f t="shared" si="16"/>
        <v>1.0533195681443153</v>
      </c>
      <c r="H25" s="9">
        <f t="shared" si="17"/>
        <v>1.7899896761082366</v>
      </c>
      <c r="I25" s="9">
        <f t="shared" si="18"/>
        <v>4.6339525100978882</v>
      </c>
      <c r="J25" s="9">
        <f t="shared" si="19"/>
        <v>4.4338217921504679</v>
      </c>
      <c r="K25" s="11">
        <f t="shared" si="20"/>
        <v>0.5714285714285714</v>
      </c>
      <c r="L25" s="11">
        <f t="shared" si="21"/>
        <v>0.2247191011235955</v>
      </c>
      <c r="M25" s="11">
        <f t="shared" si="22"/>
        <v>0.23474178403755869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-0.2542671760902494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0.22486981815989571</v>
      </c>
      <c r="Q25" s="11">
        <f>2*'OddsRatio_working_3-way'!K25*'OddsRatio_working_3-way'!L25*'OddsRatio_working_3-way'!M25</f>
        <v>6.0286814520079272E-2</v>
      </c>
      <c r="R25" s="11">
        <f t="shared" si="23"/>
        <v>0</v>
      </c>
      <c r="S25" s="11">
        <f t="shared" si="24"/>
        <v>-0.88438398387718198</v>
      </c>
      <c r="T25" s="11">
        <f t="shared" si="25"/>
        <v>-0.23710026377404339</v>
      </c>
      <c r="U25" s="11">
        <f>'OddsRatio_working_3-way'!S25-'OddsRatio_working_3-way'!R25^2/3</f>
        <v>-0.88438398387718198</v>
      </c>
      <c r="V25" s="11">
        <f>'OddsRatio_working_3-way'!S25*'OddsRatio_working_3-way'!R25/3-2*'OddsRatio_working_3-way'!R25^3/27-'OddsRatio_working_3-way'!T25</f>
        <v>0.23710026377404339</v>
      </c>
      <c r="W25" s="11">
        <f>'OddsRatio_working_3-way'!V25^2+4*'OddsRatio_working_3-way'!U25^3/27</f>
        <v>-4.6258678931800835E-2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0.16005875016187165</v>
      </c>
      <c r="Y25" s="11">
        <f>IF('OddsRatio_working_3-way'!W25&gt;=0,IF('OddsRatio_working_3-way'!V25+SQRT('OddsRatio_working_3-way'!W25)&gt;0,0,PI()),ACOS('OddsRatio_working_3-way'!V25/(2*'OddsRatio_working_3-way'!X25)))</f>
        <v>0.73673471515023925</v>
      </c>
      <c r="Z25" s="11">
        <f>'OddsRatio_working_3-way'!X25^(1/3)*COS('OddsRatio_working_3-way'!Y25/3)</f>
        <v>0.52665978407215752</v>
      </c>
      <c r="AA25" s="11">
        <f>'OddsRatio_working_3-way'!X25^(1/3)*COS(('OddsRatio_working_3-way'!Y25+2*PI())/3)</f>
        <v>-0.37764568206570159</v>
      </c>
      <c r="AB25" s="11">
        <f>'OddsRatio_working_3-way'!X25^(1/3)*COS(('OddsRatio_working_3-way'!Y25+4*PI())/3)</f>
        <v>-0.14901410200645598</v>
      </c>
      <c r="AC25" s="11">
        <f>'OddsRatio_working_3-way'!X25^(1/3)*SIN('OddsRatio_working_3-way'!Y25/3)</f>
        <v>0.13200050429245488</v>
      </c>
      <c r="AD25" s="11">
        <f>'OddsRatio_working_3-way'!X25^(1/3)*SIN(('OddsRatio_working_3-way'!Y25+2*PI())/3)</f>
        <v>0.39010050001188795</v>
      </c>
      <c r="AE25" s="11">
        <f>'OddsRatio_working_3-way'!X25^(1/3)*SIN(('OddsRatio_working_3-way'!Y25+4*PI())/3)</f>
        <v>-0.52210100430434292</v>
      </c>
      <c r="AF25" s="11">
        <f>-'OddsRatio_working_3-way'!U25/(3*'OddsRatio_working_3-way'!X25^(1/3))*COS(('OddsRatio_working_3-way'!Y25)/3)</f>
        <v>0.52665978407215763</v>
      </c>
      <c r="AG25" s="11">
        <f>-'OddsRatio_working_3-way'!U25/(3*'OddsRatio_working_3-way'!X25^(1/3))*COS(('OddsRatio_working_3-way'!Y25+2*PI())/3)</f>
        <v>-0.3776456820657017</v>
      </c>
      <c r="AH25" s="11">
        <f>-'OddsRatio_working_3-way'!U25/(3*'OddsRatio_working_3-way'!X25^(1/3))*COS(('OddsRatio_working_3-way'!Y25+4*PI())/3)</f>
        <v>-0.14901410200645601</v>
      </c>
      <c r="AI25" s="11">
        <f>'OddsRatio_working_3-way'!U25/(3*'OddsRatio_working_3-way'!X25^(1/3))*SIN(('OddsRatio_working_3-way'!Y25)/3)</f>
        <v>-0.13200050429245491</v>
      </c>
      <c r="AJ25" s="11">
        <f>'OddsRatio_working_3-way'!U25/(3*'OddsRatio_working_3-way'!X25^(1/3))*SIN(('OddsRatio_working_3-way'!Y25+2*PI())/3)</f>
        <v>-0.39010050001188801</v>
      </c>
      <c r="AK25" s="11">
        <f>'OddsRatio_working_3-way'!U25/(3*'OddsRatio_working_3-way'!X25^(1/3))*SIN(('OddsRatio_working_3-way'!Y25+4*PI())/3)</f>
        <v>0.52210100430434303</v>
      </c>
      <c r="AL25" s="11">
        <f>'OddsRatio_working_3-way'!Z25+'OddsRatio_working_3-way'!AF25</f>
        <v>1.0533195681443153</v>
      </c>
      <c r="AM25" s="11">
        <f>'OddsRatio_working_3-way'!AA25+'OddsRatio_working_3-way'!AG25</f>
        <v>-0.7552913641314033</v>
      </c>
      <c r="AN25" s="11">
        <f>'OddsRatio_working_3-way'!AB25+'OddsRatio_working_3-way'!AH25</f>
        <v>-0.29802820401291197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1.0533195681443153</v>
      </c>
      <c r="AS25" s="11">
        <f>IF(('OddsRatio_working_3-way'!X25=0),IF(Q25&gt;0,-Q25^(1/3),(-Q25)^(1/3)),'OddsRatio_working_3-way'!AM25-'OddsRatio_working_3-way'!R25/3)</f>
        <v>-0.7552913641314033</v>
      </c>
      <c r="AT25" s="11">
        <f>IF(('OddsRatio_working_3-way'!X25=0),IF(Q25&gt;0,-Q25^(1/3),(-Q25)^(1/3)),'OddsRatio_working_3-way'!AN25-'OddsRatio_working_3-way'!R25/3)</f>
        <v>-0.29802820401291197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2.25</v>
      </c>
      <c r="B26" s="4">
        <f>IF('True_Odds_Calculator_3-way'!B27="","",'True_Odds_Calculator_3-way'!B27)</f>
        <v>3.64</v>
      </c>
      <c r="C26" s="4">
        <f>IF('True_Odds_Calculator_3-way'!C27="","",'True_Odds_Calculator_3-way'!C27)</f>
        <v>3.24</v>
      </c>
      <c r="D26" s="9">
        <f t="shared" si="13"/>
        <v>0.43399075898535466</v>
      </c>
      <c r="E26" s="9">
        <f t="shared" si="14"/>
        <v>0.26634967029047396</v>
      </c>
      <c r="F26" s="9">
        <f t="shared" si="15"/>
        <v>0.29965957072417138</v>
      </c>
      <c r="G26" s="9">
        <f t="shared" si="16"/>
        <v>1.0433572223296961</v>
      </c>
      <c r="H26" s="9">
        <f t="shared" si="17"/>
        <v>2.3041965279121204</v>
      </c>
      <c r="I26" s="9">
        <f t="shared" si="18"/>
        <v>3.7544630669503976</v>
      </c>
      <c r="J26" s="9">
        <f t="shared" si="19"/>
        <v>3.3371201780185196</v>
      </c>
      <c r="K26" s="11">
        <f t="shared" si="20"/>
        <v>0.44444444444444442</v>
      </c>
      <c r="L26" s="11">
        <f t="shared" si="21"/>
        <v>0.27472527472527469</v>
      </c>
      <c r="M26" s="11">
        <f t="shared" si="22"/>
        <v>0.30864197530864196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-0.27856916745805638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0.23101041619560136</v>
      </c>
      <c r="Q26" s="11">
        <f>2*'OddsRatio_working_3-way'!K26*'OddsRatio_working_3-way'!L26*'OddsRatio_working_3-way'!M26</f>
        <v>7.5370445740816097E-2</v>
      </c>
      <c r="R26" s="11">
        <f t="shared" si="23"/>
        <v>0</v>
      </c>
      <c r="S26" s="11">
        <f t="shared" si="24"/>
        <v>-0.82927489177489166</v>
      </c>
      <c r="T26" s="11">
        <f t="shared" si="25"/>
        <v>-0.2705627705627705</v>
      </c>
      <c r="U26" s="11">
        <f>'OddsRatio_working_3-way'!S26-'OddsRatio_working_3-way'!R26^2/3</f>
        <v>-0.82927489177489166</v>
      </c>
      <c r="V26" s="11">
        <f>'OddsRatio_working_3-way'!S26*'OddsRatio_working_3-way'!R26/3-2*'OddsRatio_working_3-way'!R26^3/27-'OddsRatio_working_3-way'!T26</f>
        <v>0.2705627705627705</v>
      </c>
      <c r="W26" s="11">
        <f>'OddsRatio_working_3-way'!V26^2+4*'OddsRatio_working_3-way'!U26^3/27</f>
        <v>-1.1283154244204383E-2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0.14533355347166632</v>
      </c>
      <c r="Y26" s="11">
        <f>IF('OddsRatio_working_3-way'!W26&gt;=0,IF('OddsRatio_working_3-way'!V26+SQRT('OddsRatio_working_3-way'!W26)&gt;0,0,PI()),ACOS('OddsRatio_working_3-way'!V26/(2*'OddsRatio_working_3-way'!X26)))</f>
        <v>0.37410842934121291</v>
      </c>
      <c r="Z26" s="11">
        <f>'OddsRatio_working_3-way'!X26^(1/3)*COS('OddsRatio_working_3-way'!Y26/3)</f>
        <v>0.52167861116484804</v>
      </c>
      <c r="AA26" s="11">
        <f>'OddsRatio_working_3-way'!X26^(1/3)*COS(('OddsRatio_working_3-way'!Y26+2*PI())/3)</f>
        <v>-0.31747227242647508</v>
      </c>
      <c r="AB26" s="11">
        <f>'OddsRatio_working_3-way'!X26^(1/3)*COS(('OddsRatio_working_3-way'!Y26+4*PI())/3)</f>
        <v>-0.20420633873837307</v>
      </c>
      <c r="AC26" s="11">
        <f>'OddsRatio_working_3-way'!X26^(1/3)*SIN('OddsRatio_working_3-way'!Y26/3)</f>
        <v>6.5394117304840016E-2</v>
      </c>
      <c r="AD26" s="11">
        <f>'OddsRatio_working_3-way'!X26^(1/3)*SIN(('OddsRatio_working_3-way'!Y26+2*PI())/3)</f>
        <v>0.41908987122732266</v>
      </c>
      <c r="AE26" s="11">
        <f>'OddsRatio_working_3-way'!X26^(1/3)*SIN(('OddsRatio_working_3-way'!Y26+4*PI())/3)</f>
        <v>-0.48448398853216268</v>
      </c>
      <c r="AF26" s="11">
        <f>-'OddsRatio_working_3-way'!U26/(3*'OddsRatio_working_3-way'!X26^(1/3))*COS(('OddsRatio_working_3-way'!Y26)/3)</f>
        <v>0.52167861116484804</v>
      </c>
      <c r="AG26" s="11">
        <f>-'OddsRatio_working_3-way'!U26/(3*'OddsRatio_working_3-way'!X26^(1/3))*COS(('OddsRatio_working_3-way'!Y26+2*PI())/3)</f>
        <v>-0.31747227242647508</v>
      </c>
      <c r="AH26" s="11">
        <f>-'OddsRatio_working_3-way'!U26/(3*'OddsRatio_working_3-way'!X26^(1/3))*COS(('OddsRatio_working_3-way'!Y26+4*PI())/3)</f>
        <v>-0.20420633873837307</v>
      </c>
      <c r="AI26" s="11">
        <f>'OddsRatio_working_3-way'!U26/(3*'OddsRatio_working_3-way'!X26^(1/3))*SIN(('OddsRatio_working_3-way'!Y26)/3)</f>
        <v>-6.5394117304840016E-2</v>
      </c>
      <c r="AJ26" s="11">
        <f>'OddsRatio_working_3-way'!U26/(3*'OddsRatio_working_3-way'!X26^(1/3))*SIN(('OddsRatio_working_3-way'!Y26+2*PI())/3)</f>
        <v>-0.41908987122732266</v>
      </c>
      <c r="AK26" s="11">
        <f>'OddsRatio_working_3-way'!U26/(3*'OddsRatio_working_3-way'!X26^(1/3))*SIN(('OddsRatio_working_3-way'!Y26+4*PI())/3)</f>
        <v>0.48448398853216268</v>
      </c>
      <c r="AL26" s="11">
        <f>'OddsRatio_working_3-way'!Z26+'OddsRatio_working_3-way'!AF26</f>
        <v>1.0433572223296961</v>
      </c>
      <c r="AM26" s="11">
        <f>'OddsRatio_working_3-way'!AA26+'OddsRatio_working_3-way'!AG26</f>
        <v>-0.63494454485295015</v>
      </c>
      <c r="AN26" s="11">
        <f>'OddsRatio_working_3-way'!AB26+'OddsRatio_working_3-way'!AH26</f>
        <v>-0.40841267747674614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1.0433572223296961</v>
      </c>
      <c r="AS26" s="11">
        <f>IF(('OddsRatio_working_3-way'!X26=0),IF(Q26&gt;0,-Q26^(1/3),(-Q26)^(1/3)),'OddsRatio_working_3-way'!AM26-'OddsRatio_working_3-way'!R26/3)</f>
        <v>-0.63494454485295015</v>
      </c>
      <c r="AT26" s="11">
        <f>IF(('OddsRatio_working_3-way'!X26=0),IF(Q26&gt;0,-Q26^(1/3),(-Q26)^(1/3)),'OddsRatio_working_3-way'!AN26-'OddsRatio_working_3-way'!R26/3)</f>
        <v>-0.40841267747674614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2.92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2.58</v>
      </c>
      <c r="D27" s="9">
        <f t="shared" si="13"/>
        <v>0.33347609891018676</v>
      </c>
      <c r="E27" s="9">
        <f t="shared" si="14"/>
        <v>0.28842010779997218</v>
      </c>
      <c r="F27" s="9">
        <f t="shared" si="15"/>
        <v>0.37810379328984112</v>
      </c>
      <c r="G27" s="9">
        <f t="shared" si="16"/>
        <v>1.0409977395244743</v>
      </c>
      <c r="H27" s="9">
        <f t="shared" si="17"/>
        <v>2.9987156598869906</v>
      </c>
      <c r="I27" s="9">
        <f t="shared" si="18"/>
        <v>3.4671646426730045</v>
      </c>
      <c r="J27" s="9">
        <f t="shared" si="19"/>
        <v>2.6447764284486697</v>
      </c>
      <c r="K27" s="11">
        <f t="shared" si="20"/>
        <v>0.34246575342465752</v>
      </c>
      <c r="L27" s="11">
        <f t="shared" si="21"/>
        <v>0.29673590504451036</v>
      </c>
      <c r="M27" s="11">
        <f t="shared" si="22"/>
        <v>0.38759689922480617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-0.28318758076576589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0.23120948319678186</v>
      </c>
      <c r="Q27" s="11">
        <f>2*'OddsRatio_working_3-way'!K27*'OddsRatio_working_3-way'!L27*'OddsRatio_working_3-way'!M27</f>
        <v>7.8776655262958031E-2</v>
      </c>
      <c r="R27" s="11">
        <f t="shared" si="23"/>
        <v>0</v>
      </c>
      <c r="S27" s="11">
        <f t="shared" si="24"/>
        <v>-0.81645347077569452</v>
      </c>
      <c r="T27" s="11">
        <f t="shared" si="25"/>
        <v>-0.27817835460841372</v>
      </c>
      <c r="U27" s="11">
        <f>'OddsRatio_working_3-way'!S27-'OddsRatio_working_3-way'!R27^2/3</f>
        <v>-0.81645347077569452</v>
      </c>
      <c r="V27" s="11">
        <f>'OddsRatio_working_3-way'!S27*'OddsRatio_working_3-way'!R27/3-2*'OddsRatio_working_3-way'!R27^3/27-'OddsRatio_working_3-way'!T27</f>
        <v>0.27817835460841372</v>
      </c>
      <c r="W27" s="11">
        <f>'OddsRatio_working_3-way'!V27^2+4*'OddsRatio_working_3-way'!U27^3/27</f>
        <v>-3.2456679458763293E-3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0.14197611147524142</v>
      </c>
      <c r="Y27" s="11">
        <f>IF('OddsRatio_working_3-way'!W27&gt;=0,IF('OddsRatio_working_3-way'!V27+SQRT('OddsRatio_working_3-way'!W27)&gt;0,0,PI()),ACOS('OddsRatio_working_3-way'!V27/(2*'OddsRatio_working_3-way'!X27)))</f>
        <v>0.20200609276111425</v>
      </c>
      <c r="Z27" s="11">
        <f>'OddsRatio_working_3-way'!X27^(1/3)*COS('OddsRatio_working_3-way'!Y27/3)</f>
        <v>0.52049886976223725</v>
      </c>
      <c r="AA27" s="11">
        <f>'OddsRatio_working_3-way'!X27^(1/3)*COS(('OddsRatio_working_3-way'!Y27+2*PI())/3)</f>
        <v>-0.290647833294504</v>
      </c>
      <c r="AB27" s="11">
        <f>'OddsRatio_working_3-way'!X27^(1/3)*COS(('OddsRatio_working_3-way'!Y27+4*PI())/3)</f>
        <v>-0.22985103646773347</v>
      </c>
      <c r="AC27" s="11">
        <f>'OddsRatio_working_3-way'!X27^(1/3)*SIN('OddsRatio_working_3-way'!Y27/3)</f>
        <v>3.5101047013803184E-2</v>
      </c>
      <c r="AD27" s="11">
        <f>'OddsRatio_working_3-way'!X27^(1/3)*SIN(('OddsRatio_working_3-way'!Y27+2*PI())/3)</f>
        <v>0.43321472034828384</v>
      </c>
      <c r="AE27" s="11">
        <f>'OddsRatio_working_3-way'!X27^(1/3)*SIN(('OddsRatio_working_3-way'!Y27+4*PI())/3)</f>
        <v>-0.46831576736208685</v>
      </c>
      <c r="AF27" s="11">
        <f>-'OddsRatio_working_3-way'!U27/(3*'OddsRatio_working_3-way'!X27^(1/3))*COS(('OddsRatio_working_3-way'!Y27)/3)</f>
        <v>0.52049886976223703</v>
      </c>
      <c r="AG27" s="11">
        <f>-'OddsRatio_working_3-way'!U27/(3*'OddsRatio_working_3-way'!X27^(1/3))*COS(('OddsRatio_working_3-way'!Y27+2*PI())/3)</f>
        <v>-0.29064783329450389</v>
      </c>
      <c r="AH27" s="11">
        <f>-'OddsRatio_working_3-way'!U27/(3*'OddsRatio_working_3-way'!X27^(1/3))*COS(('OddsRatio_working_3-way'!Y27+4*PI())/3)</f>
        <v>-0.22985103646773339</v>
      </c>
      <c r="AI27" s="11">
        <f>'OddsRatio_working_3-way'!U27/(3*'OddsRatio_working_3-way'!X27^(1/3))*SIN(('OddsRatio_working_3-way'!Y27)/3)</f>
        <v>-3.510104701380317E-2</v>
      </c>
      <c r="AJ27" s="11">
        <f>'OddsRatio_working_3-way'!U27/(3*'OddsRatio_working_3-way'!X27^(1/3))*SIN(('OddsRatio_working_3-way'!Y27+2*PI())/3)</f>
        <v>-0.43321472034828368</v>
      </c>
      <c r="AK27" s="11">
        <f>'OddsRatio_working_3-way'!U27/(3*'OddsRatio_working_3-way'!X27^(1/3))*SIN(('OddsRatio_working_3-way'!Y27+4*PI())/3)</f>
        <v>0.46831576736208669</v>
      </c>
      <c r="AL27" s="11">
        <f>'OddsRatio_working_3-way'!Z27+'OddsRatio_working_3-way'!AF27</f>
        <v>1.0409977395244743</v>
      </c>
      <c r="AM27" s="11">
        <f>'OddsRatio_working_3-way'!AA27+'OddsRatio_working_3-way'!AG27</f>
        <v>-0.58129566658900789</v>
      </c>
      <c r="AN27" s="11">
        <f>'OddsRatio_working_3-way'!AB27+'OddsRatio_working_3-way'!AH27</f>
        <v>-0.45970207293546683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1.0409977395244743</v>
      </c>
      <c r="AS27" s="11">
        <f>IF(('OddsRatio_working_3-way'!X27=0),IF(Q27&gt;0,-Q27^(1/3),(-Q27)^(1/3)),'OddsRatio_working_3-way'!AM27-'OddsRatio_working_3-way'!R27/3)</f>
        <v>-0.58129566658900789</v>
      </c>
      <c r="AT27" s="11">
        <f>IF(('OddsRatio_working_3-way'!X27=0),IF(Q27&gt;0,-Q27^(1/3),(-Q27)^(1/3)),'OddsRatio_working_3-way'!AN27-'OddsRatio_working_3-way'!R27/3)</f>
        <v>-0.45970207293546683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3.73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2.06</v>
      </c>
      <c r="D28" s="9">
        <f t="shared" si="13"/>
        <v>0.25975839663640382</v>
      </c>
      <c r="E28" s="9">
        <f t="shared" si="14"/>
        <v>0.26551803011132097</v>
      </c>
      <c r="F28" s="9">
        <f t="shared" si="15"/>
        <v>0.4747235732522751</v>
      </c>
      <c r="G28" s="9">
        <f t="shared" si="16"/>
        <v>1.0438575767866261</v>
      </c>
      <c r="H28" s="9">
        <f t="shared" si="17"/>
        <v>3.8497311846274886</v>
      </c>
      <c r="I28" s="9">
        <f t="shared" si="18"/>
        <v>3.7662225784845589</v>
      </c>
      <c r="J28" s="9">
        <f t="shared" si="19"/>
        <v>2.1064890313938238</v>
      </c>
      <c r="K28" s="11">
        <f t="shared" si="20"/>
        <v>0.26809651474530832</v>
      </c>
      <c r="L28" s="11">
        <f t="shared" si="21"/>
        <v>0.27397260273972601</v>
      </c>
      <c r="M28" s="11">
        <f t="shared" si="22"/>
        <v>0.4854368932038835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-0.27342956378247496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0.22962382696632339</v>
      </c>
      <c r="Q28" s="11">
        <f>2*'OddsRatio_working_3-way'!K28*'OddsRatio_working_3-way'!L28*'OddsRatio_working_3-way'!M28</f>
        <v>7.1311747505069384E-2</v>
      </c>
      <c r="R28" s="11">
        <f t="shared" si="23"/>
        <v>0</v>
      </c>
      <c r="S28" s="11">
        <f t="shared" si="24"/>
        <v>-0.83979151262882112</v>
      </c>
      <c r="T28" s="11">
        <f t="shared" si="25"/>
        <v>-0.26080481758659046</v>
      </c>
      <c r="U28" s="11">
        <f>'OddsRatio_working_3-way'!S28-'OddsRatio_working_3-way'!R28^2/3</f>
        <v>-0.83979151262882112</v>
      </c>
      <c r="V28" s="11">
        <f>'OddsRatio_working_3-way'!S28*'OddsRatio_working_3-way'!R28/3-2*'OddsRatio_working_3-way'!R28^3/27-'OddsRatio_working_3-way'!T28</f>
        <v>0.26080481758659046</v>
      </c>
      <c r="W28" s="11">
        <f>'OddsRatio_working_3-way'!V28^2+4*'OddsRatio_working_3-way'!U28^3/27</f>
        <v>-1.9723481710355012E-2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0.14810691626889824</v>
      </c>
      <c r="Y28" s="11">
        <f>IF('OddsRatio_working_3-way'!W28&gt;=0,IF('OddsRatio_working_3-way'!V28+SQRT('OddsRatio_working_3-way'!W28)&gt;0,0,PI()),ACOS('OddsRatio_working_3-way'!V28/(2*'OddsRatio_working_3-way'!X28)))</f>
        <v>0.49396202834213154</v>
      </c>
      <c r="Z28" s="11">
        <f>'OddsRatio_working_3-way'!X28^(1/3)*COS('OddsRatio_working_3-way'!Y28/3)</f>
        <v>0.52192878839331303</v>
      </c>
      <c r="AA28" s="11">
        <f>'OddsRatio_working_3-way'!X28^(1/3)*COS(('OddsRatio_working_3-way'!Y28+2*PI())/3)</f>
        <v>-0.33606854216413939</v>
      </c>
      <c r="AB28" s="11">
        <f>'OddsRatio_working_3-way'!X28^(1/3)*COS(('OddsRatio_working_3-way'!Y28+4*PI())/3)</f>
        <v>-0.18586024622917371</v>
      </c>
      <c r="AC28" s="11">
        <f>'OddsRatio_working_3-way'!X28^(1/3)*SIN('OddsRatio_working_3-way'!Y28/3)</f>
        <v>8.6722800092567359E-2</v>
      </c>
      <c r="AD28" s="11">
        <f>'OddsRatio_working_3-way'!X28^(1/3)*SIN(('OddsRatio_working_3-way'!Y28+2*PI())/3)</f>
        <v>0.40864218966875793</v>
      </c>
      <c r="AE28" s="11">
        <f>'OddsRatio_working_3-way'!X28^(1/3)*SIN(('OddsRatio_working_3-way'!Y28+4*PI())/3)</f>
        <v>-0.49536498976132537</v>
      </c>
      <c r="AF28" s="11">
        <f>-'OddsRatio_working_3-way'!U28/(3*'OddsRatio_working_3-way'!X28^(1/3))*COS(('OddsRatio_working_3-way'!Y28)/3)</f>
        <v>0.52192878839331303</v>
      </c>
      <c r="AG28" s="11">
        <f>-'OddsRatio_working_3-way'!U28/(3*'OddsRatio_working_3-way'!X28^(1/3))*COS(('OddsRatio_working_3-way'!Y28+2*PI())/3)</f>
        <v>-0.33606854216413939</v>
      </c>
      <c r="AH28" s="11">
        <f>-'OddsRatio_working_3-way'!U28/(3*'OddsRatio_working_3-way'!X28^(1/3))*COS(('OddsRatio_working_3-way'!Y28+4*PI())/3)</f>
        <v>-0.18586024622917371</v>
      </c>
      <c r="AI28" s="11">
        <f>'OddsRatio_working_3-way'!U28/(3*'OddsRatio_working_3-way'!X28^(1/3))*SIN(('OddsRatio_working_3-way'!Y28)/3)</f>
        <v>-8.6722800092567359E-2</v>
      </c>
      <c r="AJ28" s="11">
        <f>'OddsRatio_working_3-way'!U28/(3*'OddsRatio_working_3-way'!X28^(1/3))*SIN(('OddsRatio_working_3-way'!Y28+2*PI())/3)</f>
        <v>-0.40864218966875793</v>
      </c>
      <c r="AK28" s="11">
        <f>'OddsRatio_working_3-way'!U28/(3*'OddsRatio_working_3-way'!X28^(1/3))*SIN(('OddsRatio_working_3-way'!Y28+4*PI())/3)</f>
        <v>0.49536498976132537</v>
      </c>
      <c r="AL28" s="11">
        <f>'OddsRatio_working_3-way'!Z28+'OddsRatio_working_3-way'!AF28</f>
        <v>1.0438575767866261</v>
      </c>
      <c r="AM28" s="11">
        <f>'OddsRatio_working_3-way'!AA28+'OddsRatio_working_3-way'!AG28</f>
        <v>-0.67213708432827879</v>
      </c>
      <c r="AN28" s="11">
        <f>'OddsRatio_working_3-way'!AB28+'OddsRatio_working_3-way'!AH28</f>
        <v>-0.37172049245834743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1.0438575767866261</v>
      </c>
      <c r="AS28" s="11">
        <f>IF(('OddsRatio_working_3-way'!X28=0),IF(Q28&gt;0,-Q28^(1/3),(-Q28)^(1/3)),'OddsRatio_working_3-way'!AM28-'OddsRatio_working_3-way'!R28/3)</f>
        <v>-0.67213708432827879</v>
      </c>
      <c r="AT28" s="11">
        <f>IF(('OddsRatio_working_3-way'!X28=0),IF(Q28&gt;0,-Q28^(1/3),(-Q28)^(1/3)),'OddsRatio_working_3-way'!AN28-'OddsRatio_working_3-way'!R28/3)</f>
        <v>-0.37172049245834743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1.43</v>
      </c>
      <c r="B29" s="4">
        <f>IF('True_Odds_Calculator_3-way'!B30="","",'True_Odds_Calculator_3-way'!B30)</f>
        <v>4.9400000000000004</v>
      </c>
      <c r="C29" s="4">
        <f>IF('True_Odds_Calculator_3-way'!C30="","",'True_Odds_Calculator_3-way'!C30)</f>
        <v>7.95</v>
      </c>
      <c r="D29" s="9">
        <f t="shared" si="13"/>
        <v>0.68708403563421339</v>
      </c>
      <c r="E29" s="9">
        <f t="shared" si="14"/>
        <v>0.19331241420989906</v>
      </c>
      <c r="F29" s="9">
        <f t="shared" si="15"/>
        <v>0.1196035501558874</v>
      </c>
      <c r="G29" s="9">
        <f t="shared" si="16"/>
        <v>1.0591303352944286</v>
      </c>
      <c r="H29" s="9">
        <f t="shared" si="17"/>
        <v>1.455426044176604</v>
      </c>
      <c r="I29" s="9">
        <f t="shared" si="18"/>
        <v>5.1729735210600483</v>
      </c>
      <c r="J29" s="9">
        <f t="shared" si="19"/>
        <v>8.3609558302962768</v>
      </c>
      <c r="K29" s="11">
        <f t="shared" si="20"/>
        <v>0.69930069930069938</v>
      </c>
      <c r="L29" s="11">
        <f t="shared" si="21"/>
        <v>0.20242914979757085</v>
      </c>
      <c r="M29" s="11">
        <f t="shared" si="22"/>
        <v>0.12578616352201258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-0.20966182749087015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0.20156555180617519</v>
      </c>
      <c r="Q29" s="11">
        <f>2*'OddsRatio_working_3-way'!K29*'OddsRatio_working_3-way'!L29*'OddsRatio_working_3-way'!M29</f>
        <v>3.5612288304977945E-2</v>
      </c>
      <c r="R29" s="11">
        <f t="shared" si="23"/>
        <v>0</v>
      </c>
      <c r="S29" s="11">
        <f t="shared" si="24"/>
        <v>-0.96138412136540441</v>
      </c>
      <c r="T29" s="11">
        <f t="shared" si="25"/>
        <v>-0.16985585183134352</v>
      </c>
      <c r="U29" s="11">
        <f>'OddsRatio_working_3-way'!S29-'OddsRatio_working_3-way'!R29^2/3</f>
        <v>-0.96138412136540441</v>
      </c>
      <c r="V29" s="11">
        <f>'OddsRatio_working_3-way'!S29*'OddsRatio_working_3-way'!R29/3-2*'OddsRatio_working_3-way'!R29^3/27-'OddsRatio_working_3-way'!T29</f>
        <v>0.16985585183134352</v>
      </c>
      <c r="W29" s="11">
        <f>'OddsRatio_working_3-way'!V29^2+4*'OddsRatio_working_3-way'!U29^3/27</f>
        <v>-0.1027887435073282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0.18141096570265502</v>
      </c>
      <c r="Y29" s="11">
        <f>IF('OddsRatio_working_3-way'!W29&gt;=0,IF('OddsRatio_working_3-way'!V29+SQRT('OddsRatio_working_3-way'!W29)&gt;0,0,PI()),ACOS('OddsRatio_working_3-way'!V29/(2*'OddsRatio_working_3-way'!X29)))</f>
        <v>1.0835979191175333</v>
      </c>
      <c r="Z29" s="11">
        <f>'OddsRatio_working_3-way'!X29^(1/3)*COS('OddsRatio_working_3-way'!Y29/3)</f>
        <v>0.52956516764721429</v>
      </c>
      <c r="AA29" s="11">
        <f>'OddsRatio_working_3-way'!X29^(1/3)*COS(('OddsRatio_working_3-way'!Y29+2*PI())/3)</f>
        <v>-0.43803552103517229</v>
      </c>
      <c r="AB29" s="11">
        <f>'OddsRatio_working_3-way'!X29^(1/3)*COS(('OddsRatio_working_3-way'!Y29+4*PI())/3)</f>
        <v>-9.1529646612042076E-2</v>
      </c>
      <c r="AC29" s="11">
        <f>'OddsRatio_working_3-way'!X29^(1/3)*SIN('OddsRatio_working_3-way'!Y29/3)</f>
        <v>0.20005525987398093</v>
      </c>
      <c r="AD29" s="11">
        <f>'OddsRatio_working_3-way'!X29^(1/3)*SIN(('OddsRatio_working_3-way'!Y29+2*PI())/3)</f>
        <v>0.35858925820486215</v>
      </c>
      <c r="AE29" s="11">
        <f>'OddsRatio_working_3-way'!X29^(1/3)*SIN(('OddsRatio_working_3-way'!Y29+4*PI())/3)</f>
        <v>-0.55864451807884308</v>
      </c>
      <c r="AF29" s="11">
        <f>-'OddsRatio_working_3-way'!U29/(3*'OddsRatio_working_3-way'!X29^(1/3))*COS(('OddsRatio_working_3-way'!Y29)/3)</f>
        <v>0.52956516764721429</v>
      </c>
      <c r="AG29" s="11">
        <f>-'OddsRatio_working_3-way'!U29/(3*'OddsRatio_working_3-way'!X29^(1/3))*COS(('OddsRatio_working_3-way'!Y29+2*PI())/3)</f>
        <v>-0.43803552103517229</v>
      </c>
      <c r="AH29" s="11">
        <f>-'OddsRatio_working_3-way'!U29/(3*'OddsRatio_working_3-way'!X29^(1/3))*COS(('OddsRatio_working_3-way'!Y29+4*PI())/3)</f>
        <v>-9.1529646612042076E-2</v>
      </c>
      <c r="AI29" s="11">
        <f>'OddsRatio_working_3-way'!U29/(3*'OddsRatio_working_3-way'!X29^(1/3))*SIN(('OddsRatio_working_3-way'!Y29)/3)</f>
        <v>-0.20005525987398093</v>
      </c>
      <c r="AJ29" s="11">
        <f>'OddsRatio_working_3-way'!U29/(3*'OddsRatio_working_3-way'!X29^(1/3))*SIN(('OddsRatio_working_3-way'!Y29+2*PI())/3)</f>
        <v>-0.35858925820486215</v>
      </c>
      <c r="AK29" s="11">
        <f>'OddsRatio_working_3-way'!U29/(3*'OddsRatio_working_3-way'!X29^(1/3))*SIN(('OddsRatio_working_3-way'!Y29+4*PI())/3)</f>
        <v>0.55864451807884308</v>
      </c>
      <c r="AL29" s="11">
        <f>'OddsRatio_working_3-way'!Z29+'OddsRatio_working_3-way'!AF29</f>
        <v>1.0591303352944286</v>
      </c>
      <c r="AM29" s="11">
        <f>'OddsRatio_working_3-way'!AA29+'OddsRatio_working_3-way'!AG29</f>
        <v>-0.87607104207034459</v>
      </c>
      <c r="AN29" s="11">
        <f>'OddsRatio_working_3-way'!AB29+'OddsRatio_working_3-way'!AH29</f>
        <v>-0.18305929322408415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1.0591303352944286</v>
      </c>
      <c r="AS29" s="11">
        <f>IF(('OddsRatio_working_3-way'!X29=0),IF(Q29&gt;0,-Q29^(1/3),(-Q29)^(1/3)),'OddsRatio_working_3-way'!AM29-'OddsRatio_working_3-way'!R29/3)</f>
        <v>-0.87607104207034459</v>
      </c>
      <c r="AT29" s="11">
        <f>IF(('OddsRatio_working_3-way'!X29=0),IF(Q29&gt;0,-Q29^(1/3),(-Q29)^(1/3)),'OddsRatio_working_3-way'!AN29-'OddsRatio_working_3-way'!R29/3)</f>
        <v>-0.18305929322408415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2.58</v>
      </c>
      <c r="B30" s="4">
        <f>IF('True_Odds_Calculator_3-way'!B31="","",'True_Odds_Calculator_3-way'!B31)</f>
        <v>3.19</v>
      </c>
      <c r="C30" s="4">
        <f>IF('True_Odds_Calculator_3-way'!C31="","",'True_Odds_Calculator_3-way'!C31)</f>
        <v>3.12</v>
      </c>
      <c r="D30" s="9">
        <f t="shared" si="13"/>
        <v>0.37994116983145076</v>
      </c>
      <c r="E30" s="9">
        <f t="shared" si="14"/>
        <v>0.30655502358116188</v>
      </c>
      <c r="F30" s="9">
        <f t="shared" si="15"/>
        <v>0.31350380658738763</v>
      </c>
      <c r="G30" s="9">
        <f t="shared" si="16"/>
        <v>1.0329027984756851</v>
      </c>
      <c r="H30" s="9">
        <f t="shared" si="17"/>
        <v>2.6319864215915829</v>
      </c>
      <c r="I30" s="9">
        <f t="shared" si="18"/>
        <v>3.2620571286617501</v>
      </c>
      <c r="J30" s="9">
        <f t="shared" si="19"/>
        <v>3.1897539327684523</v>
      </c>
      <c r="K30" s="11">
        <f t="shared" si="20"/>
        <v>0.38759689922480617</v>
      </c>
      <c r="L30" s="11">
        <f t="shared" si="21"/>
        <v>0.31347962382445144</v>
      </c>
      <c r="M30" s="11">
        <f t="shared" si="22"/>
        <v>0.32051282051282048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-0.28567489714241945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0.22937723418878186</v>
      </c>
      <c r="Q30" s="11">
        <f>2*'OddsRatio_working_3-way'!K30*'OddsRatio_working_3-way'!L30*'OddsRatio_working_3-way'!M30</f>
        <v>7.788700651571541E-2</v>
      </c>
      <c r="R30" s="11">
        <f t="shared" si="23"/>
        <v>0</v>
      </c>
      <c r="S30" s="11">
        <f t="shared" si="24"/>
        <v>-0.80293101173124382</v>
      </c>
      <c r="T30" s="11">
        <f t="shared" si="25"/>
        <v>-0.27264210924660232</v>
      </c>
      <c r="U30" s="11">
        <f>'OddsRatio_working_3-way'!S30-'OddsRatio_working_3-way'!R30^2/3</f>
        <v>-0.80293101173124382</v>
      </c>
      <c r="V30" s="11">
        <f>'OddsRatio_working_3-way'!S30*'OddsRatio_working_3-way'!R30/3-2*'OddsRatio_working_3-way'!R30^3/27-'OddsRatio_working_3-way'!T30</f>
        <v>0.27264210924660232</v>
      </c>
      <c r="W30" s="11">
        <f>'OddsRatio_working_3-way'!V30^2+4*'OddsRatio_working_3-way'!U30^3/27</f>
        <v>-2.3549003685646441E-3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0.13846355125357077</v>
      </c>
      <c r="Y30" s="11">
        <f>IF('OddsRatio_working_3-way'!W30&gt;=0,IF('OddsRatio_working_3-way'!V30+SQRT('OddsRatio_working_3-way'!W30)&gt;0,0,PI()),ACOS('OddsRatio_working_3-way'!V30/(2*'OddsRatio_working_3-way'!X30)))</f>
        <v>0.176144437732912</v>
      </c>
      <c r="Z30" s="11">
        <f>'OddsRatio_working_3-way'!X30^(1/3)*COS('OddsRatio_working_3-way'!Y30/3)</f>
        <v>0.51645139923784256</v>
      </c>
      <c r="AA30" s="11">
        <f>'OddsRatio_working_3-way'!X30^(1/3)*COS(('OddsRatio_working_3-way'!Y30+2*PI())/3)</f>
        <v>-0.28451670762102843</v>
      </c>
      <c r="AB30" s="11">
        <f>'OddsRatio_working_3-way'!X30^(1/3)*COS(('OddsRatio_working_3-way'!Y30+4*PI())/3)</f>
        <v>-0.23193469161681424</v>
      </c>
      <c r="AC30" s="11">
        <f>'OddsRatio_working_3-way'!X30^(1/3)*SIN('OddsRatio_working_3-way'!Y30/3)</f>
        <v>3.035824109456645E-2</v>
      </c>
      <c r="AD30" s="11">
        <f>'OddsRatio_working_3-way'!X30^(1/3)*SIN(('OddsRatio_working_3-way'!Y30+2*PI())/3)</f>
        <v>0.43208091101270774</v>
      </c>
      <c r="AE30" s="11">
        <f>'OddsRatio_working_3-way'!X30^(1/3)*SIN(('OddsRatio_working_3-way'!Y30+4*PI())/3)</f>
        <v>-0.46243915210727404</v>
      </c>
      <c r="AF30" s="11">
        <f>-'OddsRatio_working_3-way'!U30/(3*'OddsRatio_working_3-way'!X30^(1/3))*COS(('OddsRatio_working_3-way'!Y30)/3)</f>
        <v>0.51645139923784256</v>
      </c>
      <c r="AG30" s="11">
        <f>-'OddsRatio_working_3-way'!U30/(3*'OddsRatio_working_3-way'!X30^(1/3))*COS(('OddsRatio_working_3-way'!Y30+2*PI())/3)</f>
        <v>-0.28451670762102843</v>
      </c>
      <c r="AH30" s="11">
        <f>-'OddsRatio_working_3-way'!U30/(3*'OddsRatio_working_3-way'!X30^(1/3))*COS(('OddsRatio_working_3-way'!Y30+4*PI())/3)</f>
        <v>-0.23193469161681424</v>
      </c>
      <c r="AI30" s="11">
        <f>'OddsRatio_working_3-way'!U30/(3*'OddsRatio_working_3-way'!X30^(1/3))*SIN(('OddsRatio_working_3-way'!Y30)/3)</f>
        <v>-3.035824109456645E-2</v>
      </c>
      <c r="AJ30" s="11">
        <f>'OddsRatio_working_3-way'!U30/(3*'OddsRatio_working_3-way'!X30^(1/3))*SIN(('OddsRatio_working_3-way'!Y30+2*PI())/3)</f>
        <v>-0.43208091101270774</v>
      </c>
      <c r="AK30" s="11">
        <f>'OddsRatio_working_3-way'!U30/(3*'OddsRatio_working_3-way'!X30^(1/3))*SIN(('OddsRatio_working_3-way'!Y30+4*PI())/3)</f>
        <v>0.46243915210727404</v>
      </c>
      <c r="AL30" s="11">
        <f>'OddsRatio_working_3-way'!Z30+'OddsRatio_working_3-way'!AF30</f>
        <v>1.0329027984756851</v>
      </c>
      <c r="AM30" s="11">
        <f>'OddsRatio_working_3-way'!AA30+'OddsRatio_working_3-way'!AG30</f>
        <v>-0.56903341524205686</v>
      </c>
      <c r="AN30" s="11">
        <f>'OddsRatio_working_3-way'!AB30+'OddsRatio_working_3-way'!AH30</f>
        <v>-0.46386938323362847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1.0329027984756851</v>
      </c>
      <c r="AS30" s="11">
        <f>IF(('OddsRatio_working_3-way'!X30=0),IF(Q30&gt;0,-Q30^(1/3),(-Q30)^(1/3)),'OddsRatio_working_3-way'!AM30-'OddsRatio_working_3-way'!R30/3)</f>
        <v>-0.56903341524205686</v>
      </c>
      <c r="AT30" s="11">
        <f>IF(('OddsRatio_working_3-way'!X30=0),IF(Q30&gt;0,-Q30^(1/3),(-Q30)^(1/3)),'OddsRatio_working_3-way'!AN30-'OddsRatio_working_3-way'!R30/3)</f>
        <v>-0.46386938323362847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</v>
      </c>
      <c r="B31" s="4">
        <f>IF('True_Odds_Calculator_3-way'!B32="","",'True_Odds_Calculator_3-way'!B32)</f>
        <v>3.45</v>
      </c>
      <c r="C31" s="4">
        <f>IF('True_Odds_Calculator_3-way'!C32="","",'True_Odds_Calculator_3-way'!C32)</f>
        <v>4.2699999999999996</v>
      </c>
      <c r="D31" s="9">
        <f t="shared" si="13"/>
        <v>0.49048401108719114</v>
      </c>
      <c r="E31" s="9">
        <f t="shared" si="14"/>
        <v>0.28208219655510636</v>
      </c>
      <c r="F31" s="9">
        <f t="shared" si="15"/>
        <v>0.22743379235770264</v>
      </c>
      <c r="G31" s="9">
        <f t="shared" si="16"/>
        <v>1.0388024428837794</v>
      </c>
      <c r="H31" s="9">
        <f t="shared" si="17"/>
        <v>2.0388024428837794</v>
      </c>
      <c r="I31" s="9">
        <f t="shared" si="18"/>
        <v>3.5450659850652584</v>
      </c>
      <c r="J31" s="9">
        <f t="shared" si="19"/>
        <v>4.3968839882299591</v>
      </c>
      <c r="K31" s="11">
        <f t="shared" si="20"/>
        <v>0.5</v>
      </c>
      <c r="L31" s="11">
        <f t="shared" si="21"/>
        <v>0.28985507246376813</v>
      </c>
      <c r="M31" s="11">
        <f t="shared" si="22"/>
        <v>0.23419203747072601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-0.27191732002851032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0.22808267997148968</v>
      </c>
      <c r="Q31" s="11">
        <f>2*'OddsRatio_working_3-way'!K31*'OddsRatio_working_3-way'!L31*'OddsRatio_working_3-way'!M31</f>
        <v>6.7881749991514792E-2</v>
      </c>
      <c r="R31" s="11">
        <f t="shared" si="23"/>
        <v>0</v>
      </c>
      <c r="S31" s="11">
        <f t="shared" si="24"/>
        <v>-0.8387942332896462</v>
      </c>
      <c r="T31" s="11">
        <f t="shared" si="25"/>
        <v>-0.24964114086001379</v>
      </c>
      <c r="U31" s="11">
        <f>'OddsRatio_working_3-way'!S31-'OddsRatio_working_3-way'!R31^2/3</f>
        <v>-0.8387942332896462</v>
      </c>
      <c r="V31" s="11">
        <f>'OddsRatio_working_3-way'!S31*'OddsRatio_working_3-way'!R31/3-2*'OddsRatio_working_3-way'!R31^3/27-'OddsRatio_working_3-way'!T31</f>
        <v>0.24964114086001379</v>
      </c>
      <c r="W31" s="11">
        <f>'OddsRatio_working_3-way'!V31^2+4*'OddsRatio_working_3-way'!U31^3/27</f>
        <v>-2.5109714869423004E-2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0.14784317204331102</v>
      </c>
      <c r="Y31" s="11">
        <f>IF('OddsRatio_working_3-way'!W31&gt;=0,IF('OddsRatio_working_3-way'!V31+SQRT('OddsRatio_working_3-way'!W31)&gt;0,0,PI()),ACOS('OddsRatio_working_3-way'!V31/(2*'OddsRatio_working_3-way'!X31)))</f>
        <v>0.56558195552054702</v>
      </c>
      <c r="Z31" s="11">
        <f>'OddsRatio_working_3-way'!X31^(1/3)*COS('OddsRatio_working_3-way'!Y31/3)</f>
        <v>0.51940122144188972</v>
      </c>
      <c r="AA31" s="11">
        <f>'OddsRatio_working_3-way'!X31^(1/3)*COS(('OddsRatio_working_3-way'!Y31+2*PI())/3)</f>
        <v>-0.34552215053418905</v>
      </c>
      <c r="AB31" s="11">
        <f>'OddsRatio_working_3-way'!X31^(1/3)*COS(('OddsRatio_working_3-way'!Y31+4*PI())/3)</f>
        <v>-0.17387907090770086</v>
      </c>
      <c r="AC31" s="11">
        <f>'OddsRatio_working_3-way'!X31^(1/3)*SIN('OddsRatio_working_3-way'!Y31/3)</f>
        <v>9.909817822688953E-2</v>
      </c>
      <c r="AD31" s="11">
        <f>'OddsRatio_working_3-way'!X31^(1/3)*SIN(('OddsRatio_working_3-way'!Y31+2*PI())/3)</f>
        <v>0.40026556341189856</v>
      </c>
      <c r="AE31" s="11">
        <f>'OddsRatio_working_3-way'!X31^(1/3)*SIN(('OddsRatio_working_3-way'!Y31+4*PI())/3)</f>
        <v>-0.49936374163878794</v>
      </c>
      <c r="AF31" s="11">
        <f>-'OddsRatio_working_3-way'!U31/(3*'OddsRatio_working_3-way'!X31^(1/3))*COS(('OddsRatio_working_3-way'!Y31)/3)</f>
        <v>0.51940122144188983</v>
      </c>
      <c r="AG31" s="11">
        <f>-'OddsRatio_working_3-way'!U31/(3*'OddsRatio_working_3-way'!X31^(1/3))*COS(('OddsRatio_working_3-way'!Y31+2*PI())/3)</f>
        <v>-0.34552215053418911</v>
      </c>
      <c r="AH31" s="11">
        <f>-'OddsRatio_working_3-way'!U31/(3*'OddsRatio_working_3-way'!X31^(1/3))*COS(('OddsRatio_working_3-way'!Y31+4*PI())/3)</f>
        <v>-0.17387907090770088</v>
      </c>
      <c r="AI31" s="11">
        <f>'OddsRatio_working_3-way'!U31/(3*'OddsRatio_working_3-way'!X31^(1/3))*SIN(('OddsRatio_working_3-way'!Y31)/3)</f>
        <v>-9.9098178226889544E-2</v>
      </c>
      <c r="AJ31" s="11">
        <f>'OddsRatio_working_3-way'!U31/(3*'OddsRatio_working_3-way'!X31^(1/3))*SIN(('OddsRatio_working_3-way'!Y31+2*PI())/3)</f>
        <v>-0.40026556341189862</v>
      </c>
      <c r="AK31" s="11">
        <f>'OddsRatio_working_3-way'!U31/(3*'OddsRatio_working_3-way'!X31^(1/3))*SIN(('OddsRatio_working_3-way'!Y31+4*PI())/3)</f>
        <v>0.49936374163878799</v>
      </c>
      <c r="AL31" s="11">
        <f>'OddsRatio_working_3-way'!Z31+'OddsRatio_working_3-way'!AF31</f>
        <v>1.0388024428837794</v>
      </c>
      <c r="AM31" s="11">
        <f>'OddsRatio_working_3-way'!AA31+'OddsRatio_working_3-way'!AG31</f>
        <v>-0.69104430106837822</v>
      </c>
      <c r="AN31" s="11">
        <f>'OddsRatio_working_3-way'!AB31+'OddsRatio_working_3-way'!AH31</f>
        <v>-0.34775814181540177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1.0388024428837794</v>
      </c>
      <c r="AS31" s="11">
        <f>IF(('OddsRatio_working_3-way'!X31=0),IF(Q31&gt;0,-Q31^(1/3),(-Q31)^(1/3)),'OddsRatio_working_3-way'!AM31-'OddsRatio_working_3-way'!R31/3)</f>
        <v>-0.69104430106837822</v>
      </c>
      <c r="AT31" s="11">
        <f>IF(('OddsRatio_working_3-way'!X31=0),IF(Q31&gt;0,-Q31^(1/3),(-Q31)^(1/3)),'OddsRatio_working_3-way'!AN31-'OddsRatio_working_3-way'!R31/3)</f>
        <v>-0.34775814181540177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2.52</v>
      </c>
      <c r="B32" s="4">
        <f>IF('True_Odds_Calculator_3-way'!B33="","",'True_Odds_Calculator_3-way'!B33)</f>
        <v>3.53</v>
      </c>
      <c r="C32" s="4">
        <f>IF('True_Odds_Calculator_3-way'!C33="","",'True_Odds_Calculator_3-way'!C33)</f>
        <v>2.93</v>
      </c>
      <c r="D32" s="9">
        <f t="shared" si="13"/>
        <v>0.3891321223705228</v>
      </c>
      <c r="E32" s="9">
        <f t="shared" si="14"/>
        <v>0.27678395639399023</v>
      </c>
      <c r="F32" s="9">
        <f t="shared" si="15"/>
        <v>0.3340839212354868</v>
      </c>
      <c r="G32" s="9">
        <f t="shared" si="16"/>
        <v>1.0327771430179511</v>
      </c>
      <c r="H32" s="9">
        <f t="shared" si="17"/>
        <v>2.5698212573872854</v>
      </c>
      <c r="I32" s="9">
        <f t="shared" si="18"/>
        <v>3.6129261718354164</v>
      </c>
      <c r="J32" s="9">
        <f t="shared" si="19"/>
        <v>2.9932598860246458</v>
      </c>
      <c r="K32" s="11">
        <f t="shared" si="20"/>
        <v>0.3968253968253968</v>
      </c>
      <c r="L32" s="11">
        <f t="shared" si="21"/>
        <v>0.28328611898016998</v>
      </c>
      <c r="M32" s="11">
        <f t="shared" si="22"/>
        <v>0.34129692832764502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-0.28475971631179542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0.22943428564675988</v>
      </c>
      <c r="Q32" s="11">
        <f>2*'OddsRatio_working_3-way'!K32*'OddsRatio_working_3-way'!L32*'OddsRatio_working_3-way'!M32</f>
        <v>7.6733874798247448E-2</v>
      </c>
      <c r="R32" s="11">
        <f t="shared" si="23"/>
        <v>0</v>
      </c>
      <c r="S32" s="11">
        <f t="shared" si="24"/>
        <v>-0.80571187743263029</v>
      </c>
      <c r="T32" s="11">
        <f t="shared" si="25"/>
        <v>-0.2694688553286389</v>
      </c>
      <c r="U32" s="11">
        <f>'OddsRatio_working_3-way'!S32-'OddsRatio_working_3-way'!R32^2/3</f>
        <v>-0.80571187743263029</v>
      </c>
      <c r="V32" s="11">
        <f>'OddsRatio_working_3-way'!S32*'OddsRatio_working_3-way'!R32/3-2*'OddsRatio_working_3-way'!R32^3/27-'OddsRatio_working_3-way'!T32</f>
        <v>0.2694688553286389</v>
      </c>
      <c r="W32" s="11">
        <f>'OddsRatio_working_3-way'!V32^2+4*'OddsRatio_working_3-way'!U32^3/27</f>
        <v>-4.8747274640049826E-3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0.13918350428133708</v>
      </c>
      <c r="Y32" s="11">
        <f>IF('OddsRatio_working_3-way'!W32&gt;=0,IF('OddsRatio_working_3-way'!V32+SQRT('OddsRatio_working_3-way'!W32)&gt;0,0,PI()),ACOS('OddsRatio_working_3-way'!V32/(2*'OddsRatio_working_3-way'!X32)))</f>
        <v>0.25352440290360945</v>
      </c>
      <c r="Z32" s="11">
        <f>'OddsRatio_working_3-way'!X32^(1/3)*COS('OddsRatio_working_3-way'!Y32/3)</f>
        <v>0.51638857150897555</v>
      </c>
      <c r="AA32" s="11">
        <f>'OddsRatio_working_3-way'!X32^(1/3)*COS(('OddsRatio_working_3-way'!Y32+2*PI())/3)</f>
        <v>-0.29607702284339588</v>
      </c>
      <c r="AB32" s="11">
        <f>'OddsRatio_working_3-way'!X32^(1/3)*COS(('OddsRatio_working_3-way'!Y32+4*PI())/3)</f>
        <v>-0.22031154866557975</v>
      </c>
      <c r="AC32" s="11">
        <f>'OddsRatio_working_3-way'!X32^(1/3)*SIN('OddsRatio_working_3-way'!Y32/3)</f>
        <v>4.3743216911841763E-2</v>
      </c>
      <c r="AD32" s="11">
        <f>'OddsRatio_working_3-way'!X32^(1/3)*SIN(('OddsRatio_working_3-way'!Y32+2*PI())/3)</f>
        <v>0.42533401269480903</v>
      </c>
      <c r="AE32" s="11">
        <f>'OddsRatio_working_3-way'!X32^(1/3)*SIN(('OddsRatio_working_3-way'!Y32+4*PI())/3)</f>
        <v>-0.46907722960665083</v>
      </c>
      <c r="AF32" s="11">
        <f>-'OddsRatio_working_3-way'!U32/(3*'OddsRatio_working_3-way'!X32^(1/3))*COS(('OddsRatio_working_3-way'!Y32)/3)</f>
        <v>0.51638857150897555</v>
      </c>
      <c r="AG32" s="11">
        <f>-'OddsRatio_working_3-way'!U32/(3*'OddsRatio_working_3-way'!X32^(1/3))*COS(('OddsRatio_working_3-way'!Y32+2*PI())/3)</f>
        <v>-0.29607702284339588</v>
      </c>
      <c r="AH32" s="11">
        <f>-'OddsRatio_working_3-way'!U32/(3*'OddsRatio_working_3-way'!X32^(1/3))*COS(('OddsRatio_working_3-way'!Y32+4*PI())/3)</f>
        <v>-0.22031154866557975</v>
      </c>
      <c r="AI32" s="11">
        <f>'OddsRatio_working_3-way'!U32/(3*'OddsRatio_working_3-way'!X32^(1/3))*SIN(('OddsRatio_working_3-way'!Y32)/3)</f>
        <v>-4.3743216911841763E-2</v>
      </c>
      <c r="AJ32" s="11">
        <f>'OddsRatio_working_3-way'!U32/(3*'OddsRatio_working_3-way'!X32^(1/3))*SIN(('OddsRatio_working_3-way'!Y32+2*PI())/3)</f>
        <v>-0.42533401269480903</v>
      </c>
      <c r="AK32" s="11">
        <f>'OddsRatio_working_3-way'!U32/(3*'OddsRatio_working_3-way'!X32^(1/3))*SIN(('OddsRatio_working_3-way'!Y32+4*PI())/3)</f>
        <v>0.46907722960665083</v>
      </c>
      <c r="AL32" s="11">
        <f>'OddsRatio_working_3-way'!Z32+'OddsRatio_working_3-way'!AF32</f>
        <v>1.0327771430179511</v>
      </c>
      <c r="AM32" s="11">
        <f>'OddsRatio_working_3-way'!AA32+'OddsRatio_working_3-way'!AG32</f>
        <v>-0.59215404568679175</v>
      </c>
      <c r="AN32" s="11">
        <f>'OddsRatio_working_3-way'!AB32+'OddsRatio_working_3-way'!AH32</f>
        <v>-0.44062309733115951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1.0327771430179511</v>
      </c>
      <c r="AS32" s="11">
        <f>IF(('OddsRatio_working_3-way'!X32=0),IF(Q32&gt;0,-Q32^(1/3),(-Q32)^(1/3)),'OddsRatio_working_3-way'!AM32-'OddsRatio_working_3-way'!R32/3)</f>
        <v>-0.59215404568679175</v>
      </c>
      <c r="AT32" s="11">
        <f>IF(('OddsRatio_working_3-way'!X32=0),IF(Q32&gt;0,-Q32^(1/3),(-Q32)^(1/3)),'OddsRatio_working_3-way'!AN32-'OddsRatio_working_3-way'!R32/3)</f>
        <v>-0.44062309733115951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1.86</v>
      </c>
      <c r="B33" s="4">
        <f>IF('True_Odds_Calculator_3-way'!B34="","",'True_Odds_Calculator_3-way'!B34)</f>
        <v>4.09</v>
      </c>
      <c r="C33" s="4">
        <f>IF('True_Odds_Calculator_3-way'!C34="","",'True_Odds_Calculator_3-way'!C34)</f>
        <v>4.12</v>
      </c>
      <c r="D33" s="9">
        <f t="shared" si="13"/>
        <v>0.52755273476870668</v>
      </c>
      <c r="E33" s="9">
        <f t="shared" si="14"/>
        <v>0.23709524028574069</v>
      </c>
      <c r="F33" s="9">
        <f t="shared" si="15"/>
        <v>0.23535202494555277</v>
      </c>
      <c r="G33" s="9">
        <f t="shared" si="16"/>
        <v>1.0413315085808812</v>
      </c>
      <c r="H33" s="9">
        <f t="shared" si="17"/>
        <v>1.8955450973795576</v>
      </c>
      <c r="I33" s="9">
        <f t="shared" si="18"/>
        <v>4.2177143615149228</v>
      </c>
      <c r="J33" s="9">
        <f t="shared" si="19"/>
        <v>4.2489543067723501</v>
      </c>
      <c r="K33" s="11">
        <f t="shared" si="20"/>
        <v>0.5376344086021505</v>
      </c>
      <c r="L33" s="11">
        <f t="shared" si="21"/>
        <v>0.24449877750611249</v>
      </c>
      <c r="M33" s="11">
        <f t="shared" si="22"/>
        <v>0.24271844660194175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-0.26453190314693598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0.22557239233847676</v>
      </c>
      <c r="Q33" s="11">
        <f>2*'OddsRatio_working_3-way'!K33*'OddsRatio_working_3-way'!L33*'OddsRatio_working_3-way'!M33</f>
        <v>6.3811143518663863E-2</v>
      </c>
      <c r="R33" s="11">
        <f t="shared" si="23"/>
        <v>0</v>
      </c>
      <c r="S33" s="11">
        <f t="shared" si="24"/>
        <v>-0.85272282720916692</v>
      </c>
      <c r="T33" s="11">
        <f t="shared" si="25"/>
        <v>-0.24122286483993405</v>
      </c>
      <c r="U33" s="11">
        <f>'OddsRatio_working_3-way'!S33-'OddsRatio_working_3-way'!R33^2/3</f>
        <v>-0.85272282720916692</v>
      </c>
      <c r="V33" s="11">
        <f>'OddsRatio_working_3-way'!S33*'OddsRatio_working_3-way'!R33/3-2*'OddsRatio_working_3-way'!R33^3/27-'OddsRatio_working_3-way'!T33</f>
        <v>0.24122286483993405</v>
      </c>
      <c r="W33" s="11">
        <f>'OddsRatio_working_3-way'!V33^2+4*'OddsRatio_working_3-way'!U33^3/27</f>
        <v>-3.3670144785342485E-2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0.15154093119263815</v>
      </c>
      <c r="Y33" s="11">
        <f>IF('OddsRatio_working_3-way'!W33&gt;=0,IF('OddsRatio_working_3-way'!V33+SQRT('OddsRatio_working_3-way'!W33)&gt;0,0,PI()),ACOS('OddsRatio_working_3-way'!V33/(2*'OddsRatio_working_3-way'!X33)))</f>
        <v>0.650303587452851</v>
      </c>
      <c r="Z33" s="11">
        <f>'OddsRatio_working_3-way'!X33^(1/3)*COS('OddsRatio_working_3-way'!Y33/3)</f>
        <v>0.5206657542904406</v>
      </c>
      <c r="AA33" s="11">
        <f>'OddsRatio_working_3-way'!X33^(1/3)*COS(('OddsRatio_working_3-way'!Y33+2*PI())/3)</f>
        <v>-0.3596358782789556</v>
      </c>
      <c r="AB33" s="11">
        <f>'OddsRatio_working_3-way'!X33^(1/3)*COS(('OddsRatio_working_3-way'!Y33+4*PI())/3)</f>
        <v>-0.16102987601148508</v>
      </c>
      <c r="AC33" s="11">
        <f>'OddsRatio_working_3-way'!X33^(1/3)*SIN('OddsRatio_working_3-way'!Y33/3)</f>
        <v>0.11466522887179963</v>
      </c>
      <c r="AD33" s="11">
        <f>'OddsRatio_working_3-way'!X33^(1/3)*SIN(('OddsRatio_working_3-way'!Y33+2*PI())/3)</f>
        <v>0.39357715566020829</v>
      </c>
      <c r="AE33" s="11">
        <f>'OddsRatio_working_3-way'!X33^(1/3)*SIN(('OddsRatio_working_3-way'!Y33+4*PI())/3)</f>
        <v>-0.50824238453200787</v>
      </c>
      <c r="AF33" s="11">
        <f>-'OddsRatio_working_3-way'!U33/(3*'OddsRatio_working_3-way'!X33^(1/3))*COS(('OddsRatio_working_3-way'!Y33)/3)</f>
        <v>0.5206657542904406</v>
      </c>
      <c r="AG33" s="11">
        <f>-'OddsRatio_working_3-way'!U33/(3*'OddsRatio_working_3-way'!X33^(1/3))*COS(('OddsRatio_working_3-way'!Y33+2*PI())/3)</f>
        <v>-0.3596358782789556</v>
      </c>
      <c r="AH33" s="11">
        <f>-'OddsRatio_working_3-way'!U33/(3*'OddsRatio_working_3-way'!X33^(1/3))*COS(('OddsRatio_working_3-way'!Y33+4*PI())/3)</f>
        <v>-0.16102987601148508</v>
      </c>
      <c r="AI33" s="11">
        <f>'OddsRatio_working_3-way'!U33/(3*'OddsRatio_working_3-way'!X33^(1/3))*SIN(('OddsRatio_working_3-way'!Y33)/3)</f>
        <v>-0.11466522887179963</v>
      </c>
      <c r="AJ33" s="11">
        <f>'OddsRatio_working_3-way'!U33/(3*'OddsRatio_working_3-way'!X33^(1/3))*SIN(('OddsRatio_working_3-way'!Y33+2*PI())/3)</f>
        <v>-0.39357715566020829</v>
      </c>
      <c r="AK33" s="11">
        <f>'OddsRatio_working_3-way'!U33/(3*'OddsRatio_working_3-way'!X33^(1/3))*SIN(('OddsRatio_working_3-way'!Y33+4*PI())/3)</f>
        <v>0.50824238453200787</v>
      </c>
      <c r="AL33" s="11">
        <f>'OddsRatio_working_3-way'!Z33+'OddsRatio_working_3-way'!AF33</f>
        <v>1.0413315085808812</v>
      </c>
      <c r="AM33" s="11">
        <f>'OddsRatio_working_3-way'!AA33+'OddsRatio_working_3-way'!AG33</f>
        <v>-0.7192717565579112</v>
      </c>
      <c r="AN33" s="11">
        <f>'OddsRatio_working_3-way'!AB33+'OddsRatio_working_3-way'!AH33</f>
        <v>-0.32205975202297016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1.0413315085808812</v>
      </c>
      <c r="AS33" s="11">
        <f>IF(('OddsRatio_working_3-way'!X33=0),IF(Q33&gt;0,-Q33^(1/3),(-Q33)^(1/3)),'OddsRatio_working_3-way'!AM33-'OddsRatio_working_3-way'!R33/3)</f>
        <v>-0.7192717565579112</v>
      </c>
      <c r="AT33" s="11">
        <f>IF(('OddsRatio_working_3-way'!X33=0),IF(Q33&gt;0,-Q33^(1/3),(-Q33)^(1/3)),'OddsRatio_working_3-way'!AN33-'OddsRatio_working_3-way'!R33/3)</f>
        <v>-0.32205975202297016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7.55</v>
      </c>
      <c r="B34" s="4">
        <f>IF('True_Odds_Calculator_3-way'!B35="","",'True_Odds_Calculator_3-way'!B35)</f>
        <v>4.8</v>
      </c>
      <c r="C34" s="4">
        <f>IF('True_Odds_Calculator_3-way'!C35="","",'True_Odds_Calculator_3-way'!C35)</f>
        <v>1.46</v>
      </c>
      <c r="D34" s="9">
        <f t="shared" si="13"/>
        <v>0.12657070539494072</v>
      </c>
      <c r="E34" s="9">
        <f t="shared" si="14"/>
        <v>0.19986119624111731</v>
      </c>
      <c r="F34" s="9">
        <f t="shared" si="15"/>
        <v>0.67356809836394194</v>
      </c>
      <c r="G34" s="9">
        <f t="shared" si="16"/>
        <v>1.0535453957776515</v>
      </c>
      <c r="H34" s="9">
        <f t="shared" si="17"/>
        <v>7.9007223423436175</v>
      </c>
      <c r="I34" s="9">
        <f t="shared" si="18"/>
        <v>5.0034725039550754</v>
      </c>
      <c r="J34" s="9">
        <f t="shared" si="19"/>
        <v>1.4846308820577196</v>
      </c>
      <c r="K34" s="11">
        <f t="shared" si="20"/>
        <v>0.13245033112582782</v>
      </c>
      <c r="L34" s="11">
        <f t="shared" si="21"/>
        <v>0.20833333333333334</v>
      </c>
      <c r="M34" s="11">
        <f t="shared" si="22"/>
        <v>0.68493150684931503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-0.21639224046690253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0.20430765974175208</v>
      </c>
      <c r="Q34" s="11">
        <f>2*'OddsRatio_working_3-way'!K34*'OddsRatio_working_3-way'!L34*'OddsRatio_working_3-way'!M34</f>
        <v>3.7799752033626663E-2</v>
      </c>
      <c r="R34" s="11">
        <f t="shared" si="23"/>
        <v>0</v>
      </c>
      <c r="S34" s="11">
        <f t="shared" si="24"/>
        <v>-0.944154278826838</v>
      </c>
      <c r="T34" s="11">
        <f t="shared" si="25"/>
        <v>-0.17468164270616804</v>
      </c>
      <c r="U34" s="11">
        <f>'OddsRatio_working_3-way'!S34-'OddsRatio_working_3-way'!R34^2/3</f>
        <v>-0.944154278826838</v>
      </c>
      <c r="V34" s="11">
        <f>'OddsRatio_working_3-way'!S34*'OddsRatio_working_3-way'!R34/3-2*'OddsRatio_working_3-way'!R34^3/27-'OddsRatio_working_3-way'!T34</f>
        <v>0.17468164270616804</v>
      </c>
      <c r="W34" s="11">
        <f>'OddsRatio_working_3-way'!V34^2+4*'OddsRatio_working_3-way'!U34^3/27</f>
        <v>-9.4174457280839396E-2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0.17655603471657713</v>
      </c>
      <c r="Y34" s="11">
        <f>IF('OddsRatio_working_3-way'!W34&gt;=0,IF('OddsRatio_working_3-way'!V34+SQRT('OddsRatio_working_3-way'!W34)&gt;0,0,PI()),ACOS('OddsRatio_working_3-way'!V34/(2*'OddsRatio_working_3-way'!X34)))</f>
        <v>1.0533161717770705</v>
      </c>
      <c r="Z34" s="11">
        <f>'OddsRatio_working_3-way'!X34^(1/3)*COS('OddsRatio_working_3-way'!Y34/3)</f>
        <v>0.52677269788882575</v>
      </c>
      <c r="AA34" s="11">
        <f>'OddsRatio_working_3-way'!X34^(1/3)*COS(('OddsRatio_working_3-way'!Y34+2*PI())/3)</f>
        <v>-0.43048351611341512</v>
      </c>
      <c r="AB34" s="11">
        <f>'OddsRatio_working_3-way'!X34^(1/3)*COS(('OddsRatio_working_3-way'!Y34+4*PI())/3)</f>
        <v>-9.6289181775410709E-2</v>
      </c>
      <c r="AC34" s="11">
        <f>'OddsRatio_working_3-way'!X34^(1/3)*SIN('OddsRatio_working_3-way'!Y34/3)</f>
        <v>0.19294718889169471</v>
      </c>
      <c r="AD34" s="11">
        <f>'OddsRatio_working_3-way'!X34^(1/3)*SIN(('OddsRatio_working_3-way'!Y34+2*PI())/3)</f>
        <v>0.35972494394594101</v>
      </c>
      <c r="AE34" s="11">
        <f>'OddsRatio_working_3-way'!X34^(1/3)*SIN(('OddsRatio_working_3-way'!Y34+4*PI())/3)</f>
        <v>-0.55267213283763572</v>
      </c>
      <c r="AF34" s="11">
        <f>-'OddsRatio_working_3-way'!U34/(3*'OddsRatio_working_3-way'!X34^(1/3))*COS(('OddsRatio_working_3-way'!Y34)/3)</f>
        <v>0.52677269788882575</v>
      </c>
      <c r="AG34" s="11">
        <f>-'OddsRatio_working_3-way'!U34/(3*'OddsRatio_working_3-way'!X34^(1/3))*COS(('OddsRatio_working_3-way'!Y34+2*PI())/3)</f>
        <v>-0.43048351611341512</v>
      </c>
      <c r="AH34" s="11">
        <f>-'OddsRatio_working_3-way'!U34/(3*'OddsRatio_working_3-way'!X34^(1/3))*COS(('OddsRatio_working_3-way'!Y34+4*PI())/3)</f>
        <v>-9.6289181775410709E-2</v>
      </c>
      <c r="AI34" s="11">
        <f>'OddsRatio_working_3-way'!U34/(3*'OddsRatio_working_3-way'!X34^(1/3))*SIN(('OddsRatio_working_3-way'!Y34)/3)</f>
        <v>-0.19294718889169471</v>
      </c>
      <c r="AJ34" s="11">
        <f>'OddsRatio_working_3-way'!U34/(3*'OddsRatio_working_3-way'!X34^(1/3))*SIN(('OddsRatio_working_3-way'!Y34+2*PI())/3)</f>
        <v>-0.35972494394594101</v>
      </c>
      <c r="AK34" s="11">
        <f>'OddsRatio_working_3-way'!U34/(3*'OddsRatio_working_3-way'!X34^(1/3))*SIN(('OddsRatio_working_3-way'!Y34+4*PI())/3)</f>
        <v>0.55267213283763572</v>
      </c>
      <c r="AL34" s="11">
        <f>'OddsRatio_working_3-way'!Z34+'OddsRatio_working_3-way'!AF34</f>
        <v>1.0535453957776515</v>
      </c>
      <c r="AM34" s="11">
        <f>'OddsRatio_working_3-way'!AA34+'OddsRatio_working_3-way'!AG34</f>
        <v>-0.86096703222683024</v>
      </c>
      <c r="AN34" s="11">
        <f>'OddsRatio_working_3-way'!AB34+'OddsRatio_working_3-way'!AH34</f>
        <v>-0.19257836355082142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1.0535453957776515</v>
      </c>
      <c r="AS34" s="11">
        <f>IF(('OddsRatio_working_3-way'!X34=0),IF(Q34&gt;0,-Q34^(1/3),(-Q34)^(1/3)),'OddsRatio_working_3-way'!AM34-'OddsRatio_working_3-way'!R34/3)</f>
        <v>-0.86096703222683024</v>
      </c>
      <c r="AT34" s="11">
        <f>IF(('OddsRatio_working_3-way'!X34=0),IF(Q34&gt;0,-Q34^(1/3),(-Q34)^(1/3)),'OddsRatio_working_3-way'!AN34-'OddsRatio_working_3-way'!R34/3)</f>
        <v>-0.19257836355082142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2.67</v>
      </c>
      <c r="B35" s="4">
        <f>IF('True_Odds_Calculator_3-way'!B36="","",'True_Odds_Calculator_3-way'!B36)</f>
        <v>3.22</v>
      </c>
      <c r="C35" s="4">
        <f>IF('True_Odds_Calculator_3-way'!C36="","",'True_Odds_Calculator_3-way'!C36)</f>
        <v>2.91</v>
      </c>
      <c r="D35" s="9">
        <f t="shared" si="13"/>
        <v>0.36453092317748614</v>
      </c>
      <c r="E35" s="9">
        <f t="shared" si="14"/>
        <v>0.30144304654493431</v>
      </c>
      <c r="F35" s="9">
        <f t="shared" si="15"/>
        <v>0.3340260302775796</v>
      </c>
      <c r="G35" s="9">
        <f t="shared" si="16"/>
        <v>1.0438631706909298</v>
      </c>
      <c r="H35" s="9">
        <f t="shared" si="17"/>
        <v>2.7432514950538529</v>
      </c>
      <c r="I35" s="9">
        <f t="shared" si="18"/>
        <v>3.3173762389338641</v>
      </c>
      <c r="J35" s="9">
        <f t="shared" si="19"/>
        <v>2.9937786560196766</v>
      </c>
      <c r="K35" s="11">
        <f t="shared" si="20"/>
        <v>0.37453183520599254</v>
      </c>
      <c r="L35" s="11">
        <f t="shared" si="21"/>
        <v>0.3105590062111801</v>
      </c>
      <c r="M35" s="11">
        <f t="shared" si="22"/>
        <v>0.3436426116838488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-0.28303666008831729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0.2318290585254057</v>
      </c>
      <c r="Q35" s="11">
        <f>2*'OddsRatio_working_3-way'!K35*'OddsRatio_working_3-way'!L35*'OddsRatio_working_3-way'!M35</f>
        <v>7.9941054663933003E-2</v>
      </c>
      <c r="R35" s="11">
        <f t="shared" si="23"/>
        <v>0</v>
      </c>
      <c r="S35" s="11">
        <f t="shared" si="24"/>
        <v>-0.81907784826554608</v>
      </c>
      <c r="T35" s="11">
        <f t="shared" si="25"/>
        <v>-0.28244063733294694</v>
      </c>
      <c r="U35" s="11">
        <f>'OddsRatio_working_3-way'!S35-'OddsRatio_working_3-way'!R35^2/3</f>
        <v>-0.81907784826554608</v>
      </c>
      <c r="V35" s="11">
        <f>'OddsRatio_working_3-way'!S35*'OddsRatio_working_3-way'!R35/3-2*'OddsRatio_working_3-way'!R35^3/27-'OddsRatio_working_3-way'!T35</f>
        <v>0.28244063733294694</v>
      </c>
      <c r="W35" s="11">
        <f>'OddsRatio_working_3-way'!V35^2+4*'OddsRatio_working_3-way'!U35^3/27</f>
        <v>-1.6361644025284644E-3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0.1426612053253877</v>
      </c>
      <c r="Y35" s="11">
        <f>IF('OddsRatio_working_3-way'!W35&gt;=0,IF('OddsRatio_working_3-way'!V35+SQRT('OddsRatio_working_3-way'!W35)&gt;0,0,PI()),ACOS('OddsRatio_working_3-way'!V35/(2*'OddsRatio_working_3-way'!X35)))</f>
        <v>0.142247019550791</v>
      </c>
      <c r="Z35" s="11">
        <f>'OddsRatio_working_3-way'!X35^(1/3)*COS('OddsRatio_working_3-way'!Y35/3)</f>
        <v>0.52193158534546502</v>
      </c>
      <c r="AA35" s="11">
        <f>'OddsRatio_working_3-way'!X35^(1/3)*COS(('OddsRatio_working_3-way'!Y35+2*PI())/3)</f>
        <v>-0.28241403806632398</v>
      </c>
      <c r="AB35" s="11">
        <f>'OddsRatio_working_3-way'!X35^(1/3)*COS(('OddsRatio_working_3-way'!Y35+4*PI())/3)</f>
        <v>-0.23951754727914115</v>
      </c>
      <c r="AC35" s="11">
        <f>'OddsRatio_working_3-way'!X35^(1/3)*SIN('OddsRatio_working_3-way'!Y35/3)</f>
        <v>2.4766300503270593E-2</v>
      </c>
      <c r="AD35" s="11">
        <f>'OddsRatio_working_3-way'!X35^(1/3)*SIN(('OddsRatio_working_3-way'!Y35+2*PI())/3)</f>
        <v>0.4396228616950234</v>
      </c>
      <c r="AE35" s="11">
        <f>'OddsRatio_working_3-way'!X35^(1/3)*SIN(('OddsRatio_working_3-way'!Y35+4*PI())/3)</f>
        <v>-0.46438916219829368</v>
      </c>
      <c r="AF35" s="11">
        <f>-'OddsRatio_working_3-way'!U35/(3*'OddsRatio_working_3-way'!X35^(1/3))*COS(('OddsRatio_working_3-way'!Y35)/3)</f>
        <v>0.52193158534546491</v>
      </c>
      <c r="AG35" s="11">
        <f>-'OddsRatio_working_3-way'!U35/(3*'OddsRatio_working_3-way'!X35^(1/3))*COS(('OddsRatio_working_3-way'!Y35+2*PI())/3)</f>
        <v>-0.28241403806632392</v>
      </c>
      <c r="AH35" s="11">
        <f>-'OddsRatio_working_3-way'!U35/(3*'OddsRatio_working_3-way'!X35^(1/3))*COS(('OddsRatio_working_3-way'!Y35+4*PI())/3)</f>
        <v>-0.2395175472791411</v>
      </c>
      <c r="AI35" s="11">
        <f>'OddsRatio_working_3-way'!U35/(3*'OddsRatio_working_3-way'!X35^(1/3))*SIN(('OddsRatio_working_3-way'!Y35)/3)</f>
        <v>-2.4766300503270586E-2</v>
      </c>
      <c r="AJ35" s="11">
        <f>'OddsRatio_working_3-way'!U35/(3*'OddsRatio_working_3-way'!X35^(1/3))*SIN(('OddsRatio_working_3-way'!Y35+2*PI())/3)</f>
        <v>-0.43962286169502329</v>
      </c>
      <c r="AK35" s="11">
        <f>'OddsRatio_working_3-way'!U35/(3*'OddsRatio_working_3-way'!X35^(1/3))*SIN(('OddsRatio_working_3-way'!Y35+4*PI())/3)</f>
        <v>0.46438916219829357</v>
      </c>
      <c r="AL35" s="11">
        <f>'OddsRatio_working_3-way'!Z35+'OddsRatio_working_3-way'!AF35</f>
        <v>1.0438631706909298</v>
      </c>
      <c r="AM35" s="11">
        <f>'OddsRatio_working_3-way'!AA35+'OddsRatio_working_3-way'!AG35</f>
        <v>-0.56482807613264785</v>
      </c>
      <c r="AN35" s="11">
        <f>'OddsRatio_working_3-way'!AB35+'OddsRatio_working_3-way'!AH35</f>
        <v>-0.47903509455828225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1.0438631706909298</v>
      </c>
      <c r="AS35" s="11">
        <f>IF(('OddsRatio_working_3-way'!X35=0),IF(Q35&gt;0,-Q35^(1/3),(-Q35)^(1/3)),'OddsRatio_working_3-way'!AM35-'OddsRatio_working_3-way'!R35/3)</f>
        <v>-0.56482807613264785</v>
      </c>
      <c r="AT35" s="11">
        <f>IF(('OddsRatio_working_3-way'!X35=0),IF(Q35&gt;0,-Q35^(1/3),(-Q35)^(1/3)),'OddsRatio_working_3-way'!AN35-'OddsRatio_working_3-way'!R35/3)</f>
        <v>-0.47903509455828225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1.58</v>
      </c>
      <c r="B36" s="4">
        <f>IF('True_Odds_Calculator_3-way'!B37="","",'True_Odds_Calculator_3-way'!B37)</f>
        <v>4.22</v>
      </c>
      <c r="C36" s="4">
        <f>IF('True_Odds_Calculator_3-way'!C37="","",'True_Odds_Calculator_3-way'!C37)</f>
        <v>6.23</v>
      </c>
      <c r="D36" s="9">
        <f t="shared" si="13"/>
        <v>0.61984674324222688</v>
      </c>
      <c r="E36" s="9">
        <f t="shared" si="14"/>
        <v>0.22702075478357306</v>
      </c>
      <c r="F36" s="9">
        <f t="shared" si="15"/>
        <v>0.15313250197419995</v>
      </c>
      <c r="G36" s="9">
        <f t="shared" si="16"/>
        <v>1.0574172676200255</v>
      </c>
      <c r="H36" s="9">
        <f t="shared" si="17"/>
        <v>1.6133020152196151</v>
      </c>
      <c r="I36" s="9">
        <f t="shared" si="18"/>
        <v>4.4048836017364819</v>
      </c>
      <c r="J36" s="9">
        <f t="shared" si="19"/>
        <v>6.5302923096527339</v>
      </c>
      <c r="K36" s="11">
        <f t="shared" si="20"/>
        <v>0.63291139240506322</v>
      </c>
      <c r="L36" s="11">
        <f t="shared" si="21"/>
        <v>0.23696682464454977</v>
      </c>
      <c r="M36" s="11">
        <f t="shared" si="22"/>
        <v>0.16051364365971107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-0.23514078815482686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0.21738529639558324</v>
      </c>
      <c r="Q36" s="11">
        <f>2*'OddsRatio_working_3-way'!K36*'OddsRatio_working_3-way'!L36*'OddsRatio_working_3-way'!M36</f>
        <v>4.8147352468567717E-2</v>
      </c>
      <c r="R36" s="11">
        <f t="shared" si="23"/>
        <v>0</v>
      </c>
      <c r="S36" s="11">
        <f t="shared" si="24"/>
        <v>-0.92448995387583444</v>
      </c>
      <c r="T36" s="11">
        <f t="shared" si="25"/>
        <v>-0.2047596797067186</v>
      </c>
      <c r="U36" s="11">
        <f>'OddsRatio_working_3-way'!S36-'OddsRatio_working_3-way'!R36^2/3</f>
        <v>-0.92448995387583444</v>
      </c>
      <c r="V36" s="11">
        <f>'OddsRatio_working_3-way'!S36*'OddsRatio_working_3-way'!R36/3-2*'OddsRatio_working_3-way'!R36^3/27-'OddsRatio_working_3-way'!T36</f>
        <v>0.2047596797067186</v>
      </c>
      <c r="W36" s="11">
        <f>'OddsRatio_working_3-way'!V36^2+4*'OddsRatio_working_3-way'!U36^3/27</f>
        <v>-7.5131936104239905E-2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0.1710690376265076</v>
      </c>
      <c r="Y36" s="11">
        <f>IF('OddsRatio_working_3-way'!W36&gt;=0,IF('OddsRatio_working_3-way'!V36+SQRT('OddsRatio_working_3-way'!W36)&gt;0,0,PI()),ACOS('OddsRatio_working_3-way'!V36/(2*'OddsRatio_working_3-way'!X36)))</f>
        <v>0.92920523382749587</v>
      </c>
      <c r="Z36" s="11">
        <f>'OddsRatio_working_3-way'!X36^(1/3)*COS('OddsRatio_working_3-way'!Y36/3)</f>
        <v>0.52870863381001276</v>
      </c>
      <c r="AA36" s="11">
        <f>'OddsRatio_working_3-way'!X36^(1/3)*COS(('OddsRatio_working_3-way'!Y36+2*PI())/3)</f>
        <v>-0.41089057136109974</v>
      </c>
      <c r="AB36" s="11">
        <f>'OddsRatio_working_3-way'!X36^(1/3)*COS(('OddsRatio_working_3-way'!Y36+4*PI())/3)</f>
        <v>-0.11781806244891317</v>
      </c>
      <c r="AC36" s="11">
        <f>'OddsRatio_working_3-way'!X36^(1/3)*SIN('OddsRatio_working_3-way'!Y36/3)</f>
        <v>0.16920549191253012</v>
      </c>
      <c r="AD36" s="11">
        <f>'OddsRatio_working_3-way'!X36^(1/3)*SIN(('OddsRatio_working_3-way'!Y36+2*PI())/3)</f>
        <v>0.37327236212337023</v>
      </c>
      <c r="AE36" s="11">
        <f>'OddsRatio_working_3-way'!X36^(1/3)*SIN(('OddsRatio_working_3-way'!Y36+4*PI())/3)</f>
        <v>-0.54247785403590021</v>
      </c>
      <c r="AF36" s="11">
        <f>-'OddsRatio_working_3-way'!U36/(3*'OddsRatio_working_3-way'!X36^(1/3))*COS(('OddsRatio_working_3-way'!Y36)/3)</f>
        <v>0.52870863381001276</v>
      </c>
      <c r="AG36" s="11">
        <f>-'OddsRatio_working_3-way'!U36/(3*'OddsRatio_working_3-way'!X36^(1/3))*COS(('OddsRatio_working_3-way'!Y36+2*PI())/3)</f>
        <v>-0.41089057136109974</v>
      </c>
      <c r="AH36" s="11">
        <f>-'OddsRatio_working_3-way'!U36/(3*'OddsRatio_working_3-way'!X36^(1/3))*COS(('OddsRatio_working_3-way'!Y36+4*PI())/3)</f>
        <v>-0.11781806244891317</v>
      </c>
      <c r="AI36" s="11">
        <f>'OddsRatio_working_3-way'!U36/(3*'OddsRatio_working_3-way'!X36^(1/3))*SIN(('OddsRatio_working_3-way'!Y36)/3)</f>
        <v>-0.16920549191253012</v>
      </c>
      <c r="AJ36" s="11">
        <f>'OddsRatio_working_3-way'!U36/(3*'OddsRatio_working_3-way'!X36^(1/3))*SIN(('OddsRatio_working_3-way'!Y36+2*PI())/3)</f>
        <v>-0.37327236212337023</v>
      </c>
      <c r="AK36" s="11">
        <f>'OddsRatio_working_3-way'!U36/(3*'OddsRatio_working_3-way'!X36^(1/3))*SIN(('OddsRatio_working_3-way'!Y36+4*PI())/3)</f>
        <v>0.54247785403590021</v>
      </c>
      <c r="AL36" s="11">
        <f>'OddsRatio_working_3-way'!Z36+'OddsRatio_working_3-way'!AF36</f>
        <v>1.0574172676200255</v>
      </c>
      <c r="AM36" s="11">
        <f>'OddsRatio_working_3-way'!AA36+'OddsRatio_working_3-way'!AG36</f>
        <v>-0.82178114272219949</v>
      </c>
      <c r="AN36" s="11">
        <f>'OddsRatio_working_3-way'!AB36+'OddsRatio_working_3-way'!AH36</f>
        <v>-0.23563612489782634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1.0574172676200255</v>
      </c>
      <c r="AS36" s="11">
        <f>IF(('OddsRatio_working_3-way'!X36=0),IF(Q36&gt;0,-Q36^(1/3),(-Q36)^(1/3)),'OddsRatio_working_3-way'!AM36-'OddsRatio_working_3-way'!R36/3)</f>
        <v>-0.82178114272219949</v>
      </c>
      <c r="AT36" s="11">
        <f>IF(('OddsRatio_working_3-way'!X36=0),IF(Q36&gt;0,-Q36^(1/3),(-Q36)^(1/3)),'OddsRatio_working_3-way'!AN36-'OddsRatio_working_3-way'!R36/3)</f>
        <v>-0.23563612489782634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2.72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2.89</v>
      </c>
      <c r="D37" s="9">
        <f t="shared" si="13"/>
        <v>0.35827359879648446</v>
      </c>
      <c r="E37" s="9">
        <f t="shared" si="14"/>
        <v>0.30482148414821886</v>
      </c>
      <c r="F37" s="9">
        <f t="shared" si="15"/>
        <v>0.33690491705529674</v>
      </c>
      <c r="G37" s="9">
        <f t="shared" si="16"/>
        <v>1.0413738163768538</v>
      </c>
      <c r="H37" s="9">
        <f t="shared" si="17"/>
        <v>2.7911629641681888</v>
      </c>
      <c r="I37" s="9">
        <f t="shared" si="18"/>
        <v>3.2806086578653098</v>
      </c>
      <c r="J37" s="9">
        <f t="shared" si="19"/>
        <v>2.9681965129522534</v>
      </c>
      <c r="K37" s="11">
        <f t="shared" si="20"/>
        <v>0.36764705882352938</v>
      </c>
      <c r="L37" s="11">
        <f t="shared" si="21"/>
        <v>0.31347962382445144</v>
      </c>
      <c r="M37" s="11">
        <f t="shared" si="22"/>
        <v>0.34602076124567471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-0.28390754616215585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0.2312973002979109</v>
      </c>
      <c r="Q37" s="11">
        <f>2*'OddsRatio_working_3-way'!K37*'OddsRatio_working_3-way'!L37*'OddsRatio_working_3-way'!M37</f>
        <v>7.9757689757900319E-2</v>
      </c>
      <c r="R37" s="11">
        <f t="shared" si="23"/>
        <v>0</v>
      </c>
      <c r="S37" s="11">
        <f t="shared" si="24"/>
        <v>-0.81469233003691899</v>
      </c>
      <c r="T37" s="11">
        <f t="shared" si="25"/>
        <v>-0.28092838966790312</v>
      </c>
      <c r="U37" s="11">
        <f>'OddsRatio_working_3-way'!S37-'OddsRatio_working_3-way'!R37^2/3</f>
        <v>-0.81469233003691899</v>
      </c>
      <c r="V37" s="11">
        <f>'OddsRatio_working_3-way'!S37*'OddsRatio_working_3-way'!R37/3-2*'OddsRatio_working_3-way'!R37^3/27-'OddsRatio_working_3-way'!T37</f>
        <v>0.28092838966790312</v>
      </c>
      <c r="W37" s="11">
        <f>'OddsRatio_working_3-way'!V37^2+4*'OddsRatio_working_3-way'!U37^3/27</f>
        <v>-1.1874650893935051E-3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0.14151698238267618</v>
      </c>
      <c r="Y37" s="11">
        <f>IF('OddsRatio_working_3-way'!W37&gt;=0,IF('OddsRatio_working_3-way'!V37+SQRT('OddsRatio_working_3-way'!W37)&gt;0,0,PI()),ACOS('OddsRatio_working_3-way'!V37/(2*'OddsRatio_working_3-way'!X37)))</f>
        <v>0.12205362805029596</v>
      </c>
      <c r="Z37" s="11">
        <f>'OddsRatio_working_3-way'!X37^(1/3)*COS('OddsRatio_working_3-way'!Y37/3)</f>
        <v>0.52068690818842678</v>
      </c>
      <c r="AA37" s="11">
        <f>'OddsRatio_working_3-way'!X37^(1/3)*COS(('OddsRatio_working_3-way'!Y37+2*PI())/3)</f>
        <v>-0.27869938610847983</v>
      </c>
      <c r="AB37" s="11">
        <f>'OddsRatio_working_3-way'!X37^(1/3)*COS(('OddsRatio_working_3-way'!Y37+4*PI())/3)</f>
        <v>-0.241987522079947</v>
      </c>
      <c r="AC37" s="11">
        <f>'OddsRatio_working_3-way'!X37^(1/3)*SIN('OddsRatio_working_3-way'!Y37/3)</f>
        <v>2.1195604579326476E-2</v>
      </c>
      <c r="AD37" s="11">
        <f>'OddsRatio_working_3-way'!X37^(1/3)*SIN(('OddsRatio_working_3-way'!Y37+2*PI())/3)</f>
        <v>0.44033028761949</v>
      </c>
      <c r="AE37" s="11">
        <f>'OddsRatio_working_3-way'!X37^(1/3)*SIN(('OddsRatio_working_3-way'!Y37+4*PI())/3)</f>
        <v>-0.46152589219881635</v>
      </c>
      <c r="AF37" s="11">
        <f>-'OddsRatio_working_3-way'!U37/(3*'OddsRatio_working_3-way'!X37^(1/3))*COS(('OddsRatio_working_3-way'!Y37)/3)</f>
        <v>0.52068690818842689</v>
      </c>
      <c r="AG37" s="11">
        <f>-'OddsRatio_working_3-way'!U37/(3*'OddsRatio_working_3-way'!X37^(1/3))*COS(('OddsRatio_working_3-way'!Y37+2*PI())/3)</f>
        <v>-0.27869938610847989</v>
      </c>
      <c r="AH37" s="11">
        <f>-'OddsRatio_working_3-way'!U37/(3*'OddsRatio_working_3-way'!X37^(1/3))*COS(('OddsRatio_working_3-way'!Y37+4*PI())/3)</f>
        <v>-0.24198752207994706</v>
      </c>
      <c r="AI37" s="11">
        <f>'OddsRatio_working_3-way'!U37/(3*'OddsRatio_working_3-way'!X37^(1/3))*SIN(('OddsRatio_working_3-way'!Y37)/3)</f>
        <v>-2.1195604579326479E-2</v>
      </c>
      <c r="AJ37" s="11">
        <f>'OddsRatio_working_3-way'!U37/(3*'OddsRatio_working_3-way'!X37^(1/3))*SIN(('OddsRatio_working_3-way'!Y37+2*PI())/3)</f>
        <v>-0.44033028761949006</v>
      </c>
      <c r="AK37" s="11">
        <f>'OddsRatio_working_3-way'!U37/(3*'OddsRatio_working_3-way'!X37^(1/3))*SIN(('OddsRatio_working_3-way'!Y37+4*PI())/3)</f>
        <v>0.46152589219881646</v>
      </c>
      <c r="AL37" s="11">
        <f>'OddsRatio_working_3-way'!Z37+'OddsRatio_working_3-way'!AF37</f>
        <v>1.0413738163768538</v>
      </c>
      <c r="AM37" s="11">
        <f>'OddsRatio_working_3-way'!AA37+'OddsRatio_working_3-way'!AG37</f>
        <v>-0.55739877221695977</v>
      </c>
      <c r="AN37" s="11">
        <f>'OddsRatio_working_3-way'!AB37+'OddsRatio_working_3-way'!AH37</f>
        <v>-0.48397504415989406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1.0413738163768538</v>
      </c>
      <c r="AS37" s="11">
        <f>IF(('OddsRatio_working_3-way'!X37=0),IF(Q37&gt;0,-Q37^(1/3),(-Q37)^(1/3)),'OddsRatio_working_3-way'!AM37-'OddsRatio_working_3-way'!R37/3)</f>
        <v>-0.55739877221695977</v>
      </c>
      <c r="AT37" s="11">
        <f>IF(('OddsRatio_working_3-way'!X37=0),IF(Q37&gt;0,-Q37^(1/3),(-Q37)^(1/3)),'OddsRatio_working_3-way'!AN37-'OddsRatio_working_3-way'!R37/3)</f>
        <v>-0.48397504415989406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3.48</v>
      </c>
      <c r="C38" s="4">
        <f>IF('True_Odds_Calculator_3-way'!C39="","",'True_Odds_Calculator_3-way'!C39)</f>
        <v>3.84</v>
      </c>
      <c r="D38" s="9">
        <f t="shared" si="13"/>
        <v>0.46969535534640733</v>
      </c>
      <c r="E38" s="9">
        <f t="shared" si="14"/>
        <v>0.27834921357545189</v>
      </c>
      <c r="F38" s="9">
        <f t="shared" si="15"/>
        <v>0.25195543107814083</v>
      </c>
      <c r="G38" s="9">
        <f t="shared" si="16"/>
        <v>1.0454070144286616</v>
      </c>
      <c r="H38" s="9">
        <f t="shared" si="17"/>
        <v>2.1290395755829543</v>
      </c>
      <c r="I38" s="9">
        <f t="shared" si="18"/>
        <v>3.5926093957830809</v>
      </c>
      <c r="J38" s="9">
        <f t="shared" si="19"/>
        <v>3.968955920977399</v>
      </c>
      <c r="K38" s="11">
        <f t="shared" si="20"/>
        <v>0.48076923076923073</v>
      </c>
      <c r="L38" s="11">
        <f t="shared" si="21"/>
        <v>0.28735632183908044</v>
      </c>
      <c r="M38" s="11">
        <f t="shared" si="22"/>
        <v>0.26041666666666669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-0.27366545092838201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0.23025346301208371</v>
      </c>
      <c r="Q38" s="11">
        <f>2*'OddsRatio_working_3-way'!K38*'OddsRatio_working_3-way'!L38*'OddsRatio_working_3-way'!M38</f>
        <v>7.1954207191276154E-2</v>
      </c>
      <c r="R38" s="11">
        <f t="shared" si="23"/>
        <v>0</v>
      </c>
      <c r="S38" s="11">
        <f t="shared" si="24"/>
        <v>-0.84136840156831061</v>
      </c>
      <c r="T38" s="11">
        <f t="shared" si="25"/>
        <v>-0.26292762549009702</v>
      </c>
      <c r="U38" s="11">
        <f>'OddsRatio_working_3-way'!S38-'OddsRatio_working_3-way'!R38^2/3</f>
        <v>-0.84136840156831061</v>
      </c>
      <c r="V38" s="11">
        <f>'OddsRatio_working_3-way'!S38*'OddsRatio_working_3-way'!R38/3-2*'OddsRatio_working_3-way'!R38^3/27-'OddsRatio_working_3-way'!T38</f>
        <v>0.26292762549009702</v>
      </c>
      <c r="W38" s="11">
        <f>'OddsRatio_working_3-way'!V38^2+4*'OddsRatio_working_3-way'!U38^3/27</f>
        <v>-1.9106893940769004E-2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0.14852426585126563</v>
      </c>
      <c r="Y38" s="11">
        <f>IF('OddsRatio_working_3-way'!W38&gt;=0,IF('OddsRatio_working_3-way'!V38+SQRT('OddsRatio_working_3-way'!W38)&gt;0,0,PI()),ACOS('OddsRatio_working_3-way'!V38/(2*'OddsRatio_working_3-way'!X38)))</f>
        <v>0.48401536810421342</v>
      </c>
      <c r="Z38" s="11">
        <f>'OddsRatio_working_3-way'!X38^(1/3)*COS('OddsRatio_working_3-way'!Y38/3)</f>
        <v>0.5227035072143309</v>
      </c>
      <c r="AA38" s="11">
        <f>'OddsRatio_working_3-way'!X38^(1/3)*COS(('OddsRatio_working_3-way'!Y38+2*PI())/3)</f>
        <v>-0.33502592174944007</v>
      </c>
      <c r="AB38" s="11">
        <f>'OddsRatio_working_3-way'!X38^(1/3)*COS(('OddsRatio_working_3-way'!Y38+4*PI())/3)</f>
        <v>-0.18767758546489091</v>
      </c>
      <c r="AC38" s="11">
        <f>'OddsRatio_working_3-way'!X38^(1/3)*SIN('OddsRatio_working_3-way'!Y38/3)</f>
        <v>8.5071601618528198E-2</v>
      </c>
      <c r="AD38" s="11">
        <f>'OddsRatio_working_3-way'!X38^(1/3)*SIN(('OddsRatio_working_3-way'!Y38+2*PI())/3)</f>
        <v>0.41013871508556915</v>
      </c>
      <c r="AE38" s="11">
        <f>'OddsRatio_working_3-way'!X38^(1/3)*SIN(('OddsRatio_working_3-way'!Y38+4*PI())/3)</f>
        <v>-0.49521031670409715</v>
      </c>
      <c r="AF38" s="11">
        <f>-'OddsRatio_working_3-way'!U38/(3*'OddsRatio_working_3-way'!X38^(1/3))*COS(('OddsRatio_working_3-way'!Y38)/3)</f>
        <v>0.52270350721433068</v>
      </c>
      <c r="AG38" s="11">
        <f>-'OddsRatio_working_3-way'!U38/(3*'OddsRatio_working_3-way'!X38^(1/3))*COS(('OddsRatio_working_3-way'!Y38+2*PI())/3)</f>
        <v>-0.33502592174943996</v>
      </c>
      <c r="AH38" s="11">
        <f>-'OddsRatio_working_3-way'!U38/(3*'OddsRatio_working_3-way'!X38^(1/3))*COS(('OddsRatio_working_3-way'!Y38+4*PI())/3)</f>
        <v>-0.18767758546489083</v>
      </c>
      <c r="AI38" s="11">
        <f>'OddsRatio_working_3-way'!U38/(3*'OddsRatio_working_3-way'!X38^(1/3))*SIN(('OddsRatio_working_3-way'!Y38)/3)</f>
        <v>-8.507160161852817E-2</v>
      </c>
      <c r="AJ38" s="11">
        <f>'OddsRatio_working_3-way'!U38/(3*'OddsRatio_working_3-way'!X38^(1/3))*SIN(('OddsRatio_working_3-way'!Y38+2*PI())/3)</f>
        <v>-0.41013871508556898</v>
      </c>
      <c r="AK38" s="11">
        <f>'OddsRatio_working_3-way'!U38/(3*'OddsRatio_working_3-way'!X38^(1/3))*SIN(('OddsRatio_working_3-way'!Y38+4*PI())/3)</f>
        <v>0.49521031670409693</v>
      </c>
      <c r="AL38" s="11">
        <f>'OddsRatio_working_3-way'!Z38+'OddsRatio_working_3-way'!AF38</f>
        <v>1.0454070144286616</v>
      </c>
      <c r="AM38" s="11">
        <f>'OddsRatio_working_3-way'!AA38+'OddsRatio_working_3-way'!AG38</f>
        <v>-0.67005184349888003</v>
      </c>
      <c r="AN38" s="11">
        <f>'OddsRatio_working_3-way'!AB38+'OddsRatio_working_3-way'!AH38</f>
        <v>-0.37535517092978177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1.0454070144286616</v>
      </c>
      <c r="AS38" s="11">
        <f>IF(('OddsRatio_working_3-way'!X38=0),IF(Q38&gt;0,-Q38^(1/3),(-Q38)^(1/3)),'OddsRatio_working_3-way'!AM38-'OddsRatio_working_3-way'!R38/3)</f>
        <v>-0.67005184349888003</v>
      </c>
      <c r="AT38" s="11">
        <f>IF(('OddsRatio_working_3-way'!X38=0),IF(Q38&gt;0,-Q38^(1/3),(-Q38)^(1/3)),'OddsRatio_working_3-way'!AN38-'OddsRatio_working_3-way'!R38/3)</f>
        <v>-0.37535517092978177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3.46</v>
      </c>
      <c r="B39" s="4">
        <f>IF('True_Odds_Calculator_3-way'!B40="","",'True_Odds_Calculator_3-way'!B40)</f>
        <v>3.62</v>
      </c>
      <c r="C39" s="4">
        <f>IF('True_Odds_Calculator_3-way'!C40="","",'True_Odds_Calculator_3-way'!C40)</f>
        <v>2.16</v>
      </c>
      <c r="D39" s="9">
        <f t="shared" si="13"/>
        <v>0.28017408267655791</v>
      </c>
      <c r="E39" s="9">
        <f t="shared" si="14"/>
        <v>0.26764356093566505</v>
      </c>
      <c r="F39" s="9">
        <f t="shared" si="15"/>
        <v>0.4521823563877771</v>
      </c>
      <c r="G39" s="9">
        <f t="shared" si="16"/>
        <v>1.0443941092559779</v>
      </c>
      <c r="H39" s="9">
        <f t="shared" si="17"/>
        <v>3.5692095087697049</v>
      </c>
      <c r="I39" s="9">
        <f t="shared" si="18"/>
        <v>3.7363125662506618</v>
      </c>
      <c r="J39" s="9">
        <f t="shared" si="19"/>
        <v>2.211497166736935</v>
      </c>
      <c r="K39" s="11">
        <f t="shared" si="20"/>
        <v>0.28901734104046245</v>
      </c>
      <c r="L39" s="11">
        <f t="shared" si="21"/>
        <v>0.27624309392265195</v>
      </c>
      <c r="M39" s="11">
        <f t="shared" si="22"/>
        <v>0.46296296296296291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-0.27634777178097847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0.23064612851602273</v>
      </c>
      <c r="Q39" s="11">
        <f>2*'OddsRatio_working_3-way'!K39*'OddsRatio_working_3-way'!L39*'OddsRatio_working_3-way'!M39</f>
        <v>7.392504119103295E-2</v>
      </c>
      <c r="R39" s="11">
        <f t="shared" si="23"/>
        <v>0</v>
      </c>
      <c r="S39" s="11">
        <f t="shared" si="24"/>
        <v>-0.83462271843039526</v>
      </c>
      <c r="T39" s="11">
        <f t="shared" si="25"/>
        <v>-0.26750728154820369</v>
      </c>
      <c r="U39" s="11">
        <f>'OddsRatio_working_3-way'!S39-'OddsRatio_working_3-way'!R39^2/3</f>
        <v>-0.83462271843039526</v>
      </c>
      <c r="V39" s="11">
        <f>'OddsRatio_working_3-way'!S39*'OddsRatio_working_3-way'!R39/3-2*'OddsRatio_working_3-way'!R39^3/27-'OddsRatio_working_3-way'!T39</f>
        <v>0.26750728154820369</v>
      </c>
      <c r="W39" s="11">
        <f>'OddsRatio_working_3-way'!V39^2+4*'OddsRatio_working_3-way'!U39^3/27</f>
        <v>-1.4572310775632022E-2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0.14674165773302236</v>
      </c>
      <c r="Y39" s="11">
        <f>IF('OddsRatio_working_3-way'!W39&gt;=0,IF('OddsRatio_working_3-way'!V39+SQRT('OddsRatio_working_3-way'!W39)&gt;0,0,PI()),ACOS('OddsRatio_working_3-way'!V39/(2*'OddsRatio_working_3-way'!X39)))</f>
        <v>0.4239027728487208</v>
      </c>
      <c r="Z39" s="11">
        <f>'OddsRatio_working_3-way'!X39^(1/3)*COS('OddsRatio_working_3-way'!Y39/3)</f>
        <v>0.52219705462798893</v>
      </c>
      <c r="AA39" s="11">
        <f>'OddsRatio_working_3-way'!X39^(1/3)*COS(('OddsRatio_working_3-way'!Y39+2*PI())/3)</f>
        <v>-0.32542858802427738</v>
      </c>
      <c r="AB39" s="11">
        <f>'OddsRatio_working_3-way'!X39^(1/3)*COS(('OddsRatio_working_3-way'!Y39+4*PI())/3)</f>
        <v>-0.19676846660371158</v>
      </c>
      <c r="AC39" s="11">
        <f>'OddsRatio_working_3-way'!X39^(1/3)*SIN('OddsRatio_working_3-way'!Y39/3)</f>
        <v>7.4281955736133595E-2</v>
      </c>
      <c r="AD39" s="11">
        <f>'OddsRatio_working_3-way'!X39^(1/3)*SIN(('OddsRatio_working_3-way'!Y39+2*PI())/3)</f>
        <v>0.41509493722118185</v>
      </c>
      <c r="AE39" s="11">
        <f>'OddsRatio_working_3-way'!X39^(1/3)*SIN(('OddsRatio_working_3-way'!Y39+4*PI())/3)</f>
        <v>-0.4893768929573154</v>
      </c>
      <c r="AF39" s="11">
        <f>-'OddsRatio_working_3-way'!U39/(3*'OddsRatio_working_3-way'!X39^(1/3))*COS(('OddsRatio_working_3-way'!Y39)/3)</f>
        <v>0.52219705462798893</v>
      </c>
      <c r="AG39" s="11">
        <f>-'OddsRatio_working_3-way'!U39/(3*'OddsRatio_working_3-way'!X39^(1/3))*COS(('OddsRatio_working_3-way'!Y39+2*PI())/3)</f>
        <v>-0.32542858802427738</v>
      </c>
      <c r="AH39" s="11">
        <f>-'OddsRatio_working_3-way'!U39/(3*'OddsRatio_working_3-way'!X39^(1/3))*COS(('OddsRatio_working_3-way'!Y39+4*PI())/3)</f>
        <v>-0.19676846660371158</v>
      </c>
      <c r="AI39" s="11">
        <f>'OddsRatio_working_3-way'!U39/(3*'OddsRatio_working_3-way'!X39^(1/3))*SIN(('OddsRatio_working_3-way'!Y39)/3)</f>
        <v>-7.4281955736133595E-2</v>
      </c>
      <c r="AJ39" s="11">
        <f>'OddsRatio_working_3-way'!U39/(3*'OddsRatio_working_3-way'!X39^(1/3))*SIN(('OddsRatio_working_3-way'!Y39+2*PI())/3)</f>
        <v>-0.41509493722118185</v>
      </c>
      <c r="AK39" s="11">
        <f>'OddsRatio_working_3-way'!U39/(3*'OddsRatio_working_3-way'!X39^(1/3))*SIN(('OddsRatio_working_3-way'!Y39+4*PI())/3)</f>
        <v>0.4893768929573154</v>
      </c>
      <c r="AL39" s="11">
        <f>'OddsRatio_working_3-way'!Z39+'OddsRatio_working_3-way'!AF39</f>
        <v>1.0443941092559779</v>
      </c>
      <c r="AM39" s="11">
        <f>'OddsRatio_working_3-way'!AA39+'OddsRatio_working_3-way'!AG39</f>
        <v>-0.65085717604855475</v>
      </c>
      <c r="AN39" s="11">
        <f>'OddsRatio_working_3-way'!AB39+'OddsRatio_working_3-way'!AH39</f>
        <v>-0.39353693320742317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1.0443941092559779</v>
      </c>
      <c r="AS39" s="11">
        <f>IF(('OddsRatio_working_3-way'!X39=0),IF(Q39&gt;0,-Q39^(1/3),(-Q39)^(1/3)),'OddsRatio_working_3-way'!AM39-'OddsRatio_working_3-way'!R39/3)</f>
        <v>-0.65085717604855475</v>
      </c>
      <c r="AT39" s="11">
        <f>IF(('OddsRatio_working_3-way'!X39=0),IF(Q39&gt;0,-Q39^(1/3),(-Q39)^(1/3)),'OddsRatio_working_3-way'!AN39-'OddsRatio_working_3-way'!R39/3)</f>
        <v>-0.39353693320742317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1.79</v>
      </c>
      <c r="B40" s="4">
        <f>IF('True_Odds_Calculator_3-way'!B41="","",'True_Odds_Calculator_3-way'!B41)</f>
        <v>3.71</v>
      </c>
      <c r="C40" s="4">
        <f>IF('True_Odds_Calculator_3-way'!C41="","",'True_Odds_Calculator_3-way'!C41)</f>
        <v>4.93</v>
      </c>
      <c r="D40" s="9">
        <f t="shared" si="13"/>
        <v>0.545888963760358</v>
      </c>
      <c r="E40" s="9">
        <f t="shared" si="14"/>
        <v>0.25949458369201306</v>
      </c>
      <c r="F40" s="9">
        <f t="shared" si="15"/>
        <v>0.19461645254762866</v>
      </c>
      <c r="G40" s="9">
        <f t="shared" si="16"/>
        <v>1.0530055279853943</v>
      </c>
      <c r="H40" s="9">
        <f t="shared" si="17"/>
        <v>1.8318743671084621</v>
      </c>
      <c r="I40" s="9">
        <f t="shared" si="18"/>
        <v>3.8536449808404183</v>
      </c>
      <c r="J40" s="9">
        <f t="shared" si="19"/>
        <v>5.1383117249825991</v>
      </c>
      <c r="K40" s="11">
        <f t="shared" si="20"/>
        <v>0.55865921787709494</v>
      </c>
      <c r="L40" s="11">
        <f t="shared" si="21"/>
        <v>0.26954177897574122</v>
      </c>
      <c r="M40" s="11">
        <f t="shared" si="22"/>
        <v>0.20283975659229211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-0.25698931848266982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0.22694203970557159</v>
      </c>
      <c r="Q40" s="11">
        <f>2*'OddsRatio_working_3-way'!K40*'OddsRatio_working_3-way'!L40*'OddsRatio_working_3-way'!M40</f>
        <v>6.1088032222226529E-2</v>
      </c>
      <c r="R40" s="11">
        <f t="shared" si="23"/>
        <v>0</v>
      </c>
      <c r="S40" s="11">
        <f t="shared" si="24"/>
        <v>-0.88307965889592221</v>
      </c>
      <c r="T40" s="11">
        <f t="shared" si="25"/>
        <v>-0.23770650306754296</v>
      </c>
      <c r="U40" s="11">
        <f>'OddsRatio_working_3-way'!S40-'OddsRatio_working_3-way'!R40^2/3</f>
        <v>-0.88307965889592221</v>
      </c>
      <c r="V40" s="11">
        <f>'OddsRatio_working_3-way'!S40*'OddsRatio_working_3-way'!R40/3-2*'OddsRatio_working_3-way'!R40^3/27-'OddsRatio_working_3-way'!T40</f>
        <v>0.23770650306754296</v>
      </c>
      <c r="W40" s="11">
        <f>'OddsRatio_working_3-way'!V40^2+4*'OddsRatio_working_3-way'!U40^3/27</f>
        <v>-4.551809711118511E-2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0.15970478915156625</v>
      </c>
      <c r="Y40" s="11">
        <f>IF('OddsRatio_working_3-way'!W40&gt;=0,IF('OddsRatio_working_3-way'!V40+SQRT('OddsRatio_working_3-way'!W40)&gt;0,0,PI()),ACOS('OddsRatio_working_3-way'!V40/(2*'OddsRatio_working_3-way'!X40)))</f>
        <v>0.73145108669507775</v>
      </c>
      <c r="Z40" s="11">
        <f>'OddsRatio_working_3-way'!X40^(1/3)*COS('OddsRatio_working_3-way'!Y40/3)</f>
        <v>0.52650276399269702</v>
      </c>
      <c r="AA40" s="11">
        <f>'OddsRatio_working_3-way'!X40^(1/3)*COS(('OddsRatio_working_3-way'!Y40+2*PI())/3)</f>
        <v>-0.37667996902368617</v>
      </c>
      <c r="AB40" s="11">
        <f>'OddsRatio_working_3-way'!X40^(1/3)*COS(('OddsRatio_working_3-way'!Y40+4*PI())/3)</f>
        <v>-0.14982279496901096</v>
      </c>
      <c r="AC40" s="11">
        <f>'OddsRatio_working_3-way'!X40^(1/3)*SIN('OddsRatio_working_3-way'!Y40/3)</f>
        <v>0.13097605050806471</v>
      </c>
      <c r="AD40" s="11">
        <f>'OddsRatio_working_3-way'!X40^(1/3)*SIN(('OddsRatio_working_3-way'!Y40+2*PI())/3)</f>
        <v>0.39047674352636619</v>
      </c>
      <c r="AE40" s="11">
        <f>'OddsRatio_working_3-way'!X40^(1/3)*SIN(('OddsRatio_working_3-way'!Y40+4*PI())/3)</f>
        <v>-0.52145279403443068</v>
      </c>
      <c r="AF40" s="11">
        <f>-'OddsRatio_working_3-way'!U40/(3*'OddsRatio_working_3-way'!X40^(1/3))*COS(('OddsRatio_working_3-way'!Y40)/3)</f>
        <v>0.52650276399269713</v>
      </c>
      <c r="AG40" s="11">
        <f>-'OddsRatio_working_3-way'!U40/(3*'OddsRatio_working_3-way'!X40^(1/3))*COS(('OddsRatio_working_3-way'!Y40+2*PI())/3)</f>
        <v>-0.37667996902368628</v>
      </c>
      <c r="AH40" s="11">
        <f>-'OddsRatio_working_3-way'!U40/(3*'OddsRatio_working_3-way'!X40^(1/3))*COS(('OddsRatio_working_3-way'!Y40+4*PI())/3)</f>
        <v>-0.14982279496901099</v>
      </c>
      <c r="AI40" s="11">
        <f>'OddsRatio_working_3-way'!U40/(3*'OddsRatio_working_3-way'!X40^(1/3))*SIN(('OddsRatio_working_3-way'!Y40)/3)</f>
        <v>-0.13097605050806474</v>
      </c>
      <c r="AJ40" s="11">
        <f>'OddsRatio_working_3-way'!U40/(3*'OddsRatio_working_3-way'!X40^(1/3))*SIN(('OddsRatio_working_3-way'!Y40+2*PI())/3)</f>
        <v>-0.39047674352636624</v>
      </c>
      <c r="AK40" s="11">
        <f>'OddsRatio_working_3-way'!U40/(3*'OddsRatio_working_3-way'!X40^(1/3))*SIN(('OddsRatio_working_3-way'!Y40+4*PI())/3)</f>
        <v>0.52145279403443079</v>
      </c>
      <c r="AL40" s="11">
        <f>'OddsRatio_working_3-way'!Z40+'OddsRatio_working_3-way'!AF40</f>
        <v>1.0530055279853943</v>
      </c>
      <c r="AM40" s="11">
        <f>'OddsRatio_working_3-way'!AA40+'OddsRatio_working_3-way'!AG40</f>
        <v>-0.75335993804737245</v>
      </c>
      <c r="AN40" s="11">
        <f>'OddsRatio_working_3-way'!AB40+'OddsRatio_working_3-way'!AH40</f>
        <v>-0.29964558993802193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1.0530055279853943</v>
      </c>
      <c r="AS40" s="11">
        <f>IF(('OddsRatio_working_3-way'!X40=0),IF(Q40&gt;0,-Q40^(1/3),(-Q40)^(1/3)),'OddsRatio_working_3-way'!AM40-'OddsRatio_working_3-way'!R40/3)</f>
        <v>-0.75335993804737245</v>
      </c>
      <c r="AT40" s="11">
        <f>IF(('OddsRatio_working_3-way'!X40=0),IF(Q40&gt;0,-Q40^(1/3),(-Q40)^(1/3)),'OddsRatio_working_3-way'!AN40-'OddsRatio_working_3-way'!R40/3)</f>
        <v>-0.29964558993802193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2.15</v>
      </c>
      <c r="B41" s="4">
        <f>IF('True_Odds_Calculator_3-way'!B42="","",'True_Odds_Calculator_3-way'!B42)</f>
        <v>3.41</v>
      </c>
      <c r="C41" s="4">
        <f>IF('True_Odds_Calculator_3-way'!C42="","",'True_Odds_Calculator_3-way'!C42)</f>
        <v>3.7</v>
      </c>
      <c r="D41" s="9">
        <f t="shared" si="13"/>
        <v>0.45415433098204644</v>
      </c>
      <c r="E41" s="9">
        <f t="shared" si="14"/>
        <v>0.28419157309228965</v>
      </c>
      <c r="F41" s="9">
        <f t="shared" si="15"/>
        <v>0.26165409592566413</v>
      </c>
      <c r="G41" s="9">
        <f t="shared" si="16"/>
        <v>1.0451257985701399</v>
      </c>
      <c r="H41" s="9">
        <f t="shared" si="17"/>
        <v>2.2018946683556604</v>
      </c>
      <c r="I41" s="9">
        <f t="shared" si="18"/>
        <v>3.5187531745540377</v>
      </c>
      <c r="J41" s="9">
        <f t="shared" si="19"/>
        <v>3.8218396561393777</v>
      </c>
      <c r="K41" s="11">
        <f t="shared" si="20"/>
        <v>0.46511627906976744</v>
      </c>
      <c r="L41" s="11">
        <f t="shared" si="21"/>
        <v>0.29325513196480935</v>
      </c>
      <c r="M41" s="11">
        <f t="shared" si="22"/>
        <v>0.27027027027027023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-0.27585704780003362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0.23077022326834773</v>
      </c>
      <c r="Q41" s="11">
        <f>2*'OddsRatio_working_3-way'!K41*'OddsRatio_working_3-way'!L41*'OddsRatio_working_3-way'!M41</f>
        <v>7.3728505836532815E-2</v>
      </c>
      <c r="R41" s="11">
        <f t="shared" si="23"/>
        <v>0</v>
      </c>
      <c r="S41" s="11">
        <f t="shared" si="24"/>
        <v>-0.83655728613332747</v>
      </c>
      <c r="T41" s="11">
        <f t="shared" si="25"/>
        <v>-0.26727069844515255</v>
      </c>
      <c r="U41" s="11">
        <f>'OddsRatio_working_3-way'!S41-'OddsRatio_working_3-way'!R41^2/3</f>
        <v>-0.83655728613332747</v>
      </c>
      <c r="V41" s="11">
        <f>'OddsRatio_working_3-way'!S41*'OddsRatio_working_3-way'!R41/3-2*'OddsRatio_working_3-way'!R41^3/27-'OddsRatio_working_3-way'!T41</f>
        <v>0.26727069844515255</v>
      </c>
      <c r="W41" s="11">
        <f>'OddsRatio_working_3-way'!V41^2+4*'OddsRatio_working_3-way'!U41^3/27</f>
        <v>-1.5299157489754106E-2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0.14725215086469345</v>
      </c>
      <c r="Y41" s="11">
        <f>IF('OddsRatio_working_3-way'!W41&gt;=0,IF('OddsRatio_working_3-way'!V41+SQRT('OddsRatio_working_3-way'!W41)&gt;0,0,PI()),ACOS('OddsRatio_working_3-way'!V41/(2*'OddsRatio_working_3-way'!X41)))</f>
        <v>0.43343767368685993</v>
      </c>
      <c r="Z41" s="11">
        <f>'OddsRatio_working_3-way'!X41^(1/3)*COS('OddsRatio_working_3-way'!Y41/3)</f>
        <v>0.52256289928506994</v>
      </c>
      <c r="AA41" s="11">
        <f>'OddsRatio_working_3-way'!X41^(1/3)*COS(('OddsRatio_working_3-way'!Y41+2*PI())/3)</f>
        <v>-0.32712470101591595</v>
      </c>
      <c r="AB41" s="11">
        <f>'OddsRatio_working_3-way'!X41^(1/3)*COS(('OddsRatio_working_3-way'!Y41+4*PI())/3)</f>
        <v>-0.19543819826915376</v>
      </c>
      <c r="AC41" s="11">
        <f>'OddsRatio_working_3-way'!X41^(1/3)*SIN('OddsRatio_working_3-way'!Y41/3)</f>
        <v>7.602923780948348E-2</v>
      </c>
      <c r="AD41" s="11">
        <f>'OddsRatio_working_3-way'!X41^(1/3)*SIN(('OddsRatio_working_3-way'!Y41+2*PI())/3)</f>
        <v>0.41453812695137804</v>
      </c>
      <c r="AE41" s="11">
        <f>'OddsRatio_working_3-way'!X41^(1/3)*SIN(('OddsRatio_working_3-way'!Y41+4*PI())/3)</f>
        <v>-0.49056736476086149</v>
      </c>
      <c r="AF41" s="11">
        <f>-'OddsRatio_working_3-way'!U41/(3*'OddsRatio_working_3-way'!X41^(1/3))*COS(('OddsRatio_working_3-way'!Y41)/3)</f>
        <v>0.52256289928506994</v>
      </c>
      <c r="AG41" s="11">
        <f>-'OddsRatio_working_3-way'!U41/(3*'OddsRatio_working_3-way'!X41^(1/3))*COS(('OddsRatio_working_3-way'!Y41+2*PI())/3)</f>
        <v>-0.32712470101591595</v>
      </c>
      <c r="AH41" s="11">
        <f>-'OddsRatio_working_3-way'!U41/(3*'OddsRatio_working_3-way'!X41^(1/3))*COS(('OddsRatio_working_3-way'!Y41+4*PI())/3)</f>
        <v>-0.19543819826915376</v>
      </c>
      <c r="AI41" s="11">
        <f>'OddsRatio_working_3-way'!U41/(3*'OddsRatio_working_3-way'!X41^(1/3))*SIN(('OddsRatio_working_3-way'!Y41)/3)</f>
        <v>-7.602923780948348E-2</v>
      </c>
      <c r="AJ41" s="11">
        <f>'OddsRatio_working_3-way'!U41/(3*'OddsRatio_working_3-way'!X41^(1/3))*SIN(('OddsRatio_working_3-way'!Y41+2*PI())/3)</f>
        <v>-0.41453812695137804</v>
      </c>
      <c r="AK41" s="11">
        <f>'OddsRatio_working_3-way'!U41/(3*'OddsRatio_working_3-way'!X41^(1/3))*SIN(('OddsRatio_working_3-way'!Y41+4*PI())/3)</f>
        <v>0.49056736476086149</v>
      </c>
      <c r="AL41" s="11">
        <f>'OddsRatio_working_3-way'!Z41+'OddsRatio_working_3-way'!AF41</f>
        <v>1.0451257985701399</v>
      </c>
      <c r="AM41" s="11">
        <f>'OddsRatio_working_3-way'!AA41+'OddsRatio_working_3-way'!AG41</f>
        <v>-0.65424940203183191</v>
      </c>
      <c r="AN41" s="11">
        <f>'OddsRatio_working_3-way'!AB41+'OddsRatio_working_3-way'!AH41</f>
        <v>-0.39087639653830752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1.0451257985701399</v>
      </c>
      <c r="AS41" s="11">
        <f>IF(('OddsRatio_working_3-way'!X41=0),IF(Q41&gt;0,-Q41^(1/3),(-Q41)^(1/3)),'OddsRatio_working_3-way'!AM41-'OddsRatio_working_3-way'!R41/3)</f>
        <v>-0.65424940203183191</v>
      </c>
      <c r="AT41" s="11">
        <f>IF(('OddsRatio_working_3-way'!X41=0),IF(Q41&gt;0,-Q41^(1/3),(-Q41)^(1/3)),'OddsRatio_working_3-way'!AN41-'OddsRatio_working_3-way'!R41/3)</f>
        <v>-0.39087639653830752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2.5299999999999998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3.04</v>
      </c>
      <c r="D42" s="9">
        <f t="shared" si="13"/>
        <v>0.38521080841045424</v>
      </c>
      <c r="E42" s="9">
        <f t="shared" si="14"/>
        <v>0.2950935291370444</v>
      </c>
      <c r="F42" s="9">
        <f t="shared" si="15"/>
        <v>0.31969566245250158</v>
      </c>
      <c r="G42" s="9">
        <f t="shared" si="16"/>
        <v>1.0431249390353656</v>
      </c>
      <c r="H42" s="9">
        <f t="shared" si="17"/>
        <v>2.5959811567241085</v>
      </c>
      <c r="I42" s="9">
        <f t="shared" si="18"/>
        <v>3.3887561103909873</v>
      </c>
      <c r="J42" s="9">
        <f t="shared" si="19"/>
        <v>3.1279748756321455</v>
      </c>
      <c r="K42" s="11">
        <f t="shared" si="20"/>
        <v>0.39525691699604748</v>
      </c>
      <c r="L42" s="11">
        <f t="shared" si="21"/>
        <v>0.303951367781155</v>
      </c>
      <c r="M42" s="11">
        <f t="shared" si="22"/>
        <v>0.32894736842105265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-0.28246658400268598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0.23158349999968386</v>
      </c>
      <c r="Q42" s="11">
        <f>2*'OddsRatio_working_3-way'!K42*'OddsRatio_working_3-way'!L42*'OddsRatio_working_3-way'!M42</f>
        <v>7.90387372012573E-2</v>
      </c>
      <c r="R42" s="11">
        <f t="shared" si="23"/>
        <v>0</v>
      </c>
      <c r="S42" s="11">
        <f t="shared" si="24"/>
        <v>-0.81986158050285241</v>
      </c>
      <c r="T42" s="11">
        <f t="shared" si="25"/>
        <v>-0.27981623907947184</v>
      </c>
      <c r="U42" s="11">
        <f>'OddsRatio_working_3-way'!S42-'OddsRatio_working_3-way'!R42^2/3</f>
        <v>-0.81986158050285241</v>
      </c>
      <c r="V42" s="11">
        <f>'OddsRatio_working_3-way'!S42*'OddsRatio_working_3-way'!R42/3-2*'OddsRatio_working_3-way'!R42^3/27-'OddsRatio_working_3-way'!T42</f>
        <v>0.27981623907947184</v>
      </c>
      <c r="W42" s="11">
        <f>'OddsRatio_working_3-way'!V42^2+4*'OddsRatio_working_3-way'!U42^3/27</f>
        <v>-3.3456615801897016E-3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0.14286601173194577</v>
      </c>
      <c r="Y42" s="11">
        <f>IF('OddsRatio_working_3-way'!W42&gt;=0,IF('OddsRatio_working_3-way'!V42+SQRT('OddsRatio_working_3-way'!W42)&gt;0,0,PI()),ACOS('OddsRatio_working_3-way'!V42/(2*'OddsRatio_working_3-way'!X42)))</f>
        <v>0.20384209284519872</v>
      </c>
      <c r="Z42" s="11">
        <f>'OddsRatio_working_3-way'!X42^(1/3)*COS('OddsRatio_working_3-way'!Y42/3)</f>
        <v>0.52156246951768293</v>
      </c>
      <c r="AA42" s="11">
        <f>'OddsRatio_working_3-way'!X42^(1/3)*COS(('OddsRatio_working_3-way'!Y42+2*PI())/3)</f>
        <v>-0.29151945069072582</v>
      </c>
      <c r="AB42" s="11">
        <f>'OddsRatio_working_3-way'!X42^(1/3)*COS(('OddsRatio_working_3-way'!Y42+4*PI())/3)</f>
        <v>-0.23004301882695721</v>
      </c>
      <c r="AC42" s="11">
        <f>'OddsRatio_working_3-way'!X42^(1/3)*SIN('OddsRatio_working_3-way'!Y42/3)</f>
        <v>3.5493434485364649E-2</v>
      </c>
      <c r="AD42" s="11">
        <f>'OddsRatio_working_3-way'!X42^(1/3)*SIN(('OddsRatio_working_3-way'!Y42+2*PI())/3)</f>
        <v>0.43393963102017807</v>
      </c>
      <c r="AE42" s="11">
        <f>'OddsRatio_working_3-way'!X42^(1/3)*SIN(('OddsRatio_working_3-way'!Y42+4*PI())/3)</f>
        <v>-0.46943306550554259</v>
      </c>
      <c r="AF42" s="11">
        <f>-'OddsRatio_working_3-way'!U42/(3*'OddsRatio_working_3-way'!X42^(1/3))*COS(('OddsRatio_working_3-way'!Y42)/3)</f>
        <v>0.52156246951768281</v>
      </c>
      <c r="AG42" s="11">
        <f>-'OddsRatio_working_3-way'!U42/(3*'OddsRatio_working_3-way'!X42^(1/3))*COS(('OddsRatio_working_3-way'!Y42+2*PI())/3)</f>
        <v>-0.29151945069072577</v>
      </c>
      <c r="AH42" s="11">
        <f>-'OddsRatio_working_3-way'!U42/(3*'OddsRatio_working_3-way'!X42^(1/3))*COS(('OddsRatio_working_3-way'!Y42+4*PI())/3)</f>
        <v>-0.23004301882695719</v>
      </c>
      <c r="AI42" s="11">
        <f>'OddsRatio_working_3-way'!U42/(3*'OddsRatio_working_3-way'!X42^(1/3))*SIN(('OddsRatio_working_3-way'!Y42)/3)</f>
        <v>-3.5493434485364642E-2</v>
      </c>
      <c r="AJ42" s="11">
        <f>'OddsRatio_working_3-way'!U42/(3*'OddsRatio_working_3-way'!X42^(1/3))*SIN(('OddsRatio_working_3-way'!Y42+2*PI())/3)</f>
        <v>-0.43393963102017796</v>
      </c>
      <c r="AK42" s="11">
        <f>'OddsRatio_working_3-way'!U42/(3*'OddsRatio_working_3-way'!X42^(1/3))*SIN(('OddsRatio_working_3-way'!Y42+4*PI())/3)</f>
        <v>0.46943306550554248</v>
      </c>
      <c r="AL42" s="11">
        <f>'OddsRatio_working_3-way'!Z42+'OddsRatio_working_3-way'!AF42</f>
        <v>1.0431249390353656</v>
      </c>
      <c r="AM42" s="11">
        <f>'OddsRatio_working_3-way'!AA42+'OddsRatio_working_3-way'!AG42</f>
        <v>-0.58303890138145165</v>
      </c>
      <c r="AN42" s="11">
        <f>'OddsRatio_working_3-way'!AB42+'OddsRatio_working_3-way'!AH42</f>
        <v>-0.46008603765391443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1.0431249390353656</v>
      </c>
      <c r="AS42" s="11">
        <f>IF(('OddsRatio_working_3-way'!X42=0),IF(Q42&gt;0,-Q42^(1/3),(-Q42)^(1/3)),'OddsRatio_working_3-way'!AM42-'OddsRatio_working_3-way'!R42/3)</f>
        <v>-0.58303890138145165</v>
      </c>
      <c r="AT42" s="11">
        <f>IF(('OddsRatio_working_3-way'!X42=0),IF(Q42&gt;0,-Q42^(1/3),(-Q42)^(1/3)),'OddsRatio_working_3-way'!AN42-'OddsRatio_working_3-way'!R42/3)</f>
        <v>-0.46008603765391443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1.56</v>
      </c>
      <c r="B43" s="4">
        <f>IF('True_Odds_Calculator_3-way'!B44="","",'True_Odds_Calculator_3-way'!B44)</f>
        <v>4.16</v>
      </c>
      <c r="C43" s="4">
        <f>IF('True_Odds_Calculator_3-way'!C44="","",'True_Odds_Calculator_3-way'!C44)</f>
        <v>6.64</v>
      </c>
      <c r="D43" s="9">
        <f t="shared" si="13"/>
        <v>0.62719646261495632</v>
      </c>
      <c r="E43" s="9">
        <f t="shared" si="14"/>
        <v>0.22966880280537685</v>
      </c>
      <c r="F43" s="9">
        <f t="shared" si="15"/>
        <v>0.14313473457966647</v>
      </c>
      <c r="G43" s="9">
        <f t="shared" si="16"/>
        <v>1.0614227632881057</v>
      </c>
      <c r="H43" s="9">
        <f t="shared" si="17"/>
        <v>1.5943967474413394</v>
      </c>
      <c r="I43" s="9">
        <f t="shared" si="18"/>
        <v>4.3540959319904147</v>
      </c>
      <c r="J43" s="9">
        <f t="shared" si="19"/>
        <v>6.9864243849449155</v>
      </c>
      <c r="K43" s="11">
        <f t="shared" si="20"/>
        <v>0.64102564102564097</v>
      </c>
      <c r="L43" s="11">
        <f t="shared" si="21"/>
        <v>0.24038461538461536</v>
      </c>
      <c r="M43" s="11">
        <f t="shared" si="22"/>
        <v>0.15060240963855423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-0.23161581236187334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0.2172150139017609</v>
      </c>
      <c r="Q43" s="11">
        <f>2*'OddsRatio_working_3-way'!K43*'OddsRatio_working_3-way'!L43*'OddsRatio_working_3-way'!M43</f>
        <v>4.6413464508923266E-2</v>
      </c>
      <c r="R43" s="11">
        <f t="shared" si="23"/>
        <v>0</v>
      </c>
      <c r="S43" s="11">
        <f t="shared" si="24"/>
        <v>-0.93782463160324814</v>
      </c>
      <c r="T43" s="11">
        <f t="shared" si="25"/>
        <v>-0.20038987854770257</v>
      </c>
      <c r="U43" s="11">
        <f>'OddsRatio_working_3-way'!S43-'OddsRatio_working_3-way'!R43^2/3</f>
        <v>-0.93782463160324814</v>
      </c>
      <c r="V43" s="11">
        <f>'OddsRatio_working_3-way'!S43*'OddsRatio_working_3-way'!R43/3-2*'OddsRatio_working_3-way'!R43^3/27-'OddsRatio_working_3-way'!T43</f>
        <v>0.20038987854770257</v>
      </c>
      <c r="W43" s="11">
        <f>'OddsRatio_working_3-way'!V43^2+4*'OddsRatio_working_3-way'!U43^3/27</f>
        <v>-8.2041062211423293E-2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0.17478355588826591</v>
      </c>
      <c r="Y43" s="11">
        <f>IF('OddsRatio_working_3-way'!W43&gt;=0,IF('OddsRatio_working_3-way'!V43+SQRT('OddsRatio_working_3-way'!W43)&gt;0,0,PI()),ACOS('OddsRatio_working_3-way'!V43/(2*'OddsRatio_working_3-way'!X43)))</f>
        <v>0.96032768183927653</v>
      </c>
      <c r="Z43" s="11">
        <f>'OddsRatio_working_3-way'!X43^(1/3)*COS('OddsRatio_working_3-way'!Y43/3)</f>
        <v>0.53071138164405285</v>
      </c>
      <c r="AA43" s="11">
        <f>'OddsRatio_working_3-way'!X43^(1/3)*COS(('OddsRatio_working_3-way'!Y43+2*PI())/3)</f>
        <v>-0.41772113948381268</v>
      </c>
      <c r="AB43" s="11">
        <f>'OddsRatio_working_3-way'!X43^(1/3)*COS(('OddsRatio_working_3-way'!Y43+4*PI())/3)</f>
        <v>-0.11299024216024027</v>
      </c>
      <c r="AC43" s="11">
        <f>'OddsRatio_working_3-way'!X43^(1/3)*SIN('OddsRatio_working_3-way'!Y43/3)</f>
        <v>0.17593646560016082</v>
      </c>
      <c r="AD43" s="11">
        <f>'OddsRatio_working_3-way'!X43^(1/3)*SIN(('OddsRatio_working_3-way'!Y43+2*PI())/3)</f>
        <v>0.37164130578120774</v>
      </c>
      <c r="AE43" s="11">
        <f>'OddsRatio_working_3-way'!X43^(1/3)*SIN(('OddsRatio_working_3-way'!Y43+4*PI())/3)</f>
        <v>-0.54757777138136854</v>
      </c>
      <c r="AF43" s="11">
        <f>-'OddsRatio_working_3-way'!U43/(3*'OddsRatio_working_3-way'!X43^(1/3))*COS(('OddsRatio_working_3-way'!Y43)/3)</f>
        <v>0.53071138164405285</v>
      </c>
      <c r="AG43" s="11">
        <f>-'OddsRatio_working_3-way'!U43/(3*'OddsRatio_working_3-way'!X43^(1/3))*COS(('OddsRatio_working_3-way'!Y43+2*PI())/3)</f>
        <v>-0.41772113948381268</v>
      </c>
      <c r="AH43" s="11">
        <f>-'OddsRatio_working_3-way'!U43/(3*'OddsRatio_working_3-way'!X43^(1/3))*COS(('OddsRatio_working_3-way'!Y43+4*PI())/3)</f>
        <v>-0.11299024216024027</v>
      </c>
      <c r="AI43" s="11">
        <f>'OddsRatio_working_3-way'!U43/(3*'OddsRatio_working_3-way'!X43^(1/3))*SIN(('OddsRatio_working_3-way'!Y43)/3)</f>
        <v>-0.17593646560016082</v>
      </c>
      <c r="AJ43" s="11">
        <f>'OddsRatio_working_3-way'!U43/(3*'OddsRatio_working_3-way'!X43^(1/3))*SIN(('OddsRatio_working_3-way'!Y43+2*PI())/3)</f>
        <v>-0.37164130578120774</v>
      </c>
      <c r="AK43" s="11">
        <f>'OddsRatio_working_3-way'!U43/(3*'OddsRatio_working_3-way'!X43^(1/3))*SIN(('OddsRatio_working_3-way'!Y43+4*PI())/3)</f>
        <v>0.54757777138136854</v>
      </c>
      <c r="AL43" s="11">
        <f>'OddsRatio_working_3-way'!Z43+'OddsRatio_working_3-way'!AF43</f>
        <v>1.0614227632881057</v>
      </c>
      <c r="AM43" s="11">
        <f>'OddsRatio_working_3-way'!AA43+'OddsRatio_working_3-way'!AG43</f>
        <v>-0.83544227896762535</v>
      </c>
      <c r="AN43" s="11">
        <f>'OddsRatio_working_3-way'!AB43+'OddsRatio_working_3-way'!AH43</f>
        <v>-0.22598048432048054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1.0614227632881057</v>
      </c>
      <c r="AS43" s="11">
        <f>IF(('OddsRatio_working_3-way'!X43=0),IF(Q43&gt;0,-Q43^(1/3),(-Q43)^(1/3)),'OddsRatio_working_3-way'!AM43-'OddsRatio_working_3-way'!R43/3)</f>
        <v>-0.83544227896762535</v>
      </c>
      <c r="AT43" s="11">
        <f>IF(('OddsRatio_working_3-way'!X43=0),IF(Q43&gt;0,-Q43^(1/3),(-Q43)^(1/3)),'OddsRatio_working_3-way'!AN43-'OddsRatio_working_3-way'!R43/3)</f>
        <v>-0.22598048432048054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2.31</v>
      </c>
      <c r="B44" s="4">
        <f>IF('True_Odds_Calculator_3-way'!B45="","",'True_Odds_Calculator_3-way'!B45)</f>
        <v>3.32</v>
      </c>
      <c r="C44" s="4">
        <f>IF('True_Odds_Calculator_3-way'!C45="","",'True_Odds_Calculator_3-way'!C45)</f>
        <v>3.35</v>
      </c>
      <c r="D44" s="9">
        <f t="shared" si="13"/>
        <v>0.42081807432930696</v>
      </c>
      <c r="E44" s="9">
        <f t="shared" si="14"/>
        <v>0.29091256744167321</v>
      </c>
      <c r="F44" s="9">
        <f t="shared" si="15"/>
        <v>0.28826935822901989</v>
      </c>
      <c r="G44" s="9">
        <f t="shared" si="16"/>
        <v>1.0506288449868932</v>
      </c>
      <c r="H44" s="9">
        <f t="shared" si="17"/>
        <v>2.3763237869328302</v>
      </c>
      <c r="I44" s="9">
        <f t="shared" si="18"/>
        <v>3.4374589203695916</v>
      </c>
      <c r="J44" s="9">
        <f t="shared" si="19"/>
        <v>3.4689777857191992</v>
      </c>
      <c r="K44" s="11">
        <f t="shared" si="20"/>
        <v>0.4329004329004329</v>
      </c>
      <c r="L44" s="11">
        <f t="shared" si="21"/>
        <v>0.30120481927710846</v>
      </c>
      <c r="M44" s="11">
        <f t="shared" si="22"/>
        <v>0.29850746268656714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-0.2779919834406438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0.23275890925594217</v>
      </c>
      <c r="Q44" s="11">
        <f>2*'OddsRatio_working_3-way'!K44*'OddsRatio_working_3-way'!L44*'OddsRatio_working_3-way'!M44</f>
        <v>7.784578904881008E-2</v>
      </c>
      <c r="R44" s="11">
        <f t="shared" si="23"/>
        <v>0</v>
      </c>
      <c r="S44" s="11">
        <f t="shared" si="24"/>
        <v>-0.83728640795730114</v>
      </c>
      <c r="T44" s="11">
        <f t="shared" si="25"/>
        <v>-0.28002889898237493</v>
      </c>
      <c r="U44" s="11">
        <f>'OddsRatio_working_3-way'!S44-'OddsRatio_working_3-way'!R44^2/3</f>
        <v>-0.83728640795730114</v>
      </c>
      <c r="V44" s="11">
        <f>'OddsRatio_working_3-way'!S44*'OddsRatio_working_3-way'!R44/3-2*'OddsRatio_working_3-way'!R44^3/27-'OddsRatio_working_3-way'!T44</f>
        <v>0.28002889898237493</v>
      </c>
      <c r="W44" s="11">
        <f>'OddsRatio_working_3-way'!V44^2+4*'OddsRatio_working_3-way'!U44^3/27</f>
        <v>-8.5435793803972371E-3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0.14744470458927847</v>
      </c>
      <c r="Y44" s="11">
        <f>IF('OddsRatio_working_3-way'!W44&gt;=0,IF('OddsRatio_working_3-way'!V44+SQRT('OddsRatio_working_3-way'!W44)&gt;0,0,PI()),ACOS('OddsRatio_working_3-way'!V44/(2*'OddsRatio_working_3-way'!X44)))</f>
        <v>0.31881823969223633</v>
      </c>
      <c r="Z44" s="11">
        <f>'OddsRatio_working_3-way'!X44^(1/3)*COS('OddsRatio_working_3-way'!Y44/3)</f>
        <v>0.52531442249344662</v>
      </c>
      <c r="AA44" s="11">
        <f>'OddsRatio_working_3-way'!X44^(1/3)*COS(('OddsRatio_working_3-way'!Y44+2*PI())/3)</f>
        <v>-0.31118730633840602</v>
      </c>
      <c r="AB44" s="11">
        <f>'OddsRatio_working_3-way'!X44^(1/3)*COS(('OddsRatio_working_3-way'!Y44+4*PI())/3)</f>
        <v>-0.21412711615504076</v>
      </c>
      <c r="AC44" s="11">
        <f>'OddsRatio_working_3-way'!X44^(1/3)*SIN('OddsRatio_working_3-way'!Y44/3)</f>
        <v>5.6037726929962402E-2</v>
      </c>
      <c r="AD44" s="11">
        <f>'OddsRatio_working_3-way'!X44^(1/3)*SIN(('OddsRatio_working_3-way'!Y44+2*PI())/3)</f>
        <v>0.42691677138869522</v>
      </c>
      <c r="AE44" s="11">
        <f>'OddsRatio_working_3-way'!X44^(1/3)*SIN(('OddsRatio_working_3-way'!Y44+4*PI())/3)</f>
        <v>-0.48295449831865744</v>
      </c>
      <c r="AF44" s="11">
        <f>-'OddsRatio_working_3-way'!U44/(3*'OddsRatio_working_3-way'!X44^(1/3))*COS(('OddsRatio_working_3-way'!Y44)/3)</f>
        <v>0.52531442249344662</v>
      </c>
      <c r="AG44" s="11">
        <f>-'OddsRatio_working_3-way'!U44/(3*'OddsRatio_working_3-way'!X44^(1/3))*COS(('OddsRatio_working_3-way'!Y44+2*PI())/3)</f>
        <v>-0.31118730633840602</v>
      </c>
      <c r="AH44" s="11">
        <f>-'OddsRatio_working_3-way'!U44/(3*'OddsRatio_working_3-way'!X44^(1/3))*COS(('OddsRatio_working_3-way'!Y44+4*PI())/3)</f>
        <v>-0.21412711615504076</v>
      </c>
      <c r="AI44" s="11">
        <f>'OddsRatio_working_3-way'!U44/(3*'OddsRatio_working_3-way'!X44^(1/3))*SIN(('OddsRatio_working_3-way'!Y44)/3)</f>
        <v>-5.6037726929962402E-2</v>
      </c>
      <c r="AJ44" s="11">
        <f>'OddsRatio_working_3-way'!U44/(3*'OddsRatio_working_3-way'!X44^(1/3))*SIN(('OddsRatio_working_3-way'!Y44+2*PI())/3)</f>
        <v>-0.42691677138869522</v>
      </c>
      <c r="AK44" s="11">
        <f>'OddsRatio_working_3-way'!U44/(3*'OddsRatio_working_3-way'!X44^(1/3))*SIN(('OddsRatio_working_3-way'!Y44+4*PI())/3)</f>
        <v>0.48295449831865744</v>
      </c>
      <c r="AL44" s="11">
        <f>'OddsRatio_working_3-way'!Z44+'OddsRatio_working_3-way'!AF44</f>
        <v>1.0506288449868932</v>
      </c>
      <c r="AM44" s="11">
        <f>'OddsRatio_working_3-way'!AA44+'OddsRatio_working_3-way'!AG44</f>
        <v>-0.62237461267681204</v>
      </c>
      <c r="AN44" s="11">
        <f>'OddsRatio_working_3-way'!AB44+'OddsRatio_working_3-way'!AH44</f>
        <v>-0.42825423231008153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1.0506288449868932</v>
      </c>
      <c r="AS44" s="11">
        <f>IF(('OddsRatio_working_3-way'!X44=0),IF(Q44&gt;0,-Q44^(1/3),(-Q44)^(1/3)),'OddsRatio_working_3-way'!AM44-'OddsRatio_working_3-way'!R44/3)</f>
        <v>-0.62237461267681204</v>
      </c>
      <c r="AT44" s="11">
        <f>IF(('OddsRatio_working_3-way'!X44=0),IF(Q44&gt;0,-Q44^(1/3),(-Q44)^(1/3)),'OddsRatio_working_3-way'!AN44-'OddsRatio_working_3-way'!R44/3)</f>
        <v>-0.42825423231008153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2.78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2.6</v>
      </c>
      <c r="D45" s="9">
        <f t="shared" si="13"/>
        <v>0.34800381071018549</v>
      </c>
      <c r="E45" s="9">
        <f t="shared" si="14"/>
        <v>0.27942814839741403</v>
      </c>
      <c r="F45" s="9">
        <f t="shared" si="15"/>
        <v>0.37256804089240064</v>
      </c>
      <c r="G45" s="9">
        <f t="shared" si="16"/>
        <v>1.0525459282630816</v>
      </c>
      <c r="H45" s="9">
        <f t="shared" si="17"/>
        <v>2.8735317523082848</v>
      </c>
      <c r="I45" s="9">
        <f t="shared" si="18"/>
        <v>3.5787375242445494</v>
      </c>
      <c r="J45" s="9">
        <f t="shared" si="19"/>
        <v>2.6840734852209307</v>
      </c>
      <c r="K45" s="11">
        <f t="shared" si="20"/>
        <v>0.35971223021582738</v>
      </c>
      <c r="L45" s="11">
        <f t="shared" si="21"/>
        <v>0.28985507246376813</v>
      </c>
      <c r="M45" s="11">
        <f t="shared" si="22"/>
        <v>0.38461538461538458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-0.27981360730813354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0.23379289879133486</v>
      </c>
      <c r="Q45" s="11">
        <f>2*'OddsRatio_working_3-way'!K45*'OddsRatio_working_3-way'!L45*'OddsRatio_working_3-way'!M45</f>
        <v>8.0203395811778669E-2</v>
      </c>
      <c r="R45" s="11">
        <f t="shared" si="23"/>
        <v>0</v>
      </c>
      <c r="S45" s="11">
        <f t="shared" si="24"/>
        <v>-0.83553084155010293</v>
      </c>
      <c r="T45" s="11">
        <f t="shared" si="25"/>
        <v>-0.28663150653519825</v>
      </c>
      <c r="U45" s="11">
        <f>'OddsRatio_working_3-way'!S45-'OddsRatio_working_3-way'!R45^2/3</f>
        <v>-0.83553084155010293</v>
      </c>
      <c r="V45" s="11">
        <f>'OddsRatio_working_3-way'!S45*'OddsRatio_working_3-way'!R45/3-2*'OddsRatio_working_3-way'!R45^3/27-'OddsRatio_working_3-way'!T45</f>
        <v>0.28663150653519825</v>
      </c>
      <c r="W45" s="11">
        <f>'OddsRatio_working_3-way'!V45^2+4*'OddsRatio_working_3-way'!U45^3/27</f>
        <v>-4.2562948746575485E-3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0.14698121938983816</v>
      </c>
      <c r="Y45" s="11">
        <f>IF('OddsRatio_working_3-way'!W45&gt;=0,IF('OddsRatio_working_3-way'!V45+SQRT('OddsRatio_working_3-way'!W45)&gt;0,0,PI()),ACOS('OddsRatio_working_3-way'!V45/(2*'OddsRatio_working_3-way'!X45)))</f>
        <v>0.22379757847705251</v>
      </c>
      <c r="Z45" s="11">
        <f>'OddsRatio_working_3-way'!X45^(1/3)*COS('OddsRatio_working_3-way'!Y45/3)</f>
        <v>0.52627296413154079</v>
      </c>
      <c r="AA45" s="11">
        <f>'OddsRatio_working_3-way'!X45^(1/3)*COS(('OddsRatio_working_3-way'!Y45+2*PI())/3)</f>
        <v>-0.29719945031102485</v>
      </c>
      <c r="AB45" s="11">
        <f>'OddsRatio_working_3-way'!X45^(1/3)*COS(('OddsRatio_working_3-way'!Y45+4*PI())/3)</f>
        <v>-0.22907351382051602</v>
      </c>
      <c r="AC45" s="11">
        <f>'OddsRatio_working_3-way'!X45^(1/3)*SIN('OddsRatio_working_3-way'!Y45/3)</f>
        <v>3.9332527771590721E-2</v>
      </c>
      <c r="AD45" s="11">
        <f>'OddsRatio_working_3-way'!X45^(1/3)*SIN(('OddsRatio_working_3-way'!Y45+2*PI())/3)</f>
        <v>0.43609949237705564</v>
      </c>
      <c r="AE45" s="11">
        <f>'OddsRatio_working_3-way'!X45^(1/3)*SIN(('OddsRatio_working_3-way'!Y45+4*PI())/3)</f>
        <v>-0.47543202014864633</v>
      </c>
      <c r="AF45" s="11">
        <f>-'OddsRatio_working_3-way'!U45/(3*'OddsRatio_working_3-way'!X45^(1/3))*COS(('OddsRatio_working_3-way'!Y45)/3)</f>
        <v>0.52627296413154079</v>
      </c>
      <c r="AG45" s="11">
        <f>-'OddsRatio_working_3-way'!U45/(3*'OddsRatio_working_3-way'!X45^(1/3))*COS(('OddsRatio_working_3-way'!Y45+2*PI())/3)</f>
        <v>-0.29719945031102485</v>
      </c>
      <c r="AH45" s="11">
        <f>-'OddsRatio_working_3-way'!U45/(3*'OddsRatio_working_3-way'!X45^(1/3))*COS(('OddsRatio_working_3-way'!Y45+4*PI())/3)</f>
        <v>-0.22907351382051602</v>
      </c>
      <c r="AI45" s="11">
        <f>'OddsRatio_working_3-way'!U45/(3*'OddsRatio_working_3-way'!X45^(1/3))*SIN(('OddsRatio_working_3-way'!Y45)/3)</f>
        <v>-3.9332527771590721E-2</v>
      </c>
      <c r="AJ45" s="11">
        <f>'OddsRatio_working_3-way'!U45/(3*'OddsRatio_working_3-way'!X45^(1/3))*SIN(('OddsRatio_working_3-way'!Y45+2*PI())/3)</f>
        <v>-0.43609949237705564</v>
      </c>
      <c r="AK45" s="11">
        <f>'OddsRatio_working_3-way'!U45/(3*'OddsRatio_working_3-way'!X45^(1/3))*SIN(('OddsRatio_working_3-way'!Y45+4*PI())/3)</f>
        <v>0.47543202014864633</v>
      </c>
      <c r="AL45" s="11">
        <f>'OddsRatio_working_3-way'!Z45+'OddsRatio_working_3-way'!AF45</f>
        <v>1.0525459282630816</v>
      </c>
      <c r="AM45" s="11">
        <f>'OddsRatio_working_3-way'!AA45+'OddsRatio_working_3-way'!AG45</f>
        <v>-0.5943989006220497</v>
      </c>
      <c r="AN45" s="11">
        <f>'OddsRatio_working_3-way'!AB45+'OddsRatio_working_3-way'!AH45</f>
        <v>-0.45814702764103205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1.0525459282630816</v>
      </c>
      <c r="AS45" s="11">
        <f>IF(('OddsRatio_working_3-way'!X45=0),IF(Q45&gt;0,-Q45^(1/3),(-Q45)^(1/3)),'OddsRatio_working_3-way'!AM45-'OddsRatio_working_3-way'!R45/3)</f>
        <v>-0.5943989006220497</v>
      </c>
      <c r="AT45" s="11">
        <f>IF(('OddsRatio_working_3-way'!X45=0),IF(Q45&gt;0,-Q45^(1/3),(-Q45)^(1/3)),'OddsRatio_working_3-way'!AN45-'OddsRatio_working_3-way'!R45/3)</f>
        <v>-0.45814702764103205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2.84</v>
      </c>
      <c r="B46" s="4">
        <f>IF('True_Odds_Calculator_3-way'!B47="","",'True_Odds_Calculator_3-way'!B47)</f>
        <v>3.41</v>
      </c>
      <c r="C46" s="4">
        <f>IF('True_Odds_Calculator_3-way'!C47="","",'True_Odds_Calculator_3-way'!C47)</f>
        <v>2.58</v>
      </c>
      <c r="D46" s="9">
        <f t="shared" si="13"/>
        <v>0.34093134153683408</v>
      </c>
      <c r="E46" s="9">
        <f t="shared" si="14"/>
        <v>0.28312605814046349</v>
      </c>
      <c r="F46" s="9">
        <f t="shared" si="15"/>
        <v>0.37594260032270232</v>
      </c>
      <c r="G46" s="9">
        <f t="shared" si="16"/>
        <v>1.0506205932272739</v>
      </c>
      <c r="H46" s="9">
        <f t="shared" si="17"/>
        <v>2.9331418915381837</v>
      </c>
      <c r="I46" s="9">
        <f t="shared" si="18"/>
        <v>3.5319956296777302</v>
      </c>
      <c r="J46" s="9">
        <f t="shared" si="19"/>
        <v>2.6599805372990932</v>
      </c>
      <c r="K46" s="11">
        <f t="shared" si="20"/>
        <v>0.35211267605633806</v>
      </c>
      <c r="L46" s="11">
        <f t="shared" si="21"/>
        <v>0.29325513196480935</v>
      </c>
      <c r="M46" s="11">
        <f t="shared" si="22"/>
        <v>0.38759689922480617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-0.28041389348617562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0.23333298113260706</v>
      </c>
      <c r="Q46" s="11">
        <f>2*'OddsRatio_working_3-way'!K46*'OddsRatio_working_3-way'!L46*'OddsRatio_working_3-way'!M46</f>
        <v>8.0045619599522153E-2</v>
      </c>
      <c r="R46" s="11">
        <f t="shared" si="23"/>
        <v>0</v>
      </c>
      <c r="S46" s="11">
        <f t="shared" si="24"/>
        <v>-0.83210206966478406</v>
      </c>
      <c r="T46" s="11">
        <f t="shared" si="25"/>
        <v>-0.2854552554596172</v>
      </c>
      <c r="U46" s="11">
        <f>'OddsRatio_working_3-way'!S46-'OddsRatio_working_3-way'!R46^2/3</f>
        <v>-0.83210206966478406</v>
      </c>
      <c r="V46" s="11">
        <f>'OddsRatio_working_3-way'!S46*'OddsRatio_working_3-way'!R46/3-2*'OddsRatio_working_3-way'!R46^3/27-'OddsRatio_working_3-way'!T46</f>
        <v>0.2854552554596172</v>
      </c>
      <c r="W46" s="11">
        <f>'OddsRatio_working_3-way'!V46^2+4*'OddsRatio_working_3-way'!U46^3/27</f>
        <v>-3.86972071860886E-3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0.1460773969409061</v>
      </c>
      <c r="Y46" s="11">
        <f>IF('OddsRatio_working_3-way'!W46&gt;=0,IF('OddsRatio_working_3-way'!V46+SQRT('OddsRatio_working_3-way'!W46)&gt;0,0,PI()),ACOS('OddsRatio_working_3-way'!V46/(2*'OddsRatio_working_3-way'!X46)))</f>
        <v>0.21456770658183988</v>
      </c>
      <c r="Z46" s="11">
        <f>'OddsRatio_working_3-way'!X46^(1/3)*COS('OddsRatio_working_3-way'!Y46/3)</f>
        <v>0.52531029661363682</v>
      </c>
      <c r="AA46" s="11">
        <f>'OddsRatio_working_3-way'!X46^(1/3)*COS(('OddsRatio_working_3-way'!Y46+2*PI())/3)</f>
        <v>-0.29524865410115825</v>
      </c>
      <c r="AB46" s="11">
        <f>'OddsRatio_working_3-way'!X46^(1/3)*COS(('OddsRatio_working_3-way'!Y46+4*PI())/3)</f>
        <v>-0.23006164251247868</v>
      </c>
      <c r="AC46" s="11">
        <f>'OddsRatio_working_3-way'!X46^(1/3)*SIN('OddsRatio_working_3-way'!Y46/3)</f>
        <v>3.7635738688391443E-2</v>
      </c>
      <c r="AD46" s="11">
        <f>'OddsRatio_working_3-way'!X46^(1/3)*SIN(('OddsRatio_working_3-way'!Y46+2*PI())/3)</f>
        <v>0.43611419239275234</v>
      </c>
      <c r="AE46" s="11">
        <f>'OddsRatio_working_3-way'!X46^(1/3)*SIN(('OddsRatio_working_3-way'!Y46+4*PI())/3)</f>
        <v>-0.47374993108114377</v>
      </c>
      <c r="AF46" s="11">
        <f>-'OddsRatio_working_3-way'!U46/(3*'OddsRatio_working_3-way'!X46^(1/3))*COS(('OddsRatio_working_3-way'!Y46)/3)</f>
        <v>0.52531029661363693</v>
      </c>
      <c r="AG46" s="11">
        <f>-'OddsRatio_working_3-way'!U46/(3*'OddsRatio_working_3-way'!X46^(1/3))*COS(('OddsRatio_working_3-way'!Y46+2*PI())/3)</f>
        <v>-0.2952486541011583</v>
      </c>
      <c r="AH46" s="11">
        <f>-'OddsRatio_working_3-way'!U46/(3*'OddsRatio_working_3-way'!X46^(1/3))*COS(('OddsRatio_working_3-way'!Y46+4*PI())/3)</f>
        <v>-0.23006164251247874</v>
      </c>
      <c r="AI46" s="11">
        <f>'OddsRatio_working_3-way'!U46/(3*'OddsRatio_working_3-way'!X46^(1/3))*SIN(('OddsRatio_working_3-way'!Y46)/3)</f>
        <v>-3.763573868839145E-2</v>
      </c>
      <c r="AJ46" s="11">
        <f>'OddsRatio_working_3-way'!U46/(3*'OddsRatio_working_3-way'!X46^(1/3))*SIN(('OddsRatio_working_3-way'!Y46+2*PI())/3)</f>
        <v>-0.4361141923927524</v>
      </c>
      <c r="AK46" s="11">
        <f>'OddsRatio_working_3-way'!U46/(3*'OddsRatio_working_3-way'!X46^(1/3))*SIN(('OddsRatio_working_3-way'!Y46+4*PI())/3)</f>
        <v>0.47374993108114388</v>
      </c>
      <c r="AL46" s="11">
        <f>'OddsRatio_working_3-way'!Z46+'OddsRatio_working_3-way'!AF46</f>
        <v>1.0506205932272739</v>
      </c>
      <c r="AM46" s="11">
        <f>'OddsRatio_working_3-way'!AA46+'OddsRatio_working_3-way'!AG46</f>
        <v>-0.59049730820231661</v>
      </c>
      <c r="AN46" s="11">
        <f>'OddsRatio_working_3-way'!AB46+'OddsRatio_working_3-way'!AH46</f>
        <v>-0.46012328502495742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1.0506205932272739</v>
      </c>
      <c r="AS46" s="11">
        <f>IF(('OddsRatio_working_3-way'!X46=0),IF(Q46&gt;0,-Q46^(1/3),(-Q46)^(1/3)),'OddsRatio_working_3-way'!AM46-'OddsRatio_working_3-way'!R46/3)</f>
        <v>-0.59049730820231661</v>
      </c>
      <c r="AT46" s="11">
        <f>IF(('OddsRatio_working_3-way'!X46=0),IF(Q46&gt;0,-Q46^(1/3),(-Q46)^(1/3)),'OddsRatio_working_3-way'!AN46-'OddsRatio_working_3-way'!R46/3)</f>
        <v>-0.46012328502495742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1.72</v>
      </c>
      <c r="B47" s="4">
        <f>IF('True_Odds_Calculator_3-way'!B48="","",'True_Odds_Calculator_3-way'!B48)</f>
        <v>3.88</v>
      </c>
      <c r="C47" s="4">
        <f>IF('True_Odds_Calculator_3-way'!C48="","",'True_Odds_Calculator_3-way'!C48)</f>
        <v>5.0599999999999996</v>
      </c>
      <c r="D47" s="9">
        <f t="shared" si="13"/>
        <v>0.56612269033795581</v>
      </c>
      <c r="E47" s="9">
        <f t="shared" si="14"/>
        <v>0.24596577897984429</v>
      </c>
      <c r="F47" s="9">
        <f t="shared" si="15"/>
        <v>0.18791153068219985</v>
      </c>
      <c r="G47" s="9">
        <f t="shared" si="16"/>
        <v>1.0644466028572026</v>
      </c>
      <c r="H47" s="9">
        <f t="shared" si="17"/>
        <v>1.7664015540571856</v>
      </c>
      <c r="I47" s="9">
        <f t="shared" si="18"/>
        <v>4.0656062162287432</v>
      </c>
      <c r="J47" s="9">
        <f t="shared" si="19"/>
        <v>5.3216532076002414</v>
      </c>
      <c r="K47" s="11">
        <f t="shared" si="20"/>
        <v>0.58139534883720934</v>
      </c>
      <c r="L47" s="11">
        <f t="shared" si="21"/>
        <v>0.25773195876288663</v>
      </c>
      <c r="M47" s="11">
        <f t="shared" si="22"/>
        <v>0.19762845849802374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-0.24931036149282215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0.22683918606072614</v>
      </c>
      <c r="Q47" s="11">
        <f>2*'OddsRatio_working_3-way'!K47*'OddsRatio_working_3-way'!L47*'OddsRatio_working_3-way'!M47</f>
        <v>5.9226941530215703E-2</v>
      </c>
      <c r="R47" s="11">
        <f t="shared" si="23"/>
        <v>0</v>
      </c>
      <c r="S47" s="11">
        <f t="shared" si="24"/>
        <v>-0.90986666058505161</v>
      </c>
      <c r="T47" s="11">
        <f t="shared" si="25"/>
        <v>-0.23756309675849913</v>
      </c>
      <c r="U47" s="11">
        <f>'OddsRatio_working_3-way'!S47-'OddsRatio_working_3-way'!R47^2/3</f>
        <v>-0.90986666058505161</v>
      </c>
      <c r="V47" s="11">
        <f>'OddsRatio_working_3-way'!S47*'OddsRatio_working_3-way'!R47/3-2*'OddsRatio_working_3-way'!R47^3/27-'OddsRatio_working_3-way'!T47</f>
        <v>0.23756309675849913</v>
      </c>
      <c r="W47" s="11">
        <f>'OddsRatio_working_3-way'!V47^2+4*'OddsRatio_working_3-way'!U47^3/27</f>
        <v>-5.5154855566191069E-2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0.16702625580105593</v>
      </c>
      <c r="Y47" s="11">
        <f>IF('OddsRatio_working_3-way'!W47&gt;=0,IF('OddsRatio_working_3-way'!V47+SQRT('OddsRatio_working_3-way'!W47)&gt;0,0,PI()),ACOS('OddsRatio_working_3-way'!V47/(2*'OddsRatio_working_3-way'!X47)))</f>
        <v>0.77965667613049383</v>
      </c>
      <c r="Z47" s="11">
        <f>'OddsRatio_working_3-way'!X47^(1/3)*COS('OddsRatio_working_3-way'!Y47/3)</f>
        <v>0.53222330142860119</v>
      </c>
      <c r="AA47" s="11">
        <f>'OddsRatio_working_3-way'!X47^(1/3)*COS(('OddsRatio_working_3-way'!Y47+2*PI())/3)</f>
        <v>-0.38866952768919427</v>
      </c>
      <c r="AB47" s="11">
        <f>'OddsRatio_working_3-way'!X47^(1/3)*COS(('OddsRatio_working_3-way'!Y47+4*PI())/3)</f>
        <v>-0.14355377373940703</v>
      </c>
      <c r="AC47" s="11">
        <f>'OddsRatio_working_3-way'!X47^(1/3)*SIN('OddsRatio_working_3-way'!Y47/3)</f>
        <v>0.14151764652552773</v>
      </c>
      <c r="AD47" s="11">
        <f>'OddsRatio_working_3-way'!X47^(1/3)*SIN(('OddsRatio_working_3-way'!Y47+2*PI())/3)</f>
        <v>0.39016007626042737</v>
      </c>
      <c r="AE47" s="11">
        <f>'OddsRatio_working_3-way'!X47^(1/3)*SIN(('OddsRatio_working_3-way'!Y47+4*PI())/3)</f>
        <v>-0.53167772278595515</v>
      </c>
      <c r="AF47" s="11">
        <f>-'OddsRatio_working_3-way'!U47/(3*'OddsRatio_working_3-way'!X47^(1/3))*COS(('OddsRatio_working_3-way'!Y47)/3)</f>
        <v>0.5322233014286013</v>
      </c>
      <c r="AG47" s="11">
        <f>-'OddsRatio_working_3-way'!U47/(3*'OddsRatio_working_3-way'!X47^(1/3))*COS(('OddsRatio_working_3-way'!Y47+2*PI())/3)</f>
        <v>-0.38866952768919433</v>
      </c>
      <c r="AH47" s="11">
        <f>-'OddsRatio_working_3-way'!U47/(3*'OddsRatio_working_3-way'!X47^(1/3))*COS(('OddsRatio_working_3-way'!Y47+4*PI())/3)</f>
        <v>-0.14355377373940706</v>
      </c>
      <c r="AI47" s="11">
        <f>'OddsRatio_working_3-way'!U47/(3*'OddsRatio_working_3-way'!X47^(1/3))*SIN(('OddsRatio_working_3-way'!Y47)/3)</f>
        <v>-0.14151764652552776</v>
      </c>
      <c r="AJ47" s="11">
        <f>'OddsRatio_working_3-way'!U47/(3*'OddsRatio_working_3-way'!X47^(1/3))*SIN(('OddsRatio_working_3-way'!Y47+2*PI())/3)</f>
        <v>-0.39016007626042748</v>
      </c>
      <c r="AK47" s="11">
        <f>'OddsRatio_working_3-way'!U47/(3*'OddsRatio_working_3-way'!X47^(1/3))*SIN(('OddsRatio_working_3-way'!Y47+4*PI())/3)</f>
        <v>0.53167772278595526</v>
      </c>
      <c r="AL47" s="11">
        <f>'OddsRatio_working_3-way'!Z47+'OddsRatio_working_3-way'!AF47</f>
        <v>1.0644466028572026</v>
      </c>
      <c r="AM47" s="11">
        <f>'OddsRatio_working_3-way'!AA47+'OddsRatio_working_3-way'!AG47</f>
        <v>-0.77733905537838854</v>
      </c>
      <c r="AN47" s="11">
        <f>'OddsRatio_working_3-way'!AB47+'OddsRatio_working_3-way'!AH47</f>
        <v>-0.28710754747881406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1.0644466028572026</v>
      </c>
      <c r="AS47" s="11">
        <f>IF(('OddsRatio_working_3-way'!X47=0),IF(Q47&gt;0,-Q47^(1/3),(-Q47)^(1/3)),'OddsRatio_working_3-way'!AM47-'OddsRatio_working_3-way'!R47/3)</f>
        <v>-0.77733905537838854</v>
      </c>
      <c r="AT47" s="11">
        <f>IF(('OddsRatio_working_3-way'!X47=0),IF(Q47&gt;0,-Q47^(1/3),(-Q47)^(1/3)),'OddsRatio_working_3-way'!AN47-'OddsRatio_working_3-way'!R47/3)</f>
        <v>-0.28710754747881406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4.25</v>
      </c>
      <c r="C48" s="4">
        <f>IF('True_Odds_Calculator_3-way'!C49="","",'True_Odds_Calculator_3-way'!C49)</f>
        <v>4.8499999999999996</v>
      </c>
      <c r="D48" s="9">
        <f t="shared" si="13"/>
        <v>0.57989424867963157</v>
      </c>
      <c r="E48" s="9">
        <f t="shared" si="14"/>
        <v>0.22409184109434196</v>
      </c>
      <c r="F48" s="9">
        <f t="shared" si="15"/>
        <v>0.19601391022602657</v>
      </c>
      <c r="G48" s="9">
        <f t="shared" si="16"/>
        <v>1.065371103227549</v>
      </c>
      <c r="H48" s="9">
        <f t="shared" si="17"/>
        <v>1.7244523501947338</v>
      </c>
      <c r="I48" s="9">
        <f t="shared" si="18"/>
        <v>4.4624560854895341</v>
      </c>
      <c r="J48" s="9">
        <f t="shared" si="19"/>
        <v>5.101678747426063</v>
      </c>
      <c r="K48" s="11">
        <f t="shared" si="20"/>
        <v>0.59523809523809523</v>
      </c>
      <c r="L48" s="11">
        <f t="shared" si="21"/>
        <v>0.23529411764705882</v>
      </c>
      <c r="M48" s="11">
        <f t="shared" si="22"/>
        <v>0.2061855670103093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-0.24570446735395202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0.22466718646221376</v>
      </c>
      <c r="Q48" s="11">
        <f>2*'OddsRatio_working_3-way'!K48*'OddsRatio_working_3-way'!L48*'OddsRatio_working_3-way'!M48</f>
        <v>5.7755060787201482E-2</v>
      </c>
      <c r="R48" s="11">
        <f t="shared" si="23"/>
        <v>0</v>
      </c>
      <c r="S48" s="11">
        <f t="shared" si="24"/>
        <v>-0.91437973790914928</v>
      </c>
      <c r="T48" s="11">
        <f t="shared" si="25"/>
        <v>-0.23505905858847023</v>
      </c>
      <c r="U48" s="11">
        <f>'OddsRatio_working_3-way'!S48-'OddsRatio_working_3-way'!R48^2/3</f>
        <v>-0.91437973790914928</v>
      </c>
      <c r="V48" s="11">
        <f>'OddsRatio_working_3-way'!S48*'OddsRatio_working_3-way'!R48/3-2*'OddsRatio_working_3-way'!R48^3/27-'OddsRatio_working_3-way'!T48</f>
        <v>0.23505905858847023</v>
      </c>
      <c r="W48" s="11">
        <f>'OddsRatio_working_3-way'!V48^2+4*'OddsRatio_working_3-way'!U48^3/27</f>
        <v>-5.8007095871002202E-2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0.16827050907355995</v>
      </c>
      <c r="Y48" s="11">
        <f>IF('OddsRatio_working_3-way'!W48&gt;=0,IF('OddsRatio_working_3-way'!V48+SQRT('OddsRatio_working_3-way'!W48)&gt;0,0,PI()),ACOS('OddsRatio_working_3-way'!V48/(2*'OddsRatio_working_3-way'!X48)))</f>
        <v>0.79755872266343575</v>
      </c>
      <c r="Z48" s="11">
        <f>'OddsRatio_working_3-way'!X48^(1/3)*COS('OddsRatio_working_3-way'!Y48/3)</f>
        <v>0.53268555161377462</v>
      </c>
      <c r="AA48" s="11">
        <f>'OddsRatio_working_3-way'!X48^(1/3)*COS(('OddsRatio_working_3-way'!Y48+2*PI())/3)</f>
        <v>-0.39195930260067274</v>
      </c>
      <c r="AB48" s="11">
        <f>'OddsRatio_working_3-way'!X48^(1/3)*COS(('OddsRatio_working_3-way'!Y48+4*PI())/3)</f>
        <v>-0.14072624901310207</v>
      </c>
      <c r="AC48" s="11">
        <f>'OddsRatio_working_3-way'!X48^(1/3)*SIN('OddsRatio_working_3-way'!Y48/3)</f>
        <v>0.14504947111811586</v>
      </c>
      <c r="AD48" s="11">
        <f>'OddsRatio_working_3-way'!X48^(1/3)*SIN(('OddsRatio_working_3-way'!Y48+2*PI())/3)</f>
        <v>0.38879448436739783</v>
      </c>
      <c r="AE48" s="11">
        <f>'OddsRatio_working_3-way'!X48^(1/3)*SIN(('OddsRatio_working_3-way'!Y48+4*PI())/3)</f>
        <v>-0.53384395548551344</v>
      </c>
      <c r="AF48" s="11">
        <f>-'OddsRatio_working_3-way'!U48/(3*'OddsRatio_working_3-way'!X48^(1/3))*COS(('OddsRatio_working_3-way'!Y48)/3)</f>
        <v>0.53268555161377451</v>
      </c>
      <c r="AG48" s="11">
        <f>-'OddsRatio_working_3-way'!U48/(3*'OddsRatio_working_3-way'!X48^(1/3))*COS(('OddsRatio_working_3-way'!Y48+2*PI())/3)</f>
        <v>-0.39195930260067263</v>
      </c>
      <c r="AH48" s="11">
        <f>-'OddsRatio_working_3-way'!U48/(3*'OddsRatio_working_3-way'!X48^(1/3))*COS(('OddsRatio_working_3-way'!Y48+4*PI())/3)</f>
        <v>-0.14072624901310204</v>
      </c>
      <c r="AI48" s="11">
        <f>'OddsRatio_working_3-way'!U48/(3*'OddsRatio_working_3-way'!X48^(1/3))*SIN(('OddsRatio_working_3-way'!Y48)/3)</f>
        <v>-0.14504947111811584</v>
      </c>
      <c r="AJ48" s="11">
        <f>'OddsRatio_working_3-way'!U48/(3*'OddsRatio_working_3-way'!X48^(1/3))*SIN(('OddsRatio_working_3-way'!Y48+2*PI())/3)</f>
        <v>-0.38879448436739772</v>
      </c>
      <c r="AK48" s="11">
        <f>'OddsRatio_working_3-way'!U48/(3*'OddsRatio_working_3-way'!X48^(1/3))*SIN(('OddsRatio_working_3-way'!Y48+4*PI())/3)</f>
        <v>0.53384395548551333</v>
      </c>
      <c r="AL48" s="11">
        <f>'OddsRatio_working_3-way'!Z48+'OddsRatio_working_3-way'!AF48</f>
        <v>1.065371103227549</v>
      </c>
      <c r="AM48" s="11">
        <f>'OddsRatio_working_3-way'!AA48+'OddsRatio_working_3-way'!AG48</f>
        <v>-0.78391860520134538</v>
      </c>
      <c r="AN48" s="11">
        <f>'OddsRatio_working_3-way'!AB48+'OddsRatio_working_3-way'!AH48</f>
        <v>-0.28145249802620409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1.065371103227549</v>
      </c>
      <c r="AS48" s="11">
        <f>IF(('OddsRatio_working_3-way'!X48=0),IF(Q48&gt;0,-Q48^(1/3),(-Q48)^(1/3)),'OddsRatio_working_3-way'!AM48-'OddsRatio_working_3-way'!R48/3)</f>
        <v>-0.78391860520134538</v>
      </c>
      <c r="AT48" s="11">
        <f>IF(('OddsRatio_working_3-way'!X48=0),IF(Q48&gt;0,-Q48^(1/3),(-Q48)^(1/3)),'OddsRatio_working_3-way'!AN48-'OddsRatio_working_3-way'!R48/3)</f>
        <v>-0.28145249802620409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3.88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2.0499999999999998</v>
      </c>
      <c r="D49" s="9">
        <f t="shared" si="13"/>
        <v>0.24732390115367364</v>
      </c>
      <c r="E49" s="9">
        <f t="shared" si="14"/>
        <v>0.27863674247998854</v>
      </c>
      <c r="F49" s="9">
        <f t="shared" si="15"/>
        <v>0.47403935636633765</v>
      </c>
      <c r="G49" s="9">
        <f t="shared" si="16"/>
        <v>1.0566947490149299</v>
      </c>
      <c r="H49" s="9">
        <f t="shared" si="17"/>
        <v>4.0432808771629976</v>
      </c>
      <c r="I49" s="9">
        <f t="shared" si="18"/>
        <v>3.5889021350865784</v>
      </c>
      <c r="J49" s="9">
        <f t="shared" si="19"/>
        <v>2.1095294864656764</v>
      </c>
      <c r="K49" s="11">
        <f t="shared" si="20"/>
        <v>0.25773195876288663</v>
      </c>
      <c r="L49" s="11">
        <f t="shared" si="21"/>
        <v>0.28985507246376813</v>
      </c>
      <c r="M49" s="11">
        <f t="shared" si="22"/>
        <v>0.48780487804878053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-0.2699872090607951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0.23249627386457639</v>
      </c>
      <c r="Q49" s="11">
        <f>2*'OddsRatio_working_3-way'!K49*'OddsRatio_working_3-way'!L49*'OddsRatio_working_3-way'!M49</f>
        <v>7.2882844471654051E-2</v>
      </c>
      <c r="R49" s="11">
        <f t="shared" si="23"/>
        <v>0</v>
      </c>
      <c r="S49" s="11">
        <f t="shared" si="24"/>
        <v>-0.86113810603606566</v>
      </c>
      <c r="T49" s="11">
        <f t="shared" si="25"/>
        <v>-0.26994924954108646</v>
      </c>
      <c r="U49" s="11">
        <f>'OddsRatio_working_3-way'!S49-'OddsRatio_working_3-way'!R49^2/3</f>
        <v>-0.86113810603606566</v>
      </c>
      <c r="V49" s="11">
        <f>'OddsRatio_working_3-way'!S49*'OddsRatio_working_3-way'!R49/3-2*'OddsRatio_working_3-way'!R49^3/27-'OddsRatio_working_3-way'!T49</f>
        <v>0.26994924954108646</v>
      </c>
      <c r="W49" s="11">
        <f>'OddsRatio_working_3-way'!V49^2+4*'OddsRatio_working_3-way'!U49^3/27</f>
        <v>-2.1732524595640651E-2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0.15378972813832237</v>
      </c>
      <c r="Y49" s="11">
        <f>IF('OddsRatio_working_3-way'!W49&gt;=0,IF('OddsRatio_working_3-way'!V49+SQRT('OddsRatio_working_3-way'!W49)&gt;0,0,PI()),ACOS('OddsRatio_working_3-way'!V49/(2*'OddsRatio_working_3-way'!X49)))</f>
        <v>0.49984480304273693</v>
      </c>
      <c r="Z49" s="11">
        <f>'OddsRatio_working_3-way'!X49^(1/3)*COS('OddsRatio_working_3-way'!Y49/3)</f>
        <v>0.52834737450746494</v>
      </c>
      <c r="AA49" s="11">
        <f>'OddsRatio_working_3-way'!X49^(1/3)*COS(('OddsRatio_working_3-way'!Y49+2*PI())/3)</f>
        <v>-0.34112377105692177</v>
      </c>
      <c r="AB49" s="11">
        <f>'OddsRatio_working_3-way'!X49^(1/3)*COS(('OddsRatio_working_3-way'!Y49+4*PI())/3)</f>
        <v>-0.18722360345054281</v>
      </c>
      <c r="AC49" s="11">
        <f>'OddsRatio_working_3-way'!X49^(1/3)*SIN('OddsRatio_working_3-way'!Y49/3)</f>
        <v>8.8854303195871412E-2</v>
      </c>
      <c r="AD49" s="11">
        <f>'OddsRatio_working_3-way'!X49^(1/3)*SIN(('OddsRatio_working_3-way'!Y49+2*PI())/3)</f>
        <v>0.4131350967483397</v>
      </c>
      <c r="AE49" s="11">
        <f>'OddsRatio_working_3-way'!X49^(1/3)*SIN(('OddsRatio_working_3-way'!Y49+4*PI())/3)</f>
        <v>-0.5019893999442111</v>
      </c>
      <c r="AF49" s="11">
        <f>-'OddsRatio_working_3-way'!U49/(3*'OddsRatio_working_3-way'!X49^(1/3))*COS(('OddsRatio_working_3-way'!Y49)/3)</f>
        <v>0.52834737450746483</v>
      </c>
      <c r="AG49" s="11">
        <f>-'OddsRatio_working_3-way'!U49/(3*'OddsRatio_working_3-way'!X49^(1/3))*COS(('OddsRatio_working_3-way'!Y49+2*PI())/3)</f>
        <v>-0.34112377105692171</v>
      </c>
      <c r="AH49" s="11">
        <f>-'OddsRatio_working_3-way'!U49/(3*'OddsRatio_working_3-way'!X49^(1/3))*COS(('OddsRatio_working_3-way'!Y49+4*PI())/3)</f>
        <v>-0.18722360345054279</v>
      </c>
      <c r="AI49" s="11">
        <f>'OddsRatio_working_3-way'!U49/(3*'OddsRatio_working_3-way'!X49^(1/3))*SIN(('OddsRatio_working_3-way'!Y49)/3)</f>
        <v>-8.8854303195871398E-2</v>
      </c>
      <c r="AJ49" s="11">
        <f>'OddsRatio_working_3-way'!U49/(3*'OddsRatio_working_3-way'!X49^(1/3))*SIN(('OddsRatio_working_3-way'!Y49+2*PI())/3)</f>
        <v>-0.41313509674833965</v>
      </c>
      <c r="AK49" s="11">
        <f>'OddsRatio_working_3-way'!U49/(3*'OddsRatio_working_3-way'!X49^(1/3))*SIN(('OddsRatio_working_3-way'!Y49+4*PI())/3)</f>
        <v>0.50198939994421099</v>
      </c>
      <c r="AL49" s="11">
        <f>'OddsRatio_working_3-way'!Z49+'OddsRatio_working_3-way'!AF49</f>
        <v>1.0566947490149299</v>
      </c>
      <c r="AM49" s="11">
        <f>'OddsRatio_working_3-way'!AA49+'OddsRatio_working_3-way'!AG49</f>
        <v>-0.68224754211384342</v>
      </c>
      <c r="AN49" s="11">
        <f>'OddsRatio_working_3-way'!AB49+'OddsRatio_working_3-way'!AH49</f>
        <v>-0.37444720690108557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1.0566947490149299</v>
      </c>
      <c r="AS49" s="11">
        <f>IF(('OddsRatio_working_3-way'!X49=0),IF(Q49&gt;0,-Q49^(1/3),(-Q49)^(1/3)),'OddsRatio_working_3-way'!AM49-'OddsRatio_working_3-way'!R49/3)</f>
        <v>-0.68224754211384342</v>
      </c>
      <c r="AT49" s="11">
        <f>IF(('OddsRatio_working_3-way'!X49=0),IF(Q49&gt;0,-Q49^(1/3),(-Q49)^(1/3)),'OddsRatio_working_3-way'!AN49-'OddsRatio_working_3-way'!R49/3)</f>
        <v>-0.37444720690108557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2.61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2.72</v>
      </c>
      <c r="D50" s="9">
        <f t="shared" si="13"/>
        <v>0.37195848593811026</v>
      </c>
      <c r="E50" s="9">
        <f t="shared" si="14"/>
        <v>0.27138695699455045</v>
      </c>
      <c r="F50" s="9">
        <f t="shared" si="15"/>
        <v>0.3566545570673394</v>
      </c>
      <c r="G50" s="9">
        <f t="shared" si="16"/>
        <v>1.0487404150735176</v>
      </c>
      <c r="H50" s="9">
        <f t="shared" si="17"/>
        <v>2.6884720682683625</v>
      </c>
      <c r="I50" s="9">
        <f t="shared" si="18"/>
        <v>3.6847754625882052</v>
      </c>
      <c r="J50" s="9">
        <f t="shared" si="19"/>
        <v>2.8038335139264507</v>
      </c>
      <c r="K50" s="11">
        <f t="shared" si="20"/>
        <v>0.38314176245210729</v>
      </c>
      <c r="L50" s="11">
        <f t="shared" si="21"/>
        <v>0.2808988764044944</v>
      </c>
      <c r="M50" s="11">
        <f t="shared" si="22"/>
        <v>0.36764705882352938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-0.28050130035224741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0.23305363731441175</v>
      </c>
      <c r="Q50" s="11">
        <f>2*'OddsRatio_working_3-way'!K50*'OddsRatio_working_3-way'!L50*'OddsRatio_working_3-way'!M50</f>
        <v>7.9135360717966646E-2</v>
      </c>
      <c r="R50" s="11">
        <f t="shared" si="23"/>
        <v>0</v>
      </c>
      <c r="S50" s="11">
        <f t="shared" si="24"/>
        <v>-0.83084690524339133</v>
      </c>
      <c r="T50" s="11">
        <f t="shared" si="25"/>
        <v>-0.28212119023544702</v>
      </c>
      <c r="U50" s="11">
        <f>'OddsRatio_working_3-way'!S50-'OddsRatio_working_3-way'!R50^2/3</f>
        <v>-0.83084690524339133</v>
      </c>
      <c r="V50" s="11">
        <f>'OddsRatio_working_3-way'!S50*'OddsRatio_working_3-way'!R50/3-2*'OddsRatio_working_3-way'!R50^3/27-'OddsRatio_working_3-way'!T50</f>
        <v>0.28212119023544702</v>
      </c>
      <c r="W50" s="11">
        <f>'OddsRatio_working_3-way'!V50^2+4*'OddsRatio_working_3-way'!U50^3/27</f>
        <v>-5.3763874457201377E-3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0.14574700119177875</v>
      </c>
      <c r="Y50" s="11">
        <f>IF('OddsRatio_working_3-way'!W50&gt;=0,IF('OddsRatio_working_3-way'!V50+SQRT('OddsRatio_working_3-way'!W50)&gt;0,0,PI()),ACOS('OddsRatio_working_3-way'!V50/(2*'OddsRatio_working_3-way'!X50)))</f>
        <v>0.25427623378997155</v>
      </c>
      <c r="Z50" s="11">
        <f>'OddsRatio_working_3-way'!X50^(1/3)*COS('OddsRatio_working_3-way'!Y50/3)</f>
        <v>0.52437020753675878</v>
      </c>
      <c r="AA50" s="11">
        <f>'OddsRatio_working_3-way'!X50^(1/3)*COS(('OddsRatio_working_3-way'!Y50+2*PI())/3)</f>
        <v>-0.30076800667549886</v>
      </c>
      <c r="AB50" s="11">
        <f>'OddsRatio_working_3-way'!X50^(1/3)*COS(('OddsRatio_working_3-way'!Y50+4*PI())/3)</f>
        <v>-0.22360220086126009</v>
      </c>
      <c r="AC50" s="11">
        <f>'OddsRatio_working_3-way'!X50^(1/3)*SIN('OddsRatio_working_3-way'!Y50/3)</f>
        <v>4.455169875908533E-2</v>
      </c>
      <c r="AD50" s="11">
        <f>'OddsRatio_working_3-way'!X50^(1/3)*SIN(('OddsRatio_working_3-way'!Y50+2*PI())/3)</f>
        <v>0.43184207133500885</v>
      </c>
      <c r="AE50" s="11">
        <f>'OddsRatio_working_3-way'!X50^(1/3)*SIN(('OddsRatio_working_3-way'!Y50+4*PI())/3)</f>
        <v>-0.476393770094094</v>
      </c>
      <c r="AF50" s="11">
        <f>-'OddsRatio_working_3-way'!U50/(3*'OddsRatio_working_3-way'!X50^(1/3))*COS(('OddsRatio_working_3-way'!Y50)/3)</f>
        <v>0.52437020753675878</v>
      </c>
      <c r="AG50" s="11">
        <f>-'OddsRatio_working_3-way'!U50/(3*'OddsRatio_working_3-way'!X50^(1/3))*COS(('OddsRatio_working_3-way'!Y50+2*PI())/3)</f>
        <v>-0.30076800667549886</v>
      </c>
      <c r="AH50" s="11">
        <f>-'OddsRatio_working_3-way'!U50/(3*'OddsRatio_working_3-way'!X50^(1/3))*COS(('OddsRatio_working_3-way'!Y50+4*PI())/3)</f>
        <v>-0.22360220086126009</v>
      </c>
      <c r="AI50" s="11">
        <f>'OddsRatio_working_3-way'!U50/(3*'OddsRatio_working_3-way'!X50^(1/3))*SIN(('OddsRatio_working_3-way'!Y50)/3)</f>
        <v>-4.455169875908533E-2</v>
      </c>
      <c r="AJ50" s="11">
        <f>'OddsRatio_working_3-way'!U50/(3*'OddsRatio_working_3-way'!X50^(1/3))*SIN(('OddsRatio_working_3-way'!Y50+2*PI())/3)</f>
        <v>-0.43184207133500885</v>
      </c>
      <c r="AK50" s="11">
        <f>'OddsRatio_working_3-way'!U50/(3*'OddsRatio_working_3-way'!X50^(1/3))*SIN(('OddsRatio_working_3-way'!Y50+4*PI())/3)</f>
        <v>0.476393770094094</v>
      </c>
      <c r="AL50" s="11">
        <f>'OddsRatio_working_3-way'!Z50+'OddsRatio_working_3-way'!AF50</f>
        <v>1.0487404150735176</v>
      </c>
      <c r="AM50" s="11">
        <f>'OddsRatio_working_3-way'!AA50+'OddsRatio_working_3-way'!AG50</f>
        <v>-0.60153601335099771</v>
      </c>
      <c r="AN50" s="11">
        <f>'OddsRatio_working_3-way'!AB50+'OddsRatio_working_3-way'!AH50</f>
        <v>-0.44720440172252018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1.0487404150735176</v>
      </c>
      <c r="AS50" s="11">
        <f>IF(('OddsRatio_working_3-way'!X50=0),IF(Q50&gt;0,-Q50^(1/3),(-Q50)^(1/3)),'OddsRatio_working_3-way'!AM50-'OddsRatio_working_3-way'!R50/3)</f>
        <v>-0.60153601335099771</v>
      </c>
      <c r="AT50" s="11">
        <f>IF(('OddsRatio_working_3-way'!X50=0),IF(Q50&gt;0,-Q50^(1/3),(-Q50)^(1/3)),'OddsRatio_working_3-way'!AN50-'OddsRatio_working_3-way'!R50/3)</f>
        <v>-0.44720440172252018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2.04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3.78</v>
      </c>
      <c r="D51" s="9">
        <f t="shared" si="13"/>
        <v>0.47721414270976426</v>
      </c>
      <c r="E51" s="9">
        <f t="shared" si="14"/>
        <v>0.26822561704637388</v>
      </c>
      <c r="F51" s="9">
        <f t="shared" si="15"/>
        <v>0.25456024024386192</v>
      </c>
      <c r="G51" s="9">
        <f t="shared" si="16"/>
        <v>1.0533608792031166</v>
      </c>
      <c r="H51" s="9">
        <f t="shared" si="17"/>
        <v>2.0954953143712416</v>
      </c>
      <c r="I51" s="9">
        <f t="shared" si="18"/>
        <v>3.728204677136072</v>
      </c>
      <c r="J51" s="9">
        <f t="shared" si="19"/>
        <v>3.928343244184664</v>
      </c>
      <c r="K51" s="11">
        <f t="shared" si="20"/>
        <v>0.49019607843137253</v>
      </c>
      <c r="L51" s="11">
        <f t="shared" si="21"/>
        <v>0.2785515320334262</v>
      </c>
      <c r="M51" s="11">
        <f t="shared" si="22"/>
        <v>0.26455026455026459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-0.27049639622691124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0.23154830899655851</v>
      </c>
      <c r="Q51" s="11">
        <f>2*'OddsRatio_working_3-way'!K51*'OddsRatio_working_3-way'!L51*'OddsRatio_working_3-way'!M51</f>
        <v>7.2245962245416073E-2</v>
      </c>
      <c r="R51" s="11">
        <f t="shared" si="23"/>
        <v>0</v>
      </c>
      <c r="S51" s="11">
        <f t="shared" si="24"/>
        <v>-0.85601254666002891</v>
      </c>
      <c r="T51" s="11">
        <f t="shared" si="25"/>
        <v>-0.26708659802184986</v>
      </c>
      <c r="U51" s="11">
        <f>'OddsRatio_working_3-way'!S51-'OddsRatio_working_3-way'!R51^2/3</f>
        <v>-0.85601254666002891</v>
      </c>
      <c r="V51" s="11">
        <f>'OddsRatio_working_3-way'!S51*'OddsRatio_working_3-way'!R51/3-2*'OddsRatio_working_3-way'!R51^3/27-'OddsRatio_working_3-way'!T51</f>
        <v>0.26708659802184986</v>
      </c>
      <c r="W51" s="11">
        <f>'OddsRatio_working_3-way'!V51^2+4*'OddsRatio_working_3-way'!U51^3/27</f>
        <v>-2.1590615316033596E-2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0.15241872109334109</v>
      </c>
      <c r="Y51" s="11">
        <f>IF('OddsRatio_working_3-way'!W51&gt;=0,IF('OddsRatio_working_3-way'!V51+SQRT('OddsRatio_working_3-way'!W51)&gt;0,0,PI()),ACOS('OddsRatio_working_3-way'!V51/(2*'OddsRatio_working_3-way'!X51)))</f>
        <v>0.50295768230283255</v>
      </c>
      <c r="Z51" s="11">
        <f>'OddsRatio_working_3-way'!X51^(1/3)*COS('OddsRatio_working_3-way'!Y51/3)</f>
        <v>0.52668043960155841</v>
      </c>
      <c r="AA51" s="11">
        <f>'OddsRatio_working_3-way'!X51^(1/3)*COS(('OddsRatio_working_3-way'!Y51+2*PI())/3)</f>
        <v>-0.34053427767338412</v>
      </c>
      <c r="AB51" s="11">
        <f>'OddsRatio_working_3-way'!X51^(1/3)*COS(('OddsRatio_working_3-way'!Y51+4*PI())/3)</f>
        <v>-0.18614616192817432</v>
      </c>
      <c r="AC51" s="11">
        <f>'OddsRatio_working_3-way'!X51^(1/3)*SIN('OddsRatio_working_3-way'!Y51/3)</f>
        <v>8.9136020185175982E-2</v>
      </c>
      <c r="AD51" s="11">
        <f>'OddsRatio_working_3-way'!X51^(1/3)*SIN(('OddsRatio_working_3-way'!Y51+2*PI())/3)</f>
        <v>0.41155063027871741</v>
      </c>
      <c r="AE51" s="11">
        <f>'OddsRatio_working_3-way'!X51^(1/3)*SIN(('OddsRatio_working_3-way'!Y51+4*PI())/3)</f>
        <v>-0.50068665046389338</v>
      </c>
      <c r="AF51" s="11">
        <f>-'OddsRatio_working_3-way'!U51/(3*'OddsRatio_working_3-way'!X51^(1/3))*COS(('OddsRatio_working_3-way'!Y51)/3)</f>
        <v>0.5266804396015583</v>
      </c>
      <c r="AG51" s="11">
        <f>-'OddsRatio_working_3-way'!U51/(3*'OddsRatio_working_3-way'!X51^(1/3))*COS(('OddsRatio_working_3-way'!Y51+2*PI())/3)</f>
        <v>-0.34053427767338401</v>
      </c>
      <c r="AH51" s="11">
        <f>-'OddsRatio_working_3-way'!U51/(3*'OddsRatio_working_3-way'!X51^(1/3))*COS(('OddsRatio_working_3-way'!Y51+4*PI())/3)</f>
        <v>-0.18614616192817426</v>
      </c>
      <c r="AI51" s="11">
        <f>'OddsRatio_working_3-way'!U51/(3*'OddsRatio_working_3-way'!X51^(1/3))*SIN(('OddsRatio_working_3-way'!Y51)/3)</f>
        <v>-8.9136020185175968E-2</v>
      </c>
      <c r="AJ51" s="11">
        <f>'OddsRatio_working_3-way'!U51/(3*'OddsRatio_working_3-way'!X51^(1/3))*SIN(('OddsRatio_working_3-way'!Y51+2*PI())/3)</f>
        <v>-0.4115506302787173</v>
      </c>
      <c r="AK51" s="11">
        <f>'OddsRatio_working_3-way'!U51/(3*'OddsRatio_working_3-way'!X51^(1/3))*SIN(('OddsRatio_working_3-way'!Y51+4*PI())/3)</f>
        <v>0.50068665046389327</v>
      </c>
      <c r="AL51" s="11">
        <f>'OddsRatio_working_3-way'!Z51+'OddsRatio_working_3-way'!AF51</f>
        <v>1.0533608792031166</v>
      </c>
      <c r="AM51" s="11">
        <f>'OddsRatio_working_3-way'!AA51+'OddsRatio_working_3-way'!AG51</f>
        <v>-0.68106855534676813</v>
      </c>
      <c r="AN51" s="11">
        <f>'OddsRatio_working_3-way'!AB51+'OddsRatio_working_3-way'!AH51</f>
        <v>-0.37229232385634858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1.0533608792031166</v>
      </c>
      <c r="AS51" s="11">
        <f>IF(('OddsRatio_working_3-way'!X51=0),IF(Q51&gt;0,-Q51^(1/3),(-Q51)^(1/3)),'OddsRatio_working_3-way'!AM51-'OddsRatio_working_3-way'!R51/3)</f>
        <v>-0.68106855534676813</v>
      </c>
      <c r="AT51" s="11">
        <f>IF(('OddsRatio_working_3-way'!X51=0),IF(Q51&gt;0,-Q51^(1/3),(-Q51)^(1/3)),'OddsRatio_working_3-way'!AN51-'OddsRatio_working_3-way'!R51/3)</f>
        <v>-0.37229232385634858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1.54</v>
      </c>
      <c r="B52" s="4">
        <f>IF('True_Odds_Calculator_3-way'!B53="","",'True_Odds_Calculator_3-way'!B53)</f>
        <v>4.33</v>
      </c>
      <c r="C52" s="4">
        <f>IF('True_Odds_Calculator_3-way'!C53="","",'True_Odds_Calculator_3-way'!C53)</f>
        <v>6.35</v>
      </c>
      <c r="D52" s="9">
        <f t="shared" si="13"/>
        <v>0.63306914815295867</v>
      </c>
      <c r="E52" s="9">
        <f t="shared" si="14"/>
        <v>0.21861561326808882</v>
      </c>
      <c r="F52" s="9">
        <f t="shared" si="15"/>
        <v>0.14831523857895251</v>
      </c>
      <c r="G52" s="9">
        <f t="shared" si="16"/>
        <v>1.0733449568298083</v>
      </c>
      <c r="H52" s="9">
        <f t="shared" si="17"/>
        <v>1.5796062766880965</v>
      </c>
      <c r="I52" s="9">
        <f t="shared" si="18"/>
        <v>4.5742387062432623</v>
      </c>
      <c r="J52" s="9">
        <f t="shared" si="19"/>
        <v>6.7423955190394746</v>
      </c>
      <c r="K52" s="11">
        <f t="shared" si="20"/>
        <v>0.64935064935064934</v>
      </c>
      <c r="L52" s="11">
        <f t="shared" si="21"/>
        <v>0.23094688221709006</v>
      </c>
      <c r="M52" s="11">
        <f t="shared" si="22"/>
        <v>0.15748031496062992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-0.22720057851261144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0.21774519419588612</v>
      </c>
      <c r="Q52" s="11">
        <f>2*'OddsRatio_working_3-way'!K52*'OddsRatio_working_3-way'!L52*'OddsRatio_working_3-way'!M52</f>
        <v>4.7233230845094606E-2</v>
      </c>
      <c r="R52" s="11">
        <f t="shared" si="23"/>
        <v>0</v>
      </c>
      <c r="S52" s="11">
        <f t="shared" si="24"/>
        <v>-0.95838309753159157</v>
      </c>
      <c r="T52" s="11">
        <f t="shared" si="25"/>
        <v>-0.20789221204589842</v>
      </c>
      <c r="U52" s="11">
        <f>'OddsRatio_working_3-way'!S52-'OddsRatio_working_3-way'!R52^2/3</f>
        <v>-0.95838309753159157</v>
      </c>
      <c r="V52" s="11">
        <f>'OddsRatio_working_3-way'!S52*'OddsRatio_working_3-way'!R52/3-2*'OddsRatio_working_3-way'!R52^3/27-'OddsRatio_working_3-way'!T52</f>
        <v>0.20789221204589842</v>
      </c>
      <c r="W52" s="11">
        <f>'OddsRatio_working_3-way'!V52^2+4*'OddsRatio_working_3-way'!U52^3/27</f>
        <v>-8.7191659759419227E-2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0.18056219952467628</v>
      </c>
      <c r="Y52" s="11">
        <f>IF('OddsRatio_working_3-way'!W52&gt;=0,IF('OddsRatio_working_3-way'!V52+SQRT('OddsRatio_working_3-way'!W52)&gt;0,0,PI()),ACOS('OddsRatio_working_3-way'!V52/(2*'OddsRatio_working_3-way'!X52)))</f>
        <v>0.95736039617084834</v>
      </c>
      <c r="Z52" s="11">
        <f>'OddsRatio_working_3-way'!X52^(1/3)*COS('OddsRatio_working_3-way'!Y52/3)</f>
        <v>0.53667247841490429</v>
      </c>
      <c r="AA52" s="11">
        <f>'OddsRatio_working_3-way'!X52^(1/3)*COS(('OddsRatio_working_3-way'!Y52+2*PI())/3)</f>
        <v>-0.42190304085058422</v>
      </c>
      <c r="AB52" s="11">
        <f>'OddsRatio_working_3-way'!X52^(1/3)*COS(('OddsRatio_working_3-way'!Y52+4*PI())/3)</f>
        <v>-0.11476943756431988</v>
      </c>
      <c r="AC52" s="11">
        <f>'OddsRatio_working_3-way'!X52^(1/3)*SIN('OddsRatio_working_3-way'!Y52/3)</f>
        <v>0.17732366853450438</v>
      </c>
      <c r="AD52" s="11">
        <f>'OddsRatio_working_3-way'!X52^(1/3)*SIN(('OddsRatio_working_3-way'!Y52+2*PI())/3)</f>
        <v>0.37611016555201071</v>
      </c>
      <c r="AE52" s="11">
        <f>'OddsRatio_working_3-way'!X52^(1/3)*SIN(('OddsRatio_working_3-way'!Y52+4*PI())/3)</f>
        <v>-0.55343383408651514</v>
      </c>
      <c r="AF52" s="11">
        <f>-'OddsRatio_working_3-way'!U52/(3*'OddsRatio_working_3-way'!X52^(1/3))*COS(('OddsRatio_working_3-way'!Y52)/3)</f>
        <v>0.53667247841490417</v>
      </c>
      <c r="AG52" s="11">
        <f>-'OddsRatio_working_3-way'!U52/(3*'OddsRatio_working_3-way'!X52^(1/3))*COS(('OddsRatio_working_3-way'!Y52+2*PI())/3)</f>
        <v>-0.42190304085058417</v>
      </c>
      <c r="AH52" s="11">
        <f>-'OddsRatio_working_3-way'!U52/(3*'OddsRatio_working_3-way'!X52^(1/3))*COS(('OddsRatio_working_3-way'!Y52+4*PI())/3)</f>
        <v>-0.11476943756431986</v>
      </c>
      <c r="AI52" s="11">
        <f>'OddsRatio_working_3-way'!U52/(3*'OddsRatio_working_3-way'!X52^(1/3))*SIN(('OddsRatio_working_3-way'!Y52)/3)</f>
        <v>-0.17732366853450432</v>
      </c>
      <c r="AJ52" s="11">
        <f>'OddsRatio_working_3-way'!U52/(3*'OddsRatio_working_3-way'!X52^(1/3))*SIN(('OddsRatio_working_3-way'!Y52+2*PI())/3)</f>
        <v>-0.37611016555201066</v>
      </c>
      <c r="AK52" s="11">
        <f>'OddsRatio_working_3-way'!U52/(3*'OddsRatio_working_3-way'!X52^(1/3))*SIN(('OddsRatio_working_3-way'!Y52+4*PI())/3)</f>
        <v>0.55343383408651503</v>
      </c>
      <c r="AL52" s="11">
        <f>'OddsRatio_working_3-way'!Z52+'OddsRatio_working_3-way'!AF52</f>
        <v>1.0733449568298083</v>
      </c>
      <c r="AM52" s="11">
        <f>'OddsRatio_working_3-way'!AA52+'OddsRatio_working_3-way'!AG52</f>
        <v>-0.84380608170116833</v>
      </c>
      <c r="AN52" s="11">
        <f>'OddsRatio_working_3-way'!AB52+'OddsRatio_working_3-way'!AH52</f>
        <v>-0.22953887512863974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1.0733449568298083</v>
      </c>
      <c r="AS52" s="11">
        <f>IF(('OddsRatio_working_3-way'!X52=0),IF(Q52&gt;0,-Q52^(1/3),(-Q52)^(1/3)),'OddsRatio_working_3-way'!AM52-'OddsRatio_working_3-way'!R52/3)</f>
        <v>-0.84380608170116833</v>
      </c>
      <c r="AT52" s="11">
        <f>IF(('OddsRatio_working_3-way'!X52=0),IF(Q52&gt;0,-Q52^(1/3),(-Q52)^(1/3)),'OddsRatio_working_3-way'!AN52-'OddsRatio_working_3-way'!R52/3)</f>
        <v>-0.22953887512863974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1.81</v>
      </c>
      <c r="B53" s="4">
        <f>IF('True_Odds_Calculator_3-way'!B54="","",'True_Odds_Calculator_3-way'!B54)</f>
        <v>4.16</v>
      </c>
      <c r="C53" s="4">
        <f>IF('True_Odds_Calculator_3-way'!C54="","",'True_Odds_Calculator_3-way'!C54)</f>
        <v>4.1399999999999997</v>
      </c>
      <c r="D53" s="9">
        <f t="shared" si="13"/>
        <v>0.53846040514417282</v>
      </c>
      <c r="E53" s="9">
        <f t="shared" si="14"/>
        <v>0.2302062564260042</v>
      </c>
      <c r="F53" s="9">
        <f t="shared" si="15"/>
        <v>0.23133333842982304</v>
      </c>
      <c r="G53" s="9">
        <f t="shared" si="16"/>
        <v>1.0582058838759871</v>
      </c>
      <c r="H53" s="9">
        <f t="shared" si="17"/>
        <v>1.8571467659395493</v>
      </c>
      <c r="I53" s="9">
        <f t="shared" si="18"/>
        <v>4.3439305930481202</v>
      </c>
      <c r="J53" s="9">
        <f t="shared" si="19"/>
        <v>4.3227664753705985</v>
      </c>
      <c r="K53" s="11">
        <f t="shared" si="20"/>
        <v>0.5524861878453039</v>
      </c>
      <c r="L53" s="11">
        <f t="shared" si="21"/>
        <v>0.24038461538461536</v>
      </c>
      <c r="M53" s="11">
        <f t="shared" si="22"/>
        <v>0.24154589371980678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-0.25782765756943038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0.22808533047543381</v>
      </c>
      <c r="Q53" s="11">
        <f>2*'OddsRatio_working_3-way'!K53*'OddsRatio_working_3-way'!L53*'OddsRatio_working_3-way'!M53</f>
        <v>6.415902404372259E-2</v>
      </c>
      <c r="R53" s="11">
        <f t="shared" si="23"/>
        <v>0</v>
      </c>
      <c r="S53" s="11">
        <f t="shared" si="24"/>
        <v>-0.88464260438782727</v>
      </c>
      <c r="T53" s="11">
        <f t="shared" si="25"/>
        <v>-0.24884461445508504</v>
      </c>
      <c r="U53" s="11">
        <f>'OddsRatio_working_3-way'!S53-'OddsRatio_working_3-way'!R53^2/3</f>
        <v>-0.88464260438782727</v>
      </c>
      <c r="V53" s="11">
        <f>'OddsRatio_working_3-way'!S53*'OddsRatio_working_3-way'!R53/3-2*'OddsRatio_working_3-way'!R53^3/27-'OddsRatio_working_3-way'!T53</f>
        <v>0.24884461445508504</v>
      </c>
      <c r="W53" s="11">
        <f>'OddsRatio_working_3-way'!V53^2+4*'OddsRatio_working_3-way'!U53^3/27</f>
        <v>-4.0641498678444972E-2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0.16012896429264828</v>
      </c>
      <c r="Y53" s="11">
        <f>IF('OddsRatio_working_3-way'!W53&gt;=0,IF('OddsRatio_working_3-way'!V53+SQRT('OddsRatio_working_3-way'!W53)&gt;0,0,PI()),ACOS('OddsRatio_working_3-way'!V53/(2*'OddsRatio_working_3-way'!X53)))</f>
        <v>0.68088945722313132</v>
      </c>
      <c r="Z53" s="11">
        <f>'OddsRatio_working_3-way'!X53^(1/3)*COS('OddsRatio_working_3-way'!Y53/3)</f>
        <v>0.52910294193799356</v>
      </c>
      <c r="AA53" s="11">
        <f>'OddsRatio_working_3-way'!X53^(1/3)*COS(('OddsRatio_working_3-way'!Y53+2*PI())/3)</f>
        <v>-0.37037306007716031</v>
      </c>
      <c r="AB53" s="11">
        <f>'OddsRatio_working_3-way'!X53^(1/3)*COS(('OddsRatio_working_3-way'!Y53+4*PI())/3)</f>
        <v>-0.15872988186083312</v>
      </c>
      <c r="AC53" s="11">
        <f>'OddsRatio_working_3-way'!X53^(1/3)*SIN('OddsRatio_working_3-way'!Y53/3)</f>
        <v>0.12219224591534449</v>
      </c>
      <c r="AD53" s="11">
        <f>'OddsRatio_working_3-way'!X53^(1/3)*SIN(('OddsRatio_working_3-way'!Y53+2*PI())/3)</f>
        <v>0.39712046597771311</v>
      </c>
      <c r="AE53" s="11">
        <f>'OddsRatio_working_3-way'!X53^(1/3)*SIN(('OddsRatio_working_3-way'!Y53+4*PI())/3)</f>
        <v>-0.5193127118930575</v>
      </c>
      <c r="AF53" s="11">
        <f>-'OddsRatio_working_3-way'!U53/(3*'OddsRatio_working_3-way'!X53^(1/3))*COS(('OddsRatio_working_3-way'!Y53)/3)</f>
        <v>0.52910294193799345</v>
      </c>
      <c r="AG53" s="11">
        <f>-'OddsRatio_working_3-way'!U53/(3*'OddsRatio_working_3-way'!X53^(1/3))*COS(('OddsRatio_working_3-way'!Y53+2*PI())/3)</f>
        <v>-0.37037306007716025</v>
      </c>
      <c r="AH53" s="11">
        <f>-'OddsRatio_working_3-way'!U53/(3*'OddsRatio_working_3-way'!X53^(1/3))*COS(('OddsRatio_working_3-way'!Y53+4*PI())/3)</f>
        <v>-0.15872988186083309</v>
      </c>
      <c r="AI53" s="11">
        <f>'OddsRatio_working_3-way'!U53/(3*'OddsRatio_working_3-way'!X53^(1/3))*SIN(('OddsRatio_working_3-way'!Y53)/3)</f>
        <v>-0.12219224591534447</v>
      </c>
      <c r="AJ53" s="11">
        <f>'OddsRatio_working_3-way'!U53/(3*'OddsRatio_working_3-way'!X53^(1/3))*SIN(('OddsRatio_working_3-way'!Y53+2*PI())/3)</f>
        <v>-0.397120465977713</v>
      </c>
      <c r="AK53" s="11">
        <f>'OddsRatio_working_3-way'!U53/(3*'OddsRatio_working_3-way'!X53^(1/3))*SIN(('OddsRatio_working_3-way'!Y53+4*PI())/3)</f>
        <v>0.51931271189305739</v>
      </c>
      <c r="AL53" s="11">
        <f>'OddsRatio_working_3-way'!Z53+'OddsRatio_working_3-way'!AF53</f>
        <v>1.0582058838759871</v>
      </c>
      <c r="AM53" s="11">
        <f>'OddsRatio_working_3-way'!AA53+'OddsRatio_working_3-way'!AG53</f>
        <v>-0.74074612015432062</v>
      </c>
      <c r="AN53" s="11">
        <f>'OddsRatio_working_3-way'!AB53+'OddsRatio_working_3-way'!AH53</f>
        <v>-0.31745976372166618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1.0582058838759871</v>
      </c>
      <c r="AS53" s="11">
        <f>IF(('OddsRatio_working_3-way'!X53=0),IF(Q53&gt;0,-Q53^(1/3),(-Q53)^(1/3)),'OddsRatio_working_3-way'!AM53-'OddsRatio_working_3-way'!R53/3)</f>
        <v>-0.74074612015432062</v>
      </c>
      <c r="AT53" s="11">
        <f>IF(('OddsRatio_working_3-way'!X53=0),IF(Q53&gt;0,-Q53^(1/3),(-Q53)^(1/3)),'OddsRatio_working_3-way'!AN53-'OddsRatio_working_3-way'!R53/3)</f>
        <v>-0.31745976372166618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1.74</v>
      </c>
      <c r="B54" s="4">
        <f>IF('True_Odds_Calculator_3-way'!B55="","",'True_Odds_Calculator_3-way'!B55)</f>
        <v>3.93</v>
      </c>
      <c r="C54" s="4">
        <f>IF('True_Odds_Calculator_3-way'!C55="","",'True_Odds_Calculator_3-way'!C55)</f>
        <v>4.8600000000000003</v>
      </c>
      <c r="D54" s="9">
        <f t="shared" si="13"/>
        <v>0.5602565852662843</v>
      </c>
      <c r="E54" s="9">
        <f t="shared" si="14"/>
        <v>0.24344134073559526</v>
      </c>
      <c r="F54" s="9">
        <f t="shared" si="15"/>
        <v>0.19630207399812041</v>
      </c>
      <c r="G54" s="9">
        <f t="shared" si="16"/>
        <v>1.0606709021828351</v>
      </c>
      <c r="H54" s="9">
        <f t="shared" si="17"/>
        <v>1.7848964676152983</v>
      </c>
      <c r="I54" s="9">
        <f t="shared" si="18"/>
        <v>4.1077657433957064</v>
      </c>
      <c r="J54" s="9">
        <f t="shared" si="19"/>
        <v>5.0941896824257444</v>
      </c>
      <c r="K54" s="11">
        <f t="shared" si="20"/>
        <v>0.57471264367816088</v>
      </c>
      <c r="L54" s="11">
        <f t="shared" si="21"/>
        <v>0.2544529262086514</v>
      </c>
      <c r="M54" s="11">
        <f t="shared" si="22"/>
        <v>0.20576131687242796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-0.25183064443233627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0.22657756661831807</v>
      </c>
      <c r="Q54" s="11">
        <f>2*'OddsRatio_working_3-way'!K54*'OddsRatio_working_3-way'!L54*'OddsRatio_working_3-way'!M54</f>
        <v>6.0179964573258443E-2</v>
      </c>
      <c r="R54" s="11">
        <f t="shared" si="23"/>
        <v>0</v>
      </c>
      <c r="S54" s="11">
        <f t="shared" si="24"/>
        <v>-0.89972198232291234</v>
      </c>
      <c r="T54" s="11">
        <f t="shared" si="25"/>
        <v>-0.23896998202467787</v>
      </c>
      <c r="U54" s="11">
        <f>'OddsRatio_working_3-way'!S54-'OddsRatio_working_3-way'!R54^2/3</f>
        <v>-0.89972198232291234</v>
      </c>
      <c r="V54" s="11">
        <f>'OddsRatio_working_3-way'!S54*'OddsRatio_working_3-way'!R54/3-2*'OddsRatio_working_3-way'!R54^3/27-'OddsRatio_working_3-way'!T54</f>
        <v>0.23896998202467787</v>
      </c>
      <c r="W54" s="11">
        <f>'OddsRatio_working_3-way'!V54^2+4*'OddsRatio_working_3-way'!U54^3/27</f>
        <v>-5.0793292241721535E-2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0.16424063485523033</v>
      </c>
      <c r="Y54" s="11">
        <f>IF('OddsRatio_working_3-way'!W54&gt;=0,IF('OddsRatio_working_3-way'!V54+SQRT('OddsRatio_working_3-way'!W54)&gt;0,0,PI()),ACOS('OddsRatio_working_3-way'!V54/(2*'OddsRatio_working_3-way'!X54)))</f>
        <v>0.75612582214715884</v>
      </c>
      <c r="Z54" s="11">
        <f>'OddsRatio_working_3-way'!X54^(1/3)*COS('OddsRatio_working_3-way'!Y54/3)</f>
        <v>0.53033545109141755</v>
      </c>
      <c r="AA54" s="11">
        <f>'OddsRatio_working_3-way'!X54^(1/3)*COS(('OddsRatio_working_3-way'!Y54+2*PI())/3)</f>
        <v>-0.3834416768937341</v>
      </c>
      <c r="AB54" s="11">
        <f>'OddsRatio_working_3-way'!X54^(1/3)*COS(('OddsRatio_working_3-way'!Y54+4*PI())/3)</f>
        <v>-0.14689377419768365</v>
      </c>
      <c r="AC54" s="11">
        <f>'OddsRatio_working_3-way'!X54^(1/3)*SIN('OddsRatio_working_3-way'!Y54/3)</f>
        <v>0.13657099529780625</v>
      </c>
      <c r="AD54" s="11">
        <f>'OddsRatio_working_3-way'!X54^(1/3)*SIN(('OddsRatio_working_3-way'!Y54+2*PI())/3)</f>
        <v>0.39099847552374423</v>
      </c>
      <c r="AE54" s="11">
        <f>'OddsRatio_working_3-way'!X54^(1/3)*SIN(('OddsRatio_working_3-way'!Y54+4*PI())/3)</f>
        <v>-0.52756947082155037</v>
      </c>
      <c r="AF54" s="11">
        <f>-'OddsRatio_working_3-way'!U54/(3*'OddsRatio_working_3-way'!X54^(1/3))*COS(('OddsRatio_working_3-way'!Y54)/3)</f>
        <v>0.53033545109141744</v>
      </c>
      <c r="AG54" s="11">
        <f>-'OddsRatio_working_3-way'!U54/(3*'OddsRatio_working_3-way'!X54^(1/3))*COS(('OddsRatio_working_3-way'!Y54+2*PI())/3)</f>
        <v>-0.38344167689373404</v>
      </c>
      <c r="AH54" s="11">
        <f>-'OddsRatio_working_3-way'!U54/(3*'OddsRatio_working_3-way'!X54^(1/3))*COS(('OddsRatio_working_3-way'!Y54+4*PI())/3)</f>
        <v>-0.14689377419768362</v>
      </c>
      <c r="AI54" s="11">
        <f>'OddsRatio_working_3-way'!U54/(3*'OddsRatio_working_3-way'!X54^(1/3))*SIN(('OddsRatio_working_3-way'!Y54)/3)</f>
        <v>-0.13657099529780622</v>
      </c>
      <c r="AJ54" s="11">
        <f>'OddsRatio_working_3-way'!U54/(3*'OddsRatio_working_3-way'!X54^(1/3))*SIN(('OddsRatio_working_3-way'!Y54+2*PI())/3)</f>
        <v>-0.39099847552374417</v>
      </c>
      <c r="AK54" s="11">
        <f>'OddsRatio_working_3-way'!U54/(3*'OddsRatio_working_3-way'!X54^(1/3))*SIN(('OddsRatio_working_3-way'!Y54+4*PI())/3)</f>
        <v>0.52756947082155026</v>
      </c>
      <c r="AL54" s="11">
        <f>'OddsRatio_working_3-way'!Z54+'OddsRatio_working_3-way'!AF54</f>
        <v>1.0606709021828351</v>
      </c>
      <c r="AM54" s="11">
        <f>'OddsRatio_working_3-way'!AA54+'OddsRatio_working_3-way'!AG54</f>
        <v>-0.76688335378746819</v>
      </c>
      <c r="AN54" s="11">
        <f>'OddsRatio_working_3-way'!AB54+'OddsRatio_working_3-way'!AH54</f>
        <v>-0.29378754839536725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1.0606709021828351</v>
      </c>
      <c r="AS54" s="11">
        <f>IF(('OddsRatio_working_3-way'!X54=0),IF(Q54&gt;0,-Q54^(1/3),(-Q54)^(1/3)),'OddsRatio_working_3-way'!AM54-'OddsRatio_working_3-way'!R54/3)</f>
        <v>-0.76688335378746819</v>
      </c>
      <c r="AT54" s="11">
        <f>IF(('OddsRatio_working_3-way'!X54=0),IF(Q54&gt;0,-Q54^(1/3),(-Q54)^(1/3)),'OddsRatio_working_3-way'!AN54-'OddsRatio_working_3-way'!R54/3)</f>
        <v>-0.29378754839536725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4.04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2.04</v>
      </c>
      <c r="D55" s="9">
        <f t="shared" si="13"/>
        <v>0.23738444387625979</v>
      </c>
      <c r="E55" s="9">
        <f t="shared" si="14"/>
        <v>0.28620709855728699</v>
      </c>
      <c r="F55" s="9">
        <f t="shared" si="15"/>
        <v>0.47640845756645311</v>
      </c>
      <c r="G55" s="9">
        <f t="shared" si="16"/>
        <v>1.0567684057453515</v>
      </c>
      <c r="H55" s="9">
        <f t="shared" si="17"/>
        <v>4.2125759534658682</v>
      </c>
      <c r="I55" s="9">
        <f t="shared" si="18"/>
        <v>3.4939734375590294</v>
      </c>
      <c r="J55" s="9">
        <f t="shared" si="19"/>
        <v>2.0990391419751662</v>
      </c>
      <c r="K55" s="11">
        <f t="shared" si="20"/>
        <v>0.24752475247524752</v>
      </c>
      <c r="L55" s="11">
        <f t="shared" si="21"/>
        <v>0.29761904761904762</v>
      </c>
      <c r="M55" s="11">
        <f t="shared" si="22"/>
        <v>0.49019607843137253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-0.26944375109779883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0.23256002070795315</v>
      </c>
      <c r="Q55" s="11">
        <f>2*'OddsRatio_working_3-way'!K55*'OddsRatio_working_3-way'!L55*'OddsRatio_working_3-way'!M55</f>
        <v>7.2223608915513396E-2</v>
      </c>
      <c r="R55" s="11">
        <f t="shared" si="23"/>
        <v>0</v>
      </c>
      <c r="S55" s="11">
        <f t="shared" si="24"/>
        <v>-0.8631115762025664</v>
      </c>
      <c r="T55" s="11">
        <f t="shared" si="25"/>
        <v>-0.2680470733548343</v>
      </c>
      <c r="U55" s="11">
        <f>'OddsRatio_working_3-way'!S55-'OddsRatio_working_3-way'!R55^2/3</f>
        <v>-0.8631115762025664</v>
      </c>
      <c r="V55" s="11">
        <f>'OddsRatio_working_3-way'!S55*'OddsRatio_working_3-way'!R55/3-2*'OddsRatio_working_3-way'!R55^3/27-'OddsRatio_working_3-way'!T55</f>
        <v>0.2680470733548343</v>
      </c>
      <c r="W55" s="11">
        <f>'OddsRatio_working_3-way'!V55^2+4*'OddsRatio_working_3-way'!U55^3/27</f>
        <v>-2.3407799758192835E-2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0.15431869077681806</v>
      </c>
      <c r="Y55" s="11">
        <f>IF('OddsRatio_working_3-way'!W55&gt;=0,IF('OddsRatio_working_3-way'!V55+SQRT('OddsRatio_working_3-way'!W55)&gt;0,0,PI()),ACOS('OddsRatio_working_3-way'!V55/(2*'OddsRatio_working_3-way'!X55)))</f>
        <v>0.51865753030070949</v>
      </c>
      <c r="Z55" s="11">
        <f>'OddsRatio_working_3-way'!X55^(1/3)*COS('OddsRatio_working_3-way'!Y55/3)</f>
        <v>0.52838420287267573</v>
      </c>
      <c r="AA55" s="11">
        <f>'OddsRatio_working_3-way'!X55^(1/3)*COS(('OddsRatio_working_3-way'!Y55+2*PI())/3)</f>
        <v>-0.34410139167593945</v>
      </c>
      <c r="AB55" s="11">
        <f>'OddsRatio_working_3-way'!X55^(1/3)*COS(('OddsRatio_working_3-way'!Y55+4*PI())/3)</f>
        <v>-0.18428281119673637</v>
      </c>
      <c r="AC55" s="11">
        <f>'OddsRatio_working_3-way'!X55^(1/3)*SIN('OddsRatio_working_3-way'!Y55/3)</f>
        <v>9.2271300461171865E-2</v>
      </c>
      <c r="AD55" s="11">
        <f>'OddsRatio_working_3-way'!X55^(1/3)*SIN(('OddsRatio_working_3-way'!Y55+2*PI())/3)</f>
        <v>0.41145849241554183</v>
      </c>
      <c r="AE55" s="11">
        <f>'OddsRatio_working_3-way'!X55^(1/3)*SIN(('OddsRatio_working_3-way'!Y55+4*PI())/3)</f>
        <v>-0.50372979287671371</v>
      </c>
      <c r="AF55" s="11">
        <f>-'OddsRatio_working_3-way'!U55/(3*'OddsRatio_working_3-way'!X55^(1/3))*COS(('OddsRatio_working_3-way'!Y55)/3)</f>
        <v>0.52838420287267573</v>
      </c>
      <c r="AG55" s="11">
        <f>-'OddsRatio_working_3-way'!U55/(3*'OddsRatio_working_3-way'!X55^(1/3))*COS(('OddsRatio_working_3-way'!Y55+2*PI())/3)</f>
        <v>-0.34410139167593945</v>
      </c>
      <c r="AH55" s="11">
        <f>-'OddsRatio_working_3-way'!U55/(3*'OddsRatio_working_3-way'!X55^(1/3))*COS(('OddsRatio_working_3-way'!Y55+4*PI())/3)</f>
        <v>-0.18428281119673637</v>
      </c>
      <c r="AI55" s="11">
        <f>'OddsRatio_working_3-way'!U55/(3*'OddsRatio_working_3-way'!X55^(1/3))*SIN(('OddsRatio_working_3-way'!Y55)/3)</f>
        <v>-9.2271300461171865E-2</v>
      </c>
      <c r="AJ55" s="11">
        <f>'OddsRatio_working_3-way'!U55/(3*'OddsRatio_working_3-way'!X55^(1/3))*SIN(('OddsRatio_working_3-way'!Y55+2*PI())/3)</f>
        <v>-0.41145849241554183</v>
      </c>
      <c r="AK55" s="11">
        <f>'OddsRatio_working_3-way'!U55/(3*'OddsRatio_working_3-way'!X55^(1/3))*SIN(('OddsRatio_working_3-way'!Y55+4*PI())/3)</f>
        <v>0.50372979287671371</v>
      </c>
      <c r="AL55" s="11">
        <f>'OddsRatio_working_3-way'!Z55+'OddsRatio_working_3-way'!AF55</f>
        <v>1.0567684057453515</v>
      </c>
      <c r="AM55" s="11">
        <f>'OddsRatio_working_3-way'!AA55+'OddsRatio_working_3-way'!AG55</f>
        <v>-0.6882027833518789</v>
      </c>
      <c r="AN55" s="11">
        <f>'OddsRatio_working_3-way'!AB55+'OddsRatio_working_3-way'!AH55</f>
        <v>-0.36856562239347274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1.0567684057453515</v>
      </c>
      <c r="AS55" s="11">
        <f>IF(('OddsRatio_working_3-way'!X55=0),IF(Q55&gt;0,-Q55^(1/3),(-Q55)^(1/3)),'OddsRatio_working_3-way'!AM55-'OddsRatio_working_3-way'!R55/3)</f>
        <v>-0.6882027833518789</v>
      </c>
      <c r="AT55" s="11">
        <f>IF(('OddsRatio_working_3-way'!X55=0),IF(Q55&gt;0,-Q55^(1/3),(-Q55)^(1/3)),'OddsRatio_working_3-way'!AN55-'OddsRatio_working_3-way'!R55/3)</f>
        <v>-0.36856562239347274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3.55</v>
      </c>
      <c r="B56" s="4">
        <f>IF('True_Odds_Calculator_3-way'!B57="","",'True_Odds_Calculator_3-way'!B57)</f>
        <v>3.56</v>
      </c>
      <c r="C56" s="4">
        <f>IF('True_Odds_Calculator_3-way'!C57="","",'True_Odds_Calculator_3-way'!C57)</f>
        <v>2.12</v>
      </c>
      <c r="D56" s="9">
        <f t="shared" si="13"/>
        <v>0.27111481506389057</v>
      </c>
      <c r="E56" s="9">
        <f t="shared" si="14"/>
        <v>0.27034207649752229</v>
      </c>
      <c r="F56" s="9">
        <f t="shared" si="15"/>
        <v>0.4585431084385872</v>
      </c>
      <c r="G56" s="9">
        <f t="shared" si="16"/>
        <v>1.0543036069739133</v>
      </c>
      <c r="H56" s="9">
        <f t="shared" si="17"/>
        <v>3.6884741977834787</v>
      </c>
      <c r="I56" s="9">
        <f t="shared" si="18"/>
        <v>3.6990172338532181</v>
      </c>
      <c r="J56" s="9">
        <f t="shared" si="19"/>
        <v>2.1808200398107833</v>
      </c>
      <c r="K56" s="11">
        <f t="shared" si="20"/>
        <v>0.28169014084507044</v>
      </c>
      <c r="L56" s="11">
        <f t="shared" si="21"/>
        <v>0.2808988764044944</v>
      </c>
      <c r="M56" s="11">
        <f t="shared" si="22"/>
        <v>0.47169811320754712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-0.27288769718160566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0.23252723890512886</v>
      </c>
      <c r="Q56" s="11">
        <f>2*'OddsRatio_working_3-way'!K56*'OddsRatio_working_3-way'!L56*'OddsRatio_working_3-way'!M56</f>
        <v>7.4647588733588732E-2</v>
      </c>
      <c r="R56" s="11">
        <f t="shared" si="23"/>
        <v>0</v>
      </c>
      <c r="S56" s="11">
        <f t="shared" si="24"/>
        <v>-0.85209865196078416</v>
      </c>
      <c r="T56" s="11">
        <f t="shared" si="25"/>
        <v>-0.27354691876750697</v>
      </c>
      <c r="U56" s="11">
        <f>'OddsRatio_working_3-way'!S56-'OddsRatio_working_3-way'!R56^2/3</f>
        <v>-0.85209865196078416</v>
      </c>
      <c r="V56" s="11">
        <f>'OddsRatio_working_3-way'!S56*'OddsRatio_working_3-way'!R56/3-2*'OddsRatio_working_3-way'!R56^3/27-'OddsRatio_working_3-way'!T56</f>
        <v>0.27354691876750697</v>
      </c>
      <c r="W56" s="11">
        <f>'OddsRatio_working_3-way'!V56^2+4*'OddsRatio_working_3-way'!U56^3/27</f>
        <v>-1.6829130408404488E-2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0.15137457446315214</v>
      </c>
      <c r="Y56" s="11">
        <f>IF('OddsRatio_working_3-way'!W56&gt;=0,IF('OddsRatio_working_3-way'!V56+SQRT('OddsRatio_working_3-way'!W56)&gt;0,0,PI()),ACOS('OddsRatio_working_3-way'!V56/(2*'OddsRatio_working_3-way'!X56)))</f>
        <v>0.44282880076067865</v>
      </c>
      <c r="Z56" s="11">
        <f>'OddsRatio_working_3-way'!X56^(1/3)*COS('OddsRatio_working_3-way'!Y56/3)</f>
        <v>0.52715180348695678</v>
      </c>
      <c r="AA56" s="11">
        <f>'OddsRatio_working_3-way'!X56^(1/3)*COS(('OddsRatio_working_3-way'!Y56+2*PI())/3)</f>
        <v>-0.33145737970715256</v>
      </c>
      <c r="AB56" s="11">
        <f>'OddsRatio_working_3-way'!X56^(1/3)*COS(('OddsRatio_working_3-way'!Y56+4*PI())/3)</f>
        <v>-0.19569442377980431</v>
      </c>
      <c r="AC56" s="11">
        <f>'OddsRatio_working_3-way'!X56^(1/3)*SIN('OddsRatio_working_3-way'!Y56/3)</f>
        <v>7.8382779150633838E-2</v>
      </c>
      <c r="AD56" s="11">
        <f>'OddsRatio_working_3-way'!X56^(1/3)*SIN(('OddsRatio_working_3-way'!Y56+2*PI())/3)</f>
        <v>0.4173354638951699</v>
      </c>
      <c r="AE56" s="11">
        <f>'OddsRatio_working_3-way'!X56^(1/3)*SIN(('OddsRatio_working_3-way'!Y56+4*PI())/3)</f>
        <v>-0.4957182430458037</v>
      </c>
      <c r="AF56" s="11">
        <f>-'OddsRatio_working_3-way'!U56/(3*'OddsRatio_working_3-way'!X56^(1/3))*COS(('OddsRatio_working_3-way'!Y56)/3)</f>
        <v>0.52715180348695667</v>
      </c>
      <c r="AG56" s="11">
        <f>-'OddsRatio_working_3-way'!U56/(3*'OddsRatio_working_3-way'!X56^(1/3))*COS(('OddsRatio_working_3-way'!Y56+2*PI())/3)</f>
        <v>-0.3314573797071525</v>
      </c>
      <c r="AH56" s="11">
        <f>-'OddsRatio_working_3-way'!U56/(3*'OddsRatio_working_3-way'!X56^(1/3))*COS(('OddsRatio_working_3-way'!Y56+4*PI())/3)</f>
        <v>-0.19569442377980428</v>
      </c>
      <c r="AI56" s="11">
        <f>'OddsRatio_working_3-way'!U56/(3*'OddsRatio_working_3-way'!X56^(1/3))*SIN(('OddsRatio_working_3-way'!Y56)/3)</f>
        <v>-7.8382779150633811E-2</v>
      </c>
      <c r="AJ56" s="11">
        <f>'OddsRatio_working_3-way'!U56/(3*'OddsRatio_working_3-way'!X56^(1/3))*SIN(('OddsRatio_working_3-way'!Y56+2*PI())/3)</f>
        <v>-0.41733546389516979</v>
      </c>
      <c r="AK56" s="11">
        <f>'OddsRatio_working_3-way'!U56/(3*'OddsRatio_working_3-way'!X56^(1/3))*SIN(('OddsRatio_working_3-way'!Y56+4*PI())/3)</f>
        <v>0.49571824304580359</v>
      </c>
      <c r="AL56" s="11">
        <f>'OddsRatio_working_3-way'!Z56+'OddsRatio_working_3-way'!AF56</f>
        <v>1.0543036069739133</v>
      </c>
      <c r="AM56" s="11">
        <f>'OddsRatio_working_3-way'!AA56+'OddsRatio_working_3-way'!AG56</f>
        <v>-0.662914759414305</v>
      </c>
      <c r="AN56" s="11">
        <f>'OddsRatio_working_3-way'!AB56+'OddsRatio_working_3-way'!AH56</f>
        <v>-0.39138884755960857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1.0543036069739133</v>
      </c>
      <c r="AS56" s="11">
        <f>IF(('OddsRatio_working_3-way'!X56=0),IF(Q56&gt;0,-Q56^(1/3),(-Q56)^(1/3)),'OddsRatio_working_3-way'!AM56-'OddsRatio_working_3-way'!R56/3)</f>
        <v>-0.662914759414305</v>
      </c>
      <c r="AT56" s="11">
        <f>IF(('OddsRatio_working_3-way'!X56=0),IF(Q56&gt;0,-Q56^(1/3),(-Q56)^(1/3)),'OddsRatio_working_3-way'!AN56-'OddsRatio_working_3-way'!R56/3)</f>
        <v>-0.39138884755960857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2.21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3.41</v>
      </c>
      <c r="D57" s="9">
        <f t="shared" si="13"/>
        <v>0.43968942362514674</v>
      </c>
      <c r="E57" s="9">
        <f t="shared" si="14"/>
        <v>0.27767568428016948</v>
      </c>
      <c r="F57" s="9">
        <f t="shared" si="15"/>
        <v>0.28263489209468379</v>
      </c>
      <c r="G57" s="9">
        <f t="shared" si="16"/>
        <v>1.0531674567640192</v>
      </c>
      <c r="H57" s="9">
        <f t="shared" si="17"/>
        <v>2.2743326226844633</v>
      </c>
      <c r="I57" s="9">
        <f t="shared" si="18"/>
        <v>3.6013236182071275</v>
      </c>
      <c r="J57" s="9">
        <f t="shared" si="19"/>
        <v>3.5381335708012869</v>
      </c>
      <c r="K57" s="11">
        <f t="shared" si="20"/>
        <v>0.45248868778280543</v>
      </c>
      <c r="L57" s="11">
        <f t="shared" si="21"/>
        <v>0.28818443804034583</v>
      </c>
      <c r="M57" s="11">
        <f t="shared" si="22"/>
        <v>0.29325513196480935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-0.27543760834258402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0.23288481146291928</v>
      </c>
      <c r="Q57" s="11">
        <f>2*'OddsRatio_working_3-way'!K57*'OddsRatio_working_3-way'!L57*'OddsRatio_working_3-way'!M57</f>
        <v>7.6481054667625378E-2</v>
      </c>
      <c r="R57" s="11">
        <f t="shared" si="23"/>
        <v>0</v>
      </c>
      <c r="S57" s="11">
        <f t="shared" si="24"/>
        <v>-0.84550839975803749</v>
      </c>
      <c r="T57" s="11">
        <f t="shared" si="25"/>
        <v>-0.27767106724401885</v>
      </c>
      <c r="U57" s="11">
        <f>'OddsRatio_working_3-way'!S57-'OddsRatio_working_3-way'!R57^2/3</f>
        <v>-0.84550839975803749</v>
      </c>
      <c r="V57" s="11">
        <f>'OddsRatio_working_3-way'!S57*'OddsRatio_working_3-way'!R57/3-2*'OddsRatio_working_3-way'!R57^3/27-'OddsRatio_working_3-way'!T57</f>
        <v>0.27767106724401885</v>
      </c>
      <c r="W57" s="11">
        <f>'OddsRatio_working_3-way'!V57^2+4*'OddsRatio_working_3-way'!U57^3/27</f>
        <v>-1.2445565195619443E-2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0.14962184564766259</v>
      </c>
      <c r="Y57" s="11">
        <f>IF('OddsRatio_working_3-way'!W57&gt;=0,IF('OddsRatio_working_3-way'!V57+SQRT('OddsRatio_working_3-way'!W57)&gt;0,0,PI()),ACOS('OddsRatio_working_3-way'!V57/(2*'OddsRatio_working_3-way'!X57)))</f>
        <v>0.38203065215480092</v>
      </c>
      <c r="Z57" s="11">
        <f>'OddsRatio_working_3-way'!X57^(1/3)*COS('OddsRatio_working_3-way'!Y57/3)</f>
        <v>0.52658372838200962</v>
      </c>
      <c r="AA57" s="11">
        <f>'OddsRatio_working_3-way'!X57^(1/3)*COS(('OddsRatio_working_3-way'!Y57+2*PI())/3)</f>
        <v>-0.32168092731061437</v>
      </c>
      <c r="AB57" s="11">
        <f>'OddsRatio_working_3-way'!X57^(1/3)*COS(('OddsRatio_working_3-way'!Y57+4*PI())/3)</f>
        <v>-0.20490280107139539</v>
      </c>
      <c r="AC57" s="11">
        <f>'OddsRatio_working_3-way'!X57^(1/3)*SIN('OddsRatio_working_3-way'!Y57/3)</f>
        <v>6.7421882619673246E-2</v>
      </c>
      <c r="AD57" s="11">
        <f>'OddsRatio_working_3-way'!X57^(1/3)*SIN(('OddsRatio_working_3-way'!Y57+2*PI())/3)</f>
        <v>0.42232394468850848</v>
      </c>
      <c r="AE57" s="11">
        <f>'OddsRatio_working_3-way'!X57^(1/3)*SIN(('OddsRatio_working_3-way'!Y57+4*PI())/3)</f>
        <v>-0.48974582730818161</v>
      </c>
      <c r="AF57" s="11">
        <f>-'OddsRatio_working_3-way'!U57/(3*'OddsRatio_working_3-way'!X57^(1/3))*COS(('OddsRatio_working_3-way'!Y57)/3)</f>
        <v>0.52658372838200962</v>
      </c>
      <c r="AG57" s="11">
        <f>-'OddsRatio_working_3-way'!U57/(3*'OddsRatio_working_3-way'!X57^(1/3))*COS(('OddsRatio_working_3-way'!Y57+2*PI())/3)</f>
        <v>-0.32168092731061437</v>
      </c>
      <c r="AH57" s="11">
        <f>-'OddsRatio_working_3-way'!U57/(3*'OddsRatio_working_3-way'!X57^(1/3))*COS(('OddsRatio_working_3-way'!Y57+4*PI())/3)</f>
        <v>-0.20490280107139539</v>
      </c>
      <c r="AI57" s="11">
        <f>'OddsRatio_working_3-way'!U57/(3*'OddsRatio_working_3-way'!X57^(1/3))*SIN(('OddsRatio_working_3-way'!Y57)/3)</f>
        <v>-6.7421882619673246E-2</v>
      </c>
      <c r="AJ57" s="11">
        <f>'OddsRatio_working_3-way'!U57/(3*'OddsRatio_working_3-way'!X57^(1/3))*SIN(('OddsRatio_working_3-way'!Y57+2*PI())/3)</f>
        <v>-0.42232394468850848</v>
      </c>
      <c r="AK57" s="11">
        <f>'OddsRatio_working_3-way'!U57/(3*'OddsRatio_working_3-way'!X57^(1/3))*SIN(('OddsRatio_working_3-way'!Y57+4*PI())/3)</f>
        <v>0.48974582730818161</v>
      </c>
      <c r="AL57" s="11">
        <f>'OddsRatio_working_3-way'!Z57+'OddsRatio_working_3-way'!AF57</f>
        <v>1.0531674567640192</v>
      </c>
      <c r="AM57" s="11">
        <f>'OddsRatio_working_3-way'!AA57+'OddsRatio_working_3-way'!AG57</f>
        <v>-0.64336185462122875</v>
      </c>
      <c r="AN57" s="11">
        <f>'OddsRatio_working_3-way'!AB57+'OddsRatio_working_3-way'!AH57</f>
        <v>-0.40980560214279077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1.0531674567640192</v>
      </c>
      <c r="AS57" s="11">
        <f>IF(('OddsRatio_working_3-way'!X57=0),IF(Q57&gt;0,-Q57^(1/3),(-Q57)^(1/3)),'OddsRatio_working_3-way'!AM57-'OddsRatio_working_3-way'!R57/3)</f>
        <v>-0.64336185462122875</v>
      </c>
      <c r="AT57" s="11">
        <f>IF(('OddsRatio_working_3-way'!X57=0),IF(Q57&gt;0,-Q57^(1/3),(-Q57)^(1/3)),'OddsRatio_working_3-way'!AN57-'OddsRatio_working_3-way'!R57/3)</f>
        <v>-0.40980560214279077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3.46</v>
      </c>
      <c r="B58" s="4">
        <f>IF('True_Odds_Calculator_3-way'!B59="","",'True_Odds_Calculator_3-way'!B59)</f>
        <v>3.4</v>
      </c>
      <c r="C58" s="4">
        <f>IF('True_Odds_Calculator_3-way'!C59="","",'True_Odds_Calculator_3-way'!C59)</f>
        <v>2.2200000000000002</v>
      </c>
      <c r="D58" s="9">
        <f t="shared" si="13"/>
        <v>0.27860397063296422</v>
      </c>
      <c r="E58" s="9">
        <f t="shared" si="14"/>
        <v>0.28359381085500979</v>
      </c>
      <c r="F58" s="9">
        <f t="shared" si="15"/>
        <v>0.43780221851202589</v>
      </c>
      <c r="G58" s="9">
        <f t="shared" si="16"/>
        <v>1.0525708509309644</v>
      </c>
      <c r="H58" s="9">
        <f t="shared" si="17"/>
        <v>3.5893242932901717</v>
      </c>
      <c r="I58" s="9">
        <f t="shared" si="18"/>
        <v>3.5261700422343143</v>
      </c>
      <c r="J58" s="9">
        <f t="shared" si="19"/>
        <v>2.2841364381357772</v>
      </c>
      <c r="K58" s="11">
        <f t="shared" si="20"/>
        <v>0.28901734104046245</v>
      </c>
      <c r="L58" s="11">
        <f t="shared" si="21"/>
        <v>0.29411764705882354</v>
      </c>
      <c r="M58" s="11">
        <f t="shared" si="22"/>
        <v>0.4504504504504504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-0.27580249409559165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0.23280676119846472</v>
      </c>
      <c r="Q58" s="11">
        <f>2*'OddsRatio_working_3-way'!K58*'OddsRatio_working_3-way'!L58*'OddsRatio_working_3-way'!M58</f>
        <v>7.6581171446863383E-2</v>
      </c>
      <c r="R58" s="11">
        <f t="shared" si="23"/>
        <v>0</v>
      </c>
      <c r="S58" s="11">
        <f t="shared" si="24"/>
        <v>-0.84410680172375507</v>
      </c>
      <c r="T58" s="11">
        <f t="shared" si="25"/>
        <v>-0.27766671109334046</v>
      </c>
      <c r="U58" s="11">
        <f>'OddsRatio_working_3-way'!S58-'OddsRatio_working_3-way'!R58^2/3</f>
        <v>-0.84410680172375507</v>
      </c>
      <c r="V58" s="11">
        <f>'OddsRatio_working_3-way'!S58*'OddsRatio_working_3-way'!R58/3-2*'OddsRatio_working_3-way'!R58^3/27-'OddsRatio_working_3-way'!T58</f>
        <v>0.27766671109334046</v>
      </c>
      <c r="W58" s="11">
        <f>'OddsRatio_working_3-way'!V58^2+4*'OddsRatio_working_3-way'!U58^3/27</f>
        <v>-1.2003397405544972E-2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0.14924995800245436</v>
      </c>
      <c r="Y58" s="11">
        <f>IF('OddsRatio_working_3-way'!W58&gt;=0,IF('OddsRatio_working_3-way'!V58+SQRT('OddsRatio_working_3-way'!W58)&gt;0,0,PI()),ACOS('OddsRatio_working_3-way'!V58/(2*'OddsRatio_working_3-way'!X58)))</f>
        <v>0.37581990887215455</v>
      </c>
      <c r="Z58" s="11">
        <f>'OddsRatio_working_3-way'!X58^(1/3)*COS('OddsRatio_working_3-way'!Y58/3)</f>
        <v>0.52628542546548218</v>
      </c>
      <c r="AA58" s="11">
        <f>'OddsRatio_working_3-way'!X58^(1/3)*COS(('OddsRatio_working_3-way'!Y58+2*PI())/3)</f>
        <v>-0.32053991334305898</v>
      </c>
      <c r="AB58" s="11">
        <f>'OddsRatio_working_3-way'!X58^(1/3)*COS(('OddsRatio_working_3-way'!Y58+4*PI())/3)</f>
        <v>-0.20574551212242309</v>
      </c>
      <c r="AC58" s="11">
        <f>'OddsRatio_working_3-way'!X58^(1/3)*SIN('OddsRatio_working_3-way'!Y58/3)</f>
        <v>6.6276578446196041E-2</v>
      </c>
      <c r="AD58" s="11">
        <f>'OddsRatio_working_3-way'!X58^(1/3)*SIN(('OddsRatio_working_3-way'!Y58+2*PI())/3)</f>
        <v>0.42263825887151135</v>
      </c>
      <c r="AE58" s="11">
        <f>'OddsRatio_working_3-way'!X58^(1/3)*SIN(('OddsRatio_working_3-way'!Y58+4*PI())/3)</f>
        <v>-0.4889148373177073</v>
      </c>
      <c r="AF58" s="11">
        <f>-'OddsRatio_working_3-way'!U58/(3*'OddsRatio_working_3-way'!X58^(1/3))*COS(('OddsRatio_working_3-way'!Y58)/3)</f>
        <v>0.52628542546548218</v>
      </c>
      <c r="AG58" s="11">
        <f>-'OddsRatio_working_3-way'!U58/(3*'OddsRatio_working_3-way'!X58^(1/3))*COS(('OddsRatio_working_3-way'!Y58+2*PI())/3)</f>
        <v>-0.32053991334305898</v>
      </c>
      <c r="AH58" s="11">
        <f>-'OddsRatio_working_3-way'!U58/(3*'OddsRatio_working_3-way'!X58^(1/3))*COS(('OddsRatio_working_3-way'!Y58+4*PI())/3)</f>
        <v>-0.20574551212242309</v>
      </c>
      <c r="AI58" s="11">
        <f>'OddsRatio_working_3-way'!U58/(3*'OddsRatio_working_3-way'!X58^(1/3))*SIN(('OddsRatio_working_3-way'!Y58)/3)</f>
        <v>-6.6276578446196041E-2</v>
      </c>
      <c r="AJ58" s="11">
        <f>'OddsRatio_working_3-way'!U58/(3*'OddsRatio_working_3-way'!X58^(1/3))*SIN(('OddsRatio_working_3-way'!Y58+2*PI())/3)</f>
        <v>-0.42263825887151135</v>
      </c>
      <c r="AK58" s="11">
        <f>'OddsRatio_working_3-way'!U58/(3*'OddsRatio_working_3-way'!X58^(1/3))*SIN(('OddsRatio_working_3-way'!Y58+4*PI())/3)</f>
        <v>0.4889148373177073</v>
      </c>
      <c r="AL58" s="11">
        <f>'OddsRatio_working_3-way'!Z58+'OddsRatio_working_3-way'!AF58</f>
        <v>1.0525708509309644</v>
      </c>
      <c r="AM58" s="11">
        <f>'OddsRatio_working_3-way'!AA58+'OddsRatio_working_3-way'!AG58</f>
        <v>-0.64107982668611796</v>
      </c>
      <c r="AN58" s="11">
        <f>'OddsRatio_working_3-way'!AB58+'OddsRatio_working_3-way'!AH58</f>
        <v>-0.41149102424484618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1.0525708509309644</v>
      </c>
      <c r="AS58" s="11">
        <f>IF(('OddsRatio_working_3-way'!X58=0),IF(Q58&gt;0,-Q58^(1/3),(-Q58)^(1/3)),'OddsRatio_working_3-way'!AM58-'OddsRatio_working_3-way'!R58/3)</f>
        <v>-0.64107982668611796</v>
      </c>
      <c r="AT58" s="11">
        <f>IF(('OddsRatio_working_3-way'!X58=0),IF(Q58&gt;0,-Q58^(1/3),(-Q58)^(1/3)),'OddsRatio_working_3-way'!AN58-'OddsRatio_working_3-way'!R58/3)</f>
        <v>-0.41149102424484618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2.4500000000000002</v>
      </c>
      <c r="B59" s="4">
        <f>IF('True_Odds_Calculator_3-way'!B60="","",'True_Odds_Calculator_3-way'!B60)</f>
        <v>3.32</v>
      </c>
      <c r="C59" s="4">
        <f>IF('True_Odds_Calculator_3-way'!C60="","",'True_Odds_Calculator_3-way'!C60)</f>
        <v>3.09</v>
      </c>
      <c r="D59" s="9">
        <f t="shared" si="13"/>
        <v>0.39624875611280241</v>
      </c>
      <c r="E59" s="9">
        <f t="shared" si="14"/>
        <v>0.2908779879032185</v>
      </c>
      <c r="F59" s="9">
        <f t="shared" si="15"/>
        <v>0.3128732559839793</v>
      </c>
      <c r="G59" s="9">
        <f t="shared" si="16"/>
        <v>1.0508049849361139</v>
      </c>
      <c r="H59" s="9">
        <f t="shared" si="17"/>
        <v>2.5236672281573655</v>
      </c>
      <c r="I59" s="9">
        <f t="shared" si="18"/>
        <v>3.4378675650517838</v>
      </c>
      <c r="J59" s="9">
        <f t="shared" si="19"/>
        <v>3.1961824185164778</v>
      </c>
      <c r="K59" s="11">
        <f t="shared" si="20"/>
        <v>0.4081632653061224</v>
      </c>
      <c r="L59" s="11">
        <f t="shared" si="21"/>
        <v>0.30120481927710846</v>
      </c>
      <c r="M59" s="11">
        <f t="shared" si="22"/>
        <v>0.3236245954692557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-0.2797303738433029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0.23314975773909982</v>
      </c>
      <c r="Q59" s="11">
        <f>2*'OddsRatio_working_3-way'!K59*'OddsRatio_working_3-way'!L59*'OddsRatio_working_3-way'!M59</f>
        <v>7.9573296156689385E-2</v>
      </c>
      <c r="R59" s="11">
        <f t="shared" si="23"/>
        <v>0</v>
      </c>
      <c r="S59" s="11">
        <f t="shared" si="24"/>
        <v>-0.83348030653869487</v>
      </c>
      <c r="T59" s="11">
        <f t="shared" si="25"/>
        <v>-0.28446426844324069</v>
      </c>
      <c r="U59" s="11">
        <f>'OddsRatio_working_3-way'!S59-'OddsRatio_working_3-way'!R59^2/3</f>
        <v>-0.83348030653869487</v>
      </c>
      <c r="V59" s="11">
        <f>'OddsRatio_working_3-way'!S59*'OddsRatio_working_3-way'!R59/3-2*'OddsRatio_working_3-way'!R59^3/27-'OddsRatio_working_3-way'!T59</f>
        <v>0.28446426844324069</v>
      </c>
      <c r="W59" s="11">
        <f>'OddsRatio_working_3-way'!V59^2+4*'OddsRatio_working_3-way'!U59^3/27</f>
        <v>-4.8593321105367404E-3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0.14644047607431221</v>
      </c>
      <c r="Y59" s="11">
        <f>IF('OddsRatio_working_3-way'!W59&gt;=0,IF('OddsRatio_working_3-way'!V59+SQRT('OddsRatio_working_3-way'!W59)&gt;0,0,PI()),ACOS('OddsRatio_working_3-way'!V59/(2*'OddsRatio_working_3-way'!X59)))</f>
        <v>0.24031756103148272</v>
      </c>
      <c r="Z59" s="11">
        <f>'OddsRatio_working_3-way'!X59^(1/3)*COS('OddsRatio_working_3-way'!Y59/3)</f>
        <v>0.52540249246805693</v>
      </c>
      <c r="AA59" s="11">
        <f>'OddsRatio_working_3-way'!X59^(1/3)*COS(('OddsRatio_working_3-way'!Y59+2*PI())/3)</f>
        <v>-0.29922852803734307</v>
      </c>
      <c r="AB59" s="11">
        <f>'OddsRatio_working_3-way'!X59^(1/3)*COS(('OddsRatio_working_3-way'!Y59+4*PI())/3)</f>
        <v>-0.22617396443071414</v>
      </c>
      <c r="AC59" s="11">
        <f>'OddsRatio_working_3-way'!X59^(1/3)*SIN('OddsRatio_working_3-way'!Y59/3)</f>
        <v>4.2178071963818113E-2</v>
      </c>
      <c r="AD59" s="11">
        <f>'OddsRatio_working_3-way'!X59^(1/3)*SIN(('OddsRatio_working_3-way'!Y59+2*PI())/3)</f>
        <v>0.43392286970709043</v>
      </c>
      <c r="AE59" s="11">
        <f>'OddsRatio_working_3-way'!X59^(1/3)*SIN(('OddsRatio_working_3-way'!Y59+4*PI())/3)</f>
        <v>-0.47610094167090833</v>
      </c>
      <c r="AF59" s="11">
        <f>-'OddsRatio_working_3-way'!U59/(3*'OddsRatio_working_3-way'!X59^(1/3))*COS(('OddsRatio_working_3-way'!Y59)/3)</f>
        <v>0.52540249246805704</v>
      </c>
      <c r="AG59" s="11">
        <f>-'OddsRatio_working_3-way'!U59/(3*'OddsRatio_working_3-way'!X59^(1/3))*COS(('OddsRatio_working_3-way'!Y59+2*PI())/3)</f>
        <v>-0.29922852803734312</v>
      </c>
      <c r="AH59" s="11">
        <f>-'OddsRatio_working_3-way'!U59/(3*'OddsRatio_working_3-way'!X59^(1/3))*COS(('OddsRatio_working_3-way'!Y59+4*PI())/3)</f>
        <v>-0.22617396443071416</v>
      </c>
      <c r="AI59" s="11">
        <f>'OddsRatio_working_3-way'!U59/(3*'OddsRatio_working_3-way'!X59^(1/3))*SIN(('OddsRatio_working_3-way'!Y59)/3)</f>
        <v>-4.217807196381812E-2</v>
      </c>
      <c r="AJ59" s="11">
        <f>'OddsRatio_working_3-way'!U59/(3*'OddsRatio_working_3-way'!X59^(1/3))*SIN(('OddsRatio_working_3-way'!Y59+2*PI())/3)</f>
        <v>-0.43392286970709049</v>
      </c>
      <c r="AK59" s="11">
        <f>'OddsRatio_working_3-way'!U59/(3*'OddsRatio_working_3-way'!X59^(1/3))*SIN(('OddsRatio_working_3-way'!Y59+4*PI())/3)</f>
        <v>0.47610094167090844</v>
      </c>
      <c r="AL59" s="11">
        <f>'OddsRatio_working_3-way'!Z59+'OddsRatio_working_3-way'!AF59</f>
        <v>1.0508049849361139</v>
      </c>
      <c r="AM59" s="11">
        <f>'OddsRatio_working_3-way'!AA59+'OddsRatio_working_3-way'!AG59</f>
        <v>-0.59845705607468624</v>
      </c>
      <c r="AN59" s="11">
        <f>'OddsRatio_working_3-way'!AB59+'OddsRatio_working_3-way'!AH59</f>
        <v>-0.45234792886142827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1.0508049849361139</v>
      </c>
      <c r="AS59" s="11">
        <f>IF(('OddsRatio_working_3-way'!X59=0),IF(Q59&gt;0,-Q59^(1/3),(-Q59)^(1/3)),'OddsRatio_working_3-way'!AM59-'OddsRatio_working_3-way'!R59/3)</f>
        <v>-0.59845705607468624</v>
      </c>
      <c r="AT59" s="11">
        <f>IF(('OddsRatio_working_3-way'!X59=0),IF(Q59&gt;0,-Q59^(1/3),(-Q59)^(1/3)),'OddsRatio_working_3-way'!AN59-'OddsRatio_working_3-way'!R59/3)</f>
        <v>-0.45234792886142827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3.11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2.41</v>
      </c>
      <c r="D60" s="9">
        <f t="shared" si="13"/>
        <v>0.31045460903032562</v>
      </c>
      <c r="E60" s="9">
        <f t="shared" si="14"/>
        <v>0.2870062843225149</v>
      </c>
      <c r="F60" s="9">
        <f t="shared" si="15"/>
        <v>0.40253910664715936</v>
      </c>
      <c r="G60" s="9">
        <f t="shared" si="16"/>
        <v>1.0526458747494858</v>
      </c>
      <c r="H60" s="9">
        <f t="shared" si="17"/>
        <v>3.2210827957214145</v>
      </c>
      <c r="I60" s="9">
        <f t="shared" si="18"/>
        <v>3.4842442644087868</v>
      </c>
      <c r="J60" s="9">
        <f t="shared" si="19"/>
        <v>2.4842306833967749</v>
      </c>
      <c r="K60" s="11">
        <f t="shared" si="20"/>
        <v>0.32154340836012862</v>
      </c>
      <c r="L60" s="11">
        <f t="shared" si="21"/>
        <v>0.29761904761904762</v>
      </c>
      <c r="M60" s="11">
        <f t="shared" si="22"/>
        <v>0.41493775933609955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-0.27880262724027316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0.23348587743992744</v>
      </c>
      <c r="Q60" s="11">
        <f>2*'OddsRatio_working_3-way'!K60*'OddsRatio_working_3-way'!L60*'OddsRatio_working_3-way'!M60</f>
        <v>7.941696511562156E-2</v>
      </c>
      <c r="R60" s="11">
        <f t="shared" si="23"/>
        <v>0</v>
      </c>
      <c r="S60" s="11">
        <f t="shared" si="24"/>
        <v>-0.83745938749245863</v>
      </c>
      <c r="T60" s="11">
        <f t="shared" si="25"/>
        <v>-0.28485013180015595</v>
      </c>
      <c r="U60" s="11">
        <f>'OddsRatio_working_3-way'!S60-'OddsRatio_working_3-way'!R60^2/3</f>
        <v>-0.83745938749245863</v>
      </c>
      <c r="V60" s="11">
        <f>'OddsRatio_working_3-way'!S60*'OddsRatio_working_3-way'!R60/3-2*'OddsRatio_working_3-way'!R60^3/27-'OddsRatio_working_3-way'!T60</f>
        <v>0.28485013180015595</v>
      </c>
      <c r="W60" s="11">
        <f>'OddsRatio_working_3-way'!V60^2+4*'OddsRatio_working_3-way'!U60^3/27</f>
        <v>-5.8740736607132693E-3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0.14749039904963263</v>
      </c>
      <c r="Y60" s="11">
        <f>IF('OddsRatio_working_3-way'!W60&gt;=0,IF('OddsRatio_working_3-way'!V60+SQRT('OddsRatio_working_3-way'!W60)&gt;0,0,PI()),ACOS('OddsRatio_working_3-way'!V60/(2*'OddsRatio_working_3-way'!X60)))</f>
        <v>0.26283788411130038</v>
      </c>
      <c r="Z60" s="11">
        <f>'OddsRatio_working_3-way'!X60^(1/3)*COS('OddsRatio_working_3-way'!Y60/3)</f>
        <v>0.52632293737474289</v>
      </c>
      <c r="AA60" s="11">
        <f>'OddsRatio_working_3-way'!X60^(1/3)*COS(('OddsRatio_working_3-way'!Y60+2*PI())/3)</f>
        <v>-0.30319858981304182</v>
      </c>
      <c r="AB60" s="11">
        <f>'OddsRatio_working_3-way'!X60^(1/3)*COS(('OddsRatio_working_3-way'!Y60+4*PI())/3)</f>
        <v>-0.22312434756170119</v>
      </c>
      <c r="AC60" s="11">
        <f>'OddsRatio_working_3-way'!X60^(1/3)*SIN('OddsRatio_working_3-way'!Y60/3)</f>
        <v>4.6230885318966741E-2</v>
      </c>
      <c r="AD60" s="11">
        <f>'OddsRatio_working_3-way'!X60^(1/3)*SIN(('OddsRatio_working_3-way'!Y60+2*PI())/3)</f>
        <v>0.43269359170149008</v>
      </c>
      <c r="AE60" s="11">
        <f>'OddsRatio_working_3-way'!X60^(1/3)*SIN(('OddsRatio_working_3-way'!Y60+4*PI())/3)</f>
        <v>-0.47892447702045687</v>
      </c>
      <c r="AF60" s="11">
        <f>-'OddsRatio_working_3-way'!U60/(3*'OddsRatio_working_3-way'!X60^(1/3))*COS(('OddsRatio_working_3-way'!Y60)/3)</f>
        <v>0.52632293737474278</v>
      </c>
      <c r="AG60" s="11">
        <f>-'OddsRatio_working_3-way'!U60/(3*'OddsRatio_working_3-way'!X60^(1/3))*COS(('OddsRatio_working_3-way'!Y60+2*PI())/3)</f>
        <v>-0.30319858981304171</v>
      </c>
      <c r="AH60" s="11">
        <f>-'OddsRatio_working_3-way'!U60/(3*'OddsRatio_working_3-way'!X60^(1/3))*COS(('OddsRatio_working_3-way'!Y60+4*PI())/3)</f>
        <v>-0.22312434756170113</v>
      </c>
      <c r="AI60" s="11">
        <f>'OddsRatio_working_3-way'!U60/(3*'OddsRatio_working_3-way'!X60^(1/3))*SIN(('OddsRatio_working_3-way'!Y60)/3)</f>
        <v>-4.6230885318966727E-2</v>
      </c>
      <c r="AJ60" s="11">
        <f>'OddsRatio_working_3-way'!U60/(3*'OddsRatio_working_3-way'!X60^(1/3))*SIN(('OddsRatio_working_3-way'!Y60+2*PI())/3)</f>
        <v>-0.43269359170149002</v>
      </c>
      <c r="AK60" s="11">
        <f>'OddsRatio_working_3-way'!U60/(3*'OddsRatio_working_3-way'!X60^(1/3))*SIN(('OddsRatio_working_3-way'!Y60+4*PI())/3)</f>
        <v>0.47892447702045682</v>
      </c>
      <c r="AL60" s="11">
        <f>'OddsRatio_working_3-way'!Z60+'OddsRatio_working_3-way'!AF60</f>
        <v>1.0526458747494858</v>
      </c>
      <c r="AM60" s="11">
        <f>'OddsRatio_working_3-way'!AA60+'OddsRatio_working_3-way'!AG60</f>
        <v>-0.60639717962608353</v>
      </c>
      <c r="AN60" s="11">
        <f>'OddsRatio_working_3-way'!AB60+'OddsRatio_working_3-way'!AH60</f>
        <v>-0.44624869512340232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1.0526458747494858</v>
      </c>
      <c r="AS60" s="11">
        <f>IF(('OddsRatio_working_3-way'!X60=0),IF(Q60&gt;0,-Q60^(1/3),(-Q60)^(1/3)),'OddsRatio_working_3-way'!AM60-'OddsRatio_working_3-way'!R60/3)</f>
        <v>-0.60639717962608353</v>
      </c>
      <c r="AT60" s="11">
        <f>IF(('OddsRatio_working_3-way'!X60=0),IF(Q60&gt;0,-Q60^(1/3),(-Q60)^(1/3)),'OddsRatio_working_3-way'!AN60-'OddsRatio_working_3-way'!R60/3)</f>
        <v>-0.44624869512340232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3.25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2.35</v>
      </c>
      <c r="D61" s="9">
        <f t="shared" si="13"/>
        <v>0.29729716140250428</v>
      </c>
      <c r="E61" s="9">
        <f t="shared" si="14"/>
        <v>0.28916916177007668</v>
      </c>
      <c r="F61" s="9">
        <f t="shared" si="15"/>
        <v>0.41353367682741904</v>
      </c>
      <c r="G61" s="9">
        <f t="shared" si="16"/>
        <v>1.0505057338477748</v>
      </c>
      <c r="H61" s="9">
        <f t="shared" si="17"/>
        <v>3.3636379011574933</v>
      </c>
      <c r="I61" s="9">
        <f t="shared" si="18"/>
        <v>3.4581834172037924</v>
      </c>
      <c r="J61" s="9">
        <f t="shared" si="19"/>
        <v>2.4181827406944958</v>
      </c>
      <c r="K61" s="11">
        <f t="shared" si="20"/>
        <v>0.30769230769230771</v>
      </c>
      <c r="L61" s="11">
        <f t="shared" si="21"/>
        <v>0.29940119760479045</v>
      </c>
      <c r="M61" s="11">
        <f t="shared" si="22"/>
        <v>0.42553191489361702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-0.27863422091986234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0.23285670884091067</v>
      </c>
      <c r="Q61" s="11">
        <f>2*'OddsRatio_working_3-way'!K61*'OddsRatio_working_3-way'!L61*'OddsRatio_working_3-way'!M61</f>
        <v>7.8402932269666895E-2</v>
      </c>
      <c r="R61" s="11">
        <f t="shared" si="23"/>
        <v>0</v>
      </c>
      <c r="S61" s="11">
        <f t="shared" si="24"/>
        <v>-0.83570750237416935</v>
      </c>
      <c r="T61" s="11">
        <f t="shared" si="25"/>
        <v>-0.28138299743238027</v>
      </c>
      <c r="U61" s="11">
        <f>'OddsRatio_working_3-way'!S61-'OddsRatio_working_3-way'!R61^2/3</f>
        <v>-0.83570750237416935</v>
      </c>
      <c r="V61" s="11">
        <f>'OddsRatio_working_3-way'!S61*'OddsRatio_working_3-way'!R61/3-2*'OddsRatio_working_3-way'!R61^3/27-'OddsRatio_working_3-way'!T61</f>
        <v>0.28138299743238027</v>
      </c>
      <c r="W61" s="11">
        <f>'OddsRatio_working_3-way'!V61^2+4*'OddsRatio_working_3-way'!U61^3/27</f>
        <v>-7.2923486499630735E-3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0.14702783741012618</v>
      </c>
      <c r="Y61" s="11">
        <f>IF('OddsRatio_working_3-way'!W61&gt;=0,IF('OddsRatio_working_3-way'!V61+SQRT('OddsRatio_working_3-way'!W61)&gt;0,0,PI()),ACOS('OddsRatio_working_3-way'!V61/(2*'OddsRatio_working_3-way'!X61)))</f>
        <v>0.29465009086911187</v>
      </c>
      <c r="Z61" s="11">
        <f>'OddsRatio_working_3-way'!X61^(1/3)*COS('OddsRatio_working_3-way'!Y61/3)</f>
        <v>0.5252528669238874</v>
      </c>
      <c r="AA61" s="11">
        <f>'OddsRatio_working_3-way'!X61^(1/3)*COS(('OddsRatio_working_3-way'!Y61+2*PI())/3)</f>
        <v>-0.30744768885177093</v>
      </c>
      <c r="AB61" s="11">
        <f>'OddsRatio_working_3-way'!X61^(1/3)*COS(('OddsRatio_working_3-way'!Y61+4*PI())/3)</f>
        <v>-0.21780517807211661</v>
      </c>
      <c r="AC61" s="11">
        <f>'OddsRatio_working_3-way'!X61^(1/3)*SIN('OddsRatio_working_3-way'!Y61/3)</f>
        <v>5.1755127729467491E-2</v>
      </c>
      <c r="AD61" s="11">
        <f>'OddsRatio_working_3-way'!X61^(1/3)*SIN(('OddsRatio_working_3-way'!Y61+2*PI())/3)</f>
        <v>0.42900476230195994</v>
      </c>
      <c r="AE61" s="11">
        <f>'OddsRatio_working_3-way'!X61^(1/3)*SIN(('OddsRatio_working_3-way'!Y61+4*PI())/3)</f>
        <v>-0.48075989003142722</v>
      </c>
      <c r="AF61" s="11">
        <f>-'OddsRatio_working_3-way'!U61/(3*'OddsRatio_working_3-way'!X61^(1/3))*COS(('OddsRatio_working_3-way'!Y61)/3)</f>
        <v>0.5252528669238874</v>
      </c>
      <c r="AG61" s="11">
        <f>-'OddsRatio_working_3-way'!U61/(3*'OddsRatio_working_3-way'!X61^(1/3))*COS(('OddsRatio_working_3-way'!Y61+2*PI())/3)</f>
        <v>-0.30744768885177093</v>
      </c>
      <c r="AH61" s="11">
        <f>-'OddsRatio_working_3-way'!U61/(3*'OddsRatio_working_3-way'!X61^(1/3))*COS(('OddsRatio_working_3-way'!Y61+4*PI())/3)</f>
        <v>-0.21780517807211661</v>
      </c>
      <c r="AI61" s="11">
        <f>'OddsRatio_working_3-way'!U61/(3*'OddsRatio_working_3-way'!X61^(1/3))*SIN(('OddsRatio_working_3-way'!Y61)/3)</f>
        <v>-5.1755127729467491E-2</v>
      </c>
      <c r="AJ61" s="11">
        <f>'OddsRatio_working_3-way'!U61/(3*'OddsRatio_working_3-way'!X61^(1/3))*SIN(('OddsRatio_working_3-way'!Y61+2*PI())/3)</f>
        <v>-0.42900476230195994</v>
      </c>
      <c r="AK61" s="11">
        <f>'OddsRatio_working_3-way'!U61/(3*'OddsRatio_working_3-way'!X61^(1/3))*SIN(('OddsRatio_working_3-way'!Y61+4*PI())/3)</f>
        <v>0.48075989003142722</v>
      </c>
      <c r="AL61" s="11">
        <f>'OddsRatio_working_3-way'!Z61+'OddsRatio_working_3-way'!AF61</f>
        <v>1.0505057338477748</v>
      </c>
      <c r="AM61" s="11">
        <f>'OddsRatio_working_3-way'!AA61+'OddsRatio_working_3-way'!AG61</f>
        <v>-0.61489537770354186</v>
      </c>
      <c r="AN61" s="11">
        <f>'OddsRatio_working_3-way'!AB61+'OddsRatio_working_3-way'!AH61</f>
        <v>-0.43561035614423321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1.0505057338477748</v>
      </c>
      <c r="AS61" s="11">
        <f>IF(('OddsRatio_working_3-way'!X61=0),IF(Q61&gt;0,-Q61^(1/3),(-Q61)^(1/3)),'OddsRatio_working_3-way'!AM61-'OddsRatio_working_3-way'!R61/3)</f>
        <v>-0.61489537770354186</v>
      </c>
      <c r="AT61" s="11">
        <f>IF(('OddsRatio_working_3-way'!X61=0),IF(Q61&gt;0,-Q61^(1/3),(-Q61)^(1/3)),'OddsRatio_working_3-way'!AN61-'OddsRatio_working_3-way'!R61/3)</f>
        <v>-0.43561035614423321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2.59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3.07</v>
      </c>
      <c r="D62" s="9">
        <f t="shared" si="13"/>
        <v>0.37471034293622352</v>
      </c>
      <c r="E62" s="9">
        <f t="shared" si="14"/>
        <v>0.31008033430331061</v>
      </c>
      <c r="F62" s="9">
        <f t="shared" si="15"/>
        <v>0.31520932276046593</v>
      </c>
      <c r="G62" s="9">
        <f t="shared" si="16"/>
        <v>1.0495144921237769</v>
      </c>
      <c r="H62" s="9">
        <f t="shared" si="17"/>
        <v>2.668728042476805</v>
      </c>
      <c r="I62" s="9">
        <f t="shared" si="18"/>
        <v>3.2249707233024076</v>
      </c>
      <c r="J62" s="9">
        <f t="shared" si="19"/>
        <v>3.1724949986962176</v>
      </c>
      <c r="K62" s="11">
        <f t="shared" si="20"/>
        <v>0.38610038610038611</v>
      </c>
      <c r="L62" s="11">
        <f t="shared" si="21"/>
        <v>0.32051282051282048</v>
      </c>
      <c r="M62" s="11">
        <f t="shared" si="22"/>
        <v>0.32573289902280134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-0.28126169982847504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0.23298883233736656</v>
      </c>
      <c r="Q62" s="11">
        <f>2*'OddsRatio_working_3-way'!K62*'OddsRatio_working_3-way'!L62*'OddsRatio_working_3-way'!M62</f>
        <v>8.0618973127116453E-2</v>
      </c>
      <c r="R62" s="11">
        <f t="shared" si="23"/>
        <v>0</v>
      </c>
      <c r="S62" s="11">
        <f t="shared" si="24"/>
        <v>-0.82837027750117675</v>
      </c>
      <c r="T62" s="11">
        <f t="shared" si="25"/>
        <v>-0.28663331401424802</v>
      </c>
      <c r="U62" s="11">
        <f>'OddsRatio_working_3-way'!S62-'OddsRatio_working_3-way'!R62^2/3</f>
        <v>-0.82837027750117675</v>
      </c>
      <c r="V62" s="11">
        <f>'OddsRatio_working_3-way'!S62*'OddsRatio_working_3-way'!R62/3-2*'OddsRatio_working_3-way'!R62^3/27-'OddsRatio_working_3-way'!T62</f>
        <v>0.28663331401424802</v>
      </c>
      <c r="W62" s="11">
        <f>'OddsRatio_working_3-way'!V62^2+4*'OddsRatio_working_3-way'!U62^3/27</f>
        <v>-2.0525227952465502E-3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0.14509581273940769</v>
      </c>
      <c r="Y62" s="11">
        <f>IF('OddsRatio_working_3-way'!W62&gt;=0,IF('OddsRatio_working_3-way'!V62+SQRT('OddsRatio_working_3-way'!W62)&gt;0,0,PI()),ACOS('OddsRatio_working_3-way'!V62/(2*'OddsRatio_working_3-way'!X62)))</f>
        <v>0.15676146572718896</v>
      </c>
      <c r="Z62" s="11">
        <f>'OddsRatio_working_3-way'!X62^(1/3)*COS('OddsRatio_working_3-way'!Y62/3)</f>
        <v>0.52475724606188845</v>
      </c>
      <c r="AA62" s="11">
        <f>'OddsRatio_working_3-way'!X62^(1/3)*COS(('OddsRatio_working_3-way'!Y62+2*PI())/3)</f>
        <v>-0.28614717167092529</v>
      </c>
      <c r="AB62" s="11">
        <f>'OddsRatio_working_3-way'!X62^(1/3)*COS(('OddsRatio_working_3-way'!Y62+4*PI())/3)</f>
        <v>-0.23861007439096291</v>
      </c>
      <c r="AC62" s="11">
        <f>'OddsRatio_working_3-way'!X62^(1/3)*SIN('OddsRatio_working_3-way'!Y62/3)</f>
        <v>2.7445555911079684E-2</v>
      </c>
      <c r="AD62" s="11">
        <f>'OddsRatio_working_3-way'!X62^(1/3)*SIN(('OddsRatio_working_3-way'!Y62+2*PI())/3)</f>
        <v>0.44073032795401723</v>
      </c>
      <c r="AE62" s="11">
        <f>'OddsRatio_working_3-way'!X62^(1/3)*SIN(('OddsRatio_working_3-way'!Y62+4*PI())/3)</f>
        <v>-0.46817588386509695</v>
      </c>
      <c r="AF62" s="11">
        <f>-'OddsRatio_working_3-way'!U62/(3*'OddsRatio_working_3-way'!X62^(1/3))*COS(('OddsRatio_working_3-way'!Y62)/3)</f>
        <v>0.52475724606188845</v>
      </c>
      <c r="AG62" s="11">
        <f>-'OddsRatio_working_3-way'!U62/(3*'OddsRatio_working_3-way'!X62^(1/3))*COS(('OddsRatio_working_3-way'!Y62+2*PI())/3)</f>
        <v>-0.28614717167092529</v>
      </c>
      <c r="AH62" s="11">
        <f>-'OddsRatio_working_3-way'!U62/(3*'OddsRatio_working_3-way'!X62^(1/3))*COS(('OddsRatio_working_3-way'!Y62+4*PI())/3)</f>
        <v>-0.23861007439096291</v>
      </c>
      <c r="AI62" s="11">
        <f>'OddsRatio_working_3-way'!U62/(3*'OddsRatio_working_3-way'!X62^(1/3))*SIN(('OddsRatio_working_3-way'!Y62)/3)</f>
        <v>-2.7445555911079684E-2</v>
      </c>
      <c r="AJ62" s="11">
        <f>'OddsRatio_working_3-way'!U62/(3*'OddsRatio_working_3-way'!X62^(1/3))*SIN(('OddsRatio_working_3-way'!Y62+2*PI())/3)</f>
        <v>-0.44073032795401723</v>
      </c>
      <c r="AK62" s="11">
        <f>'OddsRatio_working_3-way'!U62/(3*'OddsRatio_working_3-way'!X62^(1/3))*SIN(('OddsRatio_working_3-way'!Y62+4*PI())/3)</f>
        <v>0.46817588386509695</v>
      </c>
      <c r="AL62" s="11">
        <f>'OddsRatio_working_3-way'!Z62+'OddsRatio_working_3-way'!AF62</f>
        <v>1.0495144921237769</v>
      </c>
      <c r="AM62" s="11">
        <f>'OddsRatio_working_3-way'!AA62+'OddsRatio_working_3-way'!AG62</f>
        <v>-0.57229434334185059</v>
      </c>
      <c r="AN62" s="11">
        <f>'OddsRatio_working_3-way'!AB62+'OddsRatio_working_3-way'!AH62</f>
        <v>-0.47722014878192581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1.0495144921237769</v>
      </c>
      <c r="AS62" s="11">
        <f>IF(('OddsRatio_working_3-way'!X62=0),IF(Q62&gt;0,-Q62^(1/3),(-Q62)^(1/3)),'OddsRatio_working_3-way'!AM62-'OddsRatio_working_3-way'!R62/3)</f>
        <v>-0.57229434334185059</v>
      </c>
      <c r="AT62" s="11">
        <f>IF(('OddsRatio_working_3-way'!X62=0),IF(Q62&gt;0,-Q62^(1/3),(-Q62)^(1/3)),'OddsRatio_working_3-way'!AN62-'OddsRatio_working_3-way'!R62/3)</f>
        <v>-0.47722014878192581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3.49</v>
      </c>
      <c r="C63" s="4">
        <f>IF('True_Odds_Calculator_3-way'!C64="","",'True_Odds_Calculator_3-way'!C64)</f>
        <v>3.44</v>
      </c>
      <c r="D63" s="9">
        <f t="shared" si="13"/>
        <v>0.44380188158738859</v>
      </c>
      <c r="E63" s="9">
        <f t="shared" si="14"/>
        <v>0.27606291196116906</v>
      </c>
      <c r="F63" s="9">
        <f t="shared" si="15"/>
        <v>0.28013520645144235</v>
      </c>
      <c r="G63" s="9">
        <f t="shared" si="16"/>
        <v>1.0531577179113123</v>
      </c>
      <c r="H63" s="9">
        <f t="shared" si="17"/>
        <v>2.2532576843144612</v>
      </c>
      <c r="I63" s="9">
        <f t="shared" si="18"/>
        <v>3.6223627175991671</v>
      </c>
      <c r="J63" s="9">
        <f t="shared" si="19"/>
        <v>3.5697048317036026</v>
      </c>
      <c r="K63" s="11">
        <f t="shared" si="20"/>
        <v>0.45662100456621008</v>
      </c>
      <c r="L63" s="11">
        <f t="shared" si="21"/>
        <v>0.28653295128939826</v>
      </c>
      <c r="M63" s="11">
        <f t="shared" si="22"/>
        <v>0.29069767441860467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-0.27498445930711779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0.23276808722139714</v>
      </c>
      <c r="Q63" s="11">
        <f>2*'OddsRatio_working_3-way'!K63*'OddsRatio_working_3-way'!L63*'OddsRatio_working_3-way'!M63</f>
        <v>7.6068002359933717E-2</v>
      </c>
      <c r="R63" s="11">
        <f t="shared" si="23"/>
        <v>0</v>
      </c>
      <c r="S63" s="11">
        <f t="shared" si="24"/>
        <v>-0.84647724387009415</v>
      </c>
      <c r="T63" s="11">
        <f t="shared" si="25"/>
        <v>-0.27662655028434457</v>
      </c>
      <c r="U63" s="11">
        <f>'OddsRatio_working_3-way'!S63-'OddsRatio_working_3-way'!R63^2/3</f>
        <v>-0.84647724387009415</v>
      </c>
      <c r="V63" s="11">
        <f>'OddsRatio_working_3-way'!S63*'OddsRatio_working_3-way'!R63/3-2*'OddsRatio_working_3-way'!R63^3/27-'OddsRatio_working_3-way'!T63</f>
        <v>0.27662655028434457</v>
      </c>
      <c r="W63" s="11">
        <f>'OddsRatio_working_3-way'!V63^2+4*'OddsRatio_working_3-way'!U63^3/27</f>
        <v>-1.3332718698391394E-2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0.14987909045344552</v>
      </c>
      <c r="Y63" s="11">
        <f>IF('OddsRatio_working_3-way'!W63&gt;=0,IF('OddsRatio_working_3-way'!V63+SQRT('OddsRatio_working_3-way'!W63)&gt;0,0,PI()),ACOS('OddsRatio_working_3-way'!V63/(2*'OddsRatio_working_3-way'!X63)))</f>
        <v>0.39542649263629226</v>
      </c>
      <c r="Z63" s="11">
        <f>'OddsRatio_working_3-way'!X63^(1/3)*COS('OddsRatio_working_3-way'!Y63/3)</f>
        <v>0.52657885895565615</v>
      </c>
      <c r="AA63" s="11">
        <f>'OddsRatio_working_3-way'!X63^(1/3)*COS(('OddsRatio_working_3-way'!Y63+2*PI())/3)</f>
        <v>-0.32374883687852052</v>
      </c>
      <c r="AB63" s="11">
        <f>'OddsRatio_working_3-way'!X63^(1/3)*COS(('OddsRatio_working_3-way'!Y63+4*PI())/3)</f>
        <v>-0.20283002207713577</v>
      </c>
      <c r="AC63" s="11">
        <f>'OddsRatio_working_3-way'!X63^(1/3)*SIN('OddsRatio_working_3-way'!Y63/3)</f>
        <v>6.9812510275670023E-2</v>
      </c>
      <c r="AD63" s="11">
        <f>'OddsRatio_working_3-way'!X63^(1/3)*SIN(('OddsRatio_working_3-way'!Y63+2*PI())/3)</f>
        <v>0.42112441381358606</v>
      </c>
      <c r="AE63" s="11">
        <f>'OddsRatio_working_3-way'!X63^(1/3)*SIN(('OddsRatio_working_3-way'!Y63+4*PI())/3)</f>
        <v>-0.4909369240892561</v>
      </c>
      <c r="AF63" s="11">
        <f>-'OddsRatio_working_3-way'!U63/(3*'OddsRatio_working_3-way'!X63^(1/3))*COS(('OddsRatio_working_3-way'!Y63)/3)</f>
        <v>0.52657885895565615</v>
      </c>
      <c r="AG63" s="11">
        <f>-'OddsRatio_working_3-way'!U63/(3*'OddsRatio_working_3-way'!X63^(1/3))*COS(('OddsRatio_working_3-way'!Y63+2*PI())/3)</f>
        <v>-0.32374883687852052</v>
      </c>
      <c r="AH63" s="11">
        <f>-'OddsRatio_working_3-way'!U63/(3*'OddsRatio_working_3-way'!X63^(1/3))*COS(('OddsRatio_working_3-way'!Y63+4*PI())/3)</f>
        <v>-0.20283002207713577</v>
      </c>
      <c r="AI63" s="11">
        <f>'OddsRatio_working_3-way'!U63/(3*'OddsRatio_working_3-way'!X63^(1/3))*SIN(('OddsRatio_working_3-way'!Y63)/3)</f>
        <v>-6.9812510275670023E-2</v>
      </c>
      <c r="AJ63" s="11">
        <f>'OddsRatio_working_3-way'!U63/(3*'OddsRatio_working_3-way'!X63^(1/3))*SIN(('OddsRatio_working_3-way'!Y63+2*PI())/3)</f>
        <v>-0.42112441381358606</v>
      </c>
      <c r="AK63" s="11">
        <f>'OddsRatio_working_3-way'!U63/(3*'OddsRatio_working_3-way'!X63^(1/3))*SIN(('OddsRatio_working_3-way'!Y63+4*PI())/3)</f>
        <v>0.4909369240892561</v>
      </c>
      <c r="AL63" s="11">
        <f>'OddsRatio_working_3-way'!Z63+'OddsRatio_working_3-way'!AF63</f>
        <v>1.0531577179113123</v>
      </c>
      <c r="AM63" s="11">
        <f>'OddsRatio_working_3-way'!AA63+'OddsRatio_working_3-way'!AG63</f>
        <v>-0.64749767375704104</v>
      </c>
      <c r="AN63" s="11">
        <f>'OddsRatio_working_3-way'!AB63+'OddsRatio_working_3-way'!AH63</f>
        <v>-0.40566004415427154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1.0531577179113123</v>
      </c>
      <c r="AS63" s="11">
        <f>IF(('OddsRatio_working_3-way'!X63=0),IF(Q63&gt;0,-Q63^(1/3),(-Q63)^(1/3)),'OddsRatio_working_3-way'!AM63-'OddsRatio_working_3-way'!R63/3)</f>
        <v>-0.64749767375704104</v>
      </c>
      <c r="AT63" s="11">
        <f>IF(('OddsRatio_working_3-way'!X63=0),IF(Q63&gt;0,-Q63^(1/3),(-Q63)^(1/3)),'OddsRatio_working_3-way'!AN63-'OddsRatio_working_3-way'!R63/3)</f>
        <v>-0.40566004415427154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2.2799999999999998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3.17</v>
      </c>
      <c r="D64" s="9">
        <f t="shared" si="13"/>
        <v>0.42615202237994887</v>
      </c>
      <c r="E64" s="9">
        <f t="shared" si="14"/>
        <v>0.26923689551379348</v>
      </c>
      <c r="F64" s="9">
        <f t="shared" si="15"/>
        <v>0.30461108210625754</v>
      </c>
      <c r="G64" s="9">
        <f t="shared" si="16"/>
        <v>1.0520159684140902</v>
      </c>
      <c r="H64" s="9">
        <f t="shared" si="17"/>
        <v>2.3465804395700354</v>
      </c>
      <c r="I64" s="9">
        <f t="shared" si="18"/>
        <v>3.714201198508353</v>
      </c>
      <c r="J64" s="9">
        <f t="shared" si="19"/>
        <v>3.2828746514585765</v>
      </c>
      <c r="K64" s="11">
        <f t="shared" si="20"/>
        <v>0.43859649122807021</v>
      </c>
      <c r="L64" s="11">
        <f t="shared" si="21"/>
        <v>0.27932960893854747</v>
      </c>
      <c r="M64" s="11">
        <f t="shared" si="22"/>
        <v>0.31545741324921134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-0.27695695365159811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0.23304520752385874</v>
      </c>
      <c r="Q64" s="11">
        <f>2*'OddsRatio_working_3-way'!K64*'OddsRatio_working_3-way'!L64*'OddsRatio_working_3-way'!M64</f>
        <v>7.729525954356839E-2</v>
      </c>
      <c r="R64" s="11">
        <f t="shared" si="23"/>
        <v>0</v>
      </c>
      <c r="S64" s="11">
        <f t="shared" si="24"/>
        <v>-0.84144920158611081</v>
      </c>
      <c r="T64" s="11">
        <f t="shared" si="25"/>
        <v>-0.27908762905011963</v>
      </c>
      <c r="U64" s="11">
        <f>'OddsRatio_working_3-way'!S64-'OddsRatio_working_3-way'!R64^2/3</f>
        <v>-0.84144920158611081</v>
      </c>
      <c r="V64" s="11">
        <f>'OddsRatio_working_3-way'!S64*'OddsRatio_working_3-way'!R64/3-2*'OddsRatio_working_3-way'!R64^3/27-'OddsRatio_working_3-way'!T64</f>
        <v>0.27908762905011963</v>
      </c>
      <c r="W64" s="11">
        <f>'OddsRatio_working_3-way'!V64^2+4*'OddsRatio_working_3-way'!U64^3/27</f>
        <v>-1.0373349448644875E-2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0.14854566144578413</v>
      </c>
      <c r="Y64" s="11">
        <f>IF('OddsRatio_working_3-way'!W64&gt;=0,IF('OddsRatio_working_3-way'!V64+SQRT('OddsRatio_working_3-way'!W64)&gt;0,0,PI()),ACOS('OddsRatio_working_3-way'!V64/(2*'OddsRatio_working_3-way'!X64)))</f>
        <v>0.3499200172994732</v>
      </c>
      <c r="Z64" s="11">
        <f>'OddsRatio_working_3-way'!X64^(1/3)*COS('OddsRatio_working_3-way'!Y64/3)</f>
        <v>0.52600798420704509</v>
      </c>
      <c r="AA64" s="11">
        <f>'OddsRatio_working_3-way'!X64^(1/3)*COS(('OddsRatio_working_3-way'!Y64+2*PI())/3)</f>
        <v>-0.31638002426551887</v>
      </c>
      <c r="AB64" s="11">
        <f>'OddsRatio_working_3-way'!X64^(1/3)*COS(('OddsRatio_working_3-way'!Y64+4*PI())/3)</f>
        <v>-0.20962795994152611</v>
      </c>
      <c r="AC64" s="11">
        <f>'OddsRatio_working_3-way'!X64^(1/3)*SIN('OddsRatio_working_3-way'!Y64/3)</f>
        <v>6.1633333074005488E-2</v>
      </c>
      <c r="AD64" s="11">
        <f>'OddsRatio_working_3-way'!X64^(1/3)*SIN(('OddsRatio_working_3-way'!Y64+2*PI())/3)</f>
        <v>0.4247196103797421</v>
      </c>
      <c r="AE64" s="11">
        <f>'OddsRatio_working_3-way'!X64^(1/3)*SIN(('OddsRatio_working_3-way'!Y64+4*PI())/3)</f>
        <v>-0.48635294345374758</v>
      </c>
      <c r="AF64" s="11">
        <f>-'OddsRatio_working_3-way'!U64/(3*'OddsRatio_working_3-way'!X64^(1/3))*COS(('OddsRatio_working_3-way'!Y64)/3)</f>
        <v>0.52600798420704509</v>
      </c>
      <c r="AG64" s="11">
        <f>-'OddsRatio_working_3-way'!U64/(3*'OddsRatio_working_3-way'!X64^(1/3))*COS(('OddsRatio_working_3-way'!Y64+2*PI())/3)</f>
        <v>-0.31638002426551887</v>
      </c>
      <c r="AH64" s="11">
        <f>-'OddsRatio_working_3-way'!U64/(3*'OddsRatio_working_3-way'!X64^(1/3))*COS(('OddsRatio_working_3-way'!Y64+4*PI())/3)</f>
        <v>-0.20962795994152611</v>
      </c>
      <c r="AI64" s="11">
        <f>'OddsRatio_working_3-way'!U64/(3*'OddsRatio_working_3-way'!X64^(1/3))*SIN(('OddsRatio_working_3-way'!Y64)/3)</f>
        <v>-6.1633333074005488E-2</v>
      </c>
      <c r="AJ64" s="11">
        <f>'OddsRatio_working_3-way'!U64/(3*'OddsRatio_working_3-way'!X64^(1/3))*SIN(('OddsRatio_working_3-way'!Y64+2*PI())/3)</f>
        <v>-0.4247196103797421</v>
      </c>
      <c r="AK64" s="11">
        <f>'OddsRatio_working_3-way'!U64/(3*'OddsRatio_working_3-way'!X64^(1/3))*SIN(('OddsRatio_working_3-way'!Y64+4*PI())/3)</f>
        <v>0.48635294345374758</v>
      </c>
      <c r="AL64" s="11">
        <f>'OddsRatio_working_3-way'!Z64+'OddsRatio_working_3-way'!AF64</f>
        <v>1.0520159684140902</v>
      </c>
      <c r="AM64" s="11">
        <f>'OddsRatio_working_3-way'!AA64+'OddsRatio_working_3-way'!AG64</f>
        <v>-0.63276004853103773</v>
      </c>
      <c r="AN64" s="11">
        <f>'OddsRatio_working_3-way'!AB64+'OddsRatio_working_3-way'!AH64</f>
        <v>-0.41925591988305222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1.0520159684140902</v>
      </c>
      <c r="AS64" s="11">
        <f>IF(('OddsRatio_working_3-way'!X64=0),IF(Q64&gt;0,-Q64^(1/3),(-Q64)^(1/3)),'OddsRatio_working_3-way'!AM64-'OddsRatio_working_3-way'!R64/3)</f>
        <v>-0.63276004853103773</v>
      </c>
      <c r="AT64" s="11">
        <f>IF(('OddsRatio_working_3-way'!X64=0),IF(Q64&gt;0,-Q64^(1/3),(-Q64)^(1/3)),'OddsRatio_working_3-way'!AN64-'OddsRatio_working_3-way'!R64/3)</f>
        <v>-0.41925591988305222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2.06</v>
      </c>
      <c r="B65" s="4">
        <f>IF('True_Odds_Calculator_3-way'!B66="","",'True_Odds_Calculator_3-way'!B66)</f>
        <v>3.5</v>
      </c>
      <c r="C65" s="4">
        <f>IF('True_Odds_Calculator_3-way'!C66="","",'True_Odds_Calculator_3-way'!C66)</f>
        <v>3.82</v>
      </c>
      <c r="D65" s="9">
        <f t="shared" si="13"/>
        <v>0.4726413041068408</v>
      </c>
      <c r="E65" s="9">
        <f t="shared" si="14"/>
        <v>0.27536591186774229</v>
      </c>
      <c r="F65" s="9">
        <f t="shared" si="15"/>
        <v>0.25199278402541686</v>
      </c>
      <c r="G65" s="9">
        <f t="shared" si="16"/>
        <v>1.0526126247322845</v>
      </c>
      <c r="H65" s="9">
        <f t="shared" si="17"/>
        <v>2.115769382216222</v>
      </c>
      <c r="I65" s="9">
        <f t="shared" si="18"/>
        <v>3.6315315618307107</v>
      </c>
      <c r="J65" s="9">
        <f t="shared" si="19"/>
        <v>3.9683676017450424</v>
      </c>
      <c r="K65" s="11">
        <f t="shared" si="20"/>
        <v>0.4854368932038835</v>
      </c>
      <c r="L65" s="11">
        <f t="shared" si="21"/>
        <v>0.2857142857142857</v>
      </c>
      <c r="M65" s="11">
        <f t="shared" si="22"/>
        <v>0.26178010471204188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-0.27132908772719677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0.23164453093797879</v>
      </c>
      <c r="Q65" s="11">
        <f>2*'OddsRatio_working_3-way'!K65*'OddsRatio_working_3-way'!L65*'OddsRatio_working_3-way'!M65</f>
        <v>7.261584041942909E-2</v>
      </c>
      <c r="R65" s="11">
        <f t="shared" si="23"/>
        <v>0</v>
      </c>
      <c r="S65" s="11">
        <f t="shared" si="24"/>
        <v>-0.85374013113876623</v>
      </c>
      <c r="T65" s="11">
        <f t="shared" si="25"/>
        <v>-0.26763013515321826</v>
      </c>
      <c r="U65" s="11">
        <f>'OddsRatio_working_3-way'!S65-'OddsRatio_working_3-way'!R65^2/3</f>
        <v>-0.85374013113876623</v>
      </c>
      <c r="V65" s="11">
        <f>'OddsRatio_working_3-way'!S65*'OddsRatio_working_3-way'!R65/3-2*'OddsRatio_working_3-way'!R65^3/27-'OddsRatio_working_3-way'!T65</f>
        <v>0.26763013515321826</v>
      </c>
      <c r="W65" s="11">
        <f>'OddsRatio_working_3-way'!V65^2+4*'OddsRatio_working_3-way'!U65^3/27</f>
        <v>-2.0561882231023856E-2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0.1518121960459318</v>
      </c>
      <c r="Y65" s="11">
        <f>IF('OddsRatio_working_3-way'!W65&gt;=0,IF('OddsRatio_working_3-way'!V65+SQRT('OddsRatio_working_3-way'!W65)&gt;0,0,PI()),ACOS('OddsRatio_working_3-way'!V65/(2*'OddsRatio_working_3-way'!X65)))</f>
        <v>0.49186974595522193</v>
      </c>
      <c r="Z65" s="11">
        <f>'OddsRatio_working_3-way'!X65^(1/3)*COS('OddsRatio_working_3-way'!Y65/3)</f>
        <v>0.52630631236614223</v>
      </c>
      <c r="AA65" s="11">
        <f>'OddsRatio_working_3-way'!X65^(1/3)*COS(('OddsRatio_working_3-way'!Y65+2*PI())/3)</f>
        <v>-0.33856059585155529</v>
      </c>
      <c r="AB65" s="11">
        <f>'OddsRatio_working_3-way'!X65^(1/3)*COS(('OddsRatio_working_3-way'!Y65+4*PI())/3)</f>
        <v>-0.1877457165145871</v>
      </c>
      <c r="AC65" s="11">
        <f>'OddsRatio_working_3-way'!X65^(1/3)*SIN('OddsRatio_working_3-way'!Y65/3)</f>
        <v>8.7073011182999593E-2</v>
      </c>
      <c r="AD65" s="11">
        <f>'OddsRatio_working_3-way'!X65^(1/3)*SIN(('OddsRatio_working_3-way'!Y65+2*PI())/3)</f>
        <v>0.41225813108968751</v>
      </c>
      <c r="AE65" s="11">
        <f>'OddsRatio_working_3-way'!X65^(1/3)*SIN(('OddsRatio_working_3-way'!Y65+4*PI())/3)</f>
        <v>-0.49933114227268699</v>
      </c>
      <c r="AF65" s="11">
        <f>-'OddsRatio_working_3-way'!U65/(3*'OddsRatio_working_3-way'!X65^(1/3))*COS(('OddsRatio_working_3-way'!Y65)/3)</f>
        <v>0.52630631236614223</v>
      </c>
      <c r="AG65" s="11">
        <f>-'OddsRatio_working_3-way'!U65/(3*'OddsRatio_working_3-way'!X65^(1/3))*COS(('OddsRatio_working_3-way'!Y65+2*PI())/3)</f>
        <v>-0.33856059585155529</v>
      </c>
      <c r="AH65" s="11">
        <f>-'OddsRatio_working_3-way'!U65/(3*'OddsRatio_working_3-way'!X65^(1/3))*COS(('OddsRatio_working_3-way'!Y65+4*PI())/3)</f>
        <v>-0.1877457165145871</v>
      </c>
      <c r="AI65" s="11">
        <f>'OddsRatio_working_3-way'!U65/(3*'OddsRatio_working_3-way'!X65^(1/3))*SIN(('OddsRatio_working_3-way'!Y65)/3)</f>
        <v>-8.7073011182999593E-2</v>
      </c>
      <c r="AJ65" s="11">
        <f>'OddsRatio_working_3-way'!U65/(3*'OddsRatio_working_3-way'!X65^(1/3))*SIN(('OddsRatio_working_3-way'!Y65+2*PI())/3)</f>
        <v>-0.41225813108968751</v>
      </c>
      <c r="AK65" s="11">
        <f>'OddsRatio_working_3-way'!U65/(3*'OddsRatio_working_3-way'!X65^(1/3))*SIN(('OddsRatio_working_3-way'!Y65+4*PI())/3)</f>
        <v>0.49933114227268699</v>
      </c>
      <c r="AL65" s="11">
        <f>'OddsRatio_working_3-way'!Z65+'OddsRatio_working_3-way'!AF65</f>
        <v>1.0526126247322845</v>
      </c>
      <c r="AM65" s="11">
        <f>'OddsRatio_working_3-way'!AA65+'OddsRatio_working_3-way'!AG65</f>
        <v>-0.67712119170311058</v>
      </c>
      <c r="AN65" s="11">
        <f>'OddsRatio_working_3-way'!AB65+'OddsRatio_working_3-way'!AH65</f>
        <v>-0.3754914330291742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1.0526126247322845</v>
      </c>
      <c r="AS65" s="11">
        <f>IF(('OddsRatio_working_3-way'!X65=0),IF(Q65&gt;0,-Q65^(1/3),(-Q65)^(1/3)),'OddsRatio_working_3-way'!AM65-'OddsRatio_working_3-way'!R65/3)</f>
        <v>-0.67712119170311058</v>
      </c>
      <c r="AT65" s="11">
        <f>IF(('OddsRatio_working_3-way'!X65=0),IF(Q65&gt;0,-Q65^(1/3),(-Q65)^(1/3)),'OddsRatio_working_3-way'!AN65-'OddsRatio_working_3-way'!R65/3)</f>
        <v>-0.3754914330291742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1.86</v>
      </c>
      <c r="B66" s="4">
        <f>IF('True_Odds_Calculator_3-way'!B67="","",'True_Odds_Calculator_3-way'!B67)</f>
        <v>3.62</v>
      </c>
      <c r="C66" s="4">
        <f>IF('True_Odds_Calculator_3-way'!C67="","",'True_Odds_Calculator_3-way'!C67)</f>
        <v>4.5199999999999996</v>
      </c>
      <c r="D66" s="9">
        <f t="shared" si="13"/>
        <v>0.52343590387150896</v>
      </c>
      <c r="E66" s="9">
        <f t="shared" si="14"/>
        <v>0.26499139539034089</v>
      </c>
      <c r="F66" s="9">
        <f t="shared" si="15"/>
        <v>0.21157270073814999</v>
      </c>
      <c r="G66" s="9">
        <f t="shared" si="16"/>
        <v>1.0586669613704141</v>
      </c>
      <c r="H66" s="9">
        <f t="shared" si="17"/>
        <v>1.9104535867785566</v>
      </c>
      <c r="I66" s="9">
        <f t="shared" si="18"/>
        <v>3.7737074387904848</v>
      </c>
      <c r="J66" s="9">
        <f t="shared" si="19"/>
        <v>4.7265077040238577</v>
      </c>
      <c r="K66" s="11">
        <f t="shared" si="20"/>
        <v>0.5376344086021505</v>
      </c>
      <c r="L66" s="11">
        <f t="shared" si="21"/>
        <v>0.27624309392265195</v>
      </c>
      <c r="M66" s="11">
        <f t="shared" si="22"/>
        <v>0.22123893805309736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-0.26060482753798497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0.23000543075679936</v>
      </c>
      <c r="Q66" s="11">
        <f>2*'OddsRatio_working_3-way'!K66*'OddsRatio_working_3-way'!L66*'OddsRatio_working_3-way'!M66</f>
        <v>6.5715837359085524E-2</v>
      </c>
      <c r="R66" s="11">
        <f t="shared" si="23"/>
        <v>0</v>
      </c>
      <c r="S66" s="11">
        <f t="shared" si="24"/>
        <v>-0.88258315446314772</v>
      </c>
      <c r="T66" s="11">
        <f t="shared" si="25"/>
        <v>-0.25216661556089931</v>
      </c>
      <c r="U66" s="11">
        <f>'OddsRatio_working_3-way'!S66-'OddsRatio_working_3-way'!R66^2/3</f>
        <v>-0.88258315446314772</v>
      </c>
      <c r="V66" s="11">
        <f>'OddsRatio_working_3-way'!S66*'OddsRatio_working_3-way'!R66/3-2*'OddsRatio_working_3-way'!R66^3/27-'OddsRatio_working_3-way'!T66</f>
        <v>0.25216661556089931</v>
      </c>
      <c r="W66" s="11">
        <f>'OddsRatio_working_3-way'!V66^2+4*'OddsRatio_working_3-way'!U66^3/27</f>
        <v>-3.8262489489745977E-2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0.15957011898628168</v>
      </c>
      <c r="Y66" s="11">
        <f>IF('OddsRatio_working_3-way'!W66&gt;=0,IF('OddsRatio_working_3-way'!V66+SQRT('OddsRatio_working_3-way'!W66)&gt;0,0,PI()),ACOS('OddsRatio_working_3-way'!V66/(2*'OddsRatio_working_3-way'!X66)))</f>
        <v>0.65975308209352124</v>
      </c>
      <c r="Z66" s="11">
        <f>'OddsRatio_working_3-way'!X66^(1/3)*COS('OddsRatio_working_3-way'!Y66/3)</f>
        <v>0.52933348068520714</v>
      </c>
      <c r="AA66" s="11">
        <f>'OddsRatio_working_3-way'!X66^(1/3)*COS(('OddsRatio_working_3-way'!Y66+2*PI())/3)</f>
        <v>-0.36713789865092744</v>
      </c>
      <c r="AB66" s="11">
        <f>'OddsRatio_working_3-way'!X66^(1/3)*COS(('OddsRatio_working_3-way'!Y66+4*PI())/3)</f>
        <v>-0.16219558203427958</v>
      </c>
      <c r="AC66" s="11">
        <f>'OddsRatio_working_3-way'!X66^(1/3)*SIN('OddsRatio_working_3-way'!Y66/3)</f>
        <v>0.11832350166696706</v>
      </c>
      <c r="AD66" s="11">
        <f>'OddsRatio_working_3-way'!X66^(1/3)*SIN(('OddsRatio_working_3-way'!Y66+2*PI())/3)</f>
        <v>0.39925449051354528</v>
      </c>
      <c r="AE66" s="11">
        <f>'OddsRatio_working_3-way'!X66^(1/3)*SIN(('OddsRatio_working_3-way'!Y66+4*PI())/3)</f>
        <v>-0.51757799218051248</v>
      </c>
      <c r="AF66" s="11">
        <f>-'OddsRatio_working_3-way'!U66/(3*'OddsRatio_working_3-way'!X66^(1/3))*COS(('OddsRatio_working_3-way'!Y66)/3)</f>
        <v>0.52933348068520703</v>
      </c>
      <c r="AG66" s="11">
        <f>-'OddsRatio_working_3-way'!U66/(3*'OddsRatio_working_3-way'!X66^(1/3))*COS(('OddsRatio_working_3-way'!Y66+2*PI())/3)</f>
        <v>-0.36713789865092739</v>
      </c>
      <c r="AH66" s="11">
        <f>-'OddsRatio_working_3-way'!U66/(3*'OddsRatio_working_3-way'!X66^(1/3))*COS(('OddsRatio_working_3-way'!Y66+4*PI())/3)</f>
        <v>-0.16219558203427956</v>
      </c>
      <c r="AI66" s="11">
        <f>'OddsRatio_working_3-way'!U66/(3*'OddsRatio_working_3-way'!X66^(1/3))*SIN(('OddsRatio_working_3-way'!Y66)/3)</f>
        <v>-0.11832350166696705</v>
      </c>
      <c r="AJ66" s="11">
        <f>'OddsRatio_working_3-way'!U66/(3*'OddsRatio_working_3-way'!X66^(1/3))*SIN(('OddsRatio_working_3-way'!Y66+2*PI())/3)</f>
        <v>-0.39925449051354522</v>
      </c>
      <c r="AK66" s="11">
        <f>'OddsRatio_working_3-way'!U66/(3*'OddsRatio_working_3-way'!X66^(1/3))*SIN(('OddsRatio_working_3-way'!Y66+4*PI())/3)</f>
        <v>0.51757799218051237</v>
      </c>
      <c r="AL66" s="11">
        <f>'OddsRatio_working_3-way'!Z66+'OddsRatio_working_3-way'!AF66</f>
        <v>1.0586669613704141</v>
      </c>
      <c r="AM66" s="11">
        <f>'OddsRatio_working_3-way'!AA66+'OddsRatio_working_3-way'!AG66</f>
        <v>-0.73427579730185477</v>
      </c>
      <c r="AN66" s="11">
        <f>'OddsRatio_working_3-way'!AB66+'OddsRatio_working_3-way'!AH66</f>
        <v>-0.32439116406855917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1.0586669613704141</v>
      </c>
      <c r="AS66" s="11">
        <f>IF(('OddsRatio_working_3-way'!X66=0),IF(Q66&gt;0,-Q66^(1/3),(-Q66)^(1/3)),'OddsRatio_working_3-way'!AM66-'OddsRatio_working_3-way'!R66/3)</f>
        <v>-0.73427579730185477</v>
      </c>
      <c r="AT66" s="11">
        <f>IF(('OddsRatio_working_3-way'!X66=0),IF(Q66&gt;0,-Q66^(1/3),(-Q66)^(1/3)),'OddsRatio_working_3-way'!AN66-'OddsRatio_working_3-way'!R66/3)</f>
        <v>-0.32439116406855917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1.99</v>
      </c>
      <c r="B67" s="4">
        <f>IF('True_Odds_Calculator_3-way'!B68="","",'True_Odds_Calculator_3-way'!B68)</f>
        <v>3.53</v>
      </c>
      <c r="C67" s="4">
        <f>IF('True_Odds_Calculator_3-way'!C68="","",'True_Odds_Calculator_3-way'!C68)</f>
        <v>4.0199999999999996</v>
      </c>
      <c r="D67" s="9">
        <f t="shared" si="13"/>
        <v>0.48890788885428993</v>
      </c>
      <c r="E67" s="9">
        <f t="shared" si="14"/>
        <v>0.27236720112166152</v>
      </c>
      <c r="F67" s="9">
        <f t="shared" si="15"/>
        <v>0.2387249100240485</v>
      </c>
      <c r="G67" s="9">
        <f t="shared" si="16"/>
        <v>1.0559343988756944</v>
      </c>
      <c r="H67" s="9">
        <f t="shared" si="17"/>
        <v>2.0453750548869376</v>
      </c>
      <c r="I67" s="9">
        <f t="shared" si="18"/>
        <v>3.6715140291555075</v>
      </c>
      <c r="J67" s="9">
        <f t="shared" si="19"/>
        <v>4.1889218846045964</v>
      </c>
      <c r="K67" s="11">
        <f t="shared" si="20"/>
        <v>0.50251256281407031</v>
      </c>
      <c r="L67" s="11">
        <f t="shared" si="21"/>
        <v>0.28328611898016998</v>
      </c>
      <c r="M67" s="11">
        <f t="shared" si="22"/>
        <v>0.24875621890547267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-0.2678605916989284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0.23159219207109072</v>
      </c>
      <c r="Q67" s="11">
        <f>2*'OddsRatio_working_3-way'!K67*'OddsRatio_working_3-way'!L67*'OddsRatio_working_3-way'!M67</f>
        <v>7.0823300327550687E-2</v>
      </c>
      <c r="R67" s="11">
        <f t="shared" si="23"/>
        <v>0</v>
      </c>
      <c r="S67" s="11">
        <f t="shared" si="24"/>
        <v>-0.86459971809289937</v>
      </c>
      <c r="T67" s="11">
        <f t="shared" si="25"/>
        <v>-0.26440358351464816</v>
      </c>
      <c r="U67" s="11">
        <f>'OddsRatio_working_3-way'!S67-'OddsRatio_working_3-way'!R67^2/3</f>
        <v>-0.86459971809289937</v>
      </c>
      <c r="V67" s="11">
        <f>'OddsRatio_working_3-way'!S67*'OddsRatio_working_3-way'!R67/3-2*'OddsRatio_working_3-way'!R67^3/27-'OddsRatio_working_3-way'!T67</f>
        <v>0.26440358351464816</v>
      </c>
      <c r="W67" s="11">
        <f>'OddsRatio_working_3-way'!V67^2+4*'OddsRatio_working_3-way'!U67^3/27</f>
        <v>-2.5841343236684897E-2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0.15471796777691368</v>
      </c>
      <c r="Y67" s="11">
        <f>IF('OddsRatio_working_3-way'!W67&gt;=0,IF('OddsRatio_working_3-way'!V67+SQRT('OddsRatio_working_3-way'!W67)&gt;0,0,PI()),ACOS('OddsRatio_working_3-way'!V67/(2*'OddsRatio_working_3-way'!X67)))</f>
        <v>0.54626742810483608</v>
      </c>
      <c r="Z67" s="11">
        <f>'OddsRatio_working_3-way'!X67^(1/3)*COS('OddsRatio_working_3-way'!Y67/3)</f>
        <v>0.5279671994378472</v>
      </c>
      <c r="AA67" s="11">
        <f>'OddsRatio_working_3-way'!X67^(1/3)*COS(('OddsRatio_working_3-way'!Y67+2*PI())/3)</f>
        <v>-0.34817330669989704</v>
      </c>
      <c r="AB67" s="11">
        <f>'OddsRatio_working_3-way'!X67^(1/3)*COS(('OddsRatio_working_3-way'!Y67+4*PI())/3)</f>
        <v>-0.17979389273795052</v>
      </c>
      <c r="AC67" s="11">
        <f>'OddsRatio_working_3-way'!X67^(1/3)*SIN('OddsRatio_working_3-way'!Y67/3)</f>
        <v>9.7213899976921467E-2</v>
      </c>
      <c r="AD67" s="11">
        <f>'OddsRatio_working_3-way'!X67^(1/3)*SIN(('OddsRatio_working_3-way'!Y67+2*PI())/3)</f>
        <v>0.40862605708964017</v>
      </c>
      <c r="AE67" s="11">
        <f>'OddsRatio_working_3-way'!X67^(1/3)*SIN(('OddsRatio_working_3-way'!Y67+4*PI())/3)</f>
        <v>-0.50583995706656149</v>
      </c>
      <c r="AF67" s="11">
        <f>-'OddsRatio_working_3-way'!U67/(3*'OddsRatio_working_3-way'!X67^(1/3))*COS(('OddsRatio_working_3-way'!Y67)/3)</f>
        <v>0.5279671994378472</v>
      </c>
      <c r="AG67" s="11">
        <f>-'OddsRatio_working_3-way'!U67/(3*'OddsRatio_working_3-way'!X67^(1/3))*COS(('OddsRatio_working_3-way'!Y67+2*PI())/3)</f>
        <v>-0.34817330669989704</v>
      </c>
      <c r="AH67" s="11">
        <f>-'OddsRatio_working_3-way'!U67/(3*'OddsRatio_working_3-way'!X67^(1/3))*COS(('OddsRatio_working_3-way'!Y67+4*PI())/3)</f>
        <v>-0.17979389273795052</v>
      </c>
      <c r="AI67" s="11">
        <f>'OddsRatio_working_3-way'!U67/(3*'OddsRatio_working_3-way'!X67^(1/3))*SIN(('OddsRatio_working_3-way'!Y67)/3)</f>
        <v>-9.7213899976921467E-2</v>
      </c>
      <c r="AJ67" s="11">
        <f>'OddsRatio_working_3-way'!U67/(3*'OddsRatio_working_3-way'!X67^(1/3))*SIN(('OddsRatio_working_3-way'!Y67+2*PI())/3)</f>
        <v>-0.40862605708964017</v>
      </c>
      <c r="AK67" s="11">
        <f>'OddsRatio_working_3-way'!U67/(3*'OddsRatio_working_3-way'!X67^(1/3))*SIN(('OddsRatio_working_3-way'!Y67+4*PI())/3)</f>
        <v>0.50583995706656149</v>
      </c>
      <c r="AL67" s="11">
        <f>'OddsRatio_working_3-way'!Z67+'OddsRatio_working_3-way'!AF67</f>
        <v>1.0559343988756944</v>
      </c>
      <c r="AM67" s="11">
        <f>'OddsRatio_working_3-way'!AA67+'OddsRatio_working_3-way'!AG67</f>
        <v>-0.69634661339979409</v>
      </c>
      <c r="AN67" s="11">
        <f>'OddsRatio_working_3-way'!AB67+'OddsRatio_working_3-way'!AH67</f>
        <v>-0.35958778547590103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1.0559343988756944</v>
      </c>
      <c r="AS67" s="11">
        <f>IF(('OddsRatio_working_3-way'!X67=0),IF(Q67&gt;0,-Q67^(1/3),(-Q67)^(1/3)),'OddsRatio_working_3-way'!AM67-'OddsRatio_working_3-way'!R67/3)</f>
        <v>-0.69634661339979409</v>
      </c>
      <c r="AT67" s="11">
        <f>IF(('OddsRatio_working_3-way'!X67=0),IF(Q67&gt;0,-Q67^(1/3),(-Q67)^(1/3)),'OddsRatio_working_3-way'!AN67-'OddsRatio_working_3-way'!R67/3)</f>
        <v>-0.35958778547590103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3.23</v>
      </c>
      <c r="B68" s="4">
        <f>IF('True_Odds_Calculator_3-way'!B69="","",'True_Odds_Calculator_3-way'!B69)</f>
        <v>3.65</v>
      </c>
      <c r="C68" s="4">
        <f>IF('True_Odds_Calculator_3-way'!C69="","",'True_Odds_Calculator_3-way'!C69)</f>
        <v>2.17</v>
      </c>
      <c r="D68" s="9">
        <f t="shared" ref="D68:D131" si="26">(K68/(AR68+K68-(AR68*K68)))</f>
        <v>0.29528752434846922</v>
      </c>
      <c r="E68" s="9">
        <f t="shared" ref="E68:E131" si="27">(L68/(AR68+L68-(AR68*L68)))</f>
        <v>0.26068748663037095</v>
      </c>
      <c r="F68" s="9">
        <f t="shared" ref="F68:F131" si="28">(M68/(AR68+M68-(AR68*M68)))</f>
        <v>0.44402498902115978</v>
      </c>
      <c r="G68" s="9">
        <f t="shared" ref="G68:G131" si="29">AR68</f>
        <v>1.0701927342501141</v>
      </c>
      <c r="H68" s="9">
        <f t="shared" ref="H68:H131" si="30">IF(A68="","",1/D68)</f>
        <v>3.3865297973777539</v>
      </c>
      <c r="I68" s="9">
        <f t="shared" ref="I68:I131" si="31">IF(B68="","",1/E68)</f>
        <v>3.836010745762803</v>
      </c>
      <c r="J68" s="9">
        <f t="shared" ref="J68:J131" si="32">IF(C68="","",1/F68)</f>
        <v>2.2521254990726334</v>
      </c>
      <c r="K68" s="11">
        <f t="shared" ref="K68:K131" si="33">1/A68</f>
        <v>0.30959752321981426</v>
      </c>
      <c r="L68" s="11">
        <f t="shared" ref="L68:L131" si="34">1/B68</f>
        <v>0.27397260273972601</v>
      </c>
      <c r="M68" s="11">
        <f t="shared" ref="M68:M131" si="35">1/C68</f>
        <v>0.46082949308755761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-0.27025981683693778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0.23648317852154233</v>
      </c>
      <c r="Q68" s="11">
        <f>2*'OddsRatio_working_3-way'!K68*'OddsRatio_working_3-way'!L68*'OddsRatio_working_3-way'!M68</f>
        <v>7.817625736249334E-2</v>
      </c>
      <c r="R68" s="11">
        <f t="shared" ref="R68:R131" si="36">O68/N68</f>
        <v>0</v>
      </c>
      <c r="S68" s="11">
        <f t="shared" ref="S68:S131" si="37">P68/N68</f>
        <v>-0.8750216043557274</v>
      </c>
      <c r="T68" s="11">
        <f t="shared" ref="T68:T131" si="38">Q68/N68</f>
        <v>-0.28926334028288514</v>
      </c>
      <c r="U68" s="11">
        <f>'OddsRatio_working_3-way'!S68-'OddsRatio_working_3-way'!R68^2/3</f>
        <v>-0.8750216043557274</v>
      </c>
      <c r="V68" s="11">
        <f>'OddsRatio_working_3-way'!S68*'OddsRatio_working_3-way'!R68/3-2*'OddsRatio_working_3-way'!R68^3/27-'OddsRatio_working_3-way'!T68</f>
        <v>0.28926334028288514</v>
      </c>
      <c r="W68" s="11">
        <f>'OddsRatio_working_3-way'!V68^2+4*'OddsRatio_working_3-way'!U68^3/27</f>
        <v>-1.5581756817244899E-2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0.15752383696512182</v>
      </c>
      <c r="Y68" s="11">
        <f>IF('OddsRatio_working_3-way'!W68&gt;=0,IF('OddsRatio_working_3-way'!V68+SQRT('OddsRatio_working_3-way'!W68)&gt;0,0,PI()),ACOS('OddsRatio_working_3-way'!V68/(2*'OddsRatio_working_3-way'!X68)))</f>
        <v>0.40739178977268797</v>
      </c>
      <c r="Z68" s="11">
        <f>'OddsRatio_working_3-way'!X68^(1/3)*COS('OddsRatio_working_3-way'!Y68/3)</f>
        <v>0.53509636712505704</v>
      </c>
      <c r="AA68" s="11">
        <f>'OddsRatio_working_3-way'!X68^(1/3)*COS(('OddsRatio_working_3-way'!Y68+2*PI())/3)</f>
        <v>-0.33086729210099824</v>
      </c>
      <c r="AB68" s="11">
        <f>'OddsRatio_working_3-way'!X68^(1/3)*COS(('OddsRatio_working_3-way'!Y68+4*PI())/3)</f>
        <v>-0.20422907502405843</v>
      </c>
      <c r="AC68" s="11">
        <f>'OddsRatio_working_3-way'!X68^(1/3)*SIN('OddsRatio_working_3-way'!Y68/3)</f>
        <v>7.3114608719065444E-2</v>
      </c>
      <c r="AD68" s="11">
        <f>'OddsRatio_working_3-way'!X68^(1/3)*SIN(('OddsRatio_working_3-way'!Y68+2*PI())/3)</f>
        <v>0.42684974304353107</v>
      </c>
      <c r="AE68" s="11">
        <f>'OddsRatio_working_3-way'!X68^(1/3)*SIN(('OddsRatio_working_3-way'!Y68+4*PI())/3)</f>
        <v>-0.49996435176259646</v>
      </c>
      <c r="AF68" s="11">
        <f>-'OddsRatio_working_3-way'!U68/(3*'OddsRatio_working_3-way'!X68^(1/3))*COS(('OddsRatio_working_3-way'!Y68)/3)</f>
        <v>0.53509636712505704</v>
      </c>
      <c r="AG68" s="11">
        <f>-'OddsRatio_working_3-way'!U68/(3*'OddsRatio_working_3-way'!X68^(1/3))*COS(('OddsRatio_working_3-way'!Y68+2*PI())/3)</f>
        <v>-0.33086729210099824</v>
      </c>
      <c r="AH68" s="11">
        <f>-'OddsRatio_working_3-way'!U68/(3*'OddsRatio_working_3-way'!X68^(1/3))*COS(('OddsRatio_working_3-way'!Y68+4*PI())/3)</f>
        <v>-0.20422907502405843</v>
      </c>
      <c r="AI68" s="11">
        <f>'OddsRatio_working_3-way'!U68/(3*'OddsRatio_working_3-way'!X68^(1/3))*SIN(('OddsRatio_working_3-way'!Y68)/3)</f>
        <v>-7.3114608719065444E-2</v>
      </c>
      <c r="AJ68" s="11">
        <f>'OddsRatio_working_3-way'!U68/(3*'OddsRatio_working_3-way'!X68^(1/3))*SIN(('OddsRatio_working_3-way'!Y68+2*PI())/3)</f>
        <v>-0.42684974304353107</v>
      </c>
      <c r="AK68" s="11">
        <f>'OddsRatio_working_3-way'!U68/(3*'OddsRatio_working_3-way'!X68^(1/3))*SIN(('OddsRatio_working_3-way'!Y68+4*PI())/3)</f>
        <v>0.49996435176259646</v>
      </c>
      <c r="AL68" s="11">
        <f>'OddsRatio_working_3-way'!Z68+'OddsRatio_working_3-way'!AF68</f>
        <v>1.0701927342501141</v>
      </c>
      <c r="AM68" s="11">
        <f>'OddsRatio_working_3-way'!AA68+'OddsRatio_working_3-way'!AG68</f>
        <v>-0.66173458420199649</v>
      </c>
      <c r="AN68" s="11">
        <f>'OddsRatio_working_3-way'!AB68+'OddsRatio_working_3-way'!AH68</f>
        <v>-0.40845815004811686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1.0701927342501141</v>
      </c>
      <c r="AS68" s="11">
        <f>IF(('OddsRatio_working_3-way'!X68=0),IF(Q68&gt;0,-Q68^(1/3),(-Q68)^(1/3)),'OddsRatio_working_3-way'!AM68-'OddsRatio_working_3-way'!R68/3)</f>
        <v>-0.66173458420199649</v>
      </c>
      <c r="AT68" s="11">
        <f>IF(('OddsRatio_working_3-way'!X68=0),IF(Q68&gt;0,-Q68^(1/3),(-Q68)^(1/3)),'OddsRatio_working_3-way'!AN68-'OddsRatio_working_3-way'!R68/3)</f>
        <v>-0.40845815004811686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2.21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3.4</v>
      </c>
      <c r="D69" s="9">
        <f t="shared" si="26"/>
        <v>0.43556349814491363</v>
      </c>
      <c r="E69" s="9">
        <f t="shared" si="27"/>
        <v>0.28435062626223273</v>
      </c>
      <c r="F69" s="9">
        <f t="shared" si="28"/>
        <v>0.28008587559285364</v>
      </c>
      <c r="G69" s="9">
        <f t="shared" si="29"/>
        <v>1.0709723147161485</v>
      </c>
      <c r="H69" s="9">
        <f t="shared" si="30"/>
        <v>2.2958765008065396</v>
      </c>
      <c r="I69" s="9">
        <f t="shared" si="31"/>
        <v>3.5167849395829496</v>
      </c>
      <c r="J69" s="9">
        <f t="shared" si="32"/>
        <v>3.5703335553187561</v>
      </c>
      <c r="K69" s="11">
        <f t="shared" si="33"/>
        <v>0.45248868778280543</v>
      </c>
      <c r="L69" s="11">
        <f t="shared" si="34"/>
        <v>0.29850746268656714</v>
      </c>
      <c r="M69" s="11">
        <f t="shared" si="35"/>
        <v>0.29411764705882354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-0.27111183502238612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0.23677195603033541</v>
      </c>
      <c r="Q69" s="11">
        <f>2*'OddsRatio_working_3-way'!K69*'OddsRatio_working_3-way'!L69*'OddsRatio_working_3-way'!M69</f>
        <v>7.9453676520246791E-2</v>
      </c>
      <c r="R69" s="11">
        <f t="shared" si="36"/>
        <v>0</v>
      </c>
      <c r="S69" s="11">
        <f t="shared" si="37"/>
        <v>-0.87333685012601825</v>
      </c>
      <c r="T69" s="11">
        <f t="shared" si="38"/>
        <v>-0.29306605708926792</v>
      </c>
      <c r="U69" s="11">
        <f>'OddsRatio_working_3-way'!S69-'OddsRatio_working_3-way'!R69^2/3</f>
        <v>-0.87333685012601825</v>
      </c>
      <c r="V69" s="11">
        <f>'OddsRatio_working_3-way'!S69*'OddsRatio_working_3-way'!R69/3-2*'OddsRatio_working_3-way'!R69^3/27-'OddsRatio_working_3-way'!T69</f>
        <v>0.29306605708926792</v>
      </c>
      <c r="W69" s="11">
        <f>'OddsRatio_working_3-way'!V69^2+4*'OddsRatio_working_3-way'!U69^3/27</f>
        <v>-1.2795113435484715E-2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0.15706911476586888</v>
      </c>
      <c r="Y69" s="11">
        <f>IF('OddsRatio_working_3-way'!W69&gt;=0,IF('OddsRatio_working_3-way'!V69+SQRT('OddsRatio_working_3-way'!W69)&gt;0,0,PI()),ACOS('OddsRatio_working_3-way'!V69/(2*'OddsRatio_working_3-way'!X69)))</f>
        <v>0.36835566918688722</v>
      </c>
      <c r="Z69" s="11">
        <f>'OddsRatio_working_3-way'!X69^(1/3)*COS('OddsRatio_working_3-way'!Y69/3)</f>
        <v>0.53548615735807426</v>
      </c>
      <c r="AA69" s="11">
        <f>'OddsRatio_working_3-way'!X69^(1/3)*COS(('OddsRatio_working_3-way'!Y69+2*PI())/3)</f>
        <v>-0.32497195242225685</v>
      </c>
      <c r="AB69" s="11">
        <f>'OddsRatio_working_3-way'!X69^(1/3)*COS(('OddsRatio_working_3-way'!Y69+4*PI())/3)</f>
        <v>-0.21051420493581746</v>
      </c>
      <c r="AC69" s="11">
        <f>'OddsRatio_working_3-way'!X69^(1/3)*SIN('OddsRatio_working_3-way'!Y69/3)</f>
        <v>6.6082211322134002E-2</v>
      </c>
      <c r="AD69" s="11">
        <f>'OddsRatio_working_3-way'!X69^(1/3)*SIN(('OddsRatio_working_3-way'!Y69+2*PI())/3)</f>
        <v>0.43070350998593659</v>
      </c>
      <c r="AE69" s="11">
        <f>'OddsRatio_working_3-way'!X69^(1/3)*SIN(('OddsRatio_working_3-way'!Y69+4*PI())/3)</f>
        <v>-0.49678572130807064</v>
      </c>
      <c r="AF69" s="11">
        <f>-'OddsRatio_working_3-way'!U69/(3*'OddsRatio_working_3-way'!X69^(1/3))*COS(('OddsRatio_working_3-way'!Y69)/3)</f>
        <v>0.53548615735807426</v>
      </c>
      <c r="AG69" s="11">
        <f>-'OddsRatio_working_3-way'!U69/(3*'OddsRatio_working_3-way'!X69^(1/3))*COS(('OddsRatio_working_3-way'!Y69+2*PI())/3)</f>
        <v>-0.32497195242225685</v>
      </c>
      <c r="AH69" s="11">
        <f>-'OddsRatio_working_3-way'!U69/(3*'OddsRatio_working_3-way'!X69^(1/3))*COS(('OddsRatio_working_3-way'!Y69+4*PI())/3)</f>
        <v>-0.21051420493581746</v>
      </c>
      <c r="AI69" s="11">
        <f>'OddsRatio_working_3-way'!U69/(3*'OddsRatio_working_3-way'!X69^(1/3))*SIN(('OddsRatio_working_3-way'!Y69)/3)</f>
        <v>-6.6082211322134002E-2</v>
      </c>
      <c r="AJ69" s="11">
        <f>'OddsRatio_working_3-way'!U69/(3*'OddsRatio_working_3-way'!X69^(1/3))*SIN(('OddsRatio_working_3-way'!Y69+2*PI())/3)</f>
        <v>-0.43070350998593659</v>
      </c>
      <c r="AK69" s="11">
        <f>'OddsRatio_working_3-way'!U69/(3*'OddsRatio_working_3-way'!X69^(1/3))*SIN(('OddsRatio_working_3-way'!Y69+4*PI())/3)</f>
        <v>0.49678572130807064</v>
      </c>
      <c r="AL69" s="11">
        <f>'OddsRatio_working_3-way'!Z69+'OddsRatio_working_3-way'!AF69</f>
        <v>1.0709723147161485</v>
      </c>
      <c r="AM69" s="11">
        <f>'OddsRatio_working_3-way'!AA69+'OddsRatio_working_3-way'!AG69</f>
        <v>-0.6499439048445137</v>
      </c>
      <c r="AN69" s="11">
        <f>'OddsRatio_working_3-way'!AB69+'OddsRatio_working_3-way'!AH69</f>
        <v>-0.42102840987163492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1.0709723147161485</v>
      </c>
      <c r="AS69" s="11">
        <f>IF(('OddsRatio_working_3-way'!X69=0),IF(Q69&gt;0,-Q69^(1/3),(-Q69)^(1/3)),'OddsRatio_working_3-way'!AM69-'OddsRatio_working_3-way'!R69/3)</f>
        <v>-0.6499439048445137</v>
      </c>
      <c r="AT69" s="11">
        <f>IF(('OddsRatio_working_3-way'!X69=0),IF(Q69&gt;0,-Q69^(1/3),(-Q69)^(1/3)),'OddsRatio_working_3-way'!AN69-'OddsRatio_working_3-way'!R69/3)</f>
        <v>-0.42102840987163492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2.76</v>
      </c>
      <c r="B70" s="4">
        <f>IF('True_Odds_Calculator_3-way'!B71="","",'True_Odds_Calculator_3-way'!B71)</f>
        <v>3.76</v>
      </c>
      <c r="C70" s="4">
        <f>IF('True_Odds_Calculator_3-way'!C71="","",'True_Odds_Calculator_3-way'!C71)</f>
        <v>2.4</v>
      </c>
      <c r="D70" s="9">
        <f t="shared" si="26"/>
        <v>0.34679651002038181</v>
      </c>
      <c r="E70" s="9">
        <f t="shared" si="27"/>
        <v>0.25292597999724709</v>
      </c>
      <c r="F70" s="9">
        <f t="shared" si="28"/>
        <v>0.40027750998237099</v>
      </c>
      <c r="G70" s="9">
        <f t="shared" si="29"/>
        <v>1.0701905464893988</v>
      </c>
      <c r="H70" s="9">
        <f t="shared" si="30"/>
        <v>2.8835353618213411</v>
      </c>
      <c r="I70" s="9">
        <f t="shared" si="31"/>
        <v>3.9537259083107408</v>
      </c>
      <c r="J70" s="9">
        <f t="shared" si="32"/>
        <v>2.498266765085158</v>
      </c>
      <c r="K70" s="11">
        <f t="shared" si="33"/>
        <v>0.3623188405797102</v>
      </c>
      <c r="L70" s="11">
        <f t="shared" si="34"/>
        <v>0.26595744680851063</v>
      </c>
      <c r="M70" s="11">
        <f t="shared" si="35"/>
        <v>0.41666666666666669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-0.27304964539007082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0.23769143796895881</v>
      </c>
      <c r="Q70" s="11">
        <f>2*'OddsRatio_working_3-way'!K70*'OddsRatio_working_3-way'!L70*'OddsRatio_working_3-way'!M70</f>
        <v>8.0301161475999611E-2</v>
      </c>
      <c r="R70" s="11">
        <f t="shared" si="36"/>
        <v>0</v>
      </c>
      <c r="S70" s="11">
        <f t="shared" si="37"/>
        <v>-0.87050630528891437</v>
      </c>
      <c r="T70" s="11">
        <f t="shared" si="38"/>
        <v>-0.29408996800301168</v>
      </c>
      <c r="U70" s="11">
        <f>'OddsRatio_working_3-way'!S70-'OddsRatio_working_3-way'!R70^2/3</f>
        <v>-0.87050630528891437</v>
      </c>
      <c r="V70" s="11">
        <f>'OddsRatio_working_3-way'!S70*'OddsRatio_working_3-way'!R70/3-2*'OddsRatio_working_3-way'!R70^3/27-'OddsRatio_working_3-way'!T70</f>
        <v>0.29408996800301168</v>
      </c>
      <c r="W70" s="11">
        <f>'OddsRatio_working_3-way'!V70^2+4*'OddsRatio_working_3-way'!U70^3/27</f>
        <v>-1.1237510958490626E-2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0.1563061261103536</v>
      </c>
      <c r="Y70" s="11">
        <f>IF('OddsRatio_working_3-way'!W70&gt;=0,IF('OddsRatio_working_3-way'!V70+SQRT('OddsRatio_working_3-way'!W70)&gt;0,0,PI()),ACOS('OddsRatio_working_3-way'!V70/(2*'OddsRatio_working_3-way'!X70)))</f>
        <v>0.34596111077626901</v>
      </c>
      <c r="Z70" s="11">
        <f>'OddsRatio_working_3-way'!X70^(1/3)*COS('OddsRatio_working_3-way'!Y70/3)</f>
        <v>0.53509527324469941</v>
      </c>
      <c r="AA70" s="11">
        <f>'OddsRatio_working_3-way'!X70^(1/3)*COS(('OddsRatio_working_3-way'!Y70+2*PI())/3)</f>
        <v>-0.32122596312023927</v>
      </c>
      <c r="AB70" s="11">
        <f>'OddsRatio_working_3-way'!X70^(1/3)*COS(('OddsRatio_working_3-way'!Y70+4*PI())/3)</f>
        <v>-0.21386931012446023</v>
      </c>
      <c r="AC70" s="11">
        <f>'OddsRatio_working_3-way'!X70^(1/3)*SIN('OddsRatio_working_3-way'!Y70/3)</f>
        <v>6.1982392506410279E-2</v>
      </c>
      <c r="AD70" s="11">
        <f>'OddsRatio_working_3-way'!X70^(1/3)*SIN(('OddsRatio_working_3-way'!Y70+2*PI())/3)</f>
        <v>0.43241490382168019</v>
      </c>
      <c r="AE70" s="11">
        <f>'OddsRatio_working_3-way'!X70^(1/3)*SIN(('OddsRatio_working_3-way'!Y70+4*PI())/3)</f>
        <v>-0.49439729632809037</v>
      </c>
      <c r="AF70" s="11">
        <f>-'OddsRatio_working_3-way'!U70/(3*'OddsRatio_working_3-way'!X70^(1/3))*COS(('OddsRatio_working_3-way'!Y70)/3)</f>
        <v>0.5350952732446993</v>
      </c>
      <c r="AG70" s="11">
        <f>-'OddsRatio_working_3-way'!U70/(3*'OddsRatio_working_3-way'!X70^(1/3))*COS(('OddsRatio_working_3-way'!Y70+2*PI())/3)</f>
        <v>-0.32122596312023916</v>
      </c>
      <c r="AH70" s="11">
        <f>-'OddsRatio_working_3-way'!U70/(3*'OddsRatio_working_3-way'!X70^(1/3))*COS(('OddsRatio_working_3-way'!Y70+4*PI())/3)</f>
        <v>-0.2138693101244602</v>
      </c>
      <c r="AI70" s="11">
        <f>'OddsRatio_working_3-way'!U70/(3*'OddsRatio_working_3-way'!X70^(1/3))*SIN(('OddsRatio_working_3-way'!Y70)/3)</f>
        <v>-6.1982392506410265E-2</v>
      </c>
      <c r="AJ70" s="11">
        <f>'OddsRatio_working_3-way'!U70/(3*'OddsRatio_working_3-way'!X70^(1/3))*SIN(('OddsRatio_working_3-way'!Y70+2*PI())/3)</f>
        <v>-0.43241490382168007</v>
      </c>
      <c r="AK70" s="11">
        <f>'OddsRatio_working_3-way'!U70/(3*'OddsRatio_working_3-way'!X70^(1/3))*SIN(('OddsRatio_working_3-way'!Y70+4*PI())/3)</f>
        <v>0.49439729632809032</v>
      </c>
      <c r="AL70" s="11">
        <f>'OddsRatio_working_3-way'!Z70+'OddsRatio_working_3-way'!AF70</f>
        <v>1.0701905464893988</v>
      </c>
      <c r="AM70" s="11">
        <f>'OddsRatio_working_3-way'!AA70+'OddsRatio_working_3-way'!AG70</f>
        <v>-0.64245192624047842</v>
      </c>
      <c r="AN70" s="11">
        <f>'OddsRatio_working_3-way'!AB70+'OddsRatio_working_3-way'!AH70</f>
        <v>-0.4277386202489204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1.0701905464893988</v>
      </c>
      <c r="AS70" s="11">
        <f>IF(('OddsRatio_working_3-way'!X70=0),IF(Q70&gt;0,-Q70^(1/3),(-Q70)^(1/3)),'OddsRatio_working_3-way'!AM70-'OddsRatio_working_3-way'!R70/3)</f>
        <v>-0.64245192624047842</v>
      </c>
      <c r="AT70" s="11">
        <f>IF(('OddsRatio_working_3-way'!X70=0),IF(Q70&gt;0,-Q70^(1/3),(-Q70)^(1/3)),'OddsRatio_working_3-way'!AN70-'OddsRatio_working_3-way'!R70/3)</f>
        <v>-0.4277386202489204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1.58</v>
      </c>
      <c r="B71" s="4">
        <f>IF('True_Odds_Calculator_3-way'!B72="","",'True_Odds_Calculator_3-way'!B72)</f>
        <v>4.3899999999999997</v>
      </c>
      <c r="C71" s="4">
        <f>IF('True_Odds_Calculator_3-way'!C72="","",'True_Odds_Calculator_3-way'!C72)</f>
        <v>5.26</v>
      </c>
      <c r="D71" s="9">
        <f t="shared" si="26"/>
        <v>0.61143779851693292</v>
      </c>
      <c r="E71" s="9">
        <f t="shared" si="27"/>
        <v>0.21211941699536072</v>
      </c>
      <c r="F71" s="9">
        <f t="shared" si="28"/>
        <v>0.17644278448770631</v>
      </c>
      <c r="G71" s="9">
        <f t="shared" si="29"/>
        <v>1.0956712714983812</v>
      </c>
      <c r="H71" s="9">
        <f t="shared" si="30"/>
        <v>1.6354893374690613</v>
      </c>
      <c r="I71" s="9">
        <f t="shared" si="31"/>
        <v>4.714325610379511</v>
      </c>
      <c r="J71" s="9">
        <f t="shared" si="32"/>
        <v>5.6675596165831035</v>
      </c>
      <c r="K71" s="11">
        <f t="shared" si="33"/>
        <v>0.63291139240506322</v>
      </c>
      <c r="L71" s="11">
        <f t="shared" si="34"/>
        <v>0.22779043280182235</v>
      </c>
      <c r="M71" s="11">
        <f t="shared" si="35"/>
        <v>0.19011406844106465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-0.2295778262782473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0.22557578836682363</v>
      </c>
      <c r="Q71" s="11">
        <f>2*'OddsRatio_working_3-way'!K71*'OddsRatio_working_3-way'!L71*'OddsRatio_working_3-way'!M71</f>
        <v>5.4817931559373909E-2</v>
      </c>
      <c r="R71" s="11">
        <f t="shared" si="36"/>
        <v>0</v>
      </c>
      <c r="S71" s="11">
        <f t="shared" si="37"/>
        <v>-0.98256783777291623</v>
      </c>
      <c r="T71" s="11">
        <f t="shared" si="38"/>
        <v>-0.23877711732027126</v>
      </c>
      <c r="U71" s="11">
        <f>'OddsRatio_working_3-way'!S71-'OddsRatio_working_3-way'!R71^2/3</f>
        <v>-0.98256783777291623</v>
      </c>
      <c r="V71" s="11">
        <f>'OddsRatio_working_3-way'!S71*'OddsRatio_working_3-way'!R71/3-2*'OddsRatio_working_3-way'!R71^3/27-'OddsRatio_working_3-way'!T71</f>
        <v>0.23877711732027126</v>
      </c>
      <c r="W71" s="11">
        <f>'OddsRatio_working_3-way'!V71^2+4*'OddsRatio_working_3-way'!U71^3/27</f>
        <v>-8.3520281854317063E-2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0.18743985275955569</v>
      </c>
      <c r="Y71" s="11">
        <f>IF('OddsRatio_working_3-way'!W71&gt;=0,IF('OddsRatio_working_3-way'!V71+SQRT('OddsRatio_working_3-way'!W71)&gt;0,0,PI()),ACOS('OddsRatio_working_3-way'!V71/(2*'OddsRatio_working_3-way'!X71)))</f>
        <v>0.88026963669216651</v>
      </c>
      <c r="Z71" s="11">
        <f>'OddsRatio_working_3-way'!X71^(1/3)*COS('OddsRatio_working_3-way'!Y71/3)</f>
        <v>0.54783563574919059</v>
      </c>
      <c r="AA71" s="11">
        <f>'OddsRatio_working_3-way'!X71^(1/3)*COS(('OddsRatio_working_3-way'!Y71+2*PI())/3)</f>
        <v>-0.4172672043249363</v>
      </c>
      <c r="AB71" s="11">
        <f>'OddsRatio_working_3-way'!X71^(1/3)*COS(('OddsRatio_working_3-way'!Y71+4*PI())/3)</f>
        <v>-0.13056843142425434</v>
      </c>
      <c r="AC71" s="11">
        <f>'OddsRatio_working_3-way'!X71^(1/3)*SIN('OddsRatio_working_3-way'!Y71/3)</f>
        <v>0.16552561371054411</v>
      </c>
      <c r="AD71" s="11">
        <f>'OddsRatio_working_3-way'!X71^(1/3)*SIN(('OddsRatio_working_3-way'!Y71+2*PI())/3)</f>
        <v>0.39167677080192526</v>
      </c>
      <c r="AE71" s="11">
        <f>'OddsRatio_working_3-way'!X71^(1/3)*SIN(('OddsRatio_working_3-way'!Y71+4*PI())/3)</f>
        <v>-0.5572023845124694</v>
      </c>
      <c r="AF71" s="11">
        <f>-'OddsRatio_working_3-way'!U71/(3*'OddsRatio_working_3-way'!X71^(1/3))*COS(('OddsRatio_working_3-way'!Y71)/3)</f>
        <v>0.54783563574919059</v>
      </c>
      <c r="AG71" s="11">
        <f>-'OddsRatio_working_3-way'!U71/(3*'OddsRatio_working_3-way'!X71^(1/3))*COS(('OddsRatio_working_3-way'!Y71+2*PI())/3)</f>
        <v>-0.4172672043249363</v>
      </c>
      <c r="AH71" s="11">
        <f>-'OddsRatio_working_3-way'!U71/(3*'OddsRatio_working_3-way'!X71^(1/3))*COS(('OddsRatio_working_3-way'!Y71+4*PI())/3)</f>
        <v>-0.13056843142425434</v>
      </c>
      <c r="AI71" s="11">
        <f>'OddsRatio_working_3-way'!U71/(3*'OddsRatio_working_3-way'!X71^(1/3))*SIN(('OddsRatio_working_3-way'!Y71)/3)</f>
        <v>-0.16552561371054411</v>
      </c>
      <c r="AJ71" s="11">
        <f>'OddsRatio_working_3-way'!U71/(3*'OddsRatio_working_3-way'!X71^(1/3))*SIN(('OddsRatio_working_3-way'!Y71+2*PI())/3)</f>
        <v>-0.39167677080192526</v>
      </c>
      <c r="AK71" s="11">
        <f>'OddsRatio_working_3-way'!U71/(3*'OddsRatio_working_3-way'!X71^(1/3))*SIN(('OddsRatio_working_3-way'!Y71+4*PI())/3)</f>
        <v>0.5572023845124694</v>
      </c>
      <c r="AL71" s="11">
        <f>'OddsRatio_working_3-way'!Z71+'OddsRatio_working_3-way'!AF71</f>
        <v>1.0956712714983812</v>
      </c>
      <c r="AM71" s="11">
        <f>'OddsRatio_working_3-way'!AA71+'OddsRatio_working_3-way'!AG71</f>
        <v>-0.83453440864987261</v>
      </c>
      <c r="AN71" s="11">
        <f>'OddsRatio_working_3-way'!AB71+'OddsRatio_working_3-way'!AH71</f>
        <v>-0.26113686284850868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1.0956712714983812</v>
      </c>
      <c r="AS71" s="11">
        <f>IF(('OddsRatio_working_3-way'!X71=0),IF(Q71&gt;0,-Q71^(1/3),(-Q71)^(1/3)),'OddsRatio_working_3-way'!AM71-'OddsRatio_working_3-way'!R71/3)</f>
        <v>-0.83453440864987261</v>
      </c>
      <c r="AT71" s="11">
        <f>IF(('OddsRatio_working_3-way'!X71=0),IF(Q71&gt;0,-Q71^(1/3),(-Q71)^(1/3)),'OddsRatio_working_3-way'!AN71-'OddsRatio_working_3-way'!R71/3)</f>
        <v>-0.26113686284850868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2.4700000000000002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2.6</v>
      </c>
      <c r="D72" s="9">
        <f t="shared" si="26"/>
        <v>0.38871823171611297</v>
      </c>
      <c r="E72" s="9">
        <f t="shared" si="27"/>
        <v>0.24249951147072724</v>
      </c>
      <c r="F72" s="9">
        <f t="shared" si="28"/>
        <v>0.36878225681315974</v>
      </c>
      <c r="G72" s="9">
        <f t="shared" si="29"/>
        <v>1.069767002623585</v>
      </c>
      <c r="H72" s="9">
        <f t="shared" si="30"/>
        <v>2.57255749385667</v>
      </c>
      <c r="I72" s="9">
        <f t="shared" si="31"/>
        <v>4.1237196476608684</v>
      </c>
      <c r="J72" s="9">
        <f t="shared" si="32"/>
        <v>2.7116272041977365</v>
      </c>
      <c r="K72" s="11">
        <f t="shared" si="33"/>
        <v>0.40485829959514169</v>
      </c>
      <c r="L72" s="11">
        <f t="shared" si="34"/>
        <v>0.25510204081632654</v>
      </c>
      <c r="M72" s="11">
        <f t="shared" si="35"/>
        <v>0.38461538461538458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-0.27281220803488015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0.23794164193238798</v>
      </c>
      <c r="Q72" s="11">
        <f>2*'OddsRatio_working_3-way'!K72*'OddsRatio_working_3-way'!L72*'OddsRatio_working_3-way'!M72</f>
        <v>7.9446291129344912E-2</v>
      </c>
      <c r="R72" s="11">
        <f t="shared" si="36"/>
        <v>0</v>
      </c>
      <c r="S72" s="11">
        <f t="shared" si="37"/>
        <v>-0.87218106420650421</v>
      </c>
      <c r="T72" s="11">
        <f t="shared" si="38"/>
        <v>-0.29121237536110328</v>
      </c>
      <c r="U72" s="11">
        <f>'OddsRatio_working_3-way'!S72-'OddsRatio_working_3-way'!R72^2/3</f>
        <v>-0.87218106420650421</v>
      </c>
      <c r="V72" s="11">
        <f>'OddsRatio_working_3-way'!S72*'OddsRatio_working_3-way'!R72/3-2*'OddsRatio_working_3-way'!R72^3/27-'OddsRatio_working_3-way'!T72</f>
        <v>0.29121237536110328</v>
      </c>
      <c r="W72" s="11">
        <f>'OddsRatio_working_3-way'!V72^2+4*'OddsRatio_working_3-way'!U72^3/27</f>
        <v>-1.3486903361924832E-2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0.15675741683041741</v>
      </c>
      <c r="Y72" s="11">
        <f>IF('OddsRatio_working_3-way'!W72&gt;=0,IF('OddsRatio_working_3-way'!V72+SQRT('OddsRatio_working_3-way'!W72)&gt;0,0,PI()),ACOS('OddsRatio_working_3-way'!V72/(2*'OddsRatio_working_3-way'!X72)))</f>
        <v>0.37946445209671498</v>
      </c>
      <c r="Z72" s="11">
        <f>'OddsRatio_working_3-way'!X72^(1/3)*COS('OddsRatio_working_3-way'!Y72/3)</f>
        <v>0.53488350131179252</v>
      </c>
      <c r="AA72" s="11">
        <f>'OddsRatio_working_3-way'!X72^(1/3)*COS(('OddsRatio_working_3-way'!Y72+2*PI())/3)</f>
        <v>-0.32634842319775964</v>
      </c>
      <c r="AB72" s="11">
        <f>'OddsRatio_working_3-way'!X72^(1/3)*COS(('OddsRatio_working_3-way'!Y72+4*PI())/3)</f>
        <v>-0.20853507811403307</v>
      </c>
      <c r="AC72" s="11">
        <f>'OddsRatio_working_3-way'!X72^(1/3)*SIN('OddsRatio_working_3-way'!Y72/3)</f>
        <v>6.8019566498219955E-2</v>
      </c>
      <c r="AD72" s="11">
        <f>'OddsRatio_working_3-way'!X72^(1/3)*SIN(('OddsRatio_working_3-way'!Y72+2*PI())/3)</f>
        <v>0.42921291695206953</v>
      </c>
      <c r="AE72" s="11">
        <f>'OddsRatio_working_3-way'!X72^(1/3)*SIN(('OddsRatio_working_3-way'!Y72+4*PI())/3)</f>
        <v>-0.49723248345028936</v>
      </c>
      <c r="AF72" s="11">
        <f>-'OddsRatio_working_3-way'!U72/(3*'OddsRatio_working_3-way'!X72^(1/3))*COS(('OddsRatio_working_3-way'!Y72)/3)</f>
        <v>0.53488350131179241</v>
      </c>
      <c r="AG72" s="11">
        <f>-'OddsRatio_working_3-way'!U72/(3*'OddsRatio_working_3-way'!X72^(1/3))*COS(('OddsRatio_working_3-way'!Y72+2*PI())/3)</f>
        <v>-0.32634842319775959</v>
      </c>
      <c r="AH72" s="11">
        <f>-'OddsRatio_working_3-way'!U72/(3*'OddsRatio_working_3-way'!X72^(1/3))*COS(('OddsRatio_working_3-way'!Y72+4*PI())/3)</f>
        <v>-0.20853507811403302</v>
      </c>
      <c r="AI72" s="11">
        <f>'OddsRatio_working_3-way'!U72/(3*'OddsRatio_working_3-way'!X72^(1/3))*SIN(('OddsRatio_working_3-way'!Y72)/3)</f>
        <v>-6.8019566498219941E-2</v>
      </c>
      <c r="AJ72" s="11">
        <f>'OddsRatio_working_3-way'!U72/(3*'OddsRatio_working_3-way'!X72^(1/3))*SIN(('OddsRatio_working_3-way'!Y72+2*PI())/3)</f>
        <v>-0.42921291695206948</v>
      </c>
      <c r="AK72" s="11">
        <f>'OddsRatio_working_3-way'!U72/(3*'OddsRatio_working_3-way'!X72^(1/3))*SIN(('OddsRatio_working_3-way'!Y72+4*PI())/3)</f>
        <v>0.49723248345028925</v>
      </c>
      <c r="AL72" s="11">
        <f>'OddsRatio_working_3-way'!Z72+'OddsRatio_working_3-way'!AF72</f>
        <v>1.069767002623585</v>
      </c>
      <c r="AM72" s="11">
        <f>'OddsRatio_working_3-way'!AA72+'OddsRatio_working_3-way'!AG72</f>
        <v>-0.65269684639551917</v>
      </c>
      <c r="AN72" s="11">
        <f>'OddsRatio_working_3-way'!AB72+'OddsRatio_working_3-way'!AH72</f>
        <v>-0.41707015622806609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1.069767002623585</v>
      </c>
      <c r="AS72" s="11">
        <f>IF(('OddsRatio_working_3-way'!X72=0),IF(Q72&gt;0,-Q72^(1/3),(-Q72)^(1/3)),'OddsRatio_working_3-way'!AM72-'OddsRatio_working_3-way'!R72/3)</f>
        <v>-0.65269684639551917</v>
      </c>
      <c r="AT72" s="11">
        <f>IF(('OddsRatio_working_3-way'!X72=0),IF(Q72&gt;0,-Q72^(1/3),(-Q72)^(1/3)),'OddsRatio_working_3-way'!AN72-'OddsRatio_working_3-way'!R72/3)</f>
        <v>-0.41707015622806609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3.87</v>
      </c>
      <c r="B73" s="4">
        <f>IF('True_Odds_Calculator_3-way'!B74="","",'True_Odds_Calculator_3-way'!B74)</f>
        <v>4.09</v>
      </c>
      <c r="C73" s="4">
        <f>IF('True_Odds_Calculator_3-way'!C74="","",'True_Odds_Calculator_3-way'!C74)</f>
        <v>1.84</v>
      </c>
      <c r="D73" s="9">
        <f t="shared" si="26"/>
        <v>0.24428277356982109</v>
      </c>
      <c r="E73" s="9">
        <f t="shared" si="27"/>
        <v>0.2309064673287137</v>
      </c>
      <c r="F73" s="9">
        <f t="shared" si="28"/>
        <v>0.52481075910146502</v>
      </c>
      <c r="G73" s="9">
        <f t="shared" si="29"/>
        <v>1.0779151674190239</v>
      </c>
      <c r="H73" s="9">
        <f t="shared" si="30"/>
        <v>4.0936165304925982</v>
      </c>
      <c r="I73" s="9">
        <f t="shared" si="31"/>
        <v>4.3307578673247837</v>
      </c>
      <c r="J73" s="9">
        <f t="shared" si="32"/>
        <v>1.90544874063198</v>
      </c>
      <c r="K73" s="11">
        <f t="shared" si="33"/>
        <v>0.25839793281653745</v>
      </c>
      <c r="L73" s="11">
        <f t="shared" si="34"/>
        <v>0.24449877750611249</v>
      </c>
      <c r="M73" s="11">
        <f t="shared" si="35"/>
        <v>0.54347826086956519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-0.25578057903441509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0.23348383426603259</v>
      </c>
      <c r="Q73" s="11">
        <f>2*'OddsRatio_working_3-way'!K73*'OddsRatio_working_3-way'!L73*'OddsRatio_working_3-way'!M73</f>
        <v>6.8671715960597818E-2</v>
      </c>
      <c r="R73" s="11">
        <f t="shared" si="36"/>
        <v>0</v>
      </c>
      <c r="S73" s="11">
        <f t="shared" si="37"/>
        <v>-0.91282862501698192</v>
      </c>
      <c r="T73" s="11">
        <f t="shared" si="38"/>
        <v>-0.26847900735793584</v>
      </c>
      <c r="U73" s="11">
        <f>'OddsRatio_working_3-way'!S73-'OddsRatio_working_3-way'!R73^2/3</f>
        <v>-0.91282862501698192</v>
      </c>
      <c r="V73" s="11">
        <f>'OddsRatio_working_3-way'!S73*'OddsRatio_working_3-way'!R73/3-2*'OddsRatio_working_3-way'!R73^3/27-'OddsRatio_working_3-way'!T73</f>
        <v>0.26847900735793584</v>
      </c>
      <c r="W73" s="11">
        <f>'OddsRatio_working_3-way'!V73^2+4*'OddsRatio_working_3-way'!U73^3/27</f>
        <v>-4.0603469840401654E-2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0.16784252085832141</v>
      </c>
      <c r="Y73" s="11">
        <f>IF('OddsRatio_working_3-way'!W73&gt;=0,IF('OddsRatio_working_3-way'!V73+SQRT('OddsRatio_working_3-way'!W73)&gt;0,0,PI()),ACOS('OddsRatio_working_3-way'!V73/(2*'OddsRatio_working_3-way'!X73)))</f>
        <v>0.64384374273407885</v>
      </c>
      <c r="Z73" s="11">
        <f>'OddsRatio_working_3-way'!X73^(1/3)*COS('OddsRatio_working_3-way'!Y73/3)</f>
        <v>0.53895758370951197</v>
      </c>
      <c r="AA73" s="11">
        <f>'OddsRatio_working_3-way'!X73^(1/3)*COS(('OddsRatio_working_3-way'!Y73+2*PI())/3)</f>
        <v>-0.37121717436474488</v>
      </c>
      <c r="AB73" s="11">
        <f>'OddsRatio_working_3-way'!X73^(1/3)*COS(('OddsRatio_working_3-way'!Y73+4*PI())/3)</f>
        <v>-0.16774040934476714</v>
      </c>
      <c r="AC73" s="11">
        <f>'OddsRatio_working_3-way'!X73^(1/3)*SIN('OddsRatio_working_3-way'!Y73/3)</f>
        <v>0.11747736505811837</v>
      </c>
      <c r="AD73" s="11">
        <f>'OddsRatio_working_3-way'!X73^(1/3)*SIN(('OddsRatio_working_3-way'!Y73+2*PI())/3)</f>
        <v>0.40801227652565619</v>
      </c>
      <c r="AE73" s="11">
        <f>'OddsRatio_working_3-way'!X73^(1/3)*SIN(('OddsRatio_working_3-way'!Y73+4*PI())/3)</f>
        <v>-0.52548964158377465</v>
      </c>
      <c r="AF73" s="11">
        <f>-'OddsRatio_working_3-way'!U73/(3*'OddsRatio_working_3-way'!X73^(1/3))*COS(('OddsRatio_working_3-way'!Y73)/3)</f>
        <v>0.53895758370951208</v>
      </c>
      <c r="AG73" s="11">
        <f>-'OddsRatio_working_3-way'!U73/(3*'OddsRatio_working_3-way'!X73^(1/3))*COS(('OddsRatio_working_3-way'!Y73+2*PI())/3)</f>
        <v>-0.37121717436474494</v>
      </c>
      <c r="AH73" s="11">
        <f>-'OddsRatio_working_3-way'!U73/(3*'OddsRatio_working_3-way'!X73^(1/3))*COS(('OddsRatio_working_3-way'!Y73+4*PI())/3)</f>
        <v>-0.16774040934476717</v>
      </c>
      <c r="AI73" s="11">
        <f>'OddsRatio_working_3-way'!U73/(3*'OddsRatio_working_3-way'!X73^(1/3))*SIN(('OddsRatio_working_3-way'!Y73)/3)</f>
        <v>-0.1174773650581184</v>
      </c>
      <c r="AJ73" s="11">
        <f>'OddsRatio_working_3-way'!U73/(3*'OddsRatio_working_3-way'!X73^(1/3))*SIN(('OddsRatio_working_3-way'!Y73+2*PI())/3)</f>
        <v>-0.40801227652565625</v>
      </c>
      <c r="AK73" s="11">
        <f>'OddsRatio_working_3-way'!U73/(3*'OddsRatio_working_3-way'!X73^(1/3))*SIN(('OddsRatio_working_3-way'!Y73+4*PI())/3)</f>
        <v>0.52548964158377476</v>
      </c>
      <c r="AL73" s="11">
        <f>'OddsRatio_working_3-way'!Z73+'OddsRatio_working_3-way'!AF73</f>
        <v>1.0779151674190239</v>
      </c>
      <c r="AM73" s="11">
        <f>'OddsRatio_working_3-way'!AA73+'OddsRatio_working_3-way'!AG73</f>
        <v>-0.74243434872948977</v>
      </c>
      <c r="AN73" s="11">
        <f>'OddsRatio_working_3-way'!AB73+'OddsRatio_working_3-way'!AH73</f>
        <v>-0.33548081868953428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1.0779151674190239</v>
      </c>
      <c r="AS73" s="11">
        <f>IF(('OddsRatio_working_3-way'!X73=0),IF(Q73&gt;0,-Q73^(1/3),(-Q73)^(1/3)),'OddsRatio_working_3-way'!AM73-'OddsRatio_working_3-way'!R73/3)</f>
        <v>-0.74243434872948977</v>
      </c>
      <c r="AT73" s="11">
        <f>IF(('OddsRatio_working_3-way'!X73=0),IF(Q73&gt;0,-Q73^(1/3),(-Q73)^(1/3)),'OddsRatio_working_3-way'!AN73-'OddsRatio_working_3-way'!R73/3)</f>
        <v>-0.33548081868953428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2.59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2.76</v>
      </c>
      <c r="D74" s="9">
        <f t="shared" si="26"/>
        <v>0.37054803650771689</v>
      </c>
      <c r="E74" s="9">
        <f t="shared" si="27"/>
        <v>0.28226928495812115</v>
      </c>
      <c r="F74" s="9">
        <f t="shared" si="28"/>
        <v>0.34718267853416185</v>
      </c>
      <c r="G74" s="9">
        <f t="shared" si="29"/>
        <v>1.0683681980250264</v>
      </c>
      <c r="H74" s="9">
        <f t="shared" si="30"/>
        <v>2.6987054348597916</v>
      </c>
      <c r="I74" s="9">
        <f t="shared" si="31"/>
        <v>3.5427163112995625</v>
      </c>
      <c r="J74" s="9">
        <f t="shared" si="32"/>
        <v>2.8803280285240458</v>
      </c>
      <c r="K74" s="11">
        <f t="shared" si="33"/>
        <v>0.38610038610038611</v>
      </c>
      <c r="L74" s="11">
        <f t="shared" si="34"/>
        <v>0.29585798816568049</v>
      </c>
      <c r="M74" s="11">
        <f t="shared" si="35"/>
        <v>0.3623188405797102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-0.27565203484935907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0.23715324718669203</v>
      </c>
      <c r="Q74" s="11">
        <f>2*'OddsRatio_working_3-way'!K74*'OddsRatio_working_3-way'!L74*'OddsRatio_working_3-way'!M74</f>
        <v>8.2776002508443997E-2</v>
      </c>
      <c r="R74" s="11">
        <f t="shared" si="36"/>
        <v>0</v>
      </c>
      <c r="S74" s="11">
        <f t="shared" si="37"/>
        <v>-0.86033555789382721</v>
      </c>
      <c r="T74" s="11">
        <f t="shared" si="38"/>
        <v>-0.30029164324391877</v>
      </c>
      <c r="U74" s="11">
        <f>'OddsRatio_working_3-way'!S74-'OddsRatio_working_3-way'!R74^2/3</f>
        <v>-0.86033555789382721</v>
      </c>
      <c r="V74" s="11">
        <f>'OddsRatio_working_3-way'!S74*'OddsRatio_working_3-way'!R74/3-2*'OddsRatio_working_3-way'!R74^3/27-'OddsRatio_working_3-way'!T74</f>
        <v>0.30029164324391877</v>
      </c>
      <c r="W74" s="11">
        <f>'OddsRatio_working_3-way'!V74^2+4*'OddsRatio_working_3-way'!U74^3/27</f>
        <v>-4.1657921679834065E-3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0.15357478892230031</v>
      </c>
      <c r="Y74" s="11">
        <f>IF('OddsRatio_working_3-way'!W74&gt;=0,IF('OddsRatio_working_3-way'!V74+SQRT('OddsRatio_working_3-way'!W74)&gt;0,0,PI()),ACOS('OddsRatio_working_3-way'!V74/(2*'OddsRatio_working_3-way'!X74)))</f>
        <v>0.21171327955462727</v>
      </c>
      <c r="Z74" s="11">
        <f>'OddsRatio_working_3-way'!X74^(1/3)*COS('OddsRatio_working_3-way'!Y74/3)</f>
        <v>0.53418409901251318</v>
      </c>
      <c r="AA74" s="11">
        <f>'OddsRatio_working_3-way'!X74^(1/3)*COS(('OddsRatio_working_3-way'!Y74+2*PI())/3)</f>
        <v>-0.29979374281255095</v>
      </c>
      <c r="AB74" s="11">
        <f>'OddsRatio_working_3-way'!X74^(1/3)*COS(('OddsRatio_working_3-way'!Y74+4*PI())/3)</f>
        <v>-0.23439035619996237</v>
      </c>
      <c r="AC74" s="11">
        <f>'OddsRatio_working_3-way'!X74^(1/3)*SIN('OddsRatio_working_3-way'!Y74/3)</f>
        <v>3.7760662866691247E-2</v>
      </c>
      <c r="AD74" s="11">
        <f>'OddsRatio_working_3-way'!X74^(1/3)*SIN(('OddsRatio_working_3-way'!Y74+2*PI())/3)</f>
        <v>0.4437366686091927</v>
      </c>
      <c r="AE74" s="11">
        <f>'OddsRatio_working_3-way'!X74^(1/3)*SIN(('OddsRatio_working_3-way'!Y74+4*PI())/3)</f>
        <v>-0.48149733147588386</v>
      </c>
      <c r="AF74" s="11">
        <f>-'OddsRatio_working_3-way'!U74/(3*'OddsRatio_working_3-way'!X74^(1/3))*COS(('OddsRatio_working_3-way'!Y74)/3)</f>
        <v>0.53418409901251318</v>
      </c>
      <c r="AG74" s="11">
        <f>-'OddsRatio_working_3-way'!U74/(3*'OddsRatio_working_3-way'!X74^(1/3))*COS(('OddsRatio_working_3-way'!Y74+2*PI())/3)</f>
        <v>-0.29979374281255095</v>
      </c>
      <c r="AH74" s="11">
        <f>-'OddsRatio_working_3-way'!U74/(3*'OddsRatio_working_3-way'!X74^(1/3))*COS(('OddsRatio_working_3-way'!Y74+4*PI())/3)</f>
        <v>-0.23439035619996237</v>
      </c>
      <c r="AI74" s="11">
        <f>'OddsRatio_working_3-way'!U74/(3*'OddsRatio_working_3-way'!X74^(1/3))*SIN(('OddsRatio_working_3-way'!Y74)/3)</f>
        <v>-3.7760662866691247E-2</v>
      </c>
      <c r="AJ74" s="11">
        <f>'OddsRatio_working_3-way'!U74/(3*'OddsRatio_working_3-way'!X74^(1/3))*SIN(('OddsRatio_working_3-way'!Y74+2*PI())/3)</f>
        <v>-0.4437366686091927</v>
      </c>
      <c r="AK74" s="11">
        <f>'OddsRatio_working_3-way'!U74/(3*'OddsRatio_working_3-way'!X74^(1/3))*SIN(('OddsRatio_working_3-way'!Y74+4*PI())/3)</f>
        <v>0.48149733147588386</v>
      </c>
      <c r="AL74" s="11">
        <f>'OddsRatio_working_3-way'!Z74+'OddsRatio_working_3-way'!AF74</f>
        <v>1.0683681980250264</v>
      </c>
      <c r="AM74" s="11">
        <f>'OddsRatio_working_3-way'!AA74+'OddsRatio_working_3-way'!AG74</f>
        <v>-0.59958748562510189</v>
      </c>
      <c r="AN74" s="11">
        <f>'OddsRatio_working_3-way'!AB74+'OddsRatio_working_3-way'!AH74</f>
        <v>-0.46878071239992475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1.0683681980250264</v>
      </c>
      <c r="AS74" s="11">
        <f>IF(('OddsRatio_working_3-way'!X74=0),IF(Q74&gt;0,-Q74^(1/3),(-Q74)^(1/3)),'OddsRatio_working_3-way'!AM74-'OddsRatio_working_3-way'!R74/3)</f>
        <v>-0.59958748562510189</v>
      </c>
      <c r="AT74" s="11">
        <f>IF(('OddsRatio_working_3-way'!X74=0),IF(Q74&gt;0,-Q74^(1/3),(-Q74)^(1/3)),'OddsRatio_working_3-way'!AN74-'OddsRatio_working_3-way'!R74/3)</f>
        <v>-0.46878071239992475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2.4900000000000002</v>
      </c>
      <c r="B75" s="4">
        <f>IF('True_Odds_Calculator_3-way'!B76="","",'True_Odds_Calculator_3-way'!B76)</f>
        <v>3.44</v>
      </c>
      <c r="C75" s="4">
        <f>IF('True_Odds_Calculator_3-way'!C76="","",'True_Odds_Calculator_3-way'!C76)</f>
        <v>2.85</v>
      </c>
      <c r="D75" s="9">
        <f t="shared" si="26"/>
        <v>0.3861657735645328</v>
      </c>
      <c r="E75" s="9">
        <f t="shared" si="27"/>
        <v>0.27754339048881022</v>
      </c>
      <c r="F75" s="9">
        <f t="shared" si="28"/>
        <v>0.33629083594665704</v>
      </c>
      <c r="G75" s="9">
        <f t="shared" si="29"/>
        <v>1.0668197641758268</v>
      </c>
      <c r="H75" s="9">
        <f t="shared" si="30"/>
        <v>2.5895614486219825</v>
      </c>
      <c r="I75" s="9">
        <f t="shared" si="31"/>
        <v>3.6030402245890172</v>
      </c>
      <c r="J75" s="9">
        <f t="shared" si="32"/>
        <v>2.9736165637252796</v>
      </c>
      <c r="K75" s="11">
        <f t="shared" si="33"/>
        <v>0.40160642570281119</v>
      </c>
      <c r="L75" s="11">
        <f t="shared" si="34"/>
        <v>0.29069767441860467</v>
      </c>
      <c r="M75" s="11">
        <f t="shared" si="35"/>
        <v>0.35087719298245612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-0.27551495250688607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0.23676919018382794</v>
      </c>
      <c r="Q75" s="11">
        <f>2*'OddsRatio_working_3-way'!K75*'OddsRatio_working_3-way'!L75*'OddsRatio_working_3-way'!M75</f>
        <v>8.1927055426930073E-2</v>
      </c>
      <c r="R75" s="11">
        <f t="shared" si="36"/>
        <v>0</v>
      </c>
      <c r="S75" s="11">
        <f t="shared" si="37"/>
        <v>-0.85936965681712052</v>
      </c>
      <c r="T75" s="11">
        <f t="shared" si="38"/>
        <v>-0.29735974284329425</v>
      </c>
      <c r="U75" s="11">
        <f>'OddsRatio_working_3-way'!S75-'OddsRatio_working_3-way'!R75^2/3</f>
        <v>-0.85936965681712052</v>
      </c>
      <c r="V75" s="11">
        <f>'OddsRatio_working_3-way'!S75*'OddsRatio_working_3-way'!R75/3-2*'OddsRatio_working_3-way'!R75^3/27-'OddsRatio_working_3-way'!T75</f>
        <v>0.29735974284329425</v>
      </c>
      <c r="W75" s="11">
        <f>'OddsRatio_working_3-way'!V75^2+4*'OddsRatio_working_3-way'!U75^3/27</f>
        <v>-5.6006528788801191E-3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0.15331623327514132</v>
      </c>
      <c r="Y75" s="11">
        <f>IF('OddsRatio_working_3-way'!W75&gt;=0,IF('OddsRatio_working_3-way'!V75+SQRT('OddsRatio_working_3-way'!W75)&gt;0,0,PI()),ACOS('OddsRatio_working_3-way'!V75/(2*'OddsRatio_working_3-way'!X75)))</f>
        <v>0.24655291915196198</v>
      </c>
      <c r="Z75" s="11">
        <f>'OddsRatio_working_3-way'!X75^(1/3)*COS('OddsRatio_working_3-way'!Y75/3)</f>
        <v>0.5334098820879134</v>
      </c>
      <c r="AA75" s="11">
        <f>'OddsRatio_working_3-way'!X75^(1/3)*COS(('OddsRatio_working_3-way'!Y75+2*PI())/3)</f>
        <v>-0.30475540060095652</v>
      </c>
      <c r="AB75" s="11">
        <f>'OddsRatio_working_3-way'!X75^(1/3)*COS(('OddsRatio_working_3-way'!Y75+4*PI())/3)</f>
        <v>-0.22865448148695663</v>
      </c>
      <c r="AC75" s="11">
        <f>'OddsRatio_working_3-way'!X75^(1/3)*SIN('OddsRatio_working_3-way'!Y75/3)</f>
        <v>4.3936886136045704E-2</v>
      </c>
      <c r="AD75" s="11">
        <f>'OddsRatio_working_3-way'!X75^(1/3)*SIN(('OddsRatio_working_3-way'!Y75+2*PI())/3)</f>
        <v>0.43997806544977225</v>
      </c>
      <c r="AE75" s="11">
        <f>'OddsRatio_working_3-way'!X75^(1/3)*SIN(('OddsRatio_working_3-way'!Y75+4*PI())/3)</f>
        <v>-0.48391495158581799</v>
      </c>
      <c r="AF75" s="11">
        <f>-'OddsRatio_working_3-way'!U75/(3*'OddsRatio_working_3-way'!X75^(1/3))*COS(('OddsRatio_working_3-way'!Y75)/3)</f>
        <v>0.53340988208791329</v>
      </c>
      <c r="AG75" s="11">
        <f>-'OddsRatio_working_3-way'!U75/(3*'OddsRatio_working_3-way'!X75^(1/3))*COS(('OddsRatio_working_3-way'!Y75+2*PI())/3)</f>
        <v>-0.30475540060095646</v>
      </c>
      <c r="AH75" s="11">
        <f>-'OddsRatio_working_3-way'!U75/(3*'OddsRatio_working_3-way'!X75^(1/3))*COS(('OddsRatio_working_3-way'!Y75+4*PI())/3)</f>
        <v>-0.22865448148695658</v>
      </c>
      <c r="AI75" s="11">
        <f>'OddsRatio_working_3-way'!U75/(3*'OddsRatio_working_3-way'!X75^(1/3))*SIN(('OddsRatio_working_3-way'!Y75)/3)</f>
        <v>-4.393688613604569E-2</v>
      </c>
      <c r="AJ75" s="11">
        <f>'OddsRatio_working_3-way'!U75/(3*'OddsRatio_working_3-way'!X75^(1/3))*SIN(('OddsRatio_working_3-way'!Y75+2*PI())/3)</f>
        <v>-0.43997806544977219</v>
      </c>
      <c r="AK75" s="11">
        <f>'OddsRatio_working_3-way'!U75/(3*'OddsRatio_working_3-way'!X75^(1/3))*SIN(('OddsRatio_working_3-way'!Y75+4*PI())/3)</f>
        <v>0.48391495158581788</v>
      </c>
      <c r="AL75" s="11">
        <f>'OddsRatio_working_3-way'!Z75+'OddsRatio_working_3-way'!AF75</f>
        <v>1.0668197641758268</v>
      </c>
      <c r="AM75" s="11">
        <f>'OddsRatio_working_3-way'!AA75+'OddsRatio_working_3-way'!AG75</f>
        <v>-0.60951080120191303</v>
      </c>
      <c r="AN75" s="11">
        <f>'OddsRatio_working_3-way'!AB75+'OddsRatio_working_3-way'!AH75</f>
        <v>-0.45730896297391321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1.0668197641758268</v>
      </c>
      <c r="AS75" s="11">
        <f>IF(('OddsRatio_working_3-way'!X75=0),IF(Q75&gt;0,-Q75^(1/3),(-Q75)^(1/3)),'OddsRatio_working_3-way'!AM75-'OddsRatio_working_3-way'!R75/3)</f>
        <v>-0.60951080120191303</v>
      </c>
      <c r="AT75" s="11">
        <f>IF(('OddsRatio_working_3-way'!X75=0),IF(Q75&gt;0,-Q75^(1/3),(-Q75)^(1/3)),'OddsRatio_working_3-way'!AN75-'OddsRatio_working_3-way'!R75/3)</f>
        <v>-0.45730896297391321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3.56</v>
      </c>
      <c r="C76" s="4">
        <f>IF('True_Odds_Calculator_3-way'!C77="","",'True_Odds_Calculator_3-way'!C77)</f>
        <v>2.29</v>
      </c>
      <c r="D76" s="9">
        <f t="shared" si="26"/>
        <v>0.31220774051985062</v>
      </c>
      <c r="E76" s="9">
        <f t="shared" si="27"/>
        <v>0.26754398308400862</v>
      </c>
      <c r="F76" s="9">
        <f t="shared" si="28"/>
        <v>0.42024827639614076</v>
      </c>
      <c r="G76" s="9">
        <f t="shared" si="29"/>
        <v>1.0694153099977175</v>
      </c>
      <c r="H76" s="9">
        <f t="shared" si="30"/>
        <v>3.2029955385952982</v>
      </c>
      <c r="I76" s="9">
        <f t="shared" si="31"/>
        <v>3.7377031935941565</v>
      </c>
      <c r="J76" s="9">
        <f t="shared" si="32"/>
        <v>2.3795457498970558</v>
      </c>
      <c r="K76" s="11">
        <f t="shared" si="33"/>
        <v>0.32679738562091504</v>
      </c>
      <c r="L76" s="11">
        <f t="shared" si="34"/>
        <v>0.2808988764044944</v>
      </c>
      <c r="M76" s="11">
        <f t="shared" si="35"/>
        <v>0.4366812227074236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-0.27270304618584607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0.23690846241838087</v>
      </c>
      <c r="Q76" s="11">
        <f>2*'OddsRatio_working_3-way'!K76*'OddsRatio_working_3-way'!L76*'OddsRatio_working_3-way'!M76</f>
        <v>8.0172068500298094E-2</v>
      </c>
      <c r="R76" s="11">
        <f t="shared" si="36"/>
        <v>0</v>
      </c>
      <c r="S76" s="11">
        <f t="shared" si="37"/>
        <v>-0.86874153307744384</v>
      </c>
      <c r="T76" s="11">
        <f t="shared" si="38"/>
        <v>-0.29399036652366961</v>
      </c>
      <c r="U76" s="11">
        <f>'OddsRatio_working_3-way'!S76-'OddsRatio_working_3-way'!R76^2/3</f>
        <v>-0.86874153307744384</v>
      </c>
      <c r="V76" s="11">
        <f>'OddsRatio_working_3-way'!S76*'OddsRatio_working_3-way'!R76/3-2*'OddsRatio_working_3-way'!R76^3/27-'OddsRatio_working_3-way'!T76</f>
        <v>0.29399036652366961</v>
      </c>
      <c r="W76" s="11">
        <f>'OddsRatio_working_3-way'!V76^2+4*'OddsRatio_working_3-way'!U76^3/27</f>
        <v>-1.0702928202337064E-2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0.15583104938607281</v>
      </c>
      <c r="Y76" s="11">
        <f>IF('OddsRatio_working_3-way'!W76&gt;=0,IF('OddsRatio_working_3-way'!V76+SQRT('OddsRatio_working_3-way'!W76)&gt;0,0,PI()),ACOS('OddsRatio_working_3-way'!V76/(2*'OddsRatio_working_3-way'!X76)))</f>
        <v>0.3383657013314656</v>
      </c>
      <c r="Z76" s="11">
        <f>'OddsRatio_working_3-way'!X76^(1/3)*COS('OddsRatio_working_3-way'!Y76/3)</f>
        <v>0.53470765499885875</v>
      </c>
      <c r="AA76" s="11">
        <f>'OddsRatio_working_3-way'!X76^(1/3)*COS(('OddsRatio_working_3-way'!Y76+2*PI())/3)</f>
        <v>-0.31980548174957735</v>
      </c>
      <c r="AB76" s="11">
        <f>'OddsRatio_working_3-way'!X76^(1/3)*COS(('OddsRatio_working_3-way'!Y76+4*PI())/3)</f>
        <v>-0.21490217324928151</v>
      </c>
      <c r="AC76" s="11">
        <f>'OddsRatio_working_3-way'!X76^(1/3)*SIN('OddsRatio_working_3-way'!Y76/3)</f>
        <v>6.0565953401528393E-2</v>
      </c>
      <c r="AD76" s="11">
        <f>'OddsRatio_working_3-way'!X76^(1/3)*SIN(('OddsRatio_working_3-way'!Y76+2*PI())/3)</f>
        <v>0.43278743612625287</v>
      </c>
      <c r="AE76" s="11">
        <f>'OddsRatio_working_3-way'!X76^(1/3)*SIN(('OddsRatio_working_3-way'!Y76+4*PI())/3)</f>
        <v>-0.49335338952778107</v>
      </c>
      <c r="AF76" s="11">
        <f>-'OddsRatio_working_3-way'!U76/(3*'OddsRatio_working_3-way'!X76^(1/3))*COS(('OddsRatio_working_3-way'!Y76)/3)</f>
        <v>0.53470765499885875</v>
      </c>
      <c r="AG76" s="11">
        <f>-'OddsRatio_working_3-way'!U76/(3*'OddsRatio_working_3-way'!X76^(1/3))*COS(('OddsRatio_working_3-way'!Y76+2*PI())/3)</f>
        <v>-0.31980548174957735</v>
      </c>
      <c r="AH76" s="11">
        <f>-'OddsRatio_working_3-way'!U76/(3*'OddsRatio_working_3-way'!X76^(1/3))*COS(('OddsRatio_working_3-way'!Y76+4*PI())/3)</f>
        <v>-0.21490217324928151</v>
      </c>
      <c r="AI76" s="11">
        <f>'OddsRatio_working_3-way'!U76/(3*'OddsRatio_working_3-way'!X76^(1/3))*SIN(('OddsRatio_working_3-way'!Y76)/3)</f>
        <v>-6.0565953401528393E-2</v>
      </c>
      <c r="AJ76" s="11">
        <f>'OddsRatio_working_3-way'!U76/(3*'OddsRatio_working_3-way'!X76^(1/3))*SIN(('OddsRatio_working_3-way'!Y76+2*PI())/3)</f>
        <v>-0.43278743612625287</v>
      </c>
      <c r="AK76" s="11">
        <f>'OddsRatio_working_3-way'!U76/(3*'OddsRatio_working_3-way'!X76^(1/3))*SIN(('OddsRatio_working_3-way'!Y76+4*PI())/3)</f>
        <v>0.49335338952778107</v>
      </c>
      <c r="AL76" s="11">
        <f>'OddsRatio_working_3-way'!Z76+'OddsRatio_working_3-way'!AF76</f>
        <v>1.0694153099977175</v>
      </c>
      <c r="AM76" s="11">
        <f>'OddsRatio_working_3-way'!AA76+'OddsRatio_working_3-way'!AG76</f>
        <v>-0.63961096349915469</v>
      </c>
      <c r="AN76" s="11">
        <f>'OddsRatio_working_3-way'!AB76+'OddsRatio_working_3-way'!AH76</f>
        <v>-0.42980434649856303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1.0694153099977175</v>
      </c>
      <c r="AS76" s="11">
        <f>IF(('OddsRatio_working_3-way'!X76=0),IF(Q76&gt;0,-Q76^(1/3),(-Q76)^(1/3)),'OddsRatio_working_3-way'!AM76-'OddsRatio_working_3-way'!R76/3)</f>
        <v>-0.63961096349915469</v>
      </c>
      <c r="AT76" s="11">
        <f>IF(('OddsRatio_working_3-way'!X76=0),IF(Q76&gt;0,-Q76^(1/3),(-Q76)^(1/3)),'OddsRatio_working_3-way'!AN76-'OddsRatio_working_3-way'!R76/3)</f>
        <v>-0.42980434649856303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1.29</v>
      </c>
      <c r="B77" s="4">
        <f>IF('True_Odds_Calculator_3-way'!B78="","",'True_Odds_Calculator_3-way'!B78)</f>
        <v>5.81</v>
      </c>
      <c r="C77" s="4">
        <f>IF('True_Odds_Calculator_3-way'!C78="","",'True_Odds_Calculator_3-way'!C78)</f>
        <v>9.65</v>
      </c>
      <c r="D77" s="9">
        <f t="shared" si="26"/>
        <v>0.75253908076598219</v>
      </c>
      <c r="E77" s="9">
        <f t="shared" si="27"/>
        <v>0.15493980462381349</v>
      </c>
      <c r="F77" s="9">
        <f t="shared" si="28"/>
        <v>9.2521114610204333E-2</v>
      </c>
      <c r="G77" s="9">
        <f t="shared" si="29"/>
        <v>1.1339125587092493</v>
      </c>
      <c r="H77" s="9">
        <f t="shared" si="30"/>
        <v>1.3288346420256822</v>
      </c>
      <c r="I77" s="9">
        <f t="shared" si="31"/>
        <v>6.454119407391488</v>
      </c>
      <c r="J77" s="9">
        <f t="shared" si="32"/>
        <v>10.808343632835008</v>
      </c>
      <c r="K77" s="11">
        <f t="shared" si="33"/>
        <v>0.77519379844961234</v>
      </c>
      <c r="L77" s="11">
        <f t="shared" si="34"/>
        <v>0.17211703958691912</v>
      </c>
      <c r="M77" s="11">
        <f t="shared" si="35"/>
        <v>0.10362694300518134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-0.16682687923815831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0.19011200500623671</v>
      </c>
      <c r="Q77" s="11">
        <f>2*'OddsRatio_working_3-way'!K77*'OddsRatio_working_3-way'!L77*'OddsRatio_working_3-way'!M77</f>
        <v>2.7652655273634433E-2</v>
      </c>
      <c r="R77" s="11">
        <f t="shared" si="36"/>
        <v>0</v>
      </c>
      <c r="S77" s="11">
        <f t="shared" si="37"/>
        <v>-1.1395765830687097</v>
      </c>
      <c r="T77" s="11">
        <f t="shared" si="38"/>
        <v>-0.16575659390090325</v>
      </c>
      <c r="U77" s="11">
        <f>'OddsRatio_working_3-way'!S77-'OddsRatio_working_3-way'!R77^2/3</f>
        <v>-1.1395765830687097</v>
      </c>
      <c r="V77" s="11">
        <f>'OddsRatio_working_3-way'!S77*'OddsRatio_working_3-way'!R77/3-2*'OddsRatio_working_3-way'!R77^3/27-'OddsRatio_working_3-way'!T77</f>
        <v>0.16575659390090325</v>
      </c>
      <c r="W77" s="11">
        <f>'OddsRatio_working_3-way'!V77^2+4*'OddsRatio_working_3-way'!U77^3/27</f>
        <v>-0.1917682767837732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0.23411723836862278</v>
      </c>
      <c r="Y77" s="11">
        <f>IF('OddsRatio_working_3-way'!W77&gt;=0,IF('OddsRatio_working_3-way'!V77+SQRT('OddsRatio_working_3-way'!W77)&gt;0,0,PI()),ACOS('OddsRatio_working_3-way'!V77/(2*'OddsRatio_working_3-way'!X77)))</f>
        <v>1.2089480853662404</v>
      </c>
      <c r="Z77" s="11">
        <f>'OddsRatio_working_3-way'!X77^(1/3)*COS('OddsRatio_working_3-way'!Y77/3)</f>
        <v>0.56695627935462467</v>
      </c>
      <c r="AA77" s="11">
        <f>'OddsRatio_working_3-way'!X77^(1/3)*COS(('OddsRatio_working_3-way'!Y77+2*PI())/3)</f>
        <v>-0.49279746210705855</v>
      </c>
      <c r="AB77" s="11">
        <f>'OddsRatio_working_3-way'!X77^(1/3)*COS(('OddsRatio_working_3-way'!Y77+4*PI())/3)</f>
        <v>-7.4158817247566219E-2</v>
      </c>
      <c r="AC77" s="11">
        <f>'OddsRatio_working_3-way'!X77^(1/3)*SIN('OddsRatio_working_3-way'!Y77/3)</f>
        <v>0.24170113430280801</v>
      </c>
      <c r="AD77" s="11">
        <f>'OddsRatio_working_3-way'!X77^(1/3)*SIN(('OddsRatio_working_3-way'!Y77+2*PI())/3)</f>
        <v>0.37014797360480772</v>
      </c>
      <c r="AE77" s="11">
        <f>'OddsRatio_working_3-way'!X77^(1/3)*SIN(('OddsRatio_working_3-way'!Y77+4*PI())/3)</f>
        <v>-0.61184910790761582</v>
      </c>
      <c r="AF77" s="11">
        <f>-'OddsRatio_working_3-way'!U77/(3*'OddsRatio_working_3-way'!X77^(1/3))*COS(('OddsRatio_working_3-way'!Y77)/3)</f>
        <v>0.56695627935462467</v>
      </c>
      <c r="AG77" s="11">
        <f>-'OddsRatio_working_3-way'!U77/(3*'OddsRatio_working_3-way'!X77^(1/3))*COS(('OddsRatio_working_3-way'!Y77+2*PI())/3)</f>
        <v>-0.49279746210705855</v>
      </c>
      <c r="AH77" s="11">
        <f>-'OddsRatio_working_3-way'!U77/(3*'OddsRatio_working_3-way'!X77^(1/3))*COS(('OddsRatio_working_3-way'!Y77+4*PI())/3)</f>
        <v>-7.4158817247566219E-2</v>
      </c>
      <c r="AI77" s="11">
        <f>'OddsRatio_working_3-way'!U77/(3*'OddsRatio_working_3-way'!X77^(1/3))*SIN(('OddsRatio_working_3-way'!Y77)/3)</f>
        <v>-0.24170113430280801</v>
      </c>
      <c r="AJ77" s="11">
        <f>'OddsRatio_working_3-way'!U77/(3*'OddsRatio_working_3-way'!X77^(1/3))*SIN(('OddsRatio_working_3-way'!Y77+2*PI())/3)</f>
        <v>-0.37014797360480772</v>
      </c>
      <c r="AK77" s="11">
        <f>'OddsRatio_working_3-way'!U77/(3*'OddsRatio_working_3-way'!X77^(1/3))*SIN(('OddsRatio_working_3-way'!Y77+4*PI())/3)</f>
        <v>0.61184910790761582</v>
      </c>
      <c r="AL77" s="11">
        <f>'OddsRatio_working_3-way'!Z77+'OddsRatio_working_3-way'!AF77</f>
        <v>1.1339125587092493</v>
      </c>
      <c r="AM77" s="11">
        <f>'OddsRatio_working_3-way'!AA77+'OddsRatio_working_3-way'!AG77</f>
        <v>-0.9855949242141171</v>
      </c>
      <c r="AN77" s="11">
        <f>'OddsRatio_working_3-way'!AB77+'OddsRatio_working_3-way'!AH77</f>
        <v>-0.14831763449513244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1.1339125587092493</v>
      </c>
      <c r="AS77" s="11">
        <f>IF(('OddsRatio_working_3-way'!X77=0),IF(Q77&gt;0,-Q77^(1/3),(-Q77)^(1/3)),'OddsRatio_working_3-way'!AM77-'OddsRatio_working_3-way'!R77/3)</f>
        <v>-0.9855949242141171</v>
      </c>
      <c r="AT77" s="11">
        <f>IF(('OddsRatio_working_3-way'!X77=0),IF(Q77&gt;0,-Q77^(1/3),(-Q77)^(1/3)),'OddsRatio_working_3-way'!AN77-'OddsRatio_working_3-way'!R77/3)</f>
        <v>-0.14831763449513244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2.13</v>
      </c>
      <c r="B78" s="4">
        <f>IF('True_Odds_Calculator_3-way'!B79="","",'True_Odds_Calculator_3-way'!B79)</f>
        <v>3.43</v>
      </c>
      <c r="C78" s="4">
        <f>IF('True_Odds_Calculator_3-way'!C79="","",'True_Odds_Calculator_3-way'!C79)</f>
        <v>3.51</v>
      </c>
      <c r="D78" s="9">
        <f t="shared" si="26"/>
        <v>0.45199714394596774</v>
      </c>
      <c r="E78" s="9">
        <f t="shared" si="27"/>
        <v>0.27722304785374441</v>
      </c>
      <c r="F78" s="9">
        <f t="shared" si="28"/>
        <v>0.27077980820028769</v>
      </c>
      <c r="G78" s="9">
        <f t="shared" si="29"/>
        <v>1.0729233274797112</v>
      </c>
      <c r="H78" s="9">
        <f t="shared" si="30"/>
        <v>2.2124033600520741</v>
      </c>
      <c r="I78" s="9">
        <f t="shared" si="31"/>
        <v>3.6072036857756995</v>
      </c>
      <c r="J78" s="9">
        <f t="shared" si="32"/>
        <v>3.6930375519740752</v>
      </c>
      <c r="K78" s="11">
        <f t="shared" si="33"/>
        <v>0.46948356807511737</v>
      </c>
      <c r="L78" s="11">
        <f t="shared" si="34"/>
        <v>0.29154518950437314</v>
      </c>
      <c r="M78" s="11">
        <f t="shared" si="35"/>
        <v>0.28490028490028491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-0.26876802415750389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0.23670522856112586</v>
      </c>
      <c r="Q78" s="11">
        <f>2*'OddsRatio_working_3-way'!K78*'OddsRatio_working_3-way'!L78*'OddsRatio_working_3-way'!M78</f>
        <v>7.7991838076153494E-2</v>
      </c>
      <c r="R78" s="11">
        <f t="shared" si="36"/>
        <v>0</v>
      </c>
      <c r="S78" s="11">
        <f t="shared" si="37"/>
        <v>-0.8807045752675231</v>
      </c>
      <c r="T78" s="11">
        <f t="shared" si="38"/>
        <v>-0.29018272661203398</v>
      </c>
      <c r="U78" s="11">
        <f>'OddsRatio_working_3-way'!S78-'OddsRatio_working_3-way'!R78^2/3</f>
        <v>-0.8807045752675231</v>
      </c>
      <c r="V78" s="11">
        <f>'OddsRatio_working_3-way'!S78*'OddsRatio_working_3-way'!R78/3-2*'OddsRatio_working_3-way'!R78^3/27-'OddsRatio_working_3-way'!T78</f>
        <v>0.29018272661203398</v>
      </c>
      <c r="W78" s="11">
        <f>'OddsRatio_working_3-way'!V78^2+4*'OddsRatio_working_3-way'!U78^3/27</f>
        <v>-1.6995493350336136E-2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0.15906092242780012</v>
      </c>
      <c r="Y78" s="11">
        <f>IF('OddsRatio_working_3-way'!W78&gt;=0,IF('OddsRatio_working_3-way'!V78+SQRT('OddsRatio_working_3-way'!W78)&gt;0,0,PI()),ACOS('OddsRatio_working_3-way'!V78/(2*'OddsRatio_working_3-way'!X78)))</f>
        <v>0.42223628652020651</v>
      </c>
      <c r="Z78" s="11">
        <f>'OddsRatio_working_3-way'!X78^(1/3)*COS('OddsRatio_working_3-way'!Y78/3)</f>
        <v>0.5364616637398556</v>
      </c>
      <c r="AA78" s="11">
        <f>'OddsRatio_working_3-way'!X78^(1/3)*COS(('OddsRatio_working_3-way'!Y78+2*PI())/3)</f>
        <v>-0.33405488765487878</v>
      </c>
      <c r="AB78" s="11">
        <f>'OddsRatio_working_3-way'!X78^(1/3)*COS(('OddsRatio_working_3-way'!Y78+4*PI())/3)</f>
        <v>-0.20240677608497692</v>
      </c>
      <c r="AC78" s="11">
        <f>'OddsRatio_working_3-way'!X78^(1/3)*SIN('OddsRatio_working_3-way'!Y78/3)</f>
        <v>7.6007072653188748E-2</v>
      </c>
      <c r="AD78" s="11">
        <f>'OddsRatio_working_3-way'!X78^(1/3)*SIN(('OddsRatio_working_3-way'!Y78+2*PI())/3)</f>
        <v>0.42658589262858576</v>
      </c>
      <c r="AE78" s="11">
        <f>'OddsRatio_working_3-way'!X78^(1/3)*SIN(('OddsRatio_working_3-way'!Y78+4*PI())/3)</f>
        <v>-0.50259296528177455</v>
      </c>
      <c r="AF78" s="11">
        <f>-'OddsRatio_working_3-way'!U78/(3*'OddsRatio_working_3-way'!X78^(1/3))*COS(('OddsRatio_working_3-way'!Y78)/3)</f>
        <v>0.5364616637398556</v>
      </c>
      <c r="AG78" s="11">
        <f>-'OddsRatio_working_3-way'!U78/(3*'OddsRatio_working_3-way'!X78^(1/3))*COS(('OddsRatio_working_3-way'!Y78+2*PI())/3)</f>
        <v>-0.33405488765487878</v>
      </c>
      <c r="AH78" s="11">
        <f>-'OddsRatio_working_3-way'!U78/(3*'OddsRatio_working_3-way'!X78^(1/3))*COS(('OddsRatio_working_3-way'!Y78+4*PI())/3)</f>
        <v>-0.20240677608497692</v>
      </c>
      <c r="AI78" s="11">
        <f>'OddsRatio_working_3-way'!U78/(3*'OddsRatio_working_3-way'!X78^(1/3))*SIN(('OddsRatio_working_3-way'!Y78)/3)</f>
        <v>-7.6007072653188748E-2</v>
      </c>
      <c r="AJ78" s="11">
        <f>'OddsRatio_working_3-way'!U78/(3*'OddsRatio_working_3-way'!X78^(1/3))*SIN(('OddsRatio_working_3-way'!Y78+2*PI())/3)</f>
        <v>-0.42658589262858576</v>
      </c>
      <c r="AK78" s="11">
        <f>'OddsRatio_working_3-way'!U78/(3*'OddsRatio_working_3-way'!X78^(1/3))*SIN(('OddsRatio_working_3-way'!Y78+4*PI())/3)</f>
        <v>0.50259296528177455</v>
      </c>
      <c r="AL78" s="11">
        <f>'OddsRatio_working_3-way'!Z78+'OddsRatio_working_3-way'!AF78</f>
        <v>1.0729233274797112</v>
      </c>
      <c r="AM78" s="11">
        <f>'OddsRatio_working_3-way'!AA78+'OddsRatio_working_3-way'!AG78</f>
        <v>-0.66810977530975757</v>
      </c>
      <c r="AN78" s="11">
        <f>'OddsRatio_working_3-way'!AB78+'OddsRatio_working_3-way'!AH78</f>
        <v>-0.40481355216995385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1.0729233274797112</v>
      </c>
      <c r="AS78" s="11">
        <f>IF(('OddsRatio_working_3-way'!X78=0),IF(Q78&gt;0,-Q78^(1/3),(-Q78)^(1/3)),'OddsRatio_working_3-way'!AM78-'OddsRatio_working_3-way'!R78/3)</f>
        <v>-0.66810977530975757</v>
      </c>
      <c r="AT78" s="11">
        <f>IF(('OddsRatio_working_3-way'!X78=0),IF(Q78&gt;0,-Q78^(1/3),(-Q78)^(1/3)),'OddsRatio_working_3-way'!AN78-'OddsRatio_working_3-way'!R78/3)</f>
        <v>-0.40481355216995385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2.84</v>
      </c>
      <c r="D79" s="9">
        <f t="shared" si="26"/>
        <v>0.40056080790681781</v>
      </c>
      <c r="E79" s="9">
        <f t="shared" si="27"/>
        <v>0.26237891412450026</v>
      </c>
      <c r="F79" s="9">
        <f t="shared" si="28"/>
        <v>0.3370602779686821</v>
      </c>
      <c r="G79" s="9">
        <f t="shared" si="29"/>
        <v>1.068928469893478</v>
      </c>
      <c r="H79" s="9">
        <f t="shared" si="30"/>
        <v>2.4964998578508695</v>
      </c>
      <c r="I79" s="9">
        <f t="shared" si="31"/>
        <v>3.8112818758198475</v>
      </c>
      <c r="J79" s="9">
        <f t="shared" si="32"/>
        <v>2.9668283846039989</v>
      </c>
      <c r="K79" s="11">
        <f t="shared" si="33"/>
        <v>0.41666666666666669</v>
      </c>
      <c r="L79" s="11">
        <f t="shared" si="34"/>
        <v>0.27548209366391185</v>
      </c>
      <c r="M79" s="11">
        <f t="shared" si="35"/>
        <v>0.35211267605633806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-0.27382014769978935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0.23724763641537008</v>
      </c>
      <c r="Q79" s="11">
        <f>2*'OddsRatio_working_3-way'!K79*'OddsRatio_working_3-way'!L79*'OddsRatio_working_3-way'!M79</f>
        <v>8.0833947671335657E-2</v>
      </c>
      <c r="R79" s="11">
        <f t="shared" si="36"/>
        <v>0</v>
      </c>
      <c r="S79" s="11">
        <f t="shared" si="37"/>
        <v>-0.86643601067472731</v>
      </c>
      <c r="T79" s="11">
        <f t="shared" si="38"/>
        <v>-0.29520818080910649</v>
      </c>
      <c r="U79" s="11">
        <f>'OddsRatio_working_3-way'!S79-'OddsRatio_working_3-way'!R79^2/3</f>
        <v>-0.86643601067472731</v>
      </c>
      <c r="V79" s="11">
        <f>'OddsRatio_working_3-way'!S79*'OddsRatio_working_3-way'!R79/3-2*'OddsRatio_working_3-way'!R79^3/27-'OddsRatio_working_3-way'!T79</f>
        <v>0.29520818080910649</v>
      </c>
      <c r="W79" s="11">
        <f>'OddsRatio_working_3-way'!V79^2+4*'OddsRatio_working_3-way'!U79^3/27</f>
        <v>-9.2141087154085227E-3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0.15521112937868747</v>
      </c>
      <c r="Y79" s="11">
        <f>IF('OddsRatio_working_3-way'!W79&gt;=0,IF('OddsRatio_working_3-way'!V79+SQRT('OddsRatio_working_3-way'!W79)&gt;0,0,PI()),ACOS('OddsRatio_working_3-way'!V79/(2*'OddsRatio_working_3-way'!X79)))</f>
        <v>0.31437739407896426</v>
      </c>
      <c r="Z79" s="11">
        <f>'OddsRatio_working_3-way'!X79^(1/3)*COS('OddsRatio_working_3-way'!Y79/3)</f>
        <v>0.53446423494673911</v>
      </c>
      <c r="AA79" s="11">
        <f>'OddsRatio_working_3-way'!X79^(1/3)*COS(('OddsRatio_working_3-way'!Y79+2*PI())/3)</f>
        <v>-0.31591464863989344</v>
      </c>
      <c r="AB79" s="11">
        <f>'OddsRatio_working_3-way'!X79^(1/3)*COS(('OddsRatio_working_3-way'!Y79+4*PI())/3)</f>
        <v>-0.21854958630684598</v>
      </c>
      <c r="AC79" s="11">
        <f>'OddsRatio_working_3-way'!X79^(1/3)*SIN('OddsRatio_working_3-way'!Y79/3)</f>
        <v>5.621374494764983E-2</v>
      </c>
      <c r="AD79" s="11">
        <f>'OddsRatio_working_3-way'!X79^(1/3)*SIN(('OddsRatio_working_3-way'!Y79+2*PI())/3)</f>
        <v>0.43475273240426587</v>
      </c>
      <c r="AE79" s="11">
        <f>'OddsRatio_working_3-way'!X79^(1/3)*SIN(('OddsRatio_working_3-way'!Y79+4*PI())/3)</f>
        <v>-0.49096647735191556</v>
      </c>
      <c r="AF79" s="11">
        <f>-'OddsRatio_working_3-way'!U79/(3*'OddsRatio_working_3-way'!X79^(1/3))*COS(('OddsRatio_working_3-way'!Y79)/3)</f>
        <v>0.53446423494673889</v>
      </c>
      <c r="AG79" s="11">
        <f>-'OddsRatio_working_3-way'!U79/(3*'OddsRatio_working_3-way'!X79^(1/3))*COS(('OddsRatio_working_3-way'!Y79+2*PI())/3)</f>
        <v>-0.31591464863989333</v>
      </c>
      <c r="AH79" s="11">
        <f>-'OddsRatio_working_3-way'!U79/(3*'OddsRatio_working_3-way'!X79^(1/3))*COS(('OddsRatio_working_3-way'!Y79+4*PI())/3)</f>
        <v>-0.2185495863068459</v>
      </c>
      <c r="AI79" s="11">
        <f>'OddsRatio_working_3-way'!U79/(3*'OddsRatio_working_3-way'!X79^(1/3))*SIN(('OddsRatio_working_3-way'!Y79)/3)</f>
        <v>-5.6213744947649809E-2</v>
      </c>
      <c r="AJ79" s="11">
        <f>'OddsRatio_working_3-way'!U79/(3*'OddsRatio_working_3-way'!X79^(1/3))*SIN(('OddsRatio_working_3-way'!Y79+2*PI())/3)</f>
        <v>-0.43475273240426571</v>
      </c>
      <c r="AK79" s="11">
        <f>'OddsRatio_working_3-way'!U79/(3*'OddsRatio_working_3-way'!X79^(1/3))*SIN(('OddsRatio_working_3-way'!Y79+4*PI())/3)</f>
        <v>0.49096647735191534</v>
      </c>
      <c r="AL79" s="11">
        <f>'OddsRatio_working_3-way'!Z79+'OddsRatio_working_3-way'!AF79</f>
        <v>1.068928469893478</v>
      </c>
      <c r="AM79" s="11">
        <f>'OddsRatio_working_3-way'!AA79+'OddsRatio_working_3-way'!AG79</f>
        <v>-0.63182929727978676</v>
      </c>
      <c r="AN79" s="11">
        <f>'OddsRatio_working_3-way'!AB79+'OddsRatio_working_3-way'!AH79</f>
        <v>-0.43709917261369191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1.068928469893478</v>
      </c>
      <c r="AS79" s="11">
        <f>IF(('OddsRatio_working_3-way'!X79=0),IF(Q79&gt;0,-Q79^(1/3),(-Q79)^(1/3)),'OddsRatio_working_3-way'!AM79-'OddsRatio_working_3-way'!R79/3)</f>
        <v>-0.63182929727978676</v>
      </c>
      <c r="AT79" s="11">
        <f>IF(('OddsRatio_working_3-way'!X79=0),IF(Q79&gt;0,-Q79^(1/3),(-Q79)^(1/3)),'OddsRatio_working_3-way'!AN79-'OddsRatio_working_3-way'!R79/3)</f>
        <v>-0.43709917261369191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1.78</v>
      </c>
      <c r="B80" s="4">
        <f>IF('True_Odds_Calculator_3-way'!B81="","",'True_Odds_Calculator_3-way'!B81)</f>
        <v>4.0999999999999996</v>
      </c>
      <c r="C80" s="4">
        <f>IF('True_Odds_Calculator_3-way'!C81="","",'True_Odds_Calculator_3-way'!C81)</f>
        <v>4.5999999999999996</v>
      </c>
      <c r="D80" s="9">
        <f t="shared" si="26"/>
        <v>0.55226360736036129</v>
      </c>
      <c r="E80" s="9">
        <f t="shared" si="27"/>
        <v>0.23684727718073911</v>
      </c>
      <c r="F80" s="9">
        <f t="shared" si="28"/>
        <v>0.21088911545889963</v>
      </c>
      <c r="G80" s="9">
        <f t="shared" si="29"/>
        <v>1.039396781816381</v>
      </c>
      <c r="H80" s="9">
        <f t="shared" si="30"/>
        <v>1.8107294898167774</v>
      </c>
      <c r="I80" s="9">
        <f t="shared" si="31"/>
        <v>4.2221300236307799</v>
      </c>
      <c r="J80" s="9">
        <f t="shared" si="32"/>
        <v>4.7418284145389711</v>
      </c>
      <c r="K80" s="11">
        <f t="shared" si="33"/>
        <v>0.5617977528089888</v>
      </c>
      <c r="L80" s="11">
        <f t="shared" si="34"/>
        <v>0.24390243902439027</v>
      </c>
      <c r="M80" s="11">
        <f t="shared" si="35"/>
        <v>0.21739130434782611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-0.25929676981186034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0.22281268245022459</v>
      </c>
      <c r="Q80" s="11">
        <f>2*'OddsRatio_working_3-way'!K80*'OddsRatio_working_3-way'!L80*'OddsRatio_working_3-way'!M80</f>
        <v>5.9575583542840815E-2</v>
      </c>
      <c r="R80" s="11">
        <f t="shared" si="36"/>
        <v>0</v>
      </c>
      <c r="S80" s="11">
        <f t="shared" si="37"/>
        <v>-0.85929602058634302</v>
      </c>
      <c r="T80" s="11">
        <f t="shared" si="38"/>
        <v>-0.22975829427442332</v>
      </c>
      <c r="U80" s="11">
        <f>'OddsRatio_working_3-way'!S80-'OddsRatio_working_3-way'!R80^2/3</f>
        <v>-0.85929602058634302</v>
      </c>
      <c r="V80" s="11">
        <f>'OddsRatio_working_3-way'!S80*'OddsRatio_working_3-way'!R80/3-2*'OddsRatio_working_3-way'!R80^3/27-'OddsRatio_working_3-way'!T80</f>
        <v>0.22975829427442332</v>
      </c>
      <c r="W80" s="11">
        <f>'OddsRatio_working_3-way'!V80^2+4*'OddsRatio_working_3-way'!U80^3/27</f>
        <v>-4.1210428248047229E-2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0.15329652803956434</v>
      </c>
      <c r="Y80" s="11">
        <f>IF('OddsRatio_working_3-way'!W80&gt;=0,IF('OddsRatio_working_3-way'!V80+SQRT('OddsRatio_working_3-way'!W80)&gt;0,0,PI()),ACOS('OddsRatio_working_3-way'!V80/(2*'OddsRatio_working_3-way'!X80)))</f>
        <v>0.72365341843504039</v>
      </c>
      <c r="Z80" s="11">
        <f>'OddsRatio_working_3-way'!X80^(1/3)*COS('OddsRatio_working_3-way'!Y80/3)</f>
        <v>0.51969839090819048</v>
      </c>
      <c r="AA80" s="11">
        <f>'OddsRatio_working_3-way'!X80^(1/3)*COS(('OddsRatio_working_3-way'!Y80+2*PI())/3)</f>
        <v>-0.37057043105126514</v>
      </c>
      <c r="AB80" s="11">
        <f>'OddsRatio_working_3-way'!X80^(1/3)*COS(('OddsRatio_working_3-way'!Y80+4*PI())/3)</f>
        <v>-0.14912795985692548</v>
      </c>
      <c r="AC80" s="11">
        <f>'OddsRatio_working_3-way'!X80^(1/3)*SIN('OddsRatio_working_3-way'!Y80/3)</f>
        <v>0.12784987035406803</v>
      </c>
      <c r="AD80" s="11">
        <f>'OddsRatio_working_3-way'!X80^(1/3)*SIN(('OddsRatio_working_3-way'!Y80+2*PI())/3)</f>
        <v>0.38614707365535472</v>
      </c>
      <c r="AE80" s="11">
        <f>'OddsRatio_working_3-way'!X80^(1/3)*SIN(('OddsRatio_working_3-way'!Y80+4*PI())/3)</f>
        <v>-0.51399694400942275</v>
      </c>
      <c r="AF80" s="11">
        <f>-'OddsRatio_working_3-way'!U80/(3*'OddsRatio_working_3-way'!X80^(1/3))*COS(('OddsRatio_working_3-way'!Y80)/3)</f>
        <v>0.51969839090819037</v>
      </c>
      <c r="AG80" s="11">
        <f>-'OddsRatio_working_3-way'!U80/(3*'OddsRatio_working_3-way'!X80^(1/3))*COS(('OddsRatio_working_3-way'!Y80+2*PI())/3)</f>
        <v>-0.37057043105126503</v>
      </c>
      <c r="AH80" s="11">
        <f>-'OddsRatio_working_3-way'!U80/(3*'OddsRatio_working_3-way'!X80^(1/3))*COS(('OddsRatio_working_3-way'!Y80+4*PI())/3)</f>
        <v>-0.14912795985692545</v>
      </c>
      <c r="AI80" s="11">
        <f>'OddsRatio_working_3-way'!U80/(3*'OddsRatio_working_3-way'!X80^(1/3))*SIN(('OddsRatio_working_3-way'!Y80)/3)</f>
        <v>-0.127849870354068</v>
      </c>
      <c r="AJ80" s="11">
        <f>'OddsRatio_working_3-way'!U80/(3*'OddsRatio_working_3-way'!X80^(1/3))*SIN(('OddsRatio_working_3-way'!Y80+2*PI())/3)</f>
        <v>-0.38614707365535461</v>
      </c>
      <c r="AK80" s="11">
        <f>'OddsRatio_working_3-way'!U80/(3*'OddsRatio_working_3-way'!X80^(1/3))*SIN(('OddsRatio_working_3-way'!Y80+4*PI())/3)</f>
        <v>0.51399694400942264</v>
      </c>
      <c r="AL80" s="11">
        <f>'OddsRatio_working_3-way'!Z80+'OddsRatio_working_3-way'!AF80</f>
        <v>1.039396781816381</v>
      </c>
      <c r="AM80" s="11">
        <f>'OddsRatio_working_3-way'!AA80+'OddsRatio_working_3-way'!AG80</f>
        <v>-0.74114086210253016</v>
      </c>
      <c r="AN80" s="11">
        <f>'OddsRatio_working_3-way'!AB80+'OddsRatio_working_3-way'!AH80</f>
        <v>-0.2982559197138509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1.039396781816381</v>
      </c>
      <c r="AS80" s="11">
        <f>IF(('OddsRatio_working_3-way'!X80=0),IF(Q80&gt;0,-Q80^(1/3),(-Q80)^(1/3)),'OddsRatio_working_3-way'!AM80-'OddsRatio_working_3-way'!R80/3)</f>
        <v>-0.74114086210253016</v>
      </c>
      <c r="AT80" s="11">
        <f>IF(('OddsRatio_working_3-way'!X80=0),IF(Q80&gt;0,-Q80^(1/3),(-Q80)^(1/3)),'OddsRatio_working_3-way'!AN80-'OddsRatio_working_3-way'!R80/3)</f>
        <v>-0.2982559197138509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1.61</v>
      </c>
      <c r="B81" s="4">
        <f>IF('True_Odds_Calculator_3-way'!B82="","",'True_Odds_Calculator_3-way'!B82)</f>
        <v>4.37</v>
      </c>
      <c r="C81" s="4">
        <f>IF('True_Odds_Calculator_3-way'!C82="","",'True_Odds_Calculator_3-way'!C82)</f>
        <v>5.74</v>
      </c>
      <c r="D81" s="9">
        <f t="shared" si="26"/>
        <v>0.61077574948534208</v>
      </c>
      <c r="E81" s="9">
        <f t="shared" si="27"/>
        <v>0.22120898410308032</v>
      </c>
      <c r="F81" s="9">
        <f t="shared" si="28"/>
        <v>0.16801526641157769</v>
      </c>
      <c r="G81" s="9">
        <f t="shared" si="29"/>
        <v>1.0446920041684156</v>
      </c>
      <c r="H81" s="9">
        <f t="shared" si="30"/>
        <v>1.6372621225427335</v>
      </c>
      <c r="I81" s="9">
        <f t="shared" si="31"/>
        <v>4.5206120540475601</v>
      </c>
      <c r="J81" s="9">
        <f t="shared" si="32"/>
        <v>5.9518400997582885</v>
      </c>
      <c r="K81" s="11">
        <f t="shared" si="33"/>
        <v>0.6211180124223602</v>
      </c>
      <c r="L81" s="11">
        <f t="shared" si="34"/>
        <v>0.22883295194508008</v>
      </c>
      <c r="M81" s="11">
        <f t="shared" si="35"/>
        <v>0.17421602787456444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-0.24127863773302705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0.21592219154685421</v>
      </c>
      <c r="Q81" s="11">
        <f>2*'OddsRatio_working_3-way'!K81*'OddsRatio_working_3-way'!L81*'OddsRatio_working_3-way'!M81</f>
        <v>4.9523438428177559E-2</v>
      </c>
      <c r="R81" s="11">
        <f t="shared" si="36"/>
        <v>0</v>
      </c>
      <c r="S81" s="11">
        <f t="shared" si="37"/>
        <v>-0.89490803485789927</v>
      </c>
      <c r="T81" s="11">
        <f t="shared" si="38"/>
        <v>-0.20525413643529794</v>
      </c>
      <c r="U81" s="11">
        <f>'OddsRatio_working_3-way'!S81-'OddsRatio_working_3-way'!R81^2/3</f>
        <v>-0.89490803485789927</v>
      </c>
      <c r="V81" s="11">
        <f>'OddsRatio_working_3-way'!S81*'OddsRatio_working_3-way'!R81/3-2*'OddsRatio_working_3-way'!R81^3/27-'OddsRatio_working_3-way'!T81</f>
        <v>0.20525413643529794</v>
      </c>
      <c r="W81" s="11">
        <f>'OddsRatio_working_3-way'!V81^2+4*'OddsRatio_working_3-way'!U81^3/27</f>
        <v>-6.404798370938386E-2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0.16292424944831246</v>
      </c>
      <c r="Y81" s="11">
        <f>IF('OddsRatio_working_3-way'!W81&gt;=0,IF('OddsRatio_working_3-way'!V81+SQRT('OddsRatio_working_3-way'!W81)&gt;0,0,PI()),ACOS('OddsRatio_working_3-way'!V81/(2*'OddsRatio_working_3-way'!X81)))</f>
        <v>0.8893633132292752</v>
      </c>
      <c r="Z81" s="11">
        <f>'OddsRatio_working_3-way'!X81^(1/3)*COS('OddsRatio_working_3-way'!Y81/3)</f>
        <v>0.52234600208420778</v>
      </c>
      <c r="AA81" s="11">
        <f>'OddsRatio_working_3-way'!X81^(1/3)*COS(('OddsRatio_working_3-way'!Y81+2*PI())/3)</f>
        <v>-0.39935042066795456</v>
      </c>
      <c r="AB81" s="11">
        <f>'OddsRatio_working_3-way'!X81^(1/3)*COS(('OddsRatio_working_3-way'!Y81+4*PI())/3)</f>
        <v>-0.12299558141625307</v>
      </c>
      <c r="AC81" s="11">
        <f>'OddsRatio_working_3-way'!X81^(1/3)*SIN('OddsRatio_working_3-way'!Y81/3)</f>
        <v>0.15955354083382564</v>
      </c>
      <c r="AD81" s="11">
        <f>'OddsRatio_working_3-way'!X81^(1/3)*SIN(('OddsRatio_working_3-way'!Y81+2*PI())/3)</f>
        <v>0.37258813695325044</v>
      </c>
      <c r="AE81" s="11">
        <f>'OddsRatio_working_3-way'!X81^(1/3)*SIN(('OddsRatio_working_3-way'!Y81+4*PI())/3)</f>
        <v>-0.53214167778707611</v>
      </c>
      <c r="AF81" s="11">
        <f>-'OddsRatio_working_3-way'!U81/(3*'OddsRatio_working_3-way'!X81^(1/3))*COS(('OddsRatio_working_3-way'!Y81)/3)</f>
        <v>0.52234600208420778</v>
      </c>
      <c r="AG81" s="11">
        <f>-'OddsRatio_working_3-way'!U81/(3*'OddsRatio_working_3-way'!X81^(1/3))*COS(('OddsRatio_working_3-way'!Y81+2*PI())/3)</f>
        <v>-0.39935042066795456</v>
      </c>
      <c r="AH81" s="11">
        <f>-'OddsRatio_working_3-way'!U81/(3*'OddsRatio_working_3-way'!X81^(1/3))*COS(('OddsRatio_working_3-way'!Y81+4*PI())/3)</f>
        <v>-0.12299558141625307</v>
      </c>
      <c r="AI81" s="11">
        <f>'OddsRatio_working_3-way'!U81/(3*'OddsRatio_working_3-way'!X81^(1/3))*SIN(('OddsRatio_working_3-way'!Y81)/3)</f>
        <v>-0.15955354083382564</v>
      </c>
      <c r="AJ81" s="11">
        <f>'OddsRatio_working_3-way'!U81/(3*'OddsRatio_working_3-way'!X81^(1/3))*SIN(('OddsRatio_working_3-way'!Y81+2*PI())/3)</f>
        <v>-0.37258813695325044</v>
      </c>
      <c r="AK81" s="11">
        <f>'OddsRatio_working_3-way'!U81/(3*'OddsRatio_working_3-way'!X81^(1/3))*SIN(('OddsRatio_working_3-way'!Y81+4*PI())/3)</f>
        <v>0.53214167778707611</v>
      </c>
      <c r="AL81" s="11">
        <f>'OddsRatio_working_3-way'!Z81+'OddsRatio_working_3-way'!AF81</f>
        <v>1.0446920041684156</v>
      </c>
      <c r="AM81" s="11">
        <f>'OddsRatio_working_3-way'!AA81+'OddsRatio_working_3-way'!AG81</f>
        <v>-0.79870084133590913</v>
      </c>
      <c r="AN81" s="11">
        <f>'OddsRatio_working_3-way'!AB81+'OddsRatio_working_3-way'!AH81</f>
        <v>-0.24599116283250613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1.0446920041684156</v>
      </c>
      <c r="AS81" s="11">
        <f>IF(('OddsRatio_working_3-way'!X81=0),IF(Q81&gt;0,-Q81^(1/3),(-Q81)^(1/3)),'OddsRatio_working_3-way'!AM81-'OddsRatio_working_3-way'!R81/3)</f>
        <v>-0.79870084133590913</v>
      </c>
      <c r="AT81" s="11">
        <f>IF(('OddsRatio_working_3-way'!X81=0),IF(Q81&gt;0,-Q81^(1/3),(-Q81)^(1/3)),'OddsRatio_working_3-way'!AN81-'OddsRatio_working_3-way'!R81/3)</f>
        <v>-0.24599116283250613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</v>
      </c>
      <c r="B82" s="4">
        <f>IF('True_Odds_Calculator_3-way'!B83="","",'True_Odds_Calculator_3-way'!B83)</f>
        <v>3.41</v>
      </c>
      <c r="C82" s="4">
        <f>IF('True_Odds_Calculator_3-way'!C83="","",'True_Odds_Calculator_3-way'!C83)</f>
        <v>4.62</v>
      </c>
      <c r="D82" s="9">
        <f t="shared" si="26"/>
        <v>0.51184068892809331</v>
      </c>
      <c r="E82" s="9">
        <f t="shared" si="27"/>
        <v>0.28138222154785641</v>
      </c>
      <c r="F82" s="9">
        <f t="shared" si="28"/>
        <v>0.20677708952405013</v>
      </c>
      <c r="G82" s="9">
        <f t="shared" si="29"/>
        <v>1.059703236294566</v>
      </c>
      <c r="H82" s="9">
        <f t="shared" si="30"/>
        <v>1.9537329126651095</v>
      </c>
      <c r="I82" s="9">
        <f t="shared" si="31"/>
        <v>3.5538847994699045</v>
      </c>
      <c r="J82" s="9">
        <f t="shared" si="32"/>
        <v>4.8361257153863288</v>
      </c>
      <c r="K82" s="11">
        <f t="shared" si="33"/>
        <v>0.52631578947368418</v>
      </c>
      <c r="L82" s="11">
        <f t="shared" si="34"/>
        <v>0.29325513196480935</v>
      </c>
      <c r="M82" s="11">
        <f t="shared" si="35"/>
        <v>0.21645021645021645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-0.26231200501921292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0.23151720944590209</v>
      </c>
      <c r="Q82" s="11">
        <f>2*'OddsRatio_working_3-way'!K82*'OddsRatio_working_3-way'!L82*'OddsRatio_working_3-way'!M82</f>
        <v>6.6815933462020805E-2</v>
      </c>
      <c r="R82" s="11">
        <f t="shared" si="36"/>
        <v>0</v>
      </c>
      <c r="S82" s="11">
        <f t="shared" si="37"/>
        <v>-0.882602416267394</v>
      </c>
      <c r="T82" s="11">
        <f t="shared" si="38"/>
        <v>-0.25471931205408194</v>
      </c>
      <c r="U82" s="11">
        <f>'OddsRatio_working_3-way'!S82-'OddsRatio_working_3-way'!R82^2/3</f>
        <v>-0.882602416267394</v>
      </c>
      <c r="V82" s="11">
        <f>'OddsRatio_working_3-way'!S82*'OddsRatio_working_3-way'!R82/3-2*'OddsRatio_working_3-way'!R82^3/27-'OddsRatio_working_3-way'!T82</f>
        <v>0.25471931205408194</v>
      </c>
      <c r="W82" s="11">
        <f>'OddsRatio_working_3-way'!V82^2+4*'OddsRatio_working_3-way'!U82^3/27</f>
        <v>-3.6975232167938077E-2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0.15957534278612945</v>
      </c>
      <c r="Y82" s="11">
        <f>IF('OddsRatio_working_3-way'!W82&gt;=0,IF('OddsRatio_working_3-way'!V82+SQRT('OddsRatio_working_3-way'!W82)&gt;0,0,PI()),ACOS('OddsRatio_working_3-way'!V82/(2*'OddsRatio_working_3-way'!X82)))</f>
        <v>0.64663434205589176</v>
      </c>
      <c r="Z82" s="11">
        <f>'OddsRatio_working_3-way'!X82^(1/3)*COS('OddsRatio_working_3-way'!Y82/3)</f>
        <v>0.52985161814728299</v>
      </c>
      <c r="AA82" s="11">
        <f>'OddsRatio_working_3-way'!X82^(1/3)*COS(('OddsRatio_working_3-way'!Y82+2*PI())/3)</f>
        <v>-0.36539247581877593</v>
      </c>
      <c r="AB82" s="11">
        <f>'OddsRatio_working_3-way'!X82^(1/3)*COS(('OddsRatio_working_3-way'!Y82+4*PI())/3)</f>
        <v>-0.16445914232850717</v>
      </c>
      <c r="AC82" s="11">
        <f>'OddsRatio_working_3-way'!X82^(1/3)*SIN('OddsRatio_working_3-way'!Y82/3)</f>
        <v>0.11600891417977573</v>
      </c>
      <c r="AD82" s="11">
        <f>'OddsRatio_working_3-way'!X82^(1/3)*SIN(('OddsRatio_working_3-way'!Y82+2*PI())/3)</f>
        <v>0.40086050446195115</v>
      </c>
      <c r="AE82" s="11">
        <f>'OddsRatio_working_3-way'!X82^(1/3)*SIN(('OddsRatio_working_3-way'!Y82+4*PI())/3)</f>
        <v>-0.51686941864172664</v>
      </c>
      <c r="AF82" s="11">
        <f>-'OddsRatio_working_3-way'!U82/(3*'OddsRatio_working_3-way'!X82^(1/3))*COS(('OddsRatio_working_3-way'!Y82)/3)</f>
        <v>0.52985161814728288</v>
      </c>
      <c r="AG82" s="11">
        <f>-'OddsRatio_working_3-way'!U82/(3*'OddsRatio_working_3-way'!X82^(1/3))*COS(('OddsRatio_working_3-way'!Y82+2*PI())/3)</f>
        <v>-0.36539247581877582</v>
      </c>
      <c r="AH82" s="11">
        <f>-'OddsRatio_working_3-way'!U82/(3*'OddsRatio_working_3-way'!X82^(1/3))*COS(('OddsRatio_working_3-way'!Y82+4*PI())/3)</f>
        <v>-0.16445914232850714</v>
      </c>
      <c r="AI82" s="11">
        <f>'OddsRatio_working_3-way'!U82/(3*'OddsRatio_working_3-way'!X82^(1/3))*SIN(('OddsRatio_working_3-way'!Y82)/3)</f>
        <v>-0.1160089141797757</v>
      </c>
      <c r="AJ82" s="11">
        <f>'OddsRatio_working_3-way'!U82/(3*'OddsRatio_working_3-way'!X82^(1/3))*SIN(('OddsRatio_working_3-way'!Y82+2*PI())/3)</f>
        <v>-0.40086050446195109</v>
      </c>
      <c r="AK82" s="11">
        <f>'OddsRatio_working_3-way'!U82/(3*'OddsRatio_working_3-way'!X82^(1/3))*SIN(('OddsRatio_working_3-way'!Y82+4*PI())/3)</f>
        <v>0.51686941864172653</v>
      </c>
      <c r="AL82" s="11">
        <f>'OddsRatio_working_3-way'!Z82+'OddsRatio_working_3-way'!AF82</f>
        <v>1.059703236294566</v>
      </c>
      <c r="AM82" s="11">
        <f>'OddsRatio_working_3-way'!AA82+'OddsRatio_working_3-way'!AG82</f>
        <v>-0.73078495163755175</v>
      </c>
      <c r="AN82" s="11">
        <f>'OddsRatio_working_3-way'!AB82+'OddsRatio_working_3-way'!AH82</f>
        <v>-0.32891828465701434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1.059703236294566</v>
      </c>
      <c r="AS82" s="11">
        <f>IF(('OddsRatio_working_3-way'!X82=0),IF(Q82&gt;0,-Q82^(1/3),(-Q82)^(1/3)),'OddsRatio_working_3-way'!AM82-'OddsRatio_working_3-way'!R82/3)</f>
        <v>-0.73078495163755175</v>
      </c>
      <c r="AT82" s="11">
        <f>IF(('OddsRatio_working_3-way'!X82=0),IF(Q82&gt;0,-Q82^(1/3),(-Q82)^(1/3)),'OddsRatio_working_3-way'!AN82-'OddsRatio_working_3-way'!R82/3)</f>
        <v>-0.32891828465701434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2.54</v>
      </c>
      <c r="B83" s="4">
        <f>IF('True_Odds_Calculator_3-way'!B84="","",'True_Odds_Calculator_3-way'!B84)</f>
        <v>2.97</v>
      </c>
      <c r="C83" s="4">
        <f>IF('True_Odds_Calculator_3-way'!C84="","",'True_Odds_Calculator_3-way'!C84)</f>
        <v>3.3</v>
      </c>
      <c r="D83" s="9">
        <f t="shared" si="26"/>
        <v>0.38181955826384884</v>
      </c>
      <c r="E83" s="9">
        <f t="shared" si="27"/>
        <v>0.32561545695417277</v>
      </c>
      <c r="F83" s="9">
        <f t="shared" si="28"/>
        <v>0.29256498478197829</v>
      </c>
      <c r="G83" s="9">
        <f t="shared" si="29"/>
        <v>1.0513234918674608</v>
      </c>
      <c r="H83" s="9">
        <f t="shared" si="30"/>
        <v>2.6190381774758897</v>
      </c>
      <c r="I83" s="9">
        <f t="shared" si="31"/>
        <v>3.0711072789788978</v>
      </c>
      <c r="J83" s="9">
        <f t="shared" si="32"/>
        <v>3.4180440312951594</v>
      </c>
      <c r="K83" s="11">
        <f t="shared" si="33"/>
        <v>0.39370078740157477</v>
      </c>
      <c r="L83" s="11">
        <f t="shared" si="34"/>
        <v>0.33670033670033667</v>
      </c>
      <c r="M83" s="11">
        <f t="shared" si="35"/>
        <v>0.30303030303030304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-0.28029198370405717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0.23338450921366694</v>
      </c>
      <c r="Q83" s="11">
        <f>2*'OddsRatio_working_3-way'!K83*'OddsRatio_working_3-way'!L83*'OddsRatio_working_3-way'!M83</f>
        <v>8.0338901622604778E-2</v>
      </c>
      <c r="R83" s="11">
        <f t="shared" si="36"/>
        <v>0</v>
      </c>
      <c r="S83" s="11">
        <f t="shared" si="37"/>
        <v>-0.83264782006781579</v>
      </c>
      <c r="T83" s="11">
        <f t="shared" si="38"/>
        <v>-0.2866257556171482</v>
      </c>
      <c r="U83" s="11">
        <f>'OddsRatio_working_3-way'!S83-'OddsRatio_working_3-way'!R83^2/3</f>
        <v>-0.83264782006781579</v>
      </c>
      <c r="V83" s="11">
        <f>'OddsRatio_working_3-way'!S83*'OddsRatio_working_3-way'!R83/3-2*'OddsRatio_working_3-way'!R83^3/27-'OddsRatio_working_3-way'!T83</f>
        <v>0.2866257556171482</v>
      </c>
      <c r="W83" s="11">
        <f>'OddsRatio_working_3-way'!V83^2+4*'OddsRatio_working_3-way'!U83^3/27</f>
        <v>-3.3681540785521075E-3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0.14622113207540599</v>
      </c>
      <c r="Y83" s="11">
        <f>IF('OddsRatio_working_3-way'!W83&gt;=0,IF('OddsRatio_working_3-way'!V83+SQRT('OddsRatio_working_3-way'!W83)&gt;0,0,PI()),ACOS('OddsRatio_working_3-way'!V83/(2*'OddsRatio_working_3-way'!X83)))</f>
        <v>0.19977842058636708</v>
      </c>
      <c r="Z83" s="11">
        <f>'OddsRatio_working_3-way'!X83^(1/3)*COS('OddsRatio_working_3-way'!Y83/3)</f>
        <v>0.52566174593373038</v>
      </c>
      <c r="AA83" s="11">
        <f>'OddsRatio_working_3-way'!X83^(1/3)*COS(('OddsRatio_working_3-way'!Y83+2*PI())/3)</f>
        <v>-0.29319123632735045</v>
      </c>
      <c r="AB83" s="11">
        <f>'OddsRatio_working_3-way'!X83^(1/3)*COS(('OddsRatio_working_3-way'!Y83+4*PI())/3)</f>
        <v>-0.23247050960637983</v>
      </c>
      <c r="AC83" s="11">
        <f>'OddsRatio_working_3-way'!X83^(1/3)*SIN('OddsRatio_working_3-way'!Y83/3)</f>
        <v>3.5057127917742133E-2</v>
      </c>
      <c r="AD83" s="11">
        <f>'OddsRatio_working_3-way'!X83^(1/3)*SIN(('OddsRatio_working_3-way'!Y83+2*PI())/3)</f>
        <v>0.43770786181742083</v>
      </c>
      <c r="AE83" s="11">
        <f>'OddsRatio_working_3-way'!X83^(1/3)*SIN(('OddsRatio_working_3-way'!Y83+4*PI())/3)</f>
        <v>-0.47276498973516295</v>
      </c>
      <c r="AF83" s="11">
        <f>-'OddsRatio_working_3-way'!U83/(3*'OddsRatio_working_3-way'!X83^(1/3))*COS(('OddsRatio_working_3-way'!Y83)/3)</f>
        <v>0.52566174593373038</v>
      </c>
      <c r="AG83" s="11">
        <f>-'OddsRatio_working_3-way'!U83/(3*'OddsRatio_working_3-way'!X83^(1/3))*COS(('OddsRatio_working_3-way'!Y83+2*PI())/3)</f>
        <v>-0.29319123632735045</v>
      </c>
      <c r="AH83" s="11">
        <f>-'OddsRatio_working_3-way'!U83/(3*'OddsRatio_working_3-way'!X83^(1/3))*COS(('OddsRatio_working_3-way'!Y83+4*PI())/3)</f>
        <v>-0.23247050960637983</v>
      </c>
      <c r="AI83" s="11">
        <f>'OddsRatio_working_3-way'!U83/(3*'OddsRatio_working_3-way'!X83^(1/3))*SIN(('OddsRatio_working_3-way'!Y83)/3)</f>
        <v>-3.5057127917742133E-2</v>
      </c>
      <c r="AJ83" s="11">
        <f>'OddsRatio_working_3-way'!U83/(3*'OddsRatio_working_3-way'!X83^(1/3))*SIN(('OddsRatio_working_3-way'!Y83+2*PI())/3)</f>
        <v>-0.43770786181742083</v>
      </c>
      <c r="AK83" s="11">
        <f>'OddsRatio_working_3-way'!U83/(3*'OddsRatio_working_3-way'!X83^(1/3))*SIN(('OddsRatio_working_3-way'!Y83+4*PI())/3)</f>
        <v>0.47276498973516295</v>
      </c>
      <c r="AL83" s="11">
        <f>'OddsRatio_working_3-way'!Z83+'OddsRatio_working_3-way'!AF83</f>
        <v>1.0513234918674608</v>
      </c>
      <c r="AM83" s="11">
        <f>'OddsRatio_working_3-way'!AA83+'OddsRatio_working_3-way'!AG83</f>
        <v>-0.58638247265470089</v>
      </c>
      <c r="AN83" s="11">
        <f>'OddsRatio_working_3-way'!AB83+'OddsRatio_working_3-way'!AH83</f>
        <v>-0.46494101921275965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1.0513234918674608</v>
      </c>
      <c r="AS83" s="11">
        <f>IF(('OddsRatio_working_3-way'!X83=0),IF(Q83&gt;0,-Q83^(1/3),(-Q83)^(1/3)),'OddsRatio_working_3-way'!AM83-'OddsRatio_working_3-way'!R83/3)</f>
        <v>-0.58638247265470089</v>
      </c>
      <c r="AT83" s="11">
        <f>IF(('OddsRatio_working_3-way'!X83=0),IF(Q83&gt;0,-Q83^(1/3),(-Q83)^(1/3)),'OddsRatio_working_3-way'!AN83-'OddsRatio_working_3-way'!R83/3)</f>
        <v>-0.46494101921275965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2.36</v>
      </c>
      <c r="B84" s="4">
        <f>IF('True_Odds_Calculator_3-way'!B85="","",'True_Odds_Calculator_3-way'!B85)</f>
        <v>3.16</v>
      </c>
      <c r="C84" s="4">
        <f>IF('True_Odds_Calculator_3-way'!C85="","",'True_Odds_Calculator_3-way'!C85)</f>
        <v>3.29</v>
      </c>
      <c r="D84" s="9">
        <f t="shared" si="26"/>
        <v>0.4076164737960189</v>
      </c>
      <c r="E84" s="9">
        <f t="shared" si="27"/>
        <v>0.30228275396861848</v>
      </c>
      <c r="F84" s="9">
        <f t="shared" si="28"/>
        <v>0.29010077223536274</v>
      </c>
      <c r="G84" s="9">
        <f t="shared" si="29"/>
        <v>1.0685930285211742</v>
      </c>
      <c r="H84" s="9">
        <f t="shared" si="30"/>
        <v>2.4532865187887967</v>
      </c>
      <c r="I84" s="9">
        <f t="shared" si="31"/>
        <v>3.308160941605736</v>
      </c>
      <c r="J84" s="9">
        <f t="shared" si="32"/>
        <v>3.4470780353134884</v>
      </c>
      <c r="K84" s="11">
        <f t="shared" si="33"/>
        <v>0.42372881355932207</v>
      </c>
      <c r="L84" s="11">
        <f t="shared" si="34"/>
        <v>0.31645569620253161</v>
      </c>
      <c r="M84" s="11">
        <f t="shared" si="35"/>
        <v>0.303951367781155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-0.27417834987208733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0.23679970054823413</v>
      </c>
      <c r="Q84" s="11">
        <f>2*'OddsRatio_working_3-way'!K84*'OddsRatio_working_3-way'!L84*'OddsRatio_working_3-way'!M84</f>
        <v>8.1514526866862003E-2</v>
      </c>
      <c r="R84" s="11">
        <f t="shared" si="36"/>
        <v>0</v>
      </c>
      <c r="S84" s="11">
        <f t="shared" si="37"/>
        <v>-0.86367031043373232</v>
      </c>
      <c r="T84" s="11">
        <f t="shared" si="38"/>
        <v>-0.29730475402193879</v>
      </c>
      <c r="U84" s="11">
        <f>'OddsRatio_working_3-way'!S84-'OddsRatio_working_3-way'!R84^2/3</f>
        <v>-0.86367031043373232</v>
      </c>
      <c r="V84" s="11">
        <f>'OddsRatio_working_3-way'!S84*'OddsRatio_working_3-way'!R84/3-2*'OddsRatio_working_3-way'!R84^3/27-'OddsRatio_working_3-way'!T84</f>
        <v>0.29730475402193879</v>
      </c>
      <c r="W84" s="11">
        <f>'OddsRatio_working_3-way'!V84^2+4*'OddsRatio_working_3-way'!U84^3/27</f>
        <v>-7.0520298840681395E-3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0.15446856205075651</v>
      </c>
      <c r="Y84" s="11">
        <f>IF('OddsRatio_working_3-way'!W84&gt;=0,IF('OddsRatio_working_3-way'!V84+SQRT('OddsRatio_working_3-way'!W84)&gt;0,0,PI()),ACOS('OddsRatio_working_3-way'!V84/(2*'OddsRatio_working_3-way'!X84)))</f>
        <v>0.27528735431786111</v>
      </c>
      <c r="Z84" s="11">
        <f>'OddsRatio_working_3-way'!X84^(1/3)*COS('OddsRatio_working_3-way'!Y84/3)</f>
        <v>0.53429651426058722</v>
      </c>
      <c r="AA84" s="11">
        <f>'OddsRatio_working_3-way'!X84^(1/3)*COS(('OddsRatio_working_3-way'!Y84+2*PI())/3)</f>
        <v>-0.30972763882111498</v>
      </c>
      <c r="AB84" s="11">
        <f>'OddsRatio_working_3-way'!X84^(1/3)*COS(('OddsRatio_working_3-way'!Y84+4*PI())/3)</f>
        <v>-0.22456887543947246</v>
      </c>
      <c r="AC84" s="11">
        <f>'OddsRatio_working_3-way'!X84^(1/3)*SIN('OddsRatio_working_3-way'!Y84/3)</f>
        <v>4.9166434962247152E-2</v>
      </c>
      <c r="AD84" s="11">
        <f>'OddsRatio_working_3-way'!X84^(1/3)*SIN(('OddsRatio_working_3-way'!Y84+2*PI())/3)</f>
        <v>0.43813113702201972</v>
      </c>
      <c r="AE84" s="11">
        <f>'OddsRatio_working_3-way'!X84^(1/3)*SIN(('OddsRatio_working_3-way'!Y84+4*PI())/3)</f>
        <v>-0.4872975719842666</v>
      </c>
      <c r="AF84" s="11">
        <f>-'OddsRatio_working_3-way'!U84/(3*'OddsRatio_working_3-way'!X84^(1/3))*COS(('OddsRatio_working_3-way'!Y84)/3)</f>
        <v>0.53429651426058711</v>
      </c>
      <c r="AG84" s="11">
        <f>-'OddsRatio_working_3-way'!U84/(3*'OddsRatio_working_3-way'!X84^(1/3))*COS(('OddsRatio_working_3-way'!Y84+2*PI())/3)</f>
        <v>-0.30972763882111493</v>
      </c>
      <c r="AH84" s="11">
        <f>-'OddsRatio_working_3-way'!U84/(3*'OddsRatio_working_3-way'!X84^(1/3))*COS(('OddsRatio_working_3-way'!Y84+4*PI())/3)</f>
        <v>-0.2245688754394724</v>
      </c>
      <c r="AI84" s="11">
        <f>'OddsRatio_working_3-way'!U84/(3*'OddsRatio_working_3-way'!X84^(1/3))*SIN(('OddsRatio_working_3-way'!Y84)/3)</f>
        <v>-4.9166434962247145E-2</v>
      </c>
      <c r="AJ84" s="11">
        <f>'OddsRatio_working_3-way'!U84/(3*'OddsRatio_working_3-way'!X84^(1/3))*SIN(('OddsRatio_working_3-way'!Y84+2*PI())/3)</f>
        <v>-0.43813113702201961</v>
      </c>
      <c r="AK84" s="11">
        <f>'OddsRatio_working_3-way'!U84/(3*'OddsRatio_working_3-way'!X84^(1/3))*SIN(('OddsRatio_working_3-way'!Y84+4*PI())/3)</f>
        <v>0.48729757198426654</v>
      </c>
      <c r="AL84" s="11">
        <f>'OddsRatio_working_3-way'!Z84+'OddsRatio_working_3-way'!AF84</f>
        <v>1.0685930285211742</v>
      </c>
      <c r="AM84" s="11">
        <f>'OddsRatio_working_3-way'!AA84+'OddsRatio_working_3-way'!AG84</f>
        <v>-0.61945527764222996</v>
      </c>
      <c r="AN84" s="11">
        <f>'OddsRatio_working_3-way'!AB84+'OddsRatio_working_3-way'!AH84</f>
        <v>-0.44913775087894486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1.0685930285211742</v>
      </c>
      <c r="AS84" s="11">
        <f>IF(('OddsRatio_working_3-way'!X84=0),IF(Q84&gt;0,-Q84^(1/3),(-Q84)^(1/3)),'OddsRatio_working_3-way'!AM84-'OddsRatio_working_3-way'!R84/3)</f>
        <v>-0.61945527764222996</v>
      </c>
      <c r="AT84" s="11">
        <f>IF(('OddsRatio_working_3-way'!X84=0),IF(Q84&gt;0,-Q84^(1/3),(-Q84)^(1/3)),'OddsRatio_working_3-way'!AN84-'OddsRatio_working_3-way'!R84/3)</f>
        <v>-0.44913775087894486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1.9</v>
      </c>
      <c r="B85" s="4">
        <f>IF('True_Odds_Calculator_3-way'!B86="","",'True_Odds_Calculator_3-way'!B86)</f>
        <v>3.52</v>
      </c>
      <c r="C85" s="4">
        <f>IF('True_Odds_Calculator_3-way'!C86="","",'True_Odds_Calculator_3-way'!C86)</f>
        <v>4.46</v>
      </c>
      <c r="D85" s="9">
        <f t="shared" si="26"/>
        <v>0.51241737473171478</v>
      </c>
      <c r="E85" s="9">
        <f t="shared" si="27"/>
        <v>0.27290374806391221</v>
      </c>
      <c r="F85" s="9">
        <f t="shared" si="28"/>
        <v>0.21467887720437312</v>
      </c>
      <c r="G85" s="9">
        <f t="shared" si="29"/>
        <v>1.0572601539984161</v>
      </c>
      <c r="H85" s="9">
        <f t="shared" si="30"/>
        <v>1.9515341385985745</v>
      </c>
      <c r="I85" s="9">
        <f t="shared" si="31"/>
        <v>3.6642955880760084</v>
      </c>
      <c r="J85" s="9">
        <f t="shared" si="32"/>
        <v>4.6581201328345196</v>
      </c>
      <c r="K85" s="11">
        <f t="shared" si="33"/>
        <v>0.52631578947368418</v>
      </c>
      <c r="L85" s="11">
        <f t="shared" si="34"/>
        <v>0.28409090909090912</v>
      </c>
      <c r="M85" s="11">
        <f t="shared" si="35"/>
        <v>0.22421524663677131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-0.26308011672066445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0.230652047975626</v>
      </c>
      <c r="Q85" s="11">
        <f>2*'OddsRatio_working_3-way'!K85*'OddsRatio_working_3-way'!L85*'OddsRatio_working_3-way'!M85</f>
        <v>6.7050013946402906E-2</v>
      </c>
      <c r="R85" s="11">
        <f t="shared" si="36"/>
        <v>0</v>
      </c>
      <c r="S85" s="11">
        <f t="shared" si="37"/>
        <v>-0.87673690756542344</v>
      </c>
      <c r="T85" s="11">
        <f t="shared" si="38"/>
        <v>-0.25486538010622772</v>
      </c>
      <c r="U85" s="11">
        <f>'OddsRatio_working_3-way'!S85-'OddsRatio_working_3-way'!R85^2/3</f>
        <v>-0.87673690756542344</v>
      </c>
      <c r="V85" s="11">
        <f>'OddsRatio_working_3-way'!S85*'OddsRatio_working_3-way'!R85/3-2*'OddsRatio_working_3-way'!R85^3/27-'OddsRatio_working_3-way'!T85</f>
        <v>0.25486538010622772</v>
      </c>
      <c r="W85" s="11">
        <f>'OddsRatio_working_3-way'!V85^2+4*'OddsRatio_working_3-way'!U85^3/27</f>
        <v>-3.4883528249979368E-2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0.1579872544120817</v>
      </c>
      <c r="Y85" s="11">
        <f>IF('OddsRatio_working_3-way'!W85&gt;=0,IF('OddsRatio_working_3-way'!V85+SQRT('OddsRatio_working_3-way'!W85)&gt;0,0,PI()),ACOS('OddsRatio_working_3-way'!V85/(2*'OddsRatio_working_3-way'!X85)))</f>
        <v>0.63241718017671988</v>
      </c>
      <c r="Z85" s="11">
        <f>'OddsRatio_working_3-way'!X85^(1/3)*COS('OddsRatio_working_3-way'!Y85/3)</f>
        <v>0.52863007699920805</v>
      </c>
      <c r="AA85" s="11">
        <f>'OddsRatio_working_3-way'!X85^(1/3)*COS(('OddsRatio_working_3-way'!Y85+2*PI())/3)</f>
        <v>-0.36227884896150081</v>
      </c>
      <c r="AB85" s="11">
        <f>'OddsRatio_working_3-way'!X85^(1/3)*COS(('OddsRatio_working_3-way'!Y85+4*PI())/3)</f>
        <v>-0.16635122803770733</v>
      </c>
      <c r="AC85" s="11">
        <f>'OddsRatio_working_3-way'!X85^(1/3)*SIN('OddsRatio_working_3-way'!Y85/3)</f>
        <v>0.11311886468203511</v>
      </c>
      <c r="AD85" s="11">
        <f>'OddsRatio_working_3-way'!X85^(1/3)*SIN(('OddsRatio_working_3-way'!Y85+2*PI())/3)</f>
        <v>0.4012476435448204</v>
      </c>
      <c r="AE85" s="11">
        <f>'OddsRatio_working_3-way'!X85^(1/3)*SIN(('OddsRatio_working_3-way'!Y85+4*PI())/3)</f>
        <v>-0.51436650822685559</v>
      </c>
      <c r="AF85" s="11">
        <f>-'OddsRatio_working_3-way'!U85/(3*'OddsRatio_working_3-way'!X85^(1/3))*COS(('OddsRatio_working_3-way'!Y85)/3)</f>
        <v>0.52863007699920805</v>
      </c>
      <c r="AG85" s="11">
        <f>-'OddsRatio_working_3-way'!U85/(3*'OddsRatio_working_3-way'!X85^(1/3))*COS(('OddsRatio_working_3-way'!Y85+2*PI())/3)</f>
        <v>-0.36227884896150081</v>
      </c>
      <c r="AH85" s="11">
        <f>-'OddsRatio_working_3-way'!U85/(3*'OddsRatio_working_3-way'!X85^(1/3))*COS(('OddsRatio_working_3-way'!Y85+4*PI())/3)</f>
        <v>-0.16635122803770733</v>
      </c>
      <c r="AI85" s="11">
        <f>'OddsRatio_working_3-way'!U85/(3*'OddsRatio_working_3-way'!X85^(1/3))*SIN(('OddsRatio_working_3-way'!Y85)/3)</f>
        <v>-0.11311886468203511</v>
      </c>
      <c r="AJ85" s="11">
        <f>'OddsRatio_working_3-way'!U85/(3*'OddsRatio_working_3-way'!X85^(1/3))*SIN(('OddsRatio_working_3-way'!Y85+2*PI())/3)</f>
        <v>-0.4012476435448204</v>
      </c>
      <c r="AK85" s="11">
        <f>'OddsRatio_working_3-way'!U85/(3*'OddsRatio_working_3-way'!X85^(1/3))*SIN(('OddsRatio_working_3-way'!Y85+4*PI())/3)</f>
        <v>0.51436650822685559</v>
      </c>
      <c r="AL85" s="11">
        <f>'OddsRatio_working_3-way'!Z85+'OddsRatio_working_3-way'!AF85</f>
        <v>1.0572601539984161</v>
      </c>
      <c r="AM85" s="11">
        <f>'OddsRatio_working_3-way'!AA85+'OddsRatio_working_3-way'!AG85</f>
        <v>-0.72455769792300162</v>
      </c>
      <c r="AN85" s="11">
        <f>'OddsRatio_working_3-way'!AB85+'OddsRatio_working_3-way'!AH85</f>
        <v>-0.33270245607541465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1.0572601539984161</v>
      </c>
      <c r="AS85" s="11">
        <f>IF(('OddsRatio_working_3-way'!X85=0),IF(Q85&gt;0,-Q85^(1/3),(-Q85)^(1/3)),'OddsRatio_working_3-way'!AM85-'OddsRatio_working_3-way'!R85/3)</f>
        <v>-0.72455769792300162</v>
      </c>
      <c r="AT85" s="11">
        <f>IF(('OddsRatio_working_3-way'!X85=0),IF(Q85&gt;0,-Q85^(1/3),(-Q85)^(1/3)),'OddsRatio_working_3-way'!AN85-'OddsRatio_working_3-way'!R85/3)</f>
        <v>-0.33270245607541465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2.92</v>
      </c>
      <c r="B86" s="4">
        <f>IF('True_Odds_Calculator_3-way'!B87="","",'True_Odds_Calculator_3-way'!B87)</f>
        <v>3.14</v>
      </c>
      <c r="C86" s="4">
        <f>IF('True_Odds_Calculator_3-way'!C87="","",'True_Odds_Calculator_3-way'!C87)</f>
        <v>2.68</v>
      </c>
      <c r="D86" s="9">
        <f t="shared" si="26"/>
        <v>0.33112014208180685</v>
      </c>
      <c r="E86" s="9">
        <f t="shared" si="27"/>
        <v>0.30754883546652267</v>
      </c>
      <c r="F86" s="9">
        <f t="shared" si="28"/>
        <v>0.36133102245167048</v>
      </c>
      <c r="G86" s="9">
        <f t="shared" si="29"/>
        <v>1.0521103422122506</v>
      </c>
      <c r="H86" s="9">
        <f t="shared" si="30"/>
        <v>3.0200518570475219</v>
      </c>
      <c r="I86" s="9">
        <f t="shared" si="31"/>
        <v>3.2515161323342161</v>
      </c>
      <c r="J86" s="9">
        <f t="shared" si="32"/>
        <v>2.767545374916581</v>
      </c>
      <c r="K86" s="11">
        <f t="shared" si="33"/>
        <v>0.34246575342465752</v>
      </c>
      <c r="L86" s="11">
        <f t="shared" si="34"/>
        <v>0.31847133757961782</v>
      </c>
      <c r="M86" s="11">
        <f t="shared" si="35"/>
        <v>0.37313432835820892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-0.28091633274166639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0.23359556809791021</v>
      </c>
      <c r="Q86" s="11">
        <f>2*'OddsRatio_working_3-way'!K86*'OddsRatio_working_3-way'!L86*'OddsRatio_working_3-way'!M86</f>
        <v>8.1392184006240487E-2</v>
      </c>
      <c r="R86" s="11">
        <f t="shared" si="36"/>
        <v>0</v>
      </c>
      <c r="S86" s="11">
        <f t="shared" si="37"/>
        <v>-0.83154854620976115</v>
      </c>
      <c r="T86" s="11">
        <f t="shared" si="38"/>
        <v>-0.28973816941106656</v>
      </c>
      <c r="U86" s="11">
        <f>'OddsRatio_working_3-way'!S86-'OddsRatio_working_3-way'!R86^2/3</f>
        <v>-0.83154854620976115</v>
      </c>
      <c r="V86" s="11">
        <f>'OddsRatio_working_3-way'!S86*'OddsRatio_working_3-way'!R86/3-2*'OddsRatio_working_3-way'!R86^3/27-'OddsRatio_working_3-way'!T86</f>
        <v>0.28973816941106656</v>
      </c>
      <c r="W86" s="11">
        <f>'OddsRatio_working_3-way'!V86^2+4*'OddsRatio_working_3-way'!U86^3/27</f>
        <v>-1.2359939527797764E-3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0.14593166274532035</v>
      </c>
      <c r="Y86" s="11">
        <f>IF('OddsRatio_working_3-way'!W86&gt;=0,IF('OddsRatio_working_3-way'!V86+SQRT('OddsRatio_working_3-way'!W86)&gt;0,0,PI()),ACOS('OddsRatio_working_3-way'!V86/(2*'OddsRatio_working_3-way'!X86)))</f>
        <v>0.1207492726613657</v>
      </c>
      <c r="Z86" s="11">
        <f>'OddsRatio_working_3-way'!X86^(1/3)*COS('OddsRatio_working_3-way'!Y86/3)</f>
        <v>0.52605517110612532</v>
      </c>
      <c r="AA86" s="11">
        <f>'OddsRatio_working_3-way'!X86^(1/3)*COS(('OddsRatio_working_3-way'!Y86+2*PI())/3)</f>
        <v>-0.28137436365765595</v>
      </c>
      <c r="AB86" s="11">
        <f>'OddsRatio_working_3-way'!X86^(1/3)*COS(('OddsRatio_working_3-way'!Y86+4*PI())/3)</f>
        <v>-0.24468080744846954</v>
      </c>
      <c r="AC86" s="11">
        <f>'OddsRatio_working_3-way'!X86^(1/3)*SIN('OddsRatio_working_3-way'!Y86/3)</f>
        <v>2.1185034554898494E-2</v>
      </c>
      <c r="AD86" s="11">
        <f>'OddsRatio_working_3-way'!X86^(1/3)*SIN(('OddsRatio_working_3-way'!Y86+2*PI())/3)</f>
        <v>0.4449846246926249</v>
      </c>
      <c r="AE86" s="11">
        <f>'OddsRatio_working_3-way'!X86^(1/3)*SIN(('OddsRatio_working_3-way'!Y86+4*PI())/3)</f>
        <v>-0.4661696592475234</v>
      </c>
      <c r="AF86" s="11">
        <f>-'OddsRatio_working_3-way'!U86/(3*'OddsRatio_working_3-way'!X86^(1/3))*COS(('OddsRatio_working_3-way'!Y86)/3)</f>
        <v>0.52605517110612532</v>
      </c>
      <c r="AG86" s="11">
        <f>-'OddsRatio_working_3-way'!U86/(3*'OddsRatio_working_3-way'!X86^(1/3))*COS(('OddsRatio_working_3-way'!Y86+2*PI())/3)</f>
        <v>-0.28137436365765595</v>
      </c>
      <c r="AH86" s="11">
        <f>-'OddsRatio_working_3-way'!U86/(3*'OddsRatio_working_3-way'!X86^(1/3))*COS(('OddsRatio_working_3-way'!Y86+4*PI())/3)</f>
        <v>-0.24468080744846954</v>
      </c>
      <c r="AI86" s="11">
        <f>'OddsRatio_working_3-way'!U86/(3*'OddsRatio_working_3-way'!X86^(1/3))*SIN(('OddsRatio_working_3-way'!Y86)/3)</f>
        <v>-2.1185034554898494E-2</v>
      </c>
      <c r="AJ86" s="11">
        <f>'OddsRatio_working_3-way'!U86/(3*'OddsRatio_working_3-way'!X86^(1/3))*SIN(('OddsRatio_working_3-way'!Y86+2*PI())/3)</f>
        <v>-0.4449846246926249</v>
      </c>
      <c r="AK86" s="11">
        <f>'OddsRatio_working_3-way'!U86/(3*'OddsRatio_working_3-way'!X86^(1/3))*SIN(('OddsRatio_working_3-way'!Y86+4*PI())/3)</f>
        <v>0.4661696592475234</v>
      </c>
      <c r="AL86" s="11">
        <f>'OddsRatio_working_3-way'!Z86+'OddsRatio_working_3-way'!AF86</f>
        <v>1.0521103422122506</v>
      </c>
      <c r="AM86" s="11">
        <f>'OddsRatio_working_3-way'!AA86+'OddsRatio_working_3-way'!AG86</f>
        <v>-0.56274872731531189</v>
      </c>
      <c r="AN86" s="11">
        <f>'OddsRatio_working_3-way'!AB86+'OddsRatio_working_3-way'!AH86</f>
        <v>-0.48936161489693908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1.0521103422122506</v>
      </c>
      <c r="AS86" s="11">
        <f>IF(('OddsRatio_working_3-way'!X86=0),IF(Q86&gt;0,-Q86^(1/3),(-Q86)^(1/3)),'OddsRatio_working_3-way'!AM86-'OddsRatio_working_3-way'!R86/3)</f>
        <v>-0.56274872731531189</v>
      </c>
      <c r="AT86" s="11">
        <f>IF(('OddsRatio_working_3-way'!X86=0),IF(Q86&gt;0,-Q86^(1/3),(-Q86)^(1/3)),'OddsRatio_working_3-way'!AN86-'OddsRatio_working_3-way'!R86/3)</f>
        <v>-0.48936161489693908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3.56</v>
      </c>
      <c r="B87" s="4">
        <f>IF('True_Odds_Calculator_3-way'!B88="","",'True_Odds_Calculator_3-way'!B88)</f>
        <v>3.07</v>
      </c>
      <c r="C87" s="4">
        <f>IF('True_Odds_Calculator_3-way'!C88="","",'True_Odds_Calculator_3-way'!C88)</f>
        <v>2.34</v>
      </c>
      <c r="D87" s="9">
        <f t="shared" si="26"/>
        <v>0.27063360654375357</v>
      </c>
      <c r="E87" s="9">
        <f t="shared" si="27"/>
        <v>0.31454587321139543</v>
      </c>
      <c r="F87" s="9">
        <f t="shared" si="28"/>
        <v>0.41482052024485122</v>
      </c>
      <c r="G87" s="9">
        <f t="shared" si="29"/>
        <v>1.0527471110568998</v>
      </c>
      <c r="H87" s="9">
        <f t="shared" si="30"/>
        <v>3.6950326043056636</v>
      </c>
      <c r="I87" s="9">
        <f t="shared" si="31"/>
        <v>3.1791865198877827</v>
      </c>
      <c r="J87" s="9">
        <f t="shared" si="32"/>
        <v>2.4106811288162451</v>
      </c>
      <c r="K87" s="11">
        <f t="shared" si="33"/>
        <v>0.2808988764044944</v>
      </c>
      <c r="L87" s="11">
        <f t="shared" si="34"/>
        <v>0.32573289902280134</v>
      </c>
      <c r="M87" s="11">
        <f t="shared" si="35"/>
        <v>0.42735042735042739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-0.27765843935371448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0.2334372187609387</v>
      </c>
      <c r="Q87" s="11">
        <f>2*'OddsRatio_working_3-way'!K87*'OddsRatio_working_3-way'!L87*'OddsRatio_working_3-way'!M87</f>
        <v>7.8203423370498751E-2</v>
      </c>
      <c r="R87" s="11">
        <f t="shared" si="36"/>
        <v>0</v>
      </c>
      <c r="S87" s="11">
        <f t="shared" si="37"/>
        <v>-0.8407351827817432</v>
      </c>
      <c r="T87" s="11">
        <f t="shared" si="38"/>
        <v>-0.28165332756507316</v>
      </c>
      <c r="U87" s="11">
        <f>'OddsRatio_working_3-way'!S87-'OddsRatio_working_3-way'!R87^2/3</f>
        <v>-0.8407351827817432</v>
      </c>
      <c r="V87" s="11">
        <f>'OddsRatio_working_3-way'!S87*'OddsRatio_working_3-way'!R87/3-2*'OddsRatio_working_3-way'!R87^3/27-'OddsRatio_working_3-way'!T87</f>
        <v>0.28165332756507316</v>
      </c>
      <c r="W87" s="11">
        <f>'OddsRatio_working_3-way'!V87^2+4*'OddsRatio_working_3-way'!U87^3/27</f>
        <v>-8.7101582350677526E-3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0.14835662705415806</v>
      </c>
      <c r="Y87" s="11">
        <f>IF('OddsRatio_working_3-way'!W87&gt;=0,IF('OddsRatio_working_3-way'!V87+SQRT('OddsRatio_working_3-way'!W87)&gt;0,0,PI()),ACOS('OddsRatio_working_3-way'!V87/(2*'OddsRatio_working_3-way'!X87)))</f>
        <v>0.31997216660052263</v>
      </c>
      <c r="Z87" s="11">
        <f>'OddsRatio_working_3-way'!X87^(1/3)*COS('OddsRatio_working_3-way'!Y87/3)</f>
        <v>0.52637355552844989</v>
      </c>
      <c r="AA87" s="11">
        <f>'OddsRatio_working_3-way'!X87^(1/3)*COS(('OddsRatio_working_3-way'!Y87+2*PI())/3)</f>
        <v>-0.31199206155285969</v>
      </c>
      <c r="AB87" s="11">
        <f>'OddsRatio_working_3-way'!X87^(1/3)*COS(('OddsRatio_working_3-way'!Y87+4*PI())/3)</f>
        <v>-0.21438149397559034</v>
      </c>
      <c r="AC87" s="11">
        <f>'OddsRatio_working_3-way'!X87^(1/3)*SIN('OddsRatio_working_3-way'!Y87/3)</f>
        <v>5.6355487466488649E-2</v>
      </c>
      <c r="AD87" s="11">
        <f>'OddsRatio_working_3-way'!X87^(1/3)*SIN(('OddsRatio_working_3-way'!Y87+2*PI())/3)</f>
        <v>0.42767512723473211</v>
      </c>
      <c r="AE87" s="11">
        <f>'OddsRatio_working_3-way'!X87^(1/3)*SIN(('OddsRatio_working_3-way'!Y87+4*PI())/3)</f>
        <v>-0.48403061470122072</v>
      </c>
      <c r="AF87" s="11">
        <f>-'OddsRatio_working_3-way'!U87/(3*'OddsRatio_working_3-way'!X87^(1/3))*COS(('OddsRatio_working_3-way'!Y87)/3)</f>
        <v>0.52637355552844989</v>
      </c>
      <c r="AG87" s="11">
        <f>-'OddsRatio_working_3-way'!U87/(3*'OddsRatio_working_3-way'!X87^(1/3))*COS(('OddsRatio_working_3-way'!Y87+2*PI())/3)</f>
        <v>-0.31199206155285969</v>
      </c>
      <c r="AH87" s="11">
        <f>-'OddsRatio_working_3-way'!U87/(3*'OddsRatio_working_3-way'!X87^(1/3))*COS(('OddsRatio_working_3-way'!Y87+4*PI())/3)</f>
        <v>-0.21438149397559034</v>
      </c>
      <c r="AI87" s="11">
        <f>'OddsRatio_working_3-way'!U87/(3*'OddsRatio_working_3-way'!X87^(1/3))*SIN(('OddsRatio_working_3-way'!Y87)/3)</f>
        <v>-5.6355487466488649E-2</v>
      </c>
      <c r="AJ87" s="11">
        <f>'OddsRatio_working_3-way'!U87/(3*'OddsRatio_working_3-way'!X87^(1/3))*SIN(('OddsRatio_working_3-way'!Y87+2*PI())/3)</f>
        <v>-0.42767512723473211</v>
      </c>
      <c r="AK87" s="11">
        <f>'OddsRatio_working_3-way'!U87/(3*'OddsRatio_working_3-way'!X87^(1/3))*SIN(('OddsRatio_working_3-way'!Y87+4*PI())/3)</f>
        <v>0.48403061470122072</v>
      </c>
      <c r="AL87" s="11">
        <f>'OddsRatio_working_3-way'!Z87+'OddsRatio_working_3-way'!AF87</f>
        <v>1.0527471110568998</v>
      </c>
      <c r="AM87" s="11">
        <f>'OddsRatio_working_3-way'!AA87+'OddsRatio_working_3-way'!AG87</f>
        <v>-0.62398412310571938</v>
      </c>
      <c r="AN87" s="11">
        <f>'OddsRatio_working_3-way'!AB87+'OddsRatio_working_3-way'!AH87</f>
        <v>-0.42876298795118067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1.0527471110568998</v>
      </c>
      <c r="AS87" s="11">
        <f>IF(('OddsRatio_working_3-way'!X87=0),IF(Q87&gt;0,-Q87^(1/3),(-Q87)^(1/3)),'OddsRatio_working_3-way'!AM87-'OddsRatio_working_3-way'!R87/3)</f>
        <v>-0.62398412310571938</v>
      </c>
      <c r="AT87" s="11">
        <f>IF(('OddsRatio_working_3-way'!X87=0),IF(Q87&gt;0,-Q87^(1/3),(-Q87)^(1/3)),'OddsRatio_working_3-way'!AN87-'OddsRatio_working_3-way'!R87/3)</f>
        <v>-0.42876298795118067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3.7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2.2599999999999998</v>
      </c>
      <c r="D88" s="9">
        <f t="shared" si="26"/>
        <v>0.26009798186566441</v>
      </c>
      <c r="E88" s="9">
        <f t="shared" si="27"/>
        <v>0.31026182513834755</v>
      </c>
      <c r="F88" s="9">
        <f t="shared" si="28"/>
        <v>0.42964019299598816</v>
      </c>
      <c r="G88" s="9">
        <f t="shared" si="29"/>
        <v>1.0535944282556318</v>
      </c>
      <c r="H88" s="9">
        <f t="shared" si="30"/>
        <v>3.8447049562902058</v>
      </c>
      <c r="I88" s="9">
        <f t="shared" si="31"/>
        <v>3.2230842436193825</v>
      </c>
      <c r="J88" s="9">
        <f t="shared" si="32"/>
        <v>2.3275289796020964</v>
      </c>
      <c r="K88" s="11">
        <f t="shared" si="33"/>
        <v>0.27027027027027023</v>
      </c>
      <c r="L88" s="11">
        <f t="shared" si="34"/>
        <v>0.32154340836012862</v>
      </c>
      <c r="M88" s="11">
        <f t="shared" si="35"/>
        <v>0.44247787610619471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-0.27602359779464747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0.23340929068954563</v>
      </c>
      <c r="Q88" s="11">
        <f>2*'OddsRatio_working_3-way'!K88*'OddsRatio_working_3-way'!L88*'OddsRatio_working_3-way'!M88</f>
        <v>7.6905861841695428E-2</v>
      </c>
      <c r="R88" s="11">
        <f t="shared" si="36"/>
        <v>0</v>
      </c>
      <c r="S88" s="11">
        <f t="shared" si="37"/>
        <v>-0.84561353650347859</v>
      </c>
      <c r="T88" s="11">
        <f t="shared" si="38"/>
        <v>-0.27862060510823017</v>
      </c>
      <c r="U88" s="11">
        <f>'OddsRatio_working_3-way'!S88-'OddsRatio_working_3-way'!R88^2/3</f>
        <v>-0.84561353650347859</v>
      </c>
      <c r="V88" s="11">
        <f>'OddsRatio_working_3-way'!S88*'OddsRatio_working_3-way'!R88/3-2*'OddsRatio_working_3-way'!R88^3/27-'OddsRatio_working_3-way'!T88</f>
        <v>0.27862060510823017</v>
      </c>
      <c r="W88" s="11">
        <f>'OddsRatio_working_3-way'!V88^2+4*'OddsRatio_working_3-way'!U88^3/27</f>
        <v>-1.1950754065299926E-2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0.14964975413960446</v>
      </c>
      <c r="Y88" s="11">
        <f>IF('OddsRatio_working_3-way'!W88&gt;=0,IF('OddsRatio_working_3-way'!V88+SQRT('OddsRatio_working_3-way'!W88)&gt;0,0,PI()),ACOS('OddsRatio_working_3-way'!V88/(2*'OddsRatio_working_3-way'!X88)))</f>
        <v>0.37390263238199672</v>
      </c>
      <c r="Z88" s="11">
        <f>'OddsRatio_working_3-way'!X88^(1/3)*COS('OddsRatio_working_3-way'!Y88/3)</f>
        <v>0.52679721412781588</v>
      </c>
      <c r="AA88" s="11">
        <f>'OddsRatio_working_3-way'!X88^(1/3)*COS(('OddsRatio_working_3-way'!Y88+2*PI())/3)</f>
        <v>-0.32055545718923112</v>
      </c>
      <c r="AB88" s="11">
        <f>'OddsRatio_working_3-way'!X88^(1/3)*COS(('OddsRatio_working_3-way'!Y88+4*PI())/3)</f>
        <v>-0.20624175693858471</v>
      </c>
      <c r="AC88" s="11">
        <f>'OddsRatio_working_3-way'!X88^(1/3)*SIN('OddsRatio_working_3-way'!Y88/3)</f>
        <v>6.5999045611772875E-2</v>
      </c>
      <c r="AD88" s="11">
        <f>'OddsRatio_working_3-way'!X88^(1/3)*SIN(('OddsRatio_working_3-way'!Y88+2*PI())/3)</f>
        <v>0.42322024727167279</v>
      </c>
      <c r="AE88" s="11">
        <f>'OddsRatio_working_3-way'!X88^(1/3)*SIN(('OddsRatio_working_3-way'!Y88+4*PI())/3)</f>
        <v>-0.48921929288344568</v>
      </c>
      <c r="AF88" s="11">
        <f>-'OddsRatio_working_3-way'!U88/(3*'OddsRatio_working_3-way'!X88^(1/3))*COS(('OddsRatio_working_3-way'!Y88)/3)</f>
        <v>0.52679721412781599</v>
      </c>
      <c r="AG88" s="11">
        <f>-'OddsRatio_working_3-way'!U88/(3*'OddsRatio_working_3-way'!X88^(1/3))*COS(('OddsRatio_working_3-way'!Y88+2*PI())/3)</f>
        <v>-0.32055545718923117</v>
      </c>
      <c r="AH88" s="11">
        <f>-'OddsRatio_working_3-way'!U88/(3*'OddsRatio_working_3-way'!X88^(1/3))*COS(('OddsRatio_working_3-way'!Y88+4*PI())/3)</f>
        <v>-0.20624175693858476</v>
      </c>
      <c r="AI88" s="11">
        <f>'OddsRatio_working_3-way'!U88/(3*'OddsRatio_working_3-way'!X88^(1/3))*SIN(('OddsRatio_working_3-way'!Y88)/3)</f>
        <v>-6.5999045611772889E-2</v>
      </c>
      <c r="AJ88" s="11">
        <f>'OddsRatio_working_3-way'!U88/(3*'OddsRatio_working_3-way'!X88^(1/3))*SIN(('OddsRatio_working_3-way'!Y88+2*PI())/3)</f>
        <v>-0.42322024727167284</v>
      </c>
      <c r="AK88" s="11">
        <f>'OddsRatio_working_3-way'!U88/(3*'OddsRatio_working_3-way'!X88^(1/3))*SIN(('OddsRatio_working_3-way'!Y88+4*PI())/3)</f>
        <v>0.48921929288344579</v>
      </c>
      <c r="AL88" s="11">
        <f>'OddsRatio_working_3-way'!Z88+'OddsRatio_working_3-way'!AF88</f>
        <v>1.0535944282556318</v>
      </c>
      <c r="AM88" s="11">
        <f>'OddsRatio_working_3-way'!AA88+'OddsRatio_working_3-way'!AG88</f>
        <v>-0.64111091437846235</v>
      </c>
      <c r="AN88" s="11">
        <f>'OddsRatio_working_3-way'!AB88+'OddsRatio_working_3-way'!AH88</f>
        <v>-0.41248351387716947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1.0535944282556318</v>
      </c>
      <c r="AS88" s="11">
        <f>IF(('OddsRatio_working_3-way'!X88=0),IF(Q88&gt;0,-Q88^(1/3),(-Q88)^(1/3)),'OddsRatio_working_3-way'!AM88-'OddsRatio_working_3-way'!R88/3)</f>
        <v>-0.64111091437846235</v>
      </c>
      <c r="AT88" s="11">
        <f>IF(('OddsRatio_working_3-way'!X88=0),IF(Q88&gt;0,-Q88^(1/3),(-Q88)^(1/3)),'OddsRatio_working_3-way'!AN88-'OddsRatio_working_3-way'!R88/3)</f>
        <v>-0.41248351387716947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2.4500000000000002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3.51</v>
      </c>
      <c r="D89" s="9">
        <f t="shared" si="26"/>
        <v>0.39615283190620459</v>
      </c>
      <c r="E89" s="9">
        <f t="shared" si="27"/>
        <v>0.32901455095493742</v>
      </c>
      <c r="F89" s="9">
        <f t="shared" si="28"/>
        <v>0.27483261713885826</v>
      </c>
      <c r="G89" s="9">
        <f t="shared" si="29"/>
        <v>1.0512264189036704</v>
      </c>
      <c r="H89" s="9">
        <f t="shared" si="30"/>
        <v>2.5242783074103223</v>
      </c>
      <c r="I89" s="9">
        <f t="shared" si="31"/>
        <v>3.0393792526731205</v>
      </c>
      <c r="J89" s="9">
        <f t="shared" si="32"/>
        <v>3.6385783114482129</v>
      </c>
      <c r="K89" s="11">
        <f t="shared" si="33"/>
        <v>0.4081632653061224</v>
      </c>
      <c r="L89" s="11">
        <f t="shared" si="34"/>
        <v>0.3401360544217687</v>
      </c>
      <c r="M89" s="11">
        <f t="shared" si="35"/>
        <v>0.28490028490028491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-0.27926912377835622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0.23336272121500495</v>
      </c>
      <c r="Q89" s="11">
        <f>2*'OddsRatio_working_3-way'!K89*'OddsRatio_working_3-way'!L89*'OddsRatio_working_3-way'!M89</f>
        <v>7.9106007191527092E-2</v>
      </c>
      <c r="R89" s="11">
        <f t="shared" si="36"/>
        <v>0</v>
      </c>
      <c r="S89" s="11">
        <f t="shared" si="37"/>
        <v>-0.83561948438028832</v>
      </c>
      <c r="T89" s="11">
        <f t="shared" si="38"/>
        <v>-0.28326084216280956</v>
      </c>
      <c r="U89" s="11">
        <f>'OddsRatio_working_3-way'!S89-'OddsRatio_working_3-way'!R89^2/3</f>
        <v>-0.83561948438028832</v>
      </c>
      <c r="V89" s="11">
        <f>'OddsRatio_working_3-way'!S89*'OddsRatio_working_3-way'!R89/3-2*'OddsRatio_working_3-way'!R89^3/27-'OddsRatio_working_3-way'!T89</f>
        <v>0.28326084216280956</v>
      </c>
      <c r="W89" s="11">
        <f>'OddsRatio_working_3-way'!V89^2+4*'OddsRatio_working_3-way'!U89^3/27</f>
        <v>-6.2047170083153746E-3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0.14700461022626082</v>
      </c>
      <c r="Y89" s="11">
        <f>IF('OddsRatio_working_3-way'!W89&gt;=0,IF('OddsRatio_working_3-way'!V89+SQRT('OddsRatio_working_3-way'!W89)&gt;0,0,PI()),ACOS('OddsRatio_working_3-way'!V89/(2*'OddsRatio_working_3-way'!X89)))</f>
        <v>0.27123019047760821</v>
      </c>
      <c r="Z89" s="11">
        <f>'OddsRatio_working_3-way'!X89^(1/3)*COS('OddsRatio_working_3-way'!Y89/3)</f>
        <v>0.52561320945183521</v>
      </c>
      <c r="AA89" s="11">
        <f>'OddsRatio_working_3-way'!X89^(1/3)*COS(('OddsRatio_working_3-way'!Y89+2*PI())/3)</f>
        <v>-0.30407325751455527</v>
      </c>
      <c r="AB89" s="11">
        <f>'OddsRatio_working_3-way'!X89^(1/3)*COS(('OddsRatio_working_3-way'!Y89+4*PI())/3)</f>
        <v>-0.22153995193728013</v>
      </c>
      <c r="AC89" s="11">
        <f>'OddsRatio_working_3-way'!X89^(1/3)*SIN('OddsRatio_working_3-way'!Y89/3)</f>
        <v>4.7650626192149645E-2</v>
      </c>
      <c r="AD89" s="11">
        <f>'OddsRatio_working_3-way'!X89^(1/3)*SIN(('OddsRatio_working_3-way'!Y89+2*PI())/3)</f>
        <v>0.43136907885388559</v>
      </c>
      <c r="AE89" s="11">
        <f>'OddsRatio_working_3-way'!X89^(1/3)*SIN(('OddsRatio_working_3-way'!Y89+4*PI())/3)</f>
        <v>-0.47901970504603503</v>
      </c>
      <c r="AF89" s="11">
        <f>-'OddsRatio_working_3-way'!U89/(3*'OddsRatio_working_3-way'!X89^(1/3))*COS(('OddsRatio_working_3-way'!Y89)/3)</f>
        <v>0.52561320945183521</v>
      </c>
      <c r="AG89" s="11">
        <f>-'OddsRatio_working_3-way'!U89/(3*'OddsRatio_working_3-way'!X89^(1/3))*COS(('OddsRatio_working_3-way'!Y89+2*PI())/3)</f>
        <v>-0.30407325751455527</v>
      </c>
      <c r="AH89" s="11">
        <f>-'OddsRatio_working_3-way'!U89/(3*'OddsRatio_working_3-way'!X89^(1/3))*COS(('OddsRatio_working_3-way'!Y89+4*PI())/3)</f>
        <v>-0.22153995193728013</v>
      </c>
      <c r="AI89" s="11">
        <f>'OddsRatio_working_3-way'!U89/(3*'OddsRatio_working_3-way'!X89^(1/3))*SIN(('OddsRatio_working_3-way'!Y89)/3)</f>
        <v>-4.7650626192149645E-2</v>
      </c>
      <c r="AJ89" s="11">
        <f>'OddsRatio_working_3-way'!U89/(3*'OddsRatio_working_3-way'!X89^(1/3))*SIN(('OddsRatio_working_3-way'!Y89+2*PI())/3)</f>
        <v>-0.43136907885388559</v>
      </c>
      <c r="AK89" s="11">
        <f>'OddsRatio_working_3-way'!U89/(3*'OddsRatio_working_3-way'!X89^(1/3))*SIN(('OddsRatio_working_3-way'!Y89+4*PI())/3)</f>
        <v>0.47901970504603503</v>
      </c>
      <c r="AL89" s="11">
        <f>'OddsRatio_working_3-way'!Z89+'OddsRatio_working_3-way'!AF89</f>
        <v>1.0512264189036704</v>
      </c>
      <c r="AM89" s="11">
        <f>'OddsRatio_working_3-way'!AA89+'OddsRatio_working_3-way'!AG89</f>
        <v>-0.60814651502911055</v>
      </c>
      <c r="AN89" s="11">
        <f>'OddsRatio_working_3-way'!AB89+'OddsRatio_working_3-way'!AH89</f>
        <v>-0.44307990387456025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1.0512264189036704</v>
      </c>
      <c r="AS89" s="11">
        <f>IF(('OddsRatio_working_3-way'!X89=0),IF(Q89&gt;0,-Q89^(1/3),(-Q89)^(1/3)),'OddsRatio_working_3-way'!AM89-'OddsRatio_working_3-way'!R89/3)</f>
        <v>-0.60814651502911055</v>
      </c>
      <c r="AT89" s="11">
        <f>IF(('OddsRatio_working_3-way'!X89=0),IF(Q89&gt;0,-Q89^(1/3),(-Q89)^(1/3)),'OddsRatio_working_3-way'!AN89-'OddsRatio_working_3-way'!R89/3)</f>
        <v>-0.44307990387456025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2.0299999999999998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4.5599999999999996</v>
      </c>
      <c r="D90" s="9">
        <f t="shared" si="26"/>
        <v>0.47944190931801883</v>
      </c>
      <c r="E90" s="9">
        <f t="shared" si="27"/>
        <v>0.31015219031562913</v>
      </c>
      <c r="F90" s="9">
        <f t="shared" si="28"/>
        <v>0.21040590036635218</v>
      </c>
      <c r="G90" s="9">
        <f t="shared" si="29"/>
        <v>1.0541343898461291</v>
      </c>
      <c r="H90" s="9">
        <f t="shared" si="30"/>
        <v>2.0857584215415126</v>
      </c>
      <c r="I90" s="9">
        <f t="shared" si="31"/>
        <v>3.2242235625753315</v>
      </c>
      <c r="J90" s="9">
        <f t="shared" si="32"/>
        <v>4.7527184278522192</v>
      </c>
      <c r="K90" s="11">
        <f t="shared" si="33"/>
        <v>0.49261083743842371</v>
      </c>
      <c r="L90" s="11">
        <f t="shared" si="34"/>
        <v>0.32154340836012862</v>
      </c>
      <c r="M90" s="11">
        <f t="shared" si="35"/>
        <v>0.2192982456140351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-0.26874996005369889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0.23273062354300211</v>
      </c>
      <c r="Q90" s="11">
        <f>2*'OddsRatio_working_3-way'!K90*'OddsRatio_working_3-way'!L90*'OddsRatio_working_3-way'!M90</f>
        <v>6.9471827923284213E-2</v>
      </c>
      <c r="R90" s="11">
        <f t="shared" si="36"/>
        <v>0</v>
      </c>
      <c r="S90" s="11">
        <f t="shared" si="37"/>
        <v>-0.86597454189946765</v>
      </c>
      <c r="T90" s="11">
        <f t="shared" si="38"/>
        <v>-0.25849986325357244</v>
      </c>
      <c r="U90" s="11">
        <f>'OddsRatio_working_3-way'!S90-'OddsRatio_working_3-way'!R90^2/3</f>
        <v>-0.86597454189946765</v>
      </c>
      <c r="V90" s="11">
        <f>'OddsRatio_working_3-way'!S90*'OddsRatio_working_3-way'!R90/3-2*'OddsRatio_working_3-way'!R90^3/27-'OddsRatio_working_3-way'!T90</f>
        <v>0.25849986325357244</v>
      </c>
      <c r="W90" s="11">
        <f>'OddsRatio_working_3-way'!V90^2+4*'OddsRatio_working_3-way'!U90^3/27</f>
        <v>-2.9385912596855829E-2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0.15508714638790305</v>
      </c>
      <c r="Y90" s="11">
        <f>IF('OddsRatio_working_3-way'!W90&gt;=0,IF('OddsRatio_working_3-way'!V90+SQRT('OddsRatio_working_3-way'!W90)&gt;0,0,PI()),ACOS('OddsRatio_working_3-way'!V90/(2*'OddsRatio_working_3-way'!X90)))</f>
        <v>0.58556138320174367</v>
      </c>
      <c r="Z90" s="11">
        <f>'OddsRatio_working_3-way'!X90^(1/3)*COS('OddsRatio_working_3-way'!Y90/3)</f>
        <v>0.52706719492306453</v>
      </c>
      <c r="AA90" s="11">
        <f>'OddsRatio_working_3-way'!X90^(1/3)*COS(('OddsRatio_working_3-way'!Y90+2*PI())/3)</f>
        <v>-0.35377640604934207</v>
      </c>
      <c r="AB90" s="11">
        <f>'OddsRatio_working_3-way'!X90^(1/3)*COS(('OddsRatio_working_3-way'!Y90+4*PI())/3)</f>
        <v>-0.17329078887372265</v>
      </c>
      <c r="AC90" s="11">
        <f>'OddsRatio_working_3-way'!X90^(1/3)*SIN('OddsRatio_working_3-way'!Y90/3)</f>
        <v>0.10420341966119968</v>
      </c>
      <c r="AD90" s="11">
        <f>'OddsRatio_working_3-way'!X90^(1/3)*SIN(('OddsRatio_working_3-way'!Y90+2*PI())/3)</f>
        <v>0.40435187047417864</v>
      </c>
      <c r="AE90" s="11">
        <f>'OddsRatio_working_3-way'!X90^(1/3)*SIN(('OddsRatio_working_3-way'!Y90+4*PI())/3)</f>
        <v>-0.50855529013537826</v>
      </c>
      <c r="AF90" s="11">
        <f>-'OddsRatio_working_3-way'!U90/(3*'OddsRatio_working_3-way'!X90^(1/3))*COS(('OddsRatio_working_3-way'!Y90)/3)</f>
        <v>0.52706719492306453</v>
      </c>
      <c r="AG90" s="11">
        <f>-'OddsRatio_working_3-way'!U90/(3*'OddsRatio_working_3-way'!X90^(1/3))*COS(('OddsRatio_working_3-way'!Y90+2*PI())/3)</f>
        <v>-0.35377640604934207</v>
      </c>
      <c r="AH90" s="11">
        <f>-'OddsRatio_working_3-way'!U90/(3*'OddsRatio_working_3-way'!X90^(1/3))*COS(('OddsRatio_working_3-way'!Y90+4*PI())/3)</f>
        <v>-0.17329078887372265</v>
      </c>
      <c r="AI90" s="11">
        <f>'OddsRatio_working_3-way'!U90/(3*'OddsRatio_working_3-way'!X90^(1/3))*SIN(('OddsRatio_working_3-way'!Y90)/3)</f>
        <v>-0.10420341966119968</v>
      </c>
      <c r="AJ90" s="11">
        <f>'OddsRatio_working_3-way'!U90/(3*'OddsRatio_working_3-way'!X90^(1/3))*SIN(('OddsRatio_working_3-way'!Y90+2*PI())/3)</f>
        <v>-0.40435187047417864</v>
      </c>
      <c r="AK90" s="11">
        <f>'OddsRatio_working_3-way'!U90/(3*'OddsRatio_working_3-way'!X90^(1/3))*SIN(('OddsRatio_working_3-way'!Y90+4*PI())/3)</f>
        <v>0.50855529013537826</v>
      </c>
      <c r="AL90" s="11">
        <f>'OddsRatio_working_3-way'!Z90+'OddsRatio_working_3-way'!AF90</f>
        <v>1.0541343898461291</v>
      </c>
      <c r="AM90" s="11">
        <f>'OddsRatio_working_3-way'!AA90+'OddsRatio_working_3-way'!AG90</f>
        <v>-0.70755281209868415</v>
      </c>
      <c r="AN90" s="11">
        <f>'OddsRatio_working_3-way'!AB90+'OddsRatio_working_3-way'!AH90</f>
        <v>-0.3465815777474453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1.0541343898461291</v>
      </c>
      <c r="AS90" s="11">
        <f>IF(('OddsRatio_working_3-way'!X90=0),IF(Q90&gt;0,-Q90^(1/3),(-Q90)^(1/3)),'OddsRatio_working_3-way'!AM90-'OddsRatio_working_3-way'!R90/3)</f>
        <v>-0.70755281209868415</v>
      </c>
      <c r="AT90" s="11">
        <f>IF(('OddsRatio_working_3-way'!X90=0),IF(Q90&gt;0,-Q90^(1/3),(-Q90)^(1/3)),'OddsRatio_working_3-way'!AN90-'OddsRatio_working_3-way'!R90/3)</f>
        <v>-0.3465815777474453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2.1</v>
      </c>
      <c r="B91" s="4">
        <f>IF('True_Odds_Calculator_3-way'!B92="","",'True_Odds_Calculator_3-way'!B92)</f>
        <v>3.25</v>
      </c>
      <c r="C91" s="4">
        <f>IF('True_Odds_Calculator_3-way'!C92="","",'True_Odds_Calculator_3-way'!C92)</f>
        <v>3.66</v>
      </c>
      <c r="D91" s="9">
        <f t="shared" si="26"/>
        <v>0.45442617531086155</v>
      </c>
      <c r="E91" s="9">
        <f t="shared" si="27"/>
        <v>0.28937474151741005</v>
      </c>
      <c r="F91" s="9">
        <f t="shared" si="28"/>
        <v>0.25619908317172835</v>
      </c>
      <c r="G91" s="9">
        <f t="shared" si="29"/>
        <v>1.0914340572999959</v>
      </c>
      <c r="H91" s="9">
        <f t="shared" si="30"/>
        <v>2.2005774630299961</v>
      </c>
      <c r="I91" s="9">
        <f t="shared" si="31"/>
        <v>3.4557266289249906</v>
      </c>
      <c r="J91" s="9">
        <f t="shared" si="32"/>
        <v>3.9032145924179886</v>
      </c>
      <c r="K91" s="11">
        <f t="shared" si="33"/>
        <v>0.47619047619047616</v>
      </c>
      <c r="L91" s="11">
        <f t="shared" si="34"/>
        <v>0.30769230769230771</v>
      </c>
      <c r="M91" s="11">
        <f t="shared" si="35"/>
        <v>0.27322404371584696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-0.2635561160151324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0.24059728977761766</v>
      </c>
      <c r="Q91" s="11">
        <f>2*'OddsRatio_working_3-way'!K91*'OddsRatio_working_3-way'!L91*'OddsRatio_working_3-way'!M91</f>
        <v>8.0065653836145639E-2</v>
      </c>
      <c r="R91" s="11">
        <f t="shared" si="36"/>
        <v>0</v>
      </c>
      <c r="S91" s="11">
        <f t="shared" si="37"/>
        <v>-0.91288828130933397</v>
      </c>
      <c r="T91" s="11">
        <f t="shared" si="38"/>
        <v>-0.303789777473988</v>
      </c>
      <c r="U91" s="11">
        <f>'OddsRatio_working_3-way'!S91-'OddsRatio_working_3-way'!R91^2/3</f>
        <v>-0.91288828130933397</v>
      </c>
      <c r="V91" s="11">
        <f>'OddsRatio_working_3-way'!S91*'OddsRatio_working_3-way'!R91/3-2*'OddsRatio_working_3-way'!R91^3/27-'OddsRatio_working_3-way'!T91</f>
        <v>0.303789777473988</v>
      </c>
      <c r="W91" s="11">
        <f>'OddsRatio_working_3-way'!V91^2+4*'OddsRatio_working_3-way'!U91^3/27</f>
        <v>-2.0418312653781245E-2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0.1678589747015902</v>
      </c>
      <c r="Y91" s="11">
        <f>IF('OddsRatio_working_3-way'!W91&gt;=0,IF('OddsRatio_working_3-way'!V91+SQRT('OddsRatio_working_3-way'!W91)&gt;0,0,PI()),ACOS('OddsRatio_working_3-way'!V91/(2*'OddsRatio_working_3-way'!X91)))</f>
        <v>0.43966137545566353</v>
      </c>
      <c r="Z91" s="11">
        <f>'OddsRatio_working_3-way'!X91^(1/3)*COS('OddsRatio_working_3-way'!Y91/3)</f>
        <v>0.54571702864999805</v>
      </c>
      <c r="AA91" s="11">
        <f>'OddsRatio_working_3-way'!X91^(1/3)*COS(('OddsRatio_working_3-way'!Y91+2*PI())/3)</f>
        <v>-0.34262070901808783</v>
      </c>
      <c r="AB91" s="11">
        <f>'OddsRatio_working_3-way'!X91^(1/3)*COS(('OddsRatio_working_3-way'!Y91+4*PI())/3)</f>
        <v>-0.20309631963191027</v>
      </c>
      <c r="AC91" s="11">
        <f>'OddsRatio_working_3-way'!X91^(1/3)*SIN('OddsRatio_working_3-way'!Y91/3)</f>
        <v>8.0554443770627898E-2</v>
      </c>
      <c r="AD91" s="11">
        <f>'OddsRatio_working_3-way'!X91^(1/3)*SIN(('OddsRatio_working_3-way'!Y91+2*PI())/3)</f>
        <v>0.43232758820334471</v>
      </c>
      <c r="AE91" s="11">
        <f>'OddsRatio_working_3-way'!X91^(1/3)*SIN(('OddsRatio_working_3-way'!Y91+4*PI())/3)</f>
        <v>-0.51288203197397253</v>
      </c>
      <c r="AF91" s="11">
        <f>-'OddsRatio_working_3-way'!U91/(3*'OddsRatio_working_3-way'!X91^(1/3))*COS(('OddsRatio_working_3-way'!Y91)/3)</f>
        <v>0.54571702864999794</v>
      </c>
      <c r="AG91" s="11">
        <f>-'OddsRatio_working_3-way'!U91/(3*'OddsRatio_working_3-way'!X91^(1/3))*COS(('OddsRatio_working_3-way'!Y91+2*PI())/3)</f>
        <v>-0.34262070901808778</v>
      </c>
      <c r="AH91" s="11">
        <f>-'OddsRatio_working_3-way'!U91/(3*'OddsRatio_working_3-way'!X91^(1/3))*COS(('OddsRatio_working_3-way'!Y91+4*PI())/3)</f>
        <v>-0.20309631963191024</v>
      </c>
      <c r="AI91" s="11">
        <f>'OddsRatio_working_3-way'!U91/(3*'OddsRatio_working_3-way'!X91^(1/3))*SIN(('OddsRatio_working_3-way'!Y91)/3)</f>
        <v>-8.0554443770627884E-2</v>
      </c>
      <c r="AJ91" s="11">
        <f>'OddsRatio_working_3-way'!U91/(3*'OddsRatio_working_3-way'!X91^(1/3))*SIN(('OddsRatio_working_3-way'!Y91+2*PI())/3)</f>
        <v>-0.4323275882033446</v>
      </c>
      <c r="AK91" s="11">
        <f>'OddsRatio_working_3-way'!U91/(3*'OddsRatio_working_3-way'!X91^(1/3))*SIN(('OddsRatio_working_3-way'!Y91+4*PI())/3)</f>
        <v>0.51288203197397242</v>
      </c>
      <c r="AL91" s="11">
        <f>'OddsRatio_working_3-way'!Z91+'OddsRatio_working_3-way'!AF91</f>
        <v>1.0914340572999959</v>
      </c>
      <c r="AM91" s="11">
        <f>'OddsRatio_working_3-way'!AA91+'OddsRatio_working_3-way'!AG91</f>
        <v>-0.68524141803617566</v>
      </c>
      <c r="AN91" s="11">
        <f>'OddsRatio_working_3-way'!AB91+'OddsRatio_working_3-way'!AH91</f>
        <v>-0.40619263926382054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1.0914340572999959</v>
      </c>
      <c r="AS91" s="11">
        <f>IF(('OddsRatio_working_3-way'!X91=0),IF(Q91&gt;0,-Q91^(1/3),(-Q91)^(1/3)),'OddsRatio_working_3-way'!AM91-'OddsRatio_working_3-way'!R91/3)</f>
        <v>-0.68524141803617566</v>
      </c>
      <c r="AT91" s="11">
        <f>IF(('OddsRatio_working_3-way'!X91=0),IF(Q91&gt;0,-Q91^(1/3),(-Q91)^(1/3)),'OddsRatio_working_3-way'!AN91-'OddsRatio_working_3-way'!R91/3)</f>
        <v>-0.40619263926382054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7.49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1.49</v>
      </c>
      <c r="D92" s="9">
        <f t="shared" si="26"/>
        <v>0.12299289751166602</v>
      </c>
      <c r="E92" s="9">
        <f t="shared" si="27"/>
        <v>0.22696507777652999</v>
      </c>
      <c r="F92" s="9">
        <f t="shared" si="28"/>
        <v>0.65004202471180395</v>
      </c>
      <c r="G92" s="9">
        <f t="shared" si="29"/>
        <v>1.0986981186091587</v>
      </c>
      <c r="H92" s="9">
        <f t="shared" si="30"/>
        <v>8.1305507897734408</v>
      </c>
      <c r="I92" s="9">
        <f t="shared" si="31"/>
        <v>4.4059641676883912</v>
      </c>
      <c r="J92" s="9">
        <f t="shared" si="32"/>
        <v>1.5383620781184877</v>
      </c>
      <c r="K92" s="11">
        <f t="shared" si="33"/>
        <v>0.13351134846461948</v>
      </c>
      <c r="L92" s="11">
        <f t="shared" si="34"/>
        <v>0.24390243902439027</v>
      </c>
      <c r="M92" s="11">
        <f t="shared" si="35"/>
        <v>0.67114093959731547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-0.2154519989658279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0.22029700319583642</v>
      </c>
      <c r="Q92" s="11">
        <f>2*'OddsRatio_working_3-way'!K92*'OddsRatio_working_3-way'!L92*'OddsRatio_working_3-way'!M92</f>
        <v>4.3709722856316746E-2</v>
      </c>
      <c r="R92" s="11">
        <f t="shared" si="36"/>
        <v>0</v>
      </c>
      <c r="S92" s="11">
        <f t="shared" si="37"/>
        <v>-1.0224876271896506</v>
      </c>
      <c r="T92" s="11">
        <f t="shared" si="38"/>
        <v>-0.20287452920429574</v>
      </c>
      <c r="U92" s="11">
        <f>'OddsRatio_working_3-way'!S92-'OddsRatio_working_3-way'!R92^2/3</f>
        <v>-1.0224876271896506</v>
      </c>
      <c r="V92" s="11">
        <f>'OddsRatio_working_3-way'!S92*'OddsRatio_working_3-way'!R92/3-2*'OddsRatio_working_3-way'!R92^3/27-'OddsRatio_working_3-way'!T92</f>
        <v>0.20287452920429574</v>
      </c>
      <c r="W92" s="11">
        <f>'OddsRatio_working_3-way'!V92^2+4*'OddsRatio_working_3-way'!U92^3/27</f>
        <v>-0.11721101185094124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0.19897806817009123</v>
      </c>
      <c r="Y92" s="11">
        <f>IF('OddsRatio_working_3-way'!W92&gt;=0,IF('OddsRatio_working_3-way'!V92+SQRT('OddsRatio_working_3-way'!W92)&gt;0,0,PI()),ACOS('OddsRatio_working_3-way'!V92/(2*'OddsRatio_working_3-way'!X92)))</f>
        <v>1.0358542812310485</v>
      </c>
      <c r="Z92" s="11">
        <f>'OddsRatio_working_3-way'!X92^(1/3)*COS('OddsRatio_working_3-way'!Y92/3)</f>
        <v>0.54934905930457933</v>
      </c>
      <c r="AA92" s="11">
        <f>'OddsRatio_working_3-way'!X92^(1/3)*COS(('OddsRatio_working_3-way'!Y92+2*PI())/3)</f>
        <v>-0.44579908977821953</v>
      </c>
      <c r="AB92" s="11">
        <f>'OddsRatio_working_3-way'!X92^(1/3)*COS(('OddsRatio_working_3-way'!Y92+4*PI())/3)</f>
        <v>-0.10354996952636021</v>
      </c>
      <c r="AC92" s="11">
        <f>'OddsRatio_working_3-way'!X92^(1/3)*SIN('OddsRatio_working_3-way'!Y92/3)</f>
        <v>0.19759762170732381</v>
      </c>
      <c r="AD92" s="11">
        <f>'OddsRatio_working_3-way'!X92^(1/3)*SIN(('OddsRatio_working_3-way'!Y92+2*PI())/3)</f>
        <v>0.37695143004918796</v>
      </c>
      <c r="AE92" s="11">
        <f>'OddsRatio_working_3-way'!X92^(1/3)*SIN(('OddsRatio_working_3-way'!Y92+4*PI())/3)</f>
        <v>-0.57454905175651172</v>
      </c>
      <c r="AF92" s="11">
        <f>-'OddsRatio_working_3-way'!U92/(3*'OddsRatio_working_3-way'!X92^(1/3))*COS(('OddsRatio_working_3-way'!Y92)/3)</f>
        <v>0.54934905930457922</v>
      </c>
      <c r="AG92" s="11">
        <f>-'OddsRatio_working_3-way'!U92/(3*'OddsRatio_working_3-way'!X92^(1/3))*COS(('OddsRatio_working_3-way'!Y92+2*PI())/3)</f>
        <v>-0.44579908977821942</v>
      </c>
      <c r="AH92" s="11">
        <f>-'OddsRatio_working_3-way'!U92/(3*'OddsRatio_working_3-way'!X92^(1/3))*COS(('OddsRatio_working_3-way'!Y92+4*PI())/3)</f>
        <v>-0.1035499695263602</v>
      </c>
      <c r="AI92" s="11">
        <f>'OddsRatio_working_3-way'!U92/(3*'OddsRatio_working_3-way'!X92^(1/3))*SIN(('OddsRatio_working_3-way'!Y92)/3)</f>
        <v>-0.19759762170732378</v>
      </c>
      <c r="AJ92" s="11">
        <f>'OddsRatio_working_3-way'!U92/(3*'OddsRatio_working_3-way'!X92^(1/3))*SIN(('OddsRatio_working_3-way'!Y92+2*PI())/3)</f>
        <v>-0.37695143004918791</v>
      </c>
      <c r="AK92" s="11">
        <f>'OddsRatio_working_3-way'!U92/(3*'OddsRatio_working_3-way'!X92^(1/3))*SIN(('OddsRatio_working_3-way'!Y92+4*PI())/3)</f>
        <v>0.57454905175651161</v>
      </c>
      <c r="AL92" s="11">
        <f>'OddsRatio_working_3-way'!Z92+'OddsRatio_working_3-way'!AF92</f>
        <v>1.0986981186091587</v>
      </c>
      <c r="AM92" s="11">
        <f>'OddsRatio_working_3-way'!AA92+'OddsRatio_working_3-way'!AG92</f>
        <v>-0.89159817955643894</v>
      </c>
      <c r="AN92" s="11">
        <f>'OddsRatio_working_3-way'!AB92+'OddsRatio_working_3-way'!AH92</f>
        <v>-0.20709993905272039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1.0986981186091587</v>
      </c>
      <c r="AS92" s="11">
        <f>IF(('OddsRatio_working_3-way'!X92=0),IF(Q92&gt;0,-Q92^(1/3),(-Q92)^(1/3)),'OddsRatio_working_3-way'!AM92-'OddsRatio_working_3-way'!R92/3)</f>
        <v>-0.89159817955643894</v>
      </c>
      <c r="AT92" s="11">
        <f>IF(('OddsRatio_working_3-way'!X92=0),IF(Q92&gt;0,-Q92^(1/3),(-Q92)^(1/3)),'OddsRatio_working_3-way'!AN92-'OddsRatio_working_3-way'!R92/3)</f>
        <v>-0.20709993905272039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1.28</v>
      </c>
      <c r="B93" s="4">
        <f>IF('True_Odds_Calculator_3-way'!B94="","",'True_Odds_Calculator_3-way'!B94)</f>
        <v>5.41</v>
      </c>
      <c r="C93" s="4">
        <f>IF('True_Odds_Calculator_3-way'!C94="","",'True_Odds_Calculator_3-way'!C94)</f>
        <v>12.16</v>
      </c>
      <c r="D93" s="9">
        <f t="shared" si="26"/>
        <v>0.75953020805096882</v>
      </c>
      <c r="E93" s="9">
        <f t="shared" si="27"/>
        <v>0.16704244469491691</v>
      </c>
      <c r="F93" s="9">
        <f t="shared" si="28"/>
        <v>7.3427347254114247E-2</v>
      </c>
      <c r="G93" s="9">
        <f t="shared" si="29"/>
        <v>1.130726173138096</v>
      </c>
      <c r="H93" s="9">
        <f t="shared" si="30"/>
        <v>1.3166033284786669</v>
      </c>
      <c r="I93" s="9">
        <f t="shared" si="31"/>
        <v>5.9865024235390027</v>
      </c>
      <c r="J93" s="9">
        <f t="shared" si="32"/>
        <v>13.61890409222115</v>
      </c>
      <c r="K93" s="11">
        <f t="shared" si="33"/>
        <v>0.78125</v>
      </c>
      <c r="L93" s="11">
        <f t="shared" si="34"/>
        <v>0.18484288354898337</v>
      </c>
      <c r="M93" s="11">
        <f t="shared" si="35"/>
        <v>8.2236842105263164E-2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-0.16365150580066157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0.18822983297256543</v>
      </c>
      <c r="Q93" s="11">
        <f>2*'OddsRatio_working_3-way'!K93*'OddsRatio_working_3-way'!L93*'OddsRatio_working_3-way'!M93</f>
        <v>2.3751398482342641E-2</v>
      </c>
      <c r="R93" s="11">
        <f t="shared" si="36"/>
        <v>0</v>
      </c>
      <c r="S93" s="11">
        <f t="shared" si="37"/>
        <v>-1.1501869906522089</v>
      </c>
      <c r="T93" s="11">
        <f t="shared" si="38"/>
        <v>-0.14513400512961627</v>
      </c>
      <c r="U93" s="11">
        <f>'OddsRatio_working_3-way'!S93-'OddsRatio_working_3-way'!R93^2/3</f>
        <v>-1.1501869906522089</v>
      </c>
      <c r="V93" s="11">
        <f>'OddsRatio_working_3-way'!S93*'OddsRatio_working_3-way'!R93/3-2*'OddsRatio_working_3-way'!R93^3/27-'OddsRatio_working_3-way'!T93</f>
        <v>0.14513400512961627</v>
      </c>
      <c r="W93" s="11">
        <f>'OddsRatio_working_3-way'!V93^2+4*'OddsRatio_working_3-way'!U93^3/27</f>
        <v>-0.20436086219209809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0.23739457746390374</v>
      </c>
      <c r="Y93" s="11">
        <f>IF('OddsRatio_working_3-way'!W93&gt;=0,IF('OddsRatio_working_3-way'!V93+SQRT('OddsRatio_working_3-way'!W93)&gt;0,0,PI()),ACOS('OddsRatio_working_3-way'!V93/(2*'OddsRatio_working_3-way'!X93)))</f>
        <v>1.260142785090665</v>
      </c>
      <c r="Z93" s="11">
        <f>'OddsRatio_working_3-way'!X93^(1/3)*COS('OddsRatio_working_3-way'!Y93/3)</f>
        <v>0.5653630865690481</v>
      </c>
      <c r="AA93" s="11">
        <f>'OddsRatio_working_3-way'!X93^(1/3)*COS(('OddsRatio_working_3-way'!Y93+2*PI())/3)</f>
        <v>-0.50135980677198522</v>
      </c>
      <c r="AB93" s="11">
        <f>'OddsRatio_working_3-way'!X93^(1/3)*COS(('OddsRatio_working_3-way'!Y93+4*PI())/3)</f>
        <v>-6.4003279797062967E-2</v>
      </c>
      <c r="AC93" s="11">
        <f>'OddsRatio_working_3-way'!X93^(1/3)*SIN('OddsRatio_working_3-way'!Y93/3)</f>
        <v>0.25250790858081135</v>
      </c>
      <c r="AD93" s="11">
        <f>'OddsRatio_working_3-way'!X93^(1/3)*SIN(('OddsRatio_working_3-way'!Y93+2*PI())/3)</f>
        <v>0.36336484104037076</v>
      </c>
      <c r="AE93" s="11">
        <f>'OddsRatio_working_3-way'!X93^(1/3)*SIN(('OddsRatio_working_3-way'!Y93+4*PI())/3)</f>
        <v>-0.6158727496211821</v>
      </c>
      <c r="AF93" s="11">
        <f>-'OddsRatio_working_3-way'!U93/(3*'OddsRatio_working_3-way'!X93^(1/3))*COS(('OddsRatio_working_3-way'!Y93)/3)</f>
        <v>0.56536308656904799</v>
      </c>
      <c r="AG93" s="11">
        <f>-'OddsRatio_working_3-way'!U93/(3*'OddsRatio_working_3-way'!X93^(1/3))*COS(('OddsRatio_working_3-way'!Y93+2*PI())/3)</f>
        <v>-0.50135980677198522</v>
      </c>
      <c r="AH93" s="11">
        <f>-'OddsRatio_working_3-way'!U93/(3*'OddsRatio_working_3-way'!X93^(1/3))*COS(('OddsRatio_working_3-way'!Y93+4*PI())/3)</f>
        <v>-6.4003279797062954E-2</v>
      </c>
      <c r="AI93" s="11">
        <f>'OddsRatio_working_3-way'!U93/(3*'OddsRatio_working_3-way'!X93^(1/3))*SIN(('OddsRatio_working_3-way'!Y93)/3)</f>
        <v>-0.25250790858081129</v>
      </c>
      <c r="AJ93" s="11">
        <f>'OddsRatio_working_3-way'!U93/(3*'OddsRatio_working_3-way'!X93^(1/3))*SIN(('OddsRatio_working_3-way'!Y93+2*PI())/3)</f>
        <v>-0.3633648410403707</v>
      </c>
      <c r="AK93" s="11">
        <f>'OddsRatio_working_3-way'!U93/(3*'OddsRatio_working_3-way'!X93^(1/3))*SIN(('OddsRatio_working_3-way'!Y93+4*PI())/3)</f>
        <v>0.61587274962118199</v>
      </c>
      <c r="AL93" s="11">
        <f>'OddsRatio_working_3-way'!Z93+'OddsRatio_working_3-way'!AF93</f>
        <v>1.130726173138096</v>
      </c>
      <c r="AM93" s="11">
        <f>'OddsRatio_working_3-way'!AA93+'OddsRatio_working_3-way'!AG93</f>
        <v>-1.0027196135439704</v>
      </c>
      <c r="AN93" s="11">
        <f>'OddsRatio_working_3-way'!AB93+'OddsRatio_working_3-way'!AH93</f>
        <v>-0.12800655959412593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1.130726173138096</v>
      </c>
      <c r="AS93" s="11">
        <f>IF(('OddsRatio_working_3-way'!X93=0),IF(Q93&gt;0,-Q93^(1/3),(-Q93)^(1/3)),'OddsRatio_working_3-way'!AM93-'OddsRatio_working_3-way'!R93/3)</f>
        <v>-1.0027196135439704</v>
      </c>
      <c r="AT93" s="11">
        <f>IF(('OddsRatio_working_3-way'!X93=0),IF(Q93&gt;0,-Q93^(1/3),(-Q93)^(1/3)),'OddsRatio_working_3-way'!AN93-'OddsRatio_working_3-way'!R93/3)</f>
        <v>-0.12800655959412593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3.08</v>
      </c>
      <c r="B94" s="4">
        <f>IF('True_Odds_Calculator_3-way'!B95="","",'True_Odds_Calculator_3-way'!B95)</f>
        <v>3.5</v>
      </c>
      <c r="C94" s="4">
        <f>IF('True_Odds_Calculator_3-way'!C95="","",'True_Odds_Calculator_3-way'!C95)</f>
        <v>2.4300000000000002</v>
      </c>
      <c r="D94" s="9">
        <f t="shared" si="26"/>
        <v>0.31746078126622002</v>
      </c>
      <c r="E94" s="9">
        <f t="shared" si="27"/>
        <v>0.27900780819043697</v>
      </c>
      <c r="F94" s="9">
        <f t="shared" si="28"/>
        <v>0.40353141054334296</v>
      </c>
      <c r="G94" s="9">
        <f t="shared" si="29"/>
        <v>1.0336516336022383</v>
      </c>
      <c r="H94" s="9">
        <f t="shared" si="30"/>
        <v>3.1499953978926554</v>
      </c>
      <c r="I94" s="9">
        <f t="shared" si="31"/>
        <v>3.5841290840055966</v>
      </c>
      <c r="J94" s="9">
        <f t="shared" si="32"/>
        <v>2.478121836051201</v>
      </c>
      <c r="K94" s="11">
        <f t="shared" si="33"/>
        <v>0.32467532467532467</v>
      </c>
      <c r="L94" s="11">
        <f t="shared" si="34"/>
        <v>0.2857142857142857</v>
      </c>
      <c r="M94" s="11">
        <f t="shared" si="35"/>
        <v>0.41152263374485593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-0.28386663307298221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0.22942959450895956</v>
      </c>
      <c r="Q94" s="11">
        <f>2*'OddsRatio_working_3-way'!K94*'OddsRatio_working_3-way'!L94*'OddsRatio_working_3-way'!M94</f>
        <v>7.6349282698489035E-2</v>
      </c>
      <c r="R94" s="11">
        <f t="shared" si="36"/>
        <v>0</v>
      </c>
      <c r="S94" s="11">
        <f t="shared" si="37"/>
        <v>-0.80823023130715443</v>
      </c>
      <c r="T94" s="11">
        <f t="shared" si="38"/>
        <v>-0.26896180742334591</v>
      </c>
      <c r="U94" s="11">
        <f>'OddsRatio_working_3-way'!S94-'OddsRatio_working_3-way'!R94^2/3</f>
        <v>-0.80823023130715443</v>
      </c>
      <c r="V94" s="11">
        <f>'OddsRatio_working_3-way'!S94*'OddsRatio_working_3-way'!R94/3-2*'OddsRatio_working_3-way'!R94^3/27-'OddsRatio_working_3-way'!T94</f>
        <v>0.26896180742334591</v>
      </c>
      <c r="W94" s="11">
        <f>'OddsRatio_working_3-way'!V94^2+4*'OddsRatio_working_3-way'!U94^3/27</f>
        <v>-5.87660832478068E-3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0.13983656726444418</v>
      </c>
      <c r="Y94" s="11">
        <f>IF('OddsRatio_working_3-way'!W94&gt;=0,IF('OddsRatio_working_3-way'!V94+SQRT('OddsRatio_working_3-way'!W94)&gt;0,0,PI()),ACOS('OddsRatio_working_3-way'!V94/(2*'OddsRatio_working_3-way'!X94)))</f>
        <v>0.277656090204633</v>
      </c>
      <c r="Z94" s="11">
        <f>'OddsRatio_working_3-way'!X94^(1/3)*COS('OddsRatio_working_3-way'!Y94/3)</f>
        <v>0.51682581680111916</v>
      </c>
      <c r="AA94" s="11">
        <f>'OddsRatio_working_3-way'!X94^(1/3)*COS(('OddsRatio_working_3-way'!Y94+2*PI())/3)</f>
        <v>-0.29995642946799705</v>
      </c>
      <c r="AB94" s="11">
        <f>'OddsRatio_working_3-way'!X94^(1/3)*COS(('OddsRatio_working_3-way'!Y94+4*PI())/3)</f>
        <v>-0.21686938733312222</v>
      </c>
      <c r="AC94" s="11">
        <f>'OddsRatio_working_3-way'!X94^(1/3)*SIN('OddsRatio_working_3-way'!Y94/3)</f>
        <v>4.797032614273971E-2</v>
      </c>
      <c r="AD94" s="11">
        <f>'OddsRatio_working_3-way'!X94^(1/3)*SIN(('OddsRatio_working_3-way'!Y94+2*PI())/3)</f>
        <v>0.42359912361004159</v>
      </c>
      <c r="AE94" s="11">
        <f>'OddsRatio_working_3-way'!X94^(1/3)*SIN(('OddsRatio_working_3-way'!Y94+4*PI())/3)</f>
        <v>-0.47156944975278137</v>
      </c>
      <c r="AF94" s="11">
        <f>-'OddsRatio_working_3-way'!U94/(3*'OddsRatio_working_3-way'!X94^(1/3))*COS(('OddsRatio_working_3-way'!Y94)/3)</f>
        <v>0.51682581680111916</v>
      </c>
      <c r="AG94" s="11">
        <f>-'OddsRatio_working_3-way'!U94/(3*'OddsRatio_working_3-way'!X94^(1/3))*COS(('OddsRatio_working_3-way'!Y94+2*PI())/3)</f>
        <v>-0.29995642946799705</v>
      </c>
      <c r="AH94" s="11">
        <f>-'OddsRatio_working_3-way'!U94/(3*'OddsRatio_working_3-way'!X94^(1/3))*COS(('OddsRatio_working_3-way'!Y94+4*PI())/3)</f>
        <v>-0.21686938733312222</v>
      </c>
      <c r="AI94" s="11">
        <f>'OddsRatio_working_3-way'!U94/(3*'OddsRatio_working_3-way'!X94^(1/3))*SIN(('OddsRatio_working_3-way'!Y94)/3)</f>
        <v>-4.797032614273971E-2</v>
      </c>
      <c r="AJ94" s="11">
        <f>'OddsRatio_working_3-way'!U94/(3*'OddsRatio_working_3-way'!X94^(1/3))*SIN(('OddsRatio_working_3-way'!Y94+2*PI())/3)</f>
        <v>-0.42359912361004159</v>
      </c>
      <c r="AK94" s="11">
        <f>'OddsRatio_working_3-way'!U94/(3*'OddsRatio_working_3-way'!X94^(1/3))*SIN(('OddsRatio_working_3-way'!Y94+4*PI())/3)</f>
        <v>0.47156944975278137</v>
      </c>
      <c r="AL94" s="11">
        <f>'OddsRatio_working_3-way'!Z94+'OddsRatio_working_3-way'!AF94</f>
        <v>1.0336516336022383</v>
      </c>
      <c r="AM94" s="11">
        <f>'OddsRatio_working_3-way'!AA94+'OddsRatio_working_3-way'!AG94</f>
        <v>-0.59991285893599411</v>
      </c>
      <c r="AN94" s="11">
        <f>'OddsRatio_working_3-way'!AB94+'OddsRatio_working_3-way'!AH94</f>
        <v>-0.43373877466624444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1.0336516336022383</v>
      </c>
      <c r="AS94" s="11">
        <f>IF(('OddsRatio_working_3-way'!X94=0),IF(Q94&gt;0,-Q94^(1/3),(-Q94)^(1/3)),'OddsRatio_working_3-way'!AM94-'OddsRatio_working_3-way'!R94/3)</f>
        <v>-0.59991285893599411</v>
      </c>
      <c r="AT94" s="11">
        <f>IF(('OddsRatio_working_3-way'!X94=0),IF(Q94&gt;0,-Q94^(1/3),(-Q94)^(1/3)),'OddsRatio_working_3-way'!AN94-'OddsRatio_working_3-way'!R94/3)</f>
        <v>-0.43373877466624444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1.77</v>
      </c>
      <c r="B95" s="4">
        <f>IF('True_Odds_Calculator_3-way'!B96="","",'True_Odds_Calculator_3-way'!B96)</f>
        <v>3.95</v>
      </c>
      <c r="C95" s="4">
        <f>IF('True_Odds_Calculator_3-way'!C96="","",'True_Odds_Calculator_3-way'!C96)</f>
        <v>4.8600000000000003</v>
      </c>
      <c r="D95" s="9">
        <f t="shared" si="26"/>
        <v>0.55507701141310728</v>
      </c>
      <c r="E95" s="9">
        <f t="shared" si="27"/>
        <v>0.24564711178904577</v>
      </c>
      <c r="F95" s="9">
        <f t="shared" si="28"/>
        <v>0.19927587679784717</v>
      </c>
      <c r="G95" s="9">
        <f t="shared" si="29"/>
        <v>1.0409763892560591</v>
      </c>
      <c r="H95" s="9">
        <f t="shared" si="30"/>
        <v>1.8015518197271654</v>
      </c>
      <c r="I95" s="9">
        <f t="shared" si="31"/>
        <v>4.0708803483053746</v>
      </c>
      <c r="J95" s="9">
        <f t="shared" si="32"/>
        <v>5.0181688625283885</v>
      </c>
      <c r="K95" s="11">
        <f t="shared" si="33"/>
        <v>0.56497175141242939</v>
      </c>
      <c r="L95" s="11">
        <f t="shared" si="34"/>
        <v>0.25316455696202528</v>
      </c>
      <c r="M95" s="11">
        <f t="shared" si="35"/>
        <v>0.20576131687242796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-0.2580437915646544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0.223080995765287</v>
      </c>
      <c r="Q95" s="11">
        <f>2*'OddsRatio_working_3-way'!K95*'OddsRatio_working_3-way'!L95*'OddsRatio_working_3-way'!M95</f>
        <v>5.8860421046249854E-2</v>
      </c>
      <c r="R95" s="11">
        <f t="shared" si="36"/>
        <v>0</v>
      </c>
      <c r="S95" s="11">
        <f t="shared" si="37"/>
        <v>-0.86450828525123702</v>
      </c>
      <c r="T95" s="11">
        <f t="shared" si="38"/>
        <v>-0.22810244993436329</v>
      </c>
      <c r="U95" s="11">
        <f>'OddsRatio_working_3-way'!S95-'OddsRatio_working_3-way'!R95^2/3</f>
        <v>-0.86450828525123702</v>
      </c>
      <c r="V95" s="11">
        <f>'OddsRatio_working_3-way'!S95*'OddsRatio_working_3-way'!R95/3-2*'OddsRatio_working_3-way'!R95^3/27-'OddsRatio_working_3-way'!T95</f>
        <v>0.22810244993436329</v>
      </c>
      <c r="W95" s="11">
        <f>'OddsRatio_working_3-way'!V95^2+4*'OddsRatio_working_3-way'!U95^3/27</f>
        <v>-4.3689496408806448E-2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0.15469342590658561</v>
      </c>
      <c r="Y95" s="11">
        <f>IF('OddsRatio_working_3-way'!W95&gt;=0,IF('OddsRatio_working_3-way'!V95+SQRT('OddsRatio_working_3-way'!W95)&gt;0,0,PI()),ACOS('OddsRatio_working_3-way'!V95/(2*'OddsRatio_working_3-way'!X95)))</f>
        <v>0.74177193725421486</v>
      </c>
      <c r="Z95" s="11">
        <f>'OddsRatio_working_3-way'!X95^(1/3)*COS('OddsRatio_working_3-way'!Y95/3)</f>
        <v>0.52048819462802953</v>
      </c>
      <c r="AA95" s="11">
        <f>'OddsRatio_working_3-way'!X95^(1/3)*COS(('OddsRatio_working_3-way'!Y95+2*PI())/3)</f>
        <v>-0.37402503048143987</v>
      </c>
      <c r="AB95" s="11">
        <f>'OddsRatio_working_3-way'!X95^(1/3)*COS(('OddsRatio_working_3-way'!Y95+4*PI())/3)</f>
        <v>-0.14646316414658958</v>
      </c>
      <c r="AC95" s="11">
        <f>'OddsRatio_working_3-way'!X95^(1/3)*SIN('OddsRatio_working_3-way'!Y95/3)</f>
        <v>0.13138290478571948</v>
      </c>
      <c r="AD95" s="11">
        <f>'OddsRatio_working_3-way'!X95^(1/3)*SIN(('OddsRatio_working_3-way'!Y95+2*PI())/3)</f>
        <v>0.38506454652491312</v>
      </c>
      <c r="AE95" s="11">
        <f>'OddsRatio_working_3-way'!X95^(1/3)*SIN(('OddsRatio_working_3-way'!Y95+4*PI())/3)</f>
        <v>-0.51644745131063252</v>
      </c>
      <c r="AF95" s="11">
        <f>-'OddsRatio_working_3-way'!U95/(3*'OddsRatio_working_3-way'!X95^(1/3))*COS(('OddsRatio_working_3-way'!Y95)/3)</f>
        <v>0.52048819462802942</v>
      </c>
      <c r="AG95" s="11">
        <f>-'OddsRatio_working_3-way'!U95/(3*'OddsRatio_working_3-way'!X95^(1/3))*COS(('OddsRatio_working_3-way'!Y95+2*PI())/3)</f>
        <v>-0.37402503048143981</v>
      </c>
      <c r="AH95" s="11">
        <f>-'OddsRatio_working_3-way'!U95/(3*'OddsRatio_working_3-way'!X95^(1/3))*COS(('OddsRatio_working_3-way'!Y95+4*PI())/3)</f>
        <v>-0.14646316414658955</v>
      </c>
      <c r="AI95" s="11">
        <f>'OddsRatio_working_3-way'!U95/(3*'OddsRatio_working_3-way'!X95^(1/3))*SIN(('OddsRatio_working_3-way'!Y95)/3)</f>
        <v>-0.13138290478571946</v>
      </c>
      <c r="AJ95" s="11">
        <f>'OddsRatio_working_3-way'!U95/(3*'OddsRatio_working_3-way'!X95^(1/3))*SIN(('OddsRatio_working_3-way'!Y95+2*PI())/3)</f>
        <v>-0.38506454652491307</v>
      </c>
      <c r="AK95" s="11">
        <f>'OddsRatio_working_3-way'!U95/(3*'OddsRatio_working_3-way'!X95^(1/3))*SIN(('OddsRatio_working_3-way'!Y95+4*PI())/3)</f>
        <v>0.51644745131063241</v>
      </c>
      <c r="AL95" s="11">
        <f>'OddsRatio_working_3-way'!Z95+'OddsRatio_working_3-way'!AF95</f>
        <v>1.0409763892560591</v>
      </c>
      <c r="AM95" s="11">
        <f>'OddsRatio_working_3-way'!AA95+'OddsRatio_working_3-way'!AG95</f>
        <v>-0.74805006096287974</v>
      </c>
      <c r="AN95" s="11">
        <f>'OddsRatio_working_3-way'!AB95+'OddsRatio_working_3-way'!AH95</f>
        <v>-0.29292632829317911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1.0409763892560591</v>
      </c>
      <c r="AS95" s="11">
        <f>IF(('OddsRatio_working_3-way'!X95=0),IF(Q95&gt;0,-Q95^(1/3),(-Q95)^(1/3)),'OddsRatio_working_3-way'!AM95-'OddsRatio_working_3-way'!R95/3)</f>
        <v>-0.74805006096287974</v>
      </c>
      <c r="AT95" s="11">
        <f>IF(('OddsRatio_working_3-way'!X95=0),IF(Q95&gt;0,-Q95^(1/3),(-Q95)^(1/3)),'OddsRatio_working_3-way'!AN95-'OddsRatio_working_3-way'!R95/3)</f>
        <v>-0.29292632829317911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1.18</v>
      </c>
      <c r="B96" s="4">
        <f>IF('True_Odds_Calculator_3-way'!B97="","",'True_Odds_Calculator_3-way'!B97)</f>
        <v>8.0299999999999994</v>
      </c>
      <c r="C96" s="4">
        <f>IF('True_Odds_Calculator_3-way'!C97="","",'True_Odds_Calculator_3-way'!C97)</f>
        <v>17.559999999999999</v>
      </c>
      <c r="D96" s="9">
        <f t="shared" si="26"/>
        <v>0.83411530150185698</v>
      </c>
      <c r="E96" s="9">
        <f t="shared" si="27"/>
        <v>0.11406183437162425</v>
      </c>
      <c r="F96" s="9">
        <f t="shared" si="28"/>
        <v>5.1822864126518646E-2</v>
      </c>
      <c r="G96" s="9">
        <f t="shared" si="29"/>
        <v>1.1048612304122392</v>
      </c>
      <c r="H96" s="9">
        <f t="shared" si="30"/>
        <v>1.198875021474203</v>
      </c>
      <c r="I96" s="9">
        <f t="shared" si="31"/>
        <v>8.7671744497980395</v>
      </c>
      <c r="J96" s="9">
        <f t="shared" si="32"/>
        <v>19.296501975626679</v>
      </c>
      <c r="K96" s="11">
        <f t="shared" si="33"/>
        <v>0.84745762711864414</v>
      </c>
      <c r="L96" s="11">
        <f t="shared" si="34"/>
        <v>0.12453300124533002</v>
      </c>
      <c r="M96" s="11">
        <f t="shared" si="35"/>
        <v>5.6947608200455586E-2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-0.12594069871278701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0.14285883940781702</v>
      </c>
      <c r="Q96" s="11">
        <f>2*'OddsRatio_working_3-way'!K96*'OddsRatio_working_3-way'!L96*'OddsRatio_working_3-way'!M96</f>
        <v>1.2020095869399835E-2</v>
      </c>
      <c r="R96" s="11">
        <f t="shared" si="36"/>
        <v>0</v>
      </c>
      <c r="S96" s="11">
        <f t="shared" si="37"/>
        <v>-1.1343341816263266</v>
      </c>
      <c r="T96" s="11">
        <f t="shared" si="38"/>
        <v>-9.5442505816266454E-2</v>
      </c>
      <c r="U96" s="11">
        <f>'OddsRatio_working_3-way'!S96-'OddsRatio_working_3-way'!R96^2/3</f>
        <v>-1.1343341816263266</v>
      </c>
      <c r="V96" s="11">
        <f>'OddsRatio_working_3-way'!S96*'OddsRatio_working_3-way'!R96/3-2*'OddsRatio_working_3-way'!R96^3/27-'OddsRatio_working_3-way'!T96</f>
        <v>9.5442505816266454E-2</v>
      </c>
      <c r="W96" s="11">
        <f>'OddsRatio_working_3-way'!V96^2+4*'OddsRatio_working_3-way'!U96^3/27</f>
        <v>-0.20712238920441425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0.232503581220216</v>
      </c>
      <c r="Y96" s="11">
        <f>IF('OddsRatio_working_3-way'!W96&gt;=0,IF('OddsRatio_working_3-way'!V96+SQRT('OddsRatio_working_3-way'!W96)&gt;0,0,PI()),ACOS('OddsRatio_working_3-way'!V96/(2*'OddsRatio_working_3-way'!X96)))</f>
        <v>1.3640776588039134</v>
      </c>
      <c r="Z96" s="11">
        <f>'OddsRatio_working_3-way'!X96^(1/3)*COS('OddsRatio_working_3-way'!Y96/3)</f>
        <v>0.55243061520611958</v>
      </c>
      <c r="AA96" s="11">
        <f>'OddsRatio_working_3-way'!X96^(1/3)*COS(('OddsRatio_working_3-way'!Y96+2*PI())/3)</f>
        <v>-0.51009317518317721</v>
      </c>
      <c r="AB96" s="11">
        <f>'OddsRatio_working_3-way'!X96^(1/3)*COS(('OddsRatio_working_3-way'!Y96+4*PI())/3)</f>
        <v>-4.2337440022942402E-2</v>
      </c>
      <c r="AC96" s="11">
        <f>'OddsRatio_working_3-way'!X96^(1/3)*SIN('OddsRatio_working_3-way'!Y96/3)</f>
        <v>0.27005889960975288</v>
      </c>
      <c r="AD96" s="11">
        <f>'OddsRatio_working_3-way'!X96^(1/3)*SIN(('OddsRatio_working_3-way'!Y96+2*PI())/3)</f>
        <v>0.34338949679188902</v>
      </c>
      <c r="AE96" s="11">
        <f>'OddsRatio_working_3-way'!X96^(1/3)*SIN(('OddsRatio_working_3-way'!Y96+4*PI())/3)</f>
        <v>-0.61344839640164195</v>
      </c>
      <c r="AF96" s="11">
        <f>-'OddsRatio_working_3-way'!U96/(3*'OddsRatio_working_3-way'!X96^(1/3))*COS(('OddsRatio_working_3-way'!Y96)/3)</f>
        <v>0.55243061520611947</v>
      </c>
      <c r="AG96" s="11">
        <f>-'OddsRatio_working_3-way'!U96/(3*'OddsRatio_working_3-way'!X96^(1/3))*COS(('OddsRatio_working_3-way'!Y96+2*PI())/3)</f>
        <v>-0.51009317518317709</v>
      </c>
      <c r="AH96" s="11">
        <f>-'OddsRatio_working_3-way'!U96/(3*'OddsRatio_working_3-way'!X96^(1/3))*COS(('OddsRatio_working_3-way'!Y96+4*PI())/3)</f>
        <v>-4.2337440022942395E-2</v>
      </c>
      <c r="AI96" s="11">
        <f>'OddsRatio_working_3-way'!U96/(3*'OddsRatio_working_3-way'!X96^(1/3))*SIN(('OddsRatio_working_3-way'!Y96)/3)</f>
        <v>-0.27005889960975282</v>
      </c>
      <c r="AJ96" s="11">
        <f>'OddsRatio_working_3-way'!U96/(3*'OddsRatio_working_3-way'!X96^(1/3))*SIN(('OddsRatio_working_3-way'!Y96+2*PI())/3)</f>
        <v>-0.34338949679188896</v>
      </c>
      <c r="AK96" s="11">
        <f>'OddsRatio_working_3-way'!U96/(3*'OddsRatio_working_3-way'!X96^(1/3))*SIN(('OddsRatio_working_3-way'!Y96+4*PI())/3)</f>
        <v>0.61344839640164184</v>
      </c>
      <c r="AL96" s="11">
        <f>'OddsRatio_working_3-way'!Z96+'OddsRatio_working_3-way'!AF96</f>
        <v>1.1048612304122392</v>
      </c>
      <c r="AM96" s="11">
        <f>'OddsRatio_working_3-way'!AA96+'OddsRatio_working_3-way'!AG96</f>
        <v>-1.0201863503663544</v>
      </c>
      <c r="AN96" s="11">
        <f>'OddsRatio_working_3-way'!AB96+'OddsRatio_working_3-way'!AH96</f>
        <v>-8.4674880045884804E-2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1.1048612304122392</v>
      </c>
      <c r="AS96" s="11">
        <f>IF(('OddsRatio_working_3-way'!X96=0),IF(Q96&gt;0,-Q96^(1/3),(-Q96)^(1/3)),'OddsRatio_working_3-way'!AM96-'OddsRatio_working_3-way'!R96/3)</f>
        <v>-1.0201863503663544</v>
      </c>
      <c r="AT96" s="11">
        <f>IF(('OddsRatio_working_3-way'!X96=0),IF(Q96&gt;0,-Q96^(1/3),(-Q96)^(1/3)),'OddsRatio_working_3-way'!AN96-'OddsRatio_working_3-way'!R96/3)</f>
        <v>-8.4674880045884804E-2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1.81</v>
      </c>
      <c r="B97" s="4">
        <f>IF('True_Odds_Calculator_3-way'!B98="","",'True_Odds_Calculator_3-way'!B98)</f>
        <v>4.1399999999999997</v>
      </c>
      <c r="C97" s="4">
        <f>IF('True_Odds_Calculator_3-way'!C98="","",'True_Odds_Calculator_3-way'!C98)</f>
        <v>4.3499999999999996</v>
      </c>
      <c r="D97" s="9">
        <f t="shared" si="26"/>
        <v>0.54267982043106888</v>
      </c>
      <c r="E97" s="9">
        <f t="shared" si="27"/>
        <v>0.23436818214855779</v>
      </c>
      <c r="F97" s="9">
        <f t="shared" si="28"/>
        <v>0.22295199742037311</v>
      </c>
      <c r="G97" s="9">
        <f t="shared" si="29"/>
        <v>1.0403792310430038</v>
      </c>
      <c r="H97" s="9">
        <f t="shared" si="30"/>
        <v>1.8427071771448333</v>
      </c>
      <c r="I97" s="9">
        <f t="shared" si="31"/>
        <v>4.2667907854750311</v>
      </c>
      <c r="J97" s="9">
        <f t="shared" si="32"/>
        <v>4.485270423994062</v>
      </c>
      <c r="K97" s="11">
        <f t="shared" si="33"/>
        <v>0.5524861878453039</v>
      </c>
      <c r="L97" s="11">
        <f t="shared" si="34"/>
        <v>0.24154589371980678</v>
      </c>
      <c r="M97" s="11">
        <f t="shared" si="35"/>
        <v>0.22988505747126439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-0.26139140374564096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0.22395186691491586</v>
      </c>
      <c r="Q97" s="11">
        <f>2*'OddsRatio_working_3-way'!K97*'OddsRatio_working_3-way'!L97*'OddsRatio_working_3-way'!M97</f>
        <v>6.1356675867100231E-2</v>
      </c>
      <c r="R97" s="11">
        <f t="shared" si="36"/>
        <v>0</v>
      </c>
      <c r="S97" s="11">
        <f t="shared" si="37"/>
        <v>-0.85676829347013506</v>
      </c>
      <c r="T97" s="11">
        <f t="shared" si="38"/>
        <v>-0.2347310393068863</v>
      </c>
      <c r="U97" s="11">
        <f>'OddsRatio_working_3-way'!S97-'OddsRatio_working_3-way'!R97^2/3</f>
        <v>-0.85676829347013506</v>
      </c>
      <c r="V97" s="11">
        <f>'OddsRatio_working_3-way'!S97*'OddsRatio_working_3-way'!R97/3-2*'OddsRatio_working_3-way'!R97^3/27-'OddsRatio_working_3-way'!T97</f>
        <v>0.2347310393068863</v>
      </c>
      <c r="W97" s="11">
        <f>'OddsRatio_working_3-way'!V97^2+4*'OddsRatio_working_3-way'!U97^3/27</f>
        <v>-3.8073546760980667E-2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0.15262061424908471</v>
      </c>
      <c r="Y97" s="11">
        <f>IF('OddsRatio_working_3-way'!W97&gt;=0,IF('OddsRatio_working_3-way'!V97+SQRT('OddsRatio_working_3-way'!W97)&gt;0,0,PI()),ACOS('OddsRatio_working_3-way'!V97/(2*'OddsRatio_working_3-way'!X97)))</f>
        <v>0.69351824692196351</v>
      </c>
      <c r="Z97" s="11">
        <f>'OddsRatio_working_3-way'!X97^(1/3)*COS('OddsRatio_working_3-way'!Y97/3)</f>
        <v>0.52018961552150189</v>
      </c>
      <c r="AA97" s="11">
        <f>'OddsRatio_working_3-way'!X97^(1/3)*COS(('OddsRatio_working_3-way'!Y97+2*PI())/3)</f>
        <v>-0.36613322671929555</v>
      </c>
      <c r="AB97" s="11">
        <f>'OddsRatio_working_3-way'!X97^(1/3)*COS(('OddsRatio_working_3-way'!Y97+4*PI())/3)</f>
        <v>-0.15405638880220665</v>
      </c>
      <c r="AC97" s="11">
        <f>'OddsRatio_working_3-way'!X97^(1/3)*SIN('OddsRatio_working_3-way'!Y97/3)</f>
        <v>0.12244261946031609</v>
      </c>
      <c r="AD97" s="11">
        <f>'OddsRatio_working_3-way'!X97^(1/3)*SIN(('OddsRatio_working_3-way'!Y97+2*PI())/3)</f>
        <v>0.38927611209632246</v>
      </c>
      <c r="AE97" s="11">
        <f>'OddsRatio_working_3-way'!X97^(1/3)*SIN(('OddsRatio_working_3-way'!Y97+4*PI())/3)</f>
        <v>-0.5117187315566385</v>
      </c>
      <c r="AF97" s="11">
        <f>-'OddsRatio_working_3-way'!U97/(3*'OddsRatio_working_3-way'!X97^(1/3))*COS(('OddsRatio_working_3-way'!Y97)/3)</f>
        <v>0.52018961552150189</v>
      </c>
      <c r="AG97" s="11">
        <f>-'OddsRatio_working_3-way'!U97/(3*'OddsRatio_working_3-way'!X97^(1/3))*COS(('OddsRatio_working_3-way'!Y97+2*PI())/3)</f>
        <v>-0.36613322671929555</v>
      </c>
      <c r="AH97" s="11">
        <f>-'OddsRatio_working_3-way'!U97/(3*'OddsRatio_working_3-way'!X97^(1/3))*COS(('OddsRatio_working_3-way'!Y97+4*PI())/3)</f>
        <v>-0.15405638880220665</v>
      </c>
      <c r="AI97" s="11">
        <f>'OddsRatio_working_3-way'!U97/(3*'OddsRatio_working_3-way'!X97^(1/3))*SIN(('OddsRatio_working_3-way'!Y97)/3)</f>
        <v>-0.12244261946031609</v>
      </c>
      <c r="AJ97" s="11">
        <f>'OddsRatio_working_3-way'!U97/(3*'OddsRatio_working_3-way'!X97^(1/3))*SIN(('OddsRatio_working_3-way'!Y97+2*PI())/3)</f>
        <v>-0.38927611209632246</v>
      </c>
      <c r="AK97" s="11">
        <f>'OddsRatio_working_3-way'!U97/(3*'OddsRatio_working_3-way'!X97^(1/3))*SIN(('OddsRatio_working_3-way'!Y97+4*PI())/3)</f>
        <v>0.5117187315566385</v>
      </c>
      <c r="AL97" s="11">
        <f>'OddsRatio_working_3-way'!Z97+'OddsRatio_working_3-way'!AF97</f>
        <v>1.0403792310430038</v>
      </c>
      <c r="AM97" s="11">
        <f>'OddsRatio_working_3-way'!AA97+'OddsRatio_working_3-way'!AG97</f>
        <v>-0.73226645343859109</v>
      </c>
      <c r="AN97" s="11">
        <f>'OddsRatio_working_3-way'!AB97+'OddsRatio_working_3-way'!AH97</f>
        <v>-0.3081127776044133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1.0403792310430038</v>
      </c>
      <c r="AS97" s="11">
        <f>IF(('OddsRatio_working_3-way'!X97=0),IF(Q97&gt;0,-Q97^(1/3),(-Q97)^(1/3)),'OddsRatio_working_3-way'!AM97-'OddsRatio_working_3-way'!R97/3)</f>
        <v>-0.73226645343859109</v>
      </c>
      <c r="AT97" s="11">
        <f>IF(('OddsRatio_working_3-way'!X97=0),IF(Q97&gt;0,-Q97^(1/3),(-Q97)^(1/3)),'OddsRatio_working_3-way'!AN97-'OddsRatio_working_3-way'!R97/3)</f>
        <v>-0.3081127776044133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3.45</v>
      </c>
      <c r="C98" s="4">
        <f>IF('True_Odds_Calculator_3-way'!C99="","",'True_Odds_Calculator_3-way'!C99)</f>
        <v>3.93</v>
      </c>
      <c r="D98" s="9">
        <f t="shared" si="26"/>
        <v>0.47242999695746501</v>
      </c>
      <c r="E98" s="9">
        <f t="shared" si="27"/>
        <v>0.2811384841550113</v>
      </c>
      <c r="F98" s="9">
        <f t="shared" si="28"/>
        <v>0.24643151888752357</v>
      </c>
      <c r="G98" s="9">
        <f t="shared" si="29"/>
        <v>1.0436595491082628</v>
      </c>
      <c r="H98" s="9">
        <f t="shared" si="30"/>
        <v>2.1167157175458411</v>
      </c>
      <c r="I98" s="9">
        <f t="shared" si="31"/>
        <v>3.5569658953152428</v>
      </c>
      <c r="J98" s="9">
        <f t="shared" si="32"/>
        <v>4.0579224788872104</v>
      </c>
      <c r="K98" s="11">
        <f t="shared" si="33"/>
        <v>0.48309178743961356</v>
      </c>
      <c r="L98" s="11">
        <f t="shared" si="34"/>
        <v>0.28985507246376813</v>
      </c>
      <c r="M98" s="11">
        <f t="shared" si="35"/>
        <v>0.2544529262086514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-0.27367522984583348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0.22981465715127097</v>
      </c>
      <c r="Q98" s="11">
        <f>2*'OddsRatio_working_3-way'!K98*'OddsRatio_working_3-way'!L98*'OddsRatio_working_3-way'!M98</f>
        <v>7.1260358806595647E-2</v>
      </c>
      <c r="R98" s="11">
        <f t="shared" si="36"/>
        <v>0</v>
      </c>
      <c r="S98" s="11">
        <f t="shared" si="37"/>
        <v>-0.83973495621335548</v>
      </c>
      <c r="T98" s="11">
        <f t="shared" si="38"/>
        <v>-0.26038293215917996</v>
      </c>
      <c r="U98" s="11">
        <f>'OddsRatio_working_3-way'!S98-'OddsRatio_working_3-way'!R98^2/3</f>
        <v>-0.83973495621335548</v>
      </c>
      <c r="V98" s="11">
        <f>'OddsRatio_working_3-way'!S98*'OddsRatio_working_3-way'!R98/3-2*'OddsRatio_working_3-way'!R98^3/27-'OddsRatio_working_3-way'!T98</f>
        <v>0.26038293215917996</v>
      </c>
      <c r="W98" s="11">
        <f>'OddsRatio_working_3-way'!V98^2+4*'OddsRatio_working_3-way'!U98^3/27</f>
        <v>-1.9925637131935778E-2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0.14809195495683408</v>
      </c>
      <c r="Y98" s="11">
        <f>IF('OddsRatio_working_3-way'!W98&gt;=0,IF('OddsRatio_working_3-way'!V98+SQRT('OddsRatio_working_3-way'!W98)&gt;0,0,PI()),ACOS('OddsRatio_working_3-way'!V98/(2*'OddsRatio_working_3-way'!X98)))</f>
        <v>0.49677141379674072</v>
      </c>
      <c r="Z98" s="11">
        <f>'OddsRatio_working_3-way'!X98^(1/3)*COS('OddsRatio_working_3-way'!Y98/3)</f>
        <v>0.52182977455413138</v>
      </c>
      <c r="AA98" s="11">
        <f>'OddsRatio_working_3-way'!X98^(1/3)*COS(('OddsRatio_working_3-way'!Y98+2*PI())/3)</f>
        <v>-0.33643974308578101</v>
      </c>
      <c r="AB98" s="11">
        <f>'OddsRatio_working_3-way'!X98^(1/3)*COS(('OddsRatio_working_3-way'!Y98+4*PI())/3)</f>
        <v>-0.1853900314683504</v>
      </c>
      <c r="AC98" s="11">
        <f>'OddsRatio_working_3-way'!X98^(1/3)*SIN('OddsRatio_working_3-way'!Y98/3)</f>
        <v>8.7208591663339094E-2</v>
      </c>
      <c r="AD98" s="11">
        <f>'OddsRatio_working_3-way'!X98^(1/3)*SIN(('OddsRatio_working_3-way'!Y98+2*PI())/3)</f>
        <v>0.40831354538331471</v>
      </c>
      <c r="AE98" s="11">
        <f>'OddsRatio_working_3-way'!X98^(1/3)*SIN(('OddsRatio_working_3-way'!Y98+4*PI())/3)</f>
        <v>-0.49552213704665365</v>
      </c>
      <c r="AF98" s="11">
        <f>-'OddsRatio_working_3-way'!U98/(3*'OddsRatio_working_3-way'!X98^(1/3))*COS(('OddsRatio_working_3-way'!Y98)/3)</f>
        <v>0.52182977455413126</v>
      </c>
      <c r="AG98" s="11">
        <f>-'OddsRatio_working_3-way'!U98/(3*'OddsRatio_working_3-way'!X98^(1/3))*COS(('OddsRatio_working_3-way'!Y98+2*PI())/3)</f>
        <v>-0.33643974308578095</v>
      </c>
      <c r="AH98" s="11">
        <f>-'OddsRatio_working_3-way'!U98/(3*'OddsRatio_working_3-way'!X98^(1/3))*COS(('OddsRatio_working_3-way'!Y98+4*PI())/3)</f>
        <v>-0.18539003146835037</v>
      </c>
      <c r="AI98" s="11">
        <f>'OddsRatio_working_3-way'!U98/(3*'OddsRatio_working_3-way'!X98^(1/3))*SIN(('OddsRatio_working_3-way'!Y98)/3)</f>
        <v>-8.7208591663339066E-2</v>
      </c>
      <c r="AJ98" s="11">
        <f>'OddsRatio_working_3-way'!U98/(3*'OddsRatio_working_3-way'!X98^(1/3))*SIN(('OddsRatio_working_3-way'!Y98+2*PI())/3)</f>
        <v>-0.40831354538331466</v>
      </c>
      <c r="AK98" s="11">
        <f>'OddsRatio_working_3-way'!U98/(3*'OddsRatio_working_3-way'!X98^(1/3))*SIN(('OddsRatio_working_3-way'!Y98+4*PI())/3)</f>
        <v>0.49552213704665354</v>
      </c>
      <c r="AL98" s="11">
        <f>'OddsRatio_working_3-way'!Z98+'OddsRatio_working_3-way'!AF98</f>
        <v>1.0436595491082628</v>
      </c>
      <c r="AM98" s="11">
        <f>'OddsRatio_working_3-way'!AA98+'OddsRatio_working_3-way'!AG98</f>
        <v>-0.6728794861715619</v>
      </c>
      <c r="AN98" s="11">
        <f>'OddsRatio_working_3-way'!AB98+'OddsRatio_working_3-way'!AH98</f>
        <v>-0.37078006293670074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1.0436595491082628</v>
      </c>
      <c r="AS98" s="11">
        <f>IF(('OddsRatio_working_3-way'!X98=0),IF(Q98&gt;0,-Q98^(1/3),(-Q98)^(1/3)),'OddsRatio_working_3-way'!AM98-'OddsRatio_working_3-way'!R98/3)</f>
        <v>-0.6728794861715619</v>
      </c>
      <c r="AT98" s="11">
        <f>IF(('OddsRatio_working_3-way'!X98=0),IF(Q98&gt;0,-Q98^(1/3),(-Q98)^(1/3)),'OddsRatio_working_3-way'!AN98-'OddsRatio_working_3-way'!R98/3)</f>
        <v>-0.37078006293670074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1.85</v>
      </c>
      <c r="B99" s="4">
        <f>IF('True_Odds_Calculator_3-way'!B100="","",'True_Odds_Calculator_3-way'!B100)</f>
        <v>3.63</v>
      </c>
      <c r="C99" s="4">
        <f>IF('True_Odds_Calculator_3-way'!C100="","",'True_Odds_Calculator_3-way'!C100)</f>
        <v>4.67</v>
      </c>
      <c r="D99" s="9">
        <f t="shared" si="26"/>
        <v>0.52828276723123901</v>
      </c>
      <c r="E99" s="9">
        <f t="shared" si="27"/>
        <v>0.2657583395307439</v>
      </c>
      <c r="F99" s="9">
        <f t="shared" si="28"/>
        <v>0.20595889323801708</v>
      </c>
      <c r="G99" s="9">
        <f t="shared" si="29"/>
        <v>1.0505007634922015</v>
      </c>
      <c r="H99" s="9">
        <f t="shared" si="30"/>
        <v>1.892925648968371</v>
      </c>
      <c r="I99" s="9">
        <f t="shared" si="31"/>
        <v>3.76281700798449</v>
      </c>
      <c r="J99" s="9">
        <f t="shared" si="32"/>
        <v>4.8553378020163791</v>
      </c>
      <c r="K99" s="11">
        <f t="shared" si="33"/>
        <v>0.54054054054054046</v>
      </c>
      <c r="L99" s="11">
        <f t="shared" si="34"/>
        <v>0.27548209366391185</v>
      </c>
      <c r="M99" s="11">
        <f t="shared" si="35"/>
        <v>0.21413276231263384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-0.26160467721690217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0.22798738002164126</v>
      </c>
      <c r="Q99" s="11">
        <f>2*'OddsRatio_working_3-way'!K99*'OddsRatio_working_3-way'!L99*'OddsRatio_working_3-way'!M99</f>
        <v>6.37726937123472E-2</v>
      </c>
      <c r="R99" s="11">
        <f t="shared" si="36"/>
        <v>0</v>
      </c>
      <c r="S99" s="11">
        <f t="shared" si="37"/>
        <v>-0.87149580981158048</v>
      </c>
      <c r="T99" s="11">
        <f t="shared" si="38"/>
        <v>-0.24377505169554695</v>
      </c>
      <c r="U99" s="11">
        <f>'OddsRatio_working_3-way'!S99-'OddsRatio_working_3-way'!R99^2/3</f>
        <v>-0.87149580981158048</v>
      </c>
      <c r="V99" s="11">
        <f>'OddsRatio_working_3-way'!S99*'OddsRatio_working_3-way'!R99/3-2*'OddsRatio_working_3-way'!R99^3/27-'OddsRatio_working_3-way'!T99</f>
        <v>0.24377505169554695</v>
      </c>
      <c r="W99" s="11">
        <f>'OddsRatio_working_3-way'!V99^2+4*'OddsRatio_working_3-way'!U99^3/27</f>
        <v>-3.8633780233441009E-2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0.1565727115932144</v>
      </c>
      <c r="Y99" s="11">
        <f>IF('OddsRatio_working_3-way'!W99&gt;=0,IF('OddsRatio_working_3-way'!V99+SQRT('OddsRatio_working_3-way'!W99)&gt;0,0,PI()),ACOS('OddsRatio_working_3-way'!V99/(2*'OddsRatio_working_3-way'!X99)))</f>
        <v>0.6785680135364569</v>
      </c>
      <c r="Z99" s="11">
        <f>'OddsRatio_working_3-way'!X99^(1/3)*COS('OddsRatio_working_3-way'!Y99/3)</f>
        <v>0.52525038174610084</v>
      </c>
      <c r="AA99" s="11">
        <f>'OddsRatio_working_3-way'!X99^(1/3)*COS(('OddsRatio_working_3-way'!Y99+2*PI())/3)</f>
        <v>-0.36730556061626757</v>
      </c>
      <c r="AB99" s="11">
        <f>'OddsRatio_working_3-way'!X99^(1/3)*COS(('OddsRatio_working_3-way'!Y99+4*PI())/3)</f>
        <v>-0.15794482112983296</v>
      </c>
      <c r="AC99" s="11">
        <f>'OddsRatio_working_3-way'!X99^(1/3)*SIN('OddsRatio_working_3-way'!Y99/3)</f>
        <v>0.1208744793002321</v>
      </c>
      <c r="AD99" s="11">
        <f>'OddsRatio_working_3-way'!X99^(1/3)*SIN(('OddsRatio_working_3-way'!Y99+2*PI())/3)</f>
        <v>0.39444293428948157</v>
      </c>
      <c r="AE99" s="11">
        <f>'OddsRatio_working_3-way'!X99^(1/3)*SIN(('OddsRatio_working_3-way'!Y99+4*PI())/3)</f>
        <v>-0.51531741358971361</v>
      </c>
      <c r="AF99" s="11">
        <f>-'OddsRatio_working_3-way'!U99/(3*'OddsRatio_working_3-way'!X99^(1/3))*COS(('OddsRatio_working_3-way'!Y99)/3)</f>
        <v>0.52525038174610073</v>
      </c>
      <c r="AG99" s="11">
        <f>-'OddsRatio_working_3-way'!U99/(3*'OddsRatio_working_3-way'!X99^(1/3))*COS(('OddsRatio_working_3-way'!Y99+2*PI())/3)</f>
        <v>-0.36730556061626751</v>
      </c>
      <c r="AH99" s="11">
        <f>-'OddsRatio_working_3-way'!U99/(3*'OddsRatio_working_3-way'!X99^(1/3))*COS(('OddsRatio_working_3-way'!Y99+4*PI())/3)</f>
        <v>-0.15794482112983294</v>
      </c>
      <c r="AI99" s="11">
        <f>'OddsRatio_working_3-way'!U99/(3*'OddsRatio_working_3-way'!X99^(1/3))*SIN(('OddsRatio_working_3-way'!Y99)/3)</f>
        <v>-0.12087447930023208</v>
      </c>
      <c r="AJ99" s="11">
        <f>'OddsRatio_working_3-way'!U99/(3*'OddsRatio_working_3-way'!X99^(1/3))*SIN(('OddsRatio_working_3-way'!Y99+2*PI())/3)</f>
        <v>-0.39444293428948152</v>
      </c>
      <c r="AK99" s="11">
        <f>'OddsRatio_working_3-way'!U99/(3*'OddsRatio_working_3-way'!X99^(1/3))*SIN(('OddsRatio_working_3-way'!Y99+4*PI())/3)</f>
        <v>0.5153174135897135</v>
      </c>
      <c r="AL99" s="11">
        <f>'OddsRatio_working_3-way'!Z99+'OddsRatio_working_3-way'!AF99</f>
        <v>1.0505007634922015</v>
      </c>
      <c r="AM99" s="11">
        <f>'OddsRatio_working_3-way'!AA99+'OddsRatio_working_3-way'!AG99</f>
        <v>-0.73461112123253502</v>
      </c>
      <c r="AN99" s="11">
        <f>'OddsRatio_working_3-way'!AB99+'OddsRatio_working_3-way'!AH99</f>
        <v>-0.31588964225966587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1.0505007634922015</v>
      </c>
      <c r="AS99" s="11">
        <f>IF(('OddsRatio_working_3-way'!X99=0),IF(Q99&gt;0,-Q99^(1/3),(-Q99)^(1/3)),'OddsRatio_working_3-way'!AM99-'OddsRatio_working_3-way'!R99/3)</f>
        <v>-0.73461112123253502</v>
      </c>
      <c r="AT99" s="11">
        <f>IF(('OddsRatio_working_3-way'!X99=0),IF(Q99&gt;0,-Q99^(1/3),(-Q99)^(1/3)),'OddsRatio_working_3-way'!AN99-'OddsRatio_working_3-way'!R99/3)</f>
        <v>-0.31588964225966587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2.93</v>
      </c>
      <c r="B100" s="4">
        <f>IF('True_Odds_Calculator_3-way'!B101="","",'True_Odds_Calculator_3-way'!B101)</f>
        <v>3.31</v>
      </c>
      <c r="C100" s="4">
        <f>IF('True_Odds_Calculator_3-way'!C101="","",'True_Odds_Calculator_3-way'!C101)</f>
        <v>2.61</v>
      </c>
      <c r="D100" s="9">
        <f t="shared" si="26"/>
        <v>0.33241447697463566</v>
      </c>
      <c r="E100" s="9">
        <f t="shared" si="27"/>
        <v>0.29379726261871847</v>
      </c>
      <c r="F100" s="9">
        <f t="shared" si="28"/>
        <v>0.37378826040664592</v>
      </c>
      <c r="G100" s="9">
        <f t="shared" si="29"/>
        <v>1.0405660965077681</v>
      </c>
      <c r="H100" s="9">
        <f t="shared" si="30"/>
        <v>3.0082925662599926</v>
      </c>
      <c r="I100" s="9">
        <f t="shared" si="31"/>
        <v>3.4037076829329442</v>
      </c>
      <c r="J100" s="9">
        <f t="shared" si="32"/>
        <v>2.6753114153775068</v>
      </c>
      <c r="K100" s="11">
        <f t="shared" si="33"/>
        <v>0.34129692832764502</v>
      </c>
      <c r="L100" s="11">
        <f t="shared" si="34"/>
        <v>0.30211480362537763</v>
      </c>
      <c r="M100" s="11">
        <f t="shared" si="35"/>
        <v>0.38314176245210729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-0.2835691905240888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0.23111053590266614</v>
      </c>
      <c r="Q100" s="11">
        <f>2*'OddsRatio_working_3-way'!K100*'OddsRatio_working_3-way'!L100*'OddsRatio_working_3-way'!M100</f>
        <v>7.9012149026552542E-2</v>
      </c>
      <c r="R100" s="11">
        <f t="shared" si="36"/>
        <v>0</v>
      </c>
      <c r="S100" s="11">
        <f t="shared" si="37"/>
        <v>-0.81500580325927063</v>
      </c>
      <c r="T100" s="11">
        <f t="shared" si="38"/>
        <v>-0.27863446265274217</v>
      </c>
      <c r="U100" s="11">
        <f>'OddsRatio_working_3-way'!S100-'OddsRatio_working_3-way'!R100^2/3</f>
        <v>-0.81500580325927063</v>
      </c>
      <c r="V100" s="11">
        <f>'OddsRatio_working_3-way'!S100*'OddsRatio_working_3-way'!R100/3-2*'OddsRatio_working_3-way'!R100^3/27-'OddsRatio_working_3-way'!T100</f>
        <v>0.27863446265274217</v>
      </c>
      <c r="W100" s="11">
        <f>'OddsRatio_working_3-way'!V100^2+4*'OddsRatio_working_3-way'!U100^3/27</f>
        <v>-2.563567939552383E-3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0.14159866852952288</v>
      </c>
      <c r="Y100" s="11">
        <f>IF('OddsRatio_working_3-way'!W100&gt;=0,IF('OddsRatio_working_3-way'!V100+SQRT('OddsRatio_working_3-way'!W100)&gt;0,0,PI()),ACOS('OddsRatio_working_3-way'!V100/(2*'OddsRatio_working_3-way'!X100)))</f>
        <v>0.17975232454204271</v>
      </c>
      <c r="Z100" s="11">
        <f>'OddsRatio_working_3-way'!X100^(1/3)*COS('OddsRatio_working_3-way'!Y100/3)</f>
        <v>0.52028304825388416</v>
      </c>
      <c r="AA100" s="11">
        <f>'OddsRatio_working_3-way'!X100^(1/3)*COS(('OddsRatio_working_3-way'!Y100+2*PI())/3)</f>
        <v>-0.28717137964917061</v>
      </c>
      <c r="AB100" s="11">
        <f>'OddsRatio_working_3-way'!X100^(1/3)*COS(('OddsRatio_working_3-way'!Y100+4*PI())/3)</f>
        <v>-0.23311166860471322</v>
      </c>
      <c r="AC100" s="11">
        <f>'OddsRatio_working_3-way'!X100^(1/3)*SIN('OddsRatio_working_3-way'!Y100/3)</f>
        <v>3.1211388723830804E-2</v>
      </c>
      <c r="AD100" s="11">
        <f>'OddsRatio_working_3-way'!X100^(1/3)*SIN(('OddsRatio_working_3-way'!Y100+2*PI())/3)</f>
        <v>0.4349726425843532</v>
      </c>
      <c r="AE100" s="11">
        <f>'OddsRatio_working_3-way'!X100^(1/3)*SIN(('OddsRatio_working_3-way'!Y100+4*PI())/3)</f>
        <v>-0.46618403130818409</v>
      </c>
      <c r="AF100" s="11">
        <f>-'OddsRatio_working_3-way'!U100/(3*'OddsRatio_working_3-way'!X100^(1/3))*COS(('OddsRatio_working_3-way'!Y100)/3)</f>
        <v>0.52028304825388405</v>
      </c>
      <c r="AG100" s="11">
        <f>-'OddsRatio_working_3-way'!U100/(3*'OddsRatio_working_3-way'!X100^(1/3))*COS(('OddsRatio_working_3-way'!Y100+2*PI())/3)</f>
        <v>-0.28717137964917056</v>
      </c>
      <c r="AH100" s="11">
        <f>-'OddsRatio_working_3-way'!U100/(3*'OddsRatio_working_3-way'!X100^(1/3))*COS(('OddsRatio_working_3-way'!Y100+4*PI())/3)</f>
        <v>-0.23311166860471316</v>
      </c>
      <c r="AI100" s="11">
        <f>'OddsRatio_working_3-way'!U100/(3*'OddsRatio_working_3-way'!X100^(1/3))*SIN(('OddsRatio_working_3-way'!Y100)/3)</f>
        <v>-3.1211388723830797E-2</v>
      </c>
      <c r="AJ100" s="11">
        <f>'OddsRatio_working_3-way'!U100/(3*'OddsRatio_working_3-way'!X100^(1/3))*SIN(('OddsRatio_working_3-way'!Y100+2*PI())/3)</f>
        <v>-0.43497264258435314</v>
      </c>
      <c r="AK100" s="11">
        <f>'OddsRatio_working_3-way'!U100/(3*'OddsRatio_working_3-way'!X100^(1/3))*SIN(('OddsRatio_working_3-way'!Y100+4*PI())/3)</f>
        <v>0.46618403130818398</v>
      </c>
      <c r="AL100" s="11">
        <f>'OddsRatio_working_3-way'!Z100+'OddsRatio_working_3-way'!AF100</f>
        <v>1.0405660965077681</v>
      </c>
      <c r="AM100" s="11">
        <f>'OddsRatio_working_3-way'!AA100+'OddsRatio_working_3-way'!AG100</f>
        <v>-0.57434275929834122</v>
      </c>
      <c r="AN100" s="11">
        <f>'OddsRatio_working_3-way'!AB100+'OddsRatio_working_3-way'!AH100</f>
        <v>-0.46622333720942638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1.0405660965077681</v>
      </c>
      <c r="AS100" s="11">
        <f>IF(('OddsRatio_working_3-way'!X100=0),IF(Q100&gt;0,-Q100^(1/3),(-Q100)^(1/3)),'OddsRatio_working_3-way'!AM100-'OddsRatio_working_3-way'!R100/3)</f>
        <v>-0.57434275929834122</v>
      </c>
      <c r="AT100" s="11">
        <f>IF(('OddsRatio_working_3-way'!X100=0),IF(Q100&gt;0,-Q100^(1/3),(-Q100)^(1/3)),'OddsRatio_working_3-way'!AN100-'OddsRatio_working_3-way'!R100/3)</f>
        <v>-0.46622333720942638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2.0299999999999998</v>
      </c>
      <c r="B101" s="4">
        <f>IF('True_Odds_Calculator_3-way'!B102="","",'True_Odds_Calculator_3-way'!B102)</f>
        <v>3.85</v>
      </c>
      <c r="C101" s="4">
        <f>IF('True_Odds_Calculator_3-way'!C102="","",'True_Odds_Calculator_3-way'!C102)</f>
        <v>3.63</v>
      </c>
      <c r="D101" s="9">
        <f t="shared" si="26"/>
        <v>0.48170689619829998</v>
      </c>
      <c r="E101" s="9">
        <f t="shared" si="27"/>
        <v>0.25143655311683527</v>
      </c>
      <c r="F101" s="9">
        <f t="shared" si="28"/>
        <v>0.26685655068486447</v>
      </c>
      <c r="G101" s="9">
        <f t="shared" si="29"/>
        <v>1.0446127969690591</v>
      </c>
      <c r="H101" s="9">
        <f t="shared" si="30"/>
        <v>2.0759511808781306</v>
      </c>
      <c r="I101" s="9">
        <f t="shared" si="31"/>
        <v>3.9771464713618192</v>
      </c>
      <c r="J101" s="9">
        <f t="shared" si="32"/>
        <v>3.7473316560286256</v>
      </c>
      <c r="K101" s="11">
        <f t="shared" si="33"/>
        <v>0.49261083743842371</v>
      </c>
      <c r="L101" s="11">
        <f t="shared" si="34"/>
        <v>0.25974025974025972</v>
      </c>
      <c r="M101" s="11">
        <f t="shared" si="35"/>
        <v>0.27548209366391185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-0.2721287587549851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0.22946560421624546</v>
      </c>
      <c r="Q101" s="11">
        <f>2*'OddsRatio_working_3-way'!K101*'OddsRatio_working_3-way'!L101*'OddsRatio_working_3-way'!M101</f>
        <v>7.0496345381335007E-2</v>
      </c>
      <c r="R101" s="11">
        <f t="shared" si="36"/>
        <v>0</v>
      </c>
      <c r="S101" s="11">
        <f t="shared" si="37"/>
        <v>-0.84322438123068055</v>
      </c>
      <c r="T101" s="11">
        <f t="shared" si="38"/>
        <v>-0.2590551094410693</v>
      </c>
      <c r="U101" s="11">
        <f>'OddsRatio_working_3-way'!S101-'OddsRatio_working_3-way'!R101^2/3</f>
        <v>-0.84322438123068055</v>
      </c>
      <c r="V101" s="11">
        <f>'OddsRatio_working_3-way'!S101*'OddsRatio_working_3-way'!R101/3-2*'OddsRatio_working_3-way'!R101^3/27-'OddsRatio_working_3-way'!T101</f>
        <v>0.2590551094410693</v>
      </c>
      <c r="W101" s="11">
        <f>'OddsRatio_working_3-way'!V101^2+4*'OddsRatio_working_3-way'!U101^3/27</f>
        <v>-2.1713502602891233E-2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0.14901598264147342</v>
      </c>
      <c r="Y101" s="11">
        <f>IF('OddsRatio_working_3-way'!W101&gt;=0,IF('OddsRatio_working_3-way'!V101+SQRT('OddsRatio_working_3-way'!W101)&gt;0,0,PI()),ACOS('OddsRatio_working_3-way'!V101/(2*'OddsRatio_working_3-way'!X101)))</f>
        <v>0.5171753868220319</v>
      </c>
      <c r="Z101" s="11">
        <f>'OddsRatio_working_3-way'!X101^(1/3)*COS('OddsRatio_working_3-way'!Y101/3)</f>
        <v>0.52230639848452953</v>
      </c>
      <c r="AA101" s="11">
        <f>'OddsRatio_working_3-way'!X101^(1/3)*COS(('OddsRatio_working_3-way'!Y101+2*PI())/3)</f>
        <v>-0.33991305503352481</v>
      </c>
      <c r="AB101" s="11">
        <f>'OddsRatio_working_3-way'!X101^(1/3)*COS(('OddsRatio_working_3-way'!Y101+4*PI())/3)</f>
        <v>-0.18239334345100455</v>
      </c>
      <c r="AC101" s="11">
        <f>'OddsRatio_working_3-way'!X101^(1/3)*SIN('OddsRatio_working_3-way'!Y101/3)</f>
        <v>9.0944047884840243E-2</v>
      </c>
      <c r="AD101" s="11">
        <f>'OddsRatio_working_3-way'!X101^(1/3)*SIN(('OddsRatio_working_3-way'!Y101+2*PI())/3)</f>
        <v>0.40685858570434041</v>
      </c>
      <c r="AE101" s="11">
        <f>'OddsRatio_working_3-way'!X101^(1/3)*SIN(('OddsRatio_working_3-way'!Y101+4*PI())/3)</f>
        <v>-0.49780263358918075</v>
      </c>
      <c r="AF101" s="11">
        <f>-'OddsRatio_working_3-way'!U101/(3*'OddsRatio_working_3-way'!X101^(1/3))*COS(('OddsRatio_working_3-way'!Y101)/3)</f>
        <v>0.52230639848452942</v>
      </c>
      <c r="AG101" s="11">
        <f>-'OddsRatio_working_3-way'!U101/(3*'OddsRatio_working_3-way'!X101^(1/3))*COS(('OddsRatio_working_3-way'!Y101+2*PI())/3)</f>
        <v>-0.33991305503352476</v>
      </c>
      <c r="AH101" s="11">
        <f>-'OddsRatio_working_3-way'!U101/(3*'OddsRatio_working_3-way'!X101^(1/3))*COS(('OddsRatio_working_3-way'!Y101+4*PI())/3)</f>
        <v>-0.1823933434510045</v>
      </c>
      <c r="AI101" s="11">
        <f>'OddsRatio_working_3-way'!U101/(3*'OddsRatio_working_3-way'!X101^(1/3))*SIN(('OddsRatio_working_3-way'!Y101)/3)</f>
        <v>-9.0944047884840229E-2</v>
      </c>
      <c r="AJ101" s="11">
        <f>'OddsRatio_working_3-way'!U101/(3*'OddsRatio_working_3-way'!X101^(1/3))*SIN(('OddsRatio_working_3-way'!Y101+2*PI())/3)</f>
        <v>-0.4068585857043403</v>
      </c>
      <c r="AK101" s="11">
        <f>'OddsRatio_working_3-way'!U101/(3*'OddsRatio_working_3-way'!X101^(1/3))*SIN(('OddsRatio_working_3-way'!Y101+4*PI())/3)</f>
        <v>0.49780263358918064</v>
      </c>
      <c r="AL101" s="11">
        <f>'OddsRatio_working_3-way'!Z101+'OddsRatio_working_3-way'!AF101</f>
        <v>1.0446127969690591</v>
      </c>
      <c r="AM101" s="11">
        <f>'OddsRatio_working_3-way'!AA101+'OddsRatio_working_3-way'!AG101</f>
        <v>-0.67982611006704952</v>
      </c>
      <c r="AN101" s="11">
        <f>'OddsRatio_working_3-way'!AB101+'OddsRatio_working_3-way'!AH101</f>
        <v>-0.36478668690200905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1.0446127969690591</v>
      </c>
      <c r="AS101" s="11">
        <f>IF(('OddsRatio_working_3-way'!X101=0),IF(Q101&gt;0,-Q101^(1/3),(-Q101)^(1/3)),'OddsRatio_working_3-way'!AM101-'OddsRatio_working_3-way'!R101/3)</f>
        <v>-0.67982611006704952</v>
      </c>
      <c r="AT101" s="11">
        <f>IF(('OddsRatio_working_3-way'!X101=0),IF(Q101&gt;0,-Q101^(1/3),(-Q101)^(1/3)),'OddsRatio_working_3-way'!AN101-'OddsRatio_working_3-way'!R101/3)</f>
        <v>-0.36478668690200905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2.25</v>
      </c>
      <c r="B102" s="4">
        <f>IF('True_Odds_Calculator_3-way'!B103="","",'True_Odds_Calculator_3-way'!B103)</f>
        <v>3.82</v>
      </c>
      <c r="C102" s="4">
        <f>IF('True_Odds_Calculator_3-way'!C103="","",'True_Odds_Calculator_3-way'!C103)</f>
        <v>3.11</v>
      </c>
      <c r="D102" s="9">
        <f t="shared" si="26"/>
        <v>0.43398808952021484</v>
      </c>
      <c r="E102" s="9">
        <f t="shared" si="27"/>
        <v>0.25365907389544268</v>
      </c>
      <c r="F102" s="9">
        <f t="shared" si="28"/>
        <v>0.31235283658434265</v>
      </c>
      <c r="G102" s="9">
        <f t="shared" si="29"/>
        <v>1.0433685608386647</v>
      </c>
      <c r="H102" s="9">
        <f t="shared" si="30"/>
        <v>2.3042107010483308</v>
      </c>
      <c r="I102" s="9">
        <f t="shared" si="31"/>
        <v>3.9422993415650343</v>
      </c>
      <c r="J102" s="9">
        <f t="shared" si="32"/>
        <v>3.2015076633695827</v>
      </c>
      <c r="K102" s="11">
        <f t="shared" si="33"/>
        <v>0.44444444444444442</v>
      </c>
      <c r="L102" s="11">
        <f t="shared" si="34"/>
        <v>0.26178010471204188</v>
      </c>
      <c r="M102" s="11">
        <f t="shared" si="35"/>
        <v>0.32154340836012862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-0.27825008557656172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0.23119700566208196</v>
      </c>
      <c r="Q102" s="11">
        <f>2*'OddsRatio_working_3-way'!K102*'OddsRatio_working_3-way'!L102*'OddsRatio_working_3-way'!M102</f>
        <v>7.48210374310945E-2</v>
      </c>
      <c r="R102" s="11">
        <f t="shared" si="36"/>
        <v>0</v>
      </c>
      <c r="S102" s="11">
        <f t="shared" si="37"/>
        <v>-0.83089644045578237</v>
      </c>
      <c r="T102" s="11">
        <f t="shared" si="38"/>
        <v>-0.26889852441934708</v>
      </c>
      <c r="U102" s="11">
        <f>'OddsRatio_working_3-way'!S102-'OddsRatio_working_3-way'!R102^2/3</f>
        <v>-0.83089644045578237</v>
      </c>
      <c r="V102" s="11">
        <f>'OddsRatio_working_3-way'!S102*'OddsRatio_working_3-way'!R102/3-2*'OddsRatio_working_3-way'!R102^3/27-'OddsRatio_working_3-way'!T102</f>
        <v>0.26889852441934708</v>
      </c>
      <c r="W102" s="11">
        <f>'OddsRatio_working_3-way'!V102^2+4*'OddsRatio_working_3-way'!U102^3/27</f>
        <v>-1.2677535444804752E-2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0.14576003557191777</v>
      </c>
      <c r="Y102" s="11">
        <f>IF('OddsRatio_working_3-way'!W102&gt;=0,IF('OddsRatio_working_3-way'!V102+SQRT('OddsRatio_working_3-way'!W102)&gt;0,0,PI()),ACOS('OddsRatio_working_3-way'!V102/(2*'OddsRatio_working_3-way'!X102)))</f>
        <v>0.39654377065871671</v>
      </c>
      <c r="Z102" s="11">
        <f>'OddsRatio_working_3-way'!X102^(1/3)*COS('OddsRatio_working_3-way'!Y102/3)</f>
        <v>0.52168428041933235</v>
      </c>
      <c r="AA102" s="11">
        <f>'OddsRatio_working_3-way'!X102^(1/3)*COS(('OddsRatio_working_3-way'!Y102+2*PI())/3)</f>
        <v>-0.32091079914648746</v>
      </c>
      <c r="AB102" s="11">
        <f>'OddsRatio_working_3-way'!X102^(1/3)*COS(('OddsRatio_working_3-way'!Y102+4*PI())/3)</f>
        <v>-0.20077348127284472</v>
      </c>
      <c r="AC102" s="11">
        <f>'OddsRatio_working_3-way'!X102^(1/3)*SIN('OddsRatio_working_3-way'!Y102/3)</f>
        <v>6.936131281406728E-2</v>
      </c>
      <c r="AD102" s="11">
        <f>'OddsRatio_working_3-way'!X102^(1/3)*SIN(('OddsRatio_working_3-way'!Y102+2*PI())/3)</f>
        <v>0.41711118319111301</v>
      </c>
      <c r="AE102" s="11">
        <f>'OddsRatio_working_3-way'!X102^(1/3)*SIN(('OddsRatio_working_3-way'!Y102+4*PI())/3)</f>
        <v>-0.48647249600518022</v>
      </c>
      <c r="AF102" s="11">
        <f>-'OddsRatio_working_3-way'!U102/(3*'OddsRatio_working_3-way'!X102^(1/3))*COS(('OddsRatio_working_3-way'!Y102)/3)</f>
        <v>0.52168428041933235</v>
      </c>
      <c r="AG102" s="11">
        <f>-'OddsRatio_working_3-way'!U102/(3*'OddsRatio_working_3-way'!X102^(1/3))*COS(('OddsRatio_working_3-way'!Y102+2*PI())/3)</f>
        <v>-0.32091079914648746</v>
      </c>
      <c r="AH102" s="11">
        <f>-'OddsRatio_working_3-way'!U102/(3*'OddsRatio_working_3-way'!X102^(1/3))*COS(('OddsRatio_working_3-way'!Y102+4*PI())/3)</f>
        <v>-0.20077348127284472</v>
      </c>
      <c r="AI102" s="11">
        <f>'OddsRatio_working_3-way'!U102/(3*'OddsRatio_working_3-way'!X102^(1/3))*SIN(('OddsRatio_working_3-way'!Y102)/3)</f>
        <v>-6.936131281406728E-2</v>
      </c>
      <c r="AJ102" s="11">
        <f>'OddsRatio_working_3-way'!U102/(3*'OddsRatio_working_3-way'!X102^(1/3))*SIN(('OddsRatio_working_3-way'!Y102+2*PI())/3)</f>
        <v>-0.41711118319111301</v>
      </c>
      <c r="AK102" s="11">
        <f>'OddsRatio_working_3-way'!U102/(3*'OddsRatio_working_3-way'!X102^(1/3))*SIN(('OddsRatio_working_3-way'!Y102+4*PI())/3)</f>
        <v>0.48647249600518022</v>
      </c>
      <c r="AL102" s="11">
        <f>'OddsRatio_working_3-way'!Z102+'OddsRatio_working_3-way'!AF102</f>
        <v>1.0433685608386647</v>
      </c>
      <c r="AM102" s="11">
        <f>'OddsRatio_working_3-way'!AA102+'OddsRatio_working_3-way'!AG102</f>
        <v>-0.64182159829297492</v>
      </c>
      <c r="AN102" s="11">
        <f>'OddsRatio_working_3-way'!AB102+'OddsRatio_working_3-way'!AH102</f>
        <v>-0.40154696254568945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1.0433685608386647</v>
      </c>
      <c r="AS102" s="11">
        <f>IF(('OddsRatio_working_3-way'!X102=0),IF(Q102&gt;0,-Q102^(1/3),(-Q102)^(1/3)),'OddsRatio_working_3-way'!AM102-'OddsRatio_working_3-way'!R102/3)</f>
        <v>-0.64182159829297492</v>
      </c>
      <c r="AT102" s="11">
        <f>IF(('OddsRatio_working_3-way'!X102=0),IF(Q102&gt;0,-Q102^(1/3),(-Q102)^(1/3)),'OddsRatio_working_3-way'!AN102-'OddsRatio_working_3-way'!R102/3)</f>
        <v>-0.40154696254568945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3.16</v>
      </c>
      <c r="B103" s="4">
        <f>IF('True_Odds_Calculator_3-way'!B104="","",'True_Odds_Calculator_3-way'!B104)</f>
        <v>3.63</v>
      </c>
      <c r="C103" s="4">
        <f>IF('True_Odds_Calculator_3-way'!C104="","",'True_Odds_Calculator_3-way'!C104)</f>
        <v>2.29</v>
      </c>
      <c r="D103" s="9">
        <f t="shared" si="26"/>
        <v>0.30711594484997834</v>
      </c>
      <c r="E103" s="9">
        <f t="shared" si="27"/>
        <v>0.26687947678022578</v>
      </c>
      <c r="F103" s="9">
        <f t="shared" si="28"/>
        <v>0.42600457836979555</v>
      </c>
      <c r="G103" s="9">
        <f t="shared" si="29"/>
        <v>1.0444903970021588</v>
      </c>
      <c r="H103" s="9">
        <f t="shared" si="30"/>
        <v>3.2560992575246637</v>
      </c>
      <c r="I103" s="9">
        <f t="shared" si="31"/>
        <v>3.7470097441156787</v>
      </c>
      <c r="J103" s="9">
        <f t="shared" si="32"/>
        <v>2.3473926121327846</v>
      </c>
      <c r="K103" s="11">
        <f t="shared" si="33"/>
        <v>0.31645569620253161</v>
      </c>
      <c r="L103" s="11">
        <f t="shared" si="34"/>
        <v>0.27548209366391185</v>
      </c>
      <c r="M103" s="11">
        <f t="shared" si="35"/>
        <v>0.4366812227074236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-0.27897804076818222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0.23145916885144327</v>
      </c>
      <c r="Q103" s="11">
        <f>2*'OddsRatio_working_3-way'!K103*'OddsRatio_working_3-way'!L103*'OddsRatio_working_3-way'!M103</f>
        <v>7.6137884490606336E-2</v>
      </c>
      <c r="R103" s="11">
        <f t="shared" si="36"/>
        <v>0</v>
      </c>
      <c r="S103" s="11">
        <f t="shared" si="37"/>
        <v>-0.82966805636066199</v>
      </c>
      <c r="T103" s="11">
        <f t="shared" si="38"/>
        <v>-0.27291712380284933</v>
      </c>
      <c r="U103" s="11">
        <f>'OddsRatio_working_3-way'!S103-'OddsRatio_working_3-way'!R103^2/3</f>
        <v>-0.82966805636066199</v>
      </c>
      <c r="V103" s="11">
        <f>'OddsRatio_working_3-way'!S103*'OddsRatio_working_3-way'!R103/3-2*'OddsRatio_working_3-way'!R103^3/27-'OddsRatio_working_3-way'!T103</f>
        <v>0.27291712380284933</v>
      </c>
      <c r="W103" s="11">
        <f>'OddsRatio_working_3-way'!V103^2+4*'OddsRatio_working_3-way'!U103^3/27</f>
        <v>-1.0123835595711742E-2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0.14543692108654144</v>
      </c>
      <c r="Y103" s="11">
        <f>IF('OddsRatio_working_3-way'!W103&gt;=0,IF('OddsRatio_working_3-way'!V103+SQRT('OddsRatio_working_3-way'!W103)&gt;0,0,PI()),ACOS('OddsRatio_working_3-way'!V103/(2*'OddsRatio_working_3-way'!X103)))</f>
        <v>0.3532125226090661</v>
      </c>
      <c r="Z103" s="11">
        <f>'OddsRatio_working_3-way'!X103^(1/3)*COS('OddsRatio_working_3-way'!Y103/3)</f>
        <v>0.52224519850107942</v>
      </c>
      <c r="AA103" s="11">
        <f>'OddsRatio_working_3-way'!X103^(1/3)*COS(('OddsRatio_working_3-way'!Y103+2*PI())/3)</f>
        <v>-0.31462006248097302</v>
      </c>
      <c r="AB103" s="11">
        <f>'OddsRatio_working_3-way'!X103^(1/3)*COS(('OddsRatio_working_3-way'!Y103+4*PI())/3)</f>
        <v>-0.20762513602010635</v>
      </c>
      <c r="AC103" s="11">
        <f>'OddsRatio_working_3-way'!X103^(1/3)*SIN('OddsRatio_working_3-way'!Y103/3)</f>
        <v>6.1773549594105512E-2</v>
      </c>
      <c r="AD103" s="11">
        <f>'OddsRatio_working_3-way'!X103^(1/3)*SIN(('OddsRatio_working_3-way'!Y103+2*PI())/3)</f>
        <v>0.42139083410932893</v>
      </c>
      <c r="AE103" s="11">
        <f>'OddsRatio_working_3-way'!X103^(1/3)*SIN(('OddsRatio_working_3-way'!Y103+4*PI())/3)</f>
        <v>-0.48316438370343445</v>
      </c>
      <c r="AF103" s="11">
        <f>-'OddsRatio_working_3-way'!U103/(3*'OddsRatio_working_3-way'!X103^(1/3))*COS(('OddsRatio_working_3-way'!Y103)/3)</f>
        <v>0.52224519850107953</v>
      </c>
      <c r="AG103" s="11">
        <f>-'OddsRatio_working_3-way'!U103/(3*'OddsRatio_working_3-way'!X103^(1/3))*COS(('OddsRatio_working_3-way'!Y103+2*PI())/3)</f>
        <v>-0.31462006248097307</v>
      </c>
      <c r="AH103" s="11">
        <f>-'OddsRatio_working_3-way'!U103/(3*'OddsRatio_working_3-way'!X103^(1/3))*COS(('OddsRatio_working_3-way'!Y103+4*PI())/3)</f>
        <v>-0.2076251360201064</v>
      </c>
      <c r="AI103" s="11">
        <f>'OddsRatio_working_3-way'!U103/(3*'OddsRatio_working_3-way'!X103^(1/3))*SIN(('OddsRatio_working_3-way'!Y103)/3)</f>
        <v>-6.1773549594105519E-2</v>
      </c>
      <c r="AJ103" s="11">
        <f>'OddsRatio_working_3-way'!U103/(3*'OddsRatio_working_3-way'!X103^(1/3))*SIN(('OddsRatio_working_3-way'!Y103+2*PI())/3)</f>
        <v>-0.42139083410932898</v>
      </c>
      <c r="AK103" s="11">
        <f>'OddsRatio_working_3-way'!U103/(3*'OddsRatio_working_3-way'!X103^(1/3))*SIN(('OddsRatio_working_3-way'!Y103+4*PI())/3)</f>
        <v>0.48316438370343456</v>
      </c>
      <c r="AL103" s="11">
        <f>'OddsRatio_working_3-way'!Z103+'OddsRatio_working_3-way'!AF103</f>
        <v>1.0444903970021588</v>
      </c>
      <c r="AM103" s="11">
        <f>'OddsRatio_working_3-way'!AA103+'OddsRatio_working_3-way'!AG103</f>
        <v>-0.62924012496194615</v>
      </c>
      <c r="AN103" s="11">
        <f>'OddsRatio_working_3-way'!AB103+'OddsRatio_working_3-way'!AH103</f>
        <v>-0.41525027204021275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1.0444903970021588</v>
      </c>
      <c r="AS103" s="11">
        <f>IF(('OddsRatio_working_3-way'!X103=0),IF(Q103&gt;0,-Q103^(1/3),(-Q103)^(1/3)),'OddsRatio_working_3-way'!AM103-'OddsRatio_working_3-way'!R103/3)</f>
        <v>-0.62924012496194615</v>
      </c>
      <c r="AT103" s="11">
        <f>IF(('OddsRatio_working_3-way'!X103=0),IF(Q103&gt;0,-Q103^(1/3),(-Q103)^(1/3)),'OddsRatio_working_3-way'!AN103-'OddsRatio_working_3-way'!R103/3)</f>
        <v>-0.41525027204021275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2.17</v>
      </c>
      <c r="B104" s="4">
        <f>IF('True_Odds_Calculator_3-way'!B105="","",'True_Odds_Calculator_3-way'!B105)</f>
        <v>3.36</v>
      </c>
      <c r="C104" s="4">
        <f>IF('True_Odds_Calculator_3-way'!C105="","",'True_Odds_Calculator_3-way'!C105)</f>
        <v>3.7</v>
      </c>
      <c r="D104" s="9">
        <f t="shared" si="26"/>
        <v>0.44987848031741079</v>
      </c>
      <c r="E104" s="9">
        <f t="shared" si="27"/>
        <v>0.28847142042991997</v>
      </c>
      <c r="F104" s="9">
        <f t="shared" si="28"/>
        <v>0.2616500992526693</v>
      </c>
      <c r="G104" s="9">
        <f t="shared" si="29"/>
        <v>1.0451474200995368</v>
      </c>
      <c r="H104" s="9">
        <f t="shared" si="30"/>
        <v>2.2228224815164577</v>
      </c>
      <c r="I104" s="9">
        <f t="shared" si="31"/>
        <v>3.4665479114349069</v>
      </c>
      <c r="J104" s="9">
        <f t="shared" si="32"/>
        <v>3.8218980342687496</v>
      </c>
      <c r="K104" s="11">
        <f t="shared" si="33"/>
        <v>0.46082949308755761</v>
      </c>
      <c r="L104" s="11">
        <f t="shared" si="34"/>
        <v>0.29761904761904762</v>
      </c>
      <c r="M104" s="11">
        <f t="shared" si="35"/>
        <v>0.27027027027027023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-0.27635090653523831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0.23093369867563412</v>
      </c>
      <c r="Q104" s="11">
        <f>2*'OddsRatio_working_3-way'!K104*'OddsRatio_working_3-way'!L104*'OddsRatio_working_3-way'!M104</f>
        <v>7.4136018836479647E-2</v>
      </c>
      <c r="R104" s="11">
        <f t="shared" si="36"/>
        <v>0</v>
      </c>
      <c r="S104" s="11">
        <f t="shared" si="37"/>
        <v>-0.83565384883652294</v>
      </c>
      <c r="T104" s="11">
        <f t="shared" si="38"/>
        <v>-0.26826768823002339</v>
      </c>
      <c r="U104" s="11">
        <f>'OddsRatio_working_3-way'!S104-'OddsRatio_working_3-way'!R104^2/3</f>
        <v>-0.83565384883652294</v>
      </c>
      <c r="V104" s="11">
        <f>'OddsRatio_working_3-way'!S104*'OddsRatio_working_3-way'!R104/3-2*'OddsRatio_working_3-way'!R104^3/27-'OddsRatio_working_3-way'!T104</f>
        <v>0.26826768823002339</v>
      </c>
      <c r="W104" s="11">
        <f>'OddsRatio_working_3-way'!V104^2+4*'OddsRatio_working_3-way'!U104^3/27</f>
        <v>-1.4484534189202009E-2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0.14701367856213504</v>
      </c>
      <c r="Y104" s="11">
        <f>IF('OddsRatio_working_3-way'!W104&gt;=0,IF('OddsRatio_working_3-way'!V104+SQRT('OddsRatio_working_3-way'!W104)&gt;0,0,PI()),ACOS('OddsRatio_working_3-way'!V104/(2*'OddsRatio_working_3-way'!X104)))</f>
        <v>0.42171025527517569</v>
      </c>
      <c r="Z104" s="11">
        <f>'OddsRatio_working_3-way'!X104^(1/3)*COS('OddsRatio_working_3-way'!Y104/3)</f>
        <v>0.52257371004976849</v>
      </c>
      <c r="AA104" s="11">
        <f>'OddsRatio_working_3-way'!X104^(1/3)*COS(('OddsRatio_working_3-way'!Y104+2*PI())/3)</f>
        <v>-0.32532590859960675</v>
      </c>
      <c r="AB104" s="11">
        <f>'OddsRatio_working_3-way'!X104^(1/3)*COS(('OddsRatio_working_3-way'!Y104+4*PI())/3)</f>
        <v>-0.1972478014501616</v>
      </c>
      <c r="AC104" s="11">
        <f>'OddsRatio_working_3-way'!X104^(1/3)*SIN('OddsRatio_working_3-way'!Y104/3)</f>
        <v>7.3945929640029801E-2</v>
      </c>
      <c r="AD104" s="11">
        <f>'OddsRatio_working_3-way'!X104^(1/3)*SIN(('OddsRatio_working_3-way'!Y104+2*PI())/3)</f>
        <v>0.41558914343296799</v>
      </c>
      <c r="AE104" s="11">
        <f>'OddsRatio_working_3-way'!X104^(1/3)*SIN(('OddsRatio_working_3-way'!Y104+4*PI())/3)</f>
        <v>-0.48953507307299787</v>
      </c>
      <c r="AF104" s="11">
        <f>-'OddsRatio_working_3-way'!U104/(3*'OddsRatio_working_3-way'!X104^(1/3))*COS(('OddsRatio_working_3-way'!Y104)/3)</f>
        <v>0.52257371004976827</v>
      </c>
      <c r="AG104" s="11">
        <f>-'OddsRatio_working_3-way'!U104/(3*'OddsRatio_working_3-way'!X104^(1/3))*COS(('OddsRatio_working_3-way'!Y104+2*PI())/3)</f>
        <v>-0.32532590859960664</v>
      </c>
      <c r="AH104" s="11">
        <f>-'OddsRatio_working_3-way'!U104/(3*'OddsRatio_working_3-way'!X104^(1/3))*COS(('OddsRatio_working_3-way'!Y104+4*PI())/3)</f>
        <v>-0.19724780145016152</v>
      </c>
      <c r="AI104" s="11">
        <f>'OddsRatio_working_3-way'!U104/(3*'OddsRatio_working_3-way'!X104^(1/3))*SIN(('OddsRatio_working_3-way'!Y104)/3)</f>
        <v>-7.3945929640029759E-2</v>
      </c>
      <c r="AJ104" s="11">
        <f>'OddsRatio_working_3-way'!U104/(3*'OddsRatio_working_3-way'!X104^(1/3))*SIN(('OddsRatio_working_3-way'!Y104+2*PI())/3)</f>
        <v>-0.41558914343296782</v>
      </c>
      <c r="AK104" s="11">
        <f>'OddsRatio_working_3-way'!U104/(3*'OddsRatio_working_3-way'!X104^(1/3))*SIN(('OddsRatio_working_3-way'!Y104+4*PI())/3)</f>
        <v>0.48953507307299765</v>
      </c>
      <c r="AL104" s="11">
        <f>'OddsRatio_working_3-way'!Z104+'OddsRatio_working_3-way'!AF104</f>
        <v>1.0451474200995368</v>
      </c>
      <c r="AM104" s="11">
        <f>'OddsRatio_working_3-way'!AA104+'OddsRatio_working_3-way'!AG104</f>
        <v>-0.65065181719921339</v>
      </c>
      <c r="AN104" s="11">
        <f>'OddsRatio_working_3-way'!AB104+'OddsRatio_working_3-way'!AH104</f>
        <v>-0.39449560290032315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1.0451474200995368</v>
      </c>
      <c r="AS104" s="11">
        <f>IF(('OddsRatio_working_3-way'!X104=0),IF(Q104&gt;0,-Q104^(1/3),(-Q104)^(1/3)),'OddsRatio_working_3-way'!AM104-'OddsRatio_working_3-way'!R104/3)</f>
        <v>-0.65065181719921339</v>
      </c>
      <c r="AT104" s="11">
        <f>IF(('OddsRatio_working_3-way'!X104=0),IF(Q104&gt;0,-Q104^(1/3),(-Q104)^(1/3)),'OddsRatio_working_3-way'!AN104-'OddsRatio_working_3-way'!R104/3)</f>
        <v>-0.39449560290032315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2.2999999999999998</v>
      </c>
      <c r="B105" s="4">
        <f>IF('True_Odds_Calculator_3-way'!B106="","",'True_Odds_Calculator_3-way'!B106)</f>
        <v>3.27</v>
      </c>
      <c r="C105" s="4">
        <f>IF('True_Odds_Calculator_3-way'!C106="","",'True_Odds_Calculator_3-way'!C106)</f>
        <v>3.48</v>
      </c>
      <c r="D105" s="9">
        <f t="shared" si="26"/>
        <v>0.42438212270443315</v>
      </c>
      <c r="E105" s="9">
        <f t="shared" si="27"/>
        <v>0.29687462273686688</v>
      </c>
      <c r="F105" s="9">
        <f t="shared" si="28"/>
        <v>0.27874325455869992</v>
      </c>
      <c r="G105" s="9">
        <f t="shared" si="29"/>
        <v>1.0433591776047404</v>
      </c>
      <c r="H105" s="9">
        <f t="shared" si="30"/>
        <v>2.3563669308861628</v>
      </c>
      <c r="I105" s="9">
        <f t="shared" si="31"/>
        <v>3.3684253331627616</v>
      </c>
      <c r="J105" s="9">
        <f t="shared" si="32"/>
        <v>3.5875307604597557</v>
      </c>
      <c r="K105" s="11">
        <f t="shared" si="33"/>
        <v>0.43478260869565222</v>
      </c>
      <c r="L105" s="11">
        <f t="shared" si="34"/>
        <v>0.3058103975535168</v>
      </c>
      <c r="M105" s="11">
        <f t="shared" si="35"/>
        <v>0.28735632183908044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-0.27961860048568987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0.23115353638165631</v>
      </c>
      <c r="Q105" s="11">
        <f>2*'OddsRatio_working_3-way'!K105*'OddsRatio_working_3-way'!L105*'OddsRatio_working_3-way'!M105</f>
        <v>7.6414392192283062E-2</v>
      </c>
      <c r="R105" s="11">
        <f t="shared" si="36"/>
        <v>0</v>
      </c>
      <c r="S105" s="11">
        <f t="shared" si="37"/>
        <v>-0.8266743914036796</v>
      </c>
      <c r="T105" s="11">
        <f t="shared" si="38"/>
        <v>-0.27328079054667087</v>
      </c>
      <c r="U105" s="11">
        <f>'OddsRatio_working_3-way'!S105-'OddsRatio_working_3-way'!R105^2/3</f>
        <v>-0.8266743914036796</v>
      </c>
      <c r="V105" s="11">
        <f>'OddsRatio_working_3-way'!S105*'OddsRatio_working_3-way'!R105/3-2*'OddsRatio_working_3-way'!R105^3/27-'OddsRatio_working_3-way'!T105</f>
        <v>0.27328079054667087</v>
      </c>
      <c r="W105" s="11">
        <f>'OddsRatio_working_3-way'!V105^2+4*'OddsRatio_working_3-way'!U105^3/27</f>
        <v>-9.012641594995055E-3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0.14465046843754814</v>
      </c>
      <c r="Y105" s="11">
        <f>IF('OddsRatio_working_3-way'!W105&gt;=0,IF('OddsRatio_working_3-way'!V105+SQRT('OddsRatio_working_3-way'!W105)&gt;0,0,PI()),ACOS('OddsRatio_working_3-way'!V105/(2*'OddsRatio_working_3-way'!X105)))</f>
        <v>0.33434750041795813</v>
      </c>
      <c r="Z105" s="11">
        <f>'OddsRatio_working_3-way'!X105^(1/3)*COS('OddsRatio_working_3-way'!Y105/3)</f>
        <v>0.5216795888023702</v>
      </c>
      <c r="AA105" s="11">
        <f>'OddsRatio_working_3-way'!X105^(1/3)*COS(('OddsRatio_working_3-way'!Y105+2*PI())/3)</f>
        <v>-0.31140067672301891</v>
      </c>
      <c r="AB105" s="11">
        <f>'OddsRatio_working_3-way'!X105^(1/3)*COS(('OddsRatio_working_3-way'!Y105+4*PI())/3)</f>
        <v>-0.2102789120793514</v>
      </c>
      <c r="AC105" s="11">
        <f>'OddsRatio_working_3-way'!X105^(1/3)*SIN('OddsRatio_working_3-way'!Y105/3)</f>
        <v>5.838267803795149E-2</v>
      </c>
      <c r="AD105" s="11">
        <f>'OddsRatio_working_3-way'!X105^(1/3)*SIN(('OddsRatio_working_3-way'!Y105+2*PI())/3)</f>
        <v>0.42259643751969683</v>
      </c>
      <c r="AE105" s="11">
        <f>'OddsRatio_working_3-way'!X105^(1/3)*SIN(('OddsRatio_working_3-way'!Y105+4*PI())/3)</f>
        <v>-0.48097911555764827</v>
      </c>
      <c r="AF105" s="11">
        <f>-'OddsRatio_working_3-way'!U105/(3*'OddsRatio_working_3-way'!X105^(1/3))*COS(('OddsRatio_working_3-way'!Y105)/3)</f>
        <v>0.5216795888023702</v>
      </c>
      <c r="AG105" s="11">
        <f>-'OddsRatio_working_3-way'!U105/(3*'OddsRatio_working_3-way'!X105^(1/3))*COS(('OddsRatio_working_3-way'!Y105+2*PI())/3)</f>
        <v>-0.31140067672301891</v>
      </c>
      <c r="AH105" s="11">
        <f>-'OddsRatio_working_3-way'!U105/(3*'OddsRatio_working_3-way'!X105^(1/3))*COS(('OddsRatio_working_3-way'!Y105+4*PI())/3)</f>
        <v>-0.2102789120793514</v>
      </c>
      <c r="AI105" s="11">
        <f>'OddsRatio_working_3-way'!U105/(3*'OddsRatio_working_3-way'!X105^(1/3))*SIN(('OddsRatio_working_3-way'!Y105)/3)</f>
        <v>-5.838267803795149E-2</v>
      </c>
      <c r="AJ105" s="11">
        <f>'OddsRatio_working_3-way'!U105/(3*'OddsRatio_working_3-way'!X105^(1/3))*SIN(('OddsRatio_working_3-way'!Y105+2*PI())/3)</f>
        <v>-0.42259643751969683</v>
      </c>
      <c r="AK105" s="11">
        <f>'OddsRatio_working_3-way'!U105/(3*'OddsRatio_working_3-way'!X105^(1/3))*SIN(('OddsRatio_working_3-way'!Y105+4*PI())/3)</f>
        <v>0.48097911555764827</v>
      </c>
      <c r="AL105" s="11">
        <f>'OddsRatio_working_3-way'!Z105+'OddsRatio_working_3-way'!AF105</f>
        <v>1.0433591776047404</v>
      </c>
      <c r="AM105" s="11">
        <f>'OddsRatio_working_3-way'!AA105+'OddsRatio_working_3-way'!AG105</f>
        <v>-0.62280135344603782</v>
      </c>
      <c r="AN105" s="11">
        <f>'OddsRatio_working_3-way'!AB105+'OddsRatio_working_3-way'!AH105</f>
        <v>-0.4205578241587028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1.0433591776047404</v>
      </c>
      <c r="AS105" s="11">
        <f>IF(('OddsRatio_working_3-way'!X105=0),IF(Q105&gt;0,-Q105^(1/3),(-Q105)^(1/3)),'OddsRatio_working_3-way'!AM105-'OddsRatio_working_3-way'!R105/3)</f>
        <v>-0.62280135344603782</v>
      </c>
      <c r="AT105" s="11">
        <f>IF(('OddsRatio_working_3-way'!X105=0),IF(Q105&gt;0,-Q105^(1/3),(-Q105)^(1/3)),'OddsRatio_working_3-way'!AN105-'OddsRatio_working_3-way'!R105/3)</f>
        <v>-0.4205578241587028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3.67</v>
      </c>
      <c r="D106" s="9">
        <f t="shared" si="26"/>
        <v>0.45036651316464538</v>
      </c>
      <c r="E106" s="9">
        <f t="shared" si="27"/>
        <v>0.28543595891018569</v>
      </c>
      <c r="F106" s="9">
        <f t="shared" si="28"/>
        <v>0.26419752792516904</v>
      </c>
      <c r="G106" s="9">
        <f t="shared" si="29"/>
        <v>1.0430886783064368</v>
      </c>
      <c r="H106" s="9">
        <f t="shared" si="30"/>
        <v>2.2204137536185313</v>
      </c>
      <c r="I106" s="9">
        <f t="shared" si="31"/>
        <v>3.5034128279354482</v>
      </c>
      <c r="J106" s="9">
        <f t="shared" si="32"/>
        <v>3.7850467710781861</v>
      </c>
      <c r="K106" s="11">
        <f t="shared" si="33"/>
        <v>0.46082949308755761</v>
      </c>
      <c r="L106" s="11">
        <f t="shared" si="34"/>
        <v>0.29411764705882354</v>
      </c>
      <c r="M106" s="11">
        <f t="shared" si="35"/>
        <v>0.27247956403269757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-0.27688769099975408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0.230451677902417</v>
      </c>
      <c r="Q106" s="11">
        <f>2*'OddsRatio_working_3-way'!K106*'OddsRatio_working_3-way'!L106*'OddsRatio_working_3-way'!M106</f>
        <v>7.3862717276415718E-2</v>
      </c>
      <c r="R106" s="11">
        <f t="shared" si="36"/>
        <v>0</v>
      </c>
      <c r="S106" s="11">
        <f t="shared" si="37"/>
        <v>-0.83229296712442757</v>
      </c>
      <c r="T106" s="11">
        <f t="shared" si="38"/>
        <v>-0.26676056638603457</v>
      </c>
      <c r="U106" s="11">
        <f>'OddsRatio_working_3-way'!S106-'OddsRatio_working_3-way'!R106^2/3</f>
        <v>-0.83229296712442757</v>
      </c>
      <c r="V106" s="11">
        <f>'OddsRatio_working_3-way'!S106*'OddsRatio_working_3-way'!R106/3-2*'OddsRatio_working_3-way'!R106^3/27-'OddsRatio_working_3-way'!T106</f>
        <v>0.26676056638603457</v>
      </c>
      <c r="W106" s="11">
        <f>'OddsRatio_working_3-way'!V106^2+4*'OddsRatio_working_3-way'!U106^3/27</f>
        <v>-1.4251982277755454E-2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0.1461276685439426</v>
      </c>
      <c r="Y106" s="11">
        <f>IF('OddsRatio_working_3-way'!W106&gt;=0,IF('OddsRatio_working_3-way'!V106+SQRT('OddsRatio_working_3-way'!W106)&gt;0,0,PI()),ACOS('OddsRatio_working_3-way'!V106/(2*'OddsRatio_working_3-way'!X106)))</f>
        <v>0.42079269690946064</v>
      </c>
      <c r="Z106" s="11">
        <f>'OddsRatio_working_3-way'!X106^(1/3)*COS('OddsRatio_working_3-way'!Y106/3)</f>
        <v>0.52154433915321841</v>
      </c>
      <c r="AA106" s="11">
        <f>'OddsRatio_working_3-way'!X106^(1/3)*COS(('OddsRatio_working_3-way'!Y106+2*PI())/3)</f>
        <v>-0.32454417365387928</v>
      </c>
      <c r="AB106" s="11">
        <f>'OddsRatio_working_3-way'!X106^(1/3)*COS(('OddsRatio_working_3-way'!Y106+4*PI())/3)</f>
        <v>-0.1970001654993393</v>
      </c>
      <c r="AC106" s="11">
        <f>'OddsRatio_working_3-way'!X106^(1/3)*SIN('OddsRatio_working_3-way'!Y106/3)</f>
        <v>7.3637567441547522E-2</v>
      </c>
      <c r="AD106" s="11">
        <f>'OddsRatio_working_3-way'!X106^(1/3)*SIN(('OddsRatio_working_3-way'!Y106+2*PI())/3)</f>
        <v>0.41485186318588047</v>
      </c>
      <c r="AE106" s="11">
        <f>'OddsRatio_working_3-way'!X106^(1/3)*SIN(('OddsRatio_working_3-way'!Y106+4*PI())/3)</f>
        <v>-0.48848943062742789</v>
      </c>
      <c r="AF106" s="11">
        <f>-'OddsRatio_working_3-way'!U106/(3*'OddsRatio_working_3-way'!X106^(1/3))*COS(('OddsRatio_working_3-way'!Y106)/3)</f>
        <v>0.52154433915321852</v>
      </c>
      <c r="AG106" s="11">
        <f>-'OddsRatio_working_3-way'!U106/(3*'OddsRatio_working_3-way'!X106^(1/3))*COS(('OddsRatio_working_3-way'!Y106+2*PI())/3)</f>
        <v>-0.32454417365387933</v>
      </c>
      <c r="AH106" s="11">
        <f>-'OddsRatio_working_3-way'!U106/(3*'OddsRatio_working_3-way'!X106^(1/3))*COS(('OddsRatio_working_3-way'!Y106+4*PI())/3)</f>
        <v>-0.19700016549933935</v>
      </c>
      <c r="AI106" s="11">
        <f>'OddsRatio_working_3-way'!U106/(3*'OddsRatio_working_3-way'!X106^(1/3))*SIN(('OddsRatio_working_3-way'!Y106)/3)</f>
        <v>-7.3637567441547536E-2</v>
      </c>
      <c r="AJ106" s="11">
        <f>'OddsRatio_working_3-way'!U106/(3*'OddsRatio_working_3-way'!X106^(1/3))*SIN(('OddsRatio_working_3-way'!Y106+2*PI())/3)</f>
        <v>-0.41485186318588058</v>
      </c>
      <c r="AK106" s="11">
        <f>'OddsRatio_working_3-way'!U106/(3*'OddsRatio_working_3-way'!X106^(1/3))*SIN(('OddsRatio_working_3-way'!Y106+4*PI())/3)</f>
        <v>0.488489430627428</v>
      </c>
      <c r="AL106" s="11">
        <f>'OddsRatio_working_3-way'!Z106+'OddsRatio_working_3-way'!AF106</f>
        <v>1.0430886783064368</v>
      </c>
      <c r="AM106" s="11">
        <f>'OddsRatio_working_3-way'!AA106+'OddsRatio_working_3-way'!AG106</f>
        <v>-0.64908834730775866</v>
      </c>
      <c r="AN106" s="11">
        <f>'OddsRatio_working_3-way'!AB106+'OddsRatio_working_3-way'!AH106</f>
        <v>-0.39400033099867865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1.0430886783064368</v>
      </c>
      <c r="AS106" s="11">
        <f>IF(('OddsRatio_working_3-way'!X106=0),IF(Q106&gt;0,-Q106^(1/3),(-Q106)^(1/3)),'OddsRatio_working_3-way'!AM106-'OddsRatio_working_3-way'!R106/3)</f>
        <v>-0.64908834730775866</v>
      </c>
      <c r="AT106" s="11">
        <f>IF(('OddsRatio_working_3-way'!X106=0),IF(Q106&gt;0,-Q106^(1/3),(-Q106)^(1/3)),'OddsRatio_working_3-way'!AN106-'OddsRatio_working_3-way'!R106/3)</f>
        <v>-0.39400033099867865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5.61</v>
      </c>
      <c r="B107" s="4">
        <f>IF('True_Odds_Calculator_3-way'!B108="","",'True_Odds_Calculator_3-way'!B108)</f>
        <v>4.26</v>
      </c>
      <c r="C107" s="4">
        <f>IF('True_Odds_Calculator_3-way'!C108="","",'True_Odds_Calculator_3-way'!C108)</f>
        <v>1.62</v>
      </c>
      <c r="D107" s="9">
        <f t="shared" si="26"/>
        <v>0.1704523250517205</v>
      </c>
      <c r="E107" s="9">
        <f t="shared" si="27"/>
        <v>0.22514622022244657</v>
      </c>
      <c r="F107" s="9">
        <f t="shared" si="28"/>
        <v>0.60440145472583295</v>
      </c>
      <c r="G107" s="9">
        <f t="shared" si="29"/>
        <v>1.0556926440332273</v>
      </c>
      <c r="H107" s="9">
        <f t="shared" si="30"/>
        <v>5.8667430889931778</v>
      </c>
      <c r="I107" s="9">
        <f t="shared" si="31"/>
        <v>4.4415580195483217</v>
      </c>
      <c r="J107" s="9">
        <f t="shared" si="32"/>
        <v>1.6545294393006011</v>
      </c>
      <c r="K107" s="11">
        <f t="shared" si="33"/>
        <v>0.17825311942959002</v>
      </c>
      <c r="L107" s="11">
        <f t="shared" si="34"/>
        <v>0.23474178403755869</v>
      </c>
      <c r="M107" s="11">
        <f t="shared" si="35"/>
        <v>0.61728395061728392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-0.24067043340417804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0.21929070074149704</v>
      </c>
      <c r="Q107" s="11">
        <f>2*'OddsRatio_working_3-way'!K107*'OddsRatio_working_3-way'!L107*'OddsRatio_working_3-way'!M107</f>
        <v>5.1658586747113551E-2</v>
      </c>
      <c r="R107" s="11">
        <f t="shared" si="36"/>
        <v>0</v>
      </c>
      <c r="S107" s="11">
        <f t="shared" si="37"/>
        <v>-0.91116593608830954</v>
      </c>
      <c r="T107" s="11">
        <f t="shared" si="38"/>
        <v>-0.21464450791244039</v>
      </c>
      <c r="U107" s="11">
        <f>'OddsRatio_working_3-way'!S107-'OddsRatio_working_3-way'!R107^2/3</f>
        <v>-0.91116593608830954</v>
      </c>
      <c r="V107" s="11">
        <f>'OddsRatio_working_3-way'!S107*'OddsRatio_working_3-way'!R107/3-2*'OddsRatio_working_3-way'!R107^3/27-'OddsRatio_working_3-way'!T107</f>
        <v>0.21464450791244039</v>
      </c>
      <c r="W107" s="11">
        <f>'OddsRatio_working_3-way'!V107^2+4*'OddsRatio_working_3-way'!U107^3/27</f>
        <v>-6.5997549710459708E-2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0.16738414985254232</v>
      </c>
      <c r="Y107" s="11">
        <f>IF('OddsRatio_working_3-way'!W107&gt;=0,IF('OddsRatio_working_3-way'!V107+SQRT('OddsRatio_working_3-way'!W107)&gt;0,0,PI()),ACOS('OddsRatio_working_3-way'!V107/(2*'OddsRatio_working_3-way'!X107)))</f>
        <v>0.87477005083118853</v>
      </c>
      <c r="Z107" s="11">
        <f>'OddsRatio_working_3-way'!X107^(1/3)*COS('OddsRatio_working_3-way'!Y107/3)</f>
        <v>0.52784632201661374</v>
      </c>
      <c r="AA107" s="11">
        <f>'OddsRatio_working_3-way'!X107^(1/3)*COS(('OddsRatio_working_3-way'!Y107+2*PI())/3)</f>
        <v>-0.40112804165118876</v>
      </c>
      <c r="AB107" s="11">
        <f>'OddsRatio_working_3-way'!X107^(1/3)*COS(('OddsRatio_working_3-way'!Y107+4*PI())/3)</f>
        <v>-0.12671828036542537</v>
      </c>
      <c r="AC107" s="11">
        <f>'OddsRatio_working_3-way'!X107^(1/3)*SIN('OddsRatio_working_3-way'!Y107/3)</f>
        <v>0.15843054954659663</v>
      </c>
      <c r="AD107" s="11">
        <f>'OddsRatio_working_3-way'!X107^(1/3)*SIN(('OddsRatio_working_3-way'!Y107+2*PI())/3)</f>
        <v>0.37791304938727038</v>
      </c>
      <c r="AE107" s="11">
        <f>'OddsRatio_working_3-way'!X107^(1/3)*SIN(('OddsRatio_working_3-way'!Y107+4*PI())/3)</f>
        <v>-0.53634359893386696</v>
      </c>
      <c r="AF107" s="11">
        <f>-'OddsRatio_working_3-way'!U107/(3*'OddsRatio_working_3-way'!X107^(1/3))*COS(('OddsRatio_working_3-way'!Y107)/3)</f>
        <v>0.52784632201661352</v>
      </c>
      <c r="AG107" s="11">
        <f>-'OddsRatio_working_3-way'!U107/(3*'OddsRatio_working_3-way'!X107^(1/3))*COS(('OddsRatio_working_3-way'!Y107+2*PI())/3)</f>
        <v>-0.40112804165118859</v>
      </c>
      <c r="AH107" s="11">
        <f>-'OddsRatio_working_3-way'!U107/(3*'OddsRatio_working_3-way'!X107^(1/3))*COS(('OddsRatio_working_3-way'!Y107+4*PI())/3)</f>
        <v>-0.12671828036542532</v>
      </c>
      <c r="AI107" s="11">
        <f>'OddsRatio_working_3-way'!U107/(3*'OddsRatio_working_3-way'!X107^(1/3))*SIN(('OddsRatio_working_3-way'!Y107)/3)</f>
        <v>-0.15843054954659655</v>
      </c>
      <c r="AJ107" s="11">
        <f>'OddsRatio_working_3-way'!U107/(3*'OddsRatio_working_3-way'!X107^(1/3))*SIN(('OddsRatio_working_3-way'!Y107+2*PI())/3)</f>
        <v>-0.37791304938727022</v>
      </c>
      <c r="AK107" s="11">
        <f>'OddsRatio_working_3-way'!U107/(3*'OddsRatio_working_3-way'!X107^(1/3))*SIN(('OddsRatio_working_3-way'!Y107+4*PI())/3)</f>
        <v>0.53634359893386674</v>
      </c>
      <c r="AL107" s="11">
        <f>'OddsRatio_working_3-way'!Z107+'OddsRatio_working_3-way'!AF107</f>
        <v>1.0556926440332273</v>
      </c>
      <c r="AM107" s="11">
        <f>'OddsRatio_working_3-way'!AA107+'OddsRatio_working_3-way'!AG107</f>
        <v>-0.8022560833023773</v>
      </c>
      <c r="AN107" s="11">
        <f>'OddsRatio_working_3-way'!AB107+'OddsRatio_working_3-way'!AH107</f>
        <v>-0.25343656073085069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1.0556926440332273</v>
      </c>
      <c r="AS107" s="11">
        <f>IF(('OddsRatio_working_3-way'!X107=0),IF(Q107&gt;0,-Q107^(1/3),(-Q107)^(1/3)),'OddsRatio_working_3-way'!AM107-'OddsRatio_working_3-way'!R107/3)</f>
        <v>-0.8022560833023773</v>
      </c>
      <c r="AT107" s="11">
        <f>IF(('OddsRatio_working_3-way'!X107=0),IF(Q107&gt;0,-Q107^(1/3),(-Q107)^(1/3)),'OddsRatio_working_3-way'!AN107-'OddsRatio_working_3-way'!R107/3)</f>
        <v>-0.25343656073085069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2.4900000000000002</v>
      </c>
      <c r="B108" s="4">
        <f>IF('True_Odds_Calculator_3-way'!B109="","",'True_Odds_Calculator_3-way'!B109)</f>
        <v>3.14</v>
      </c>
      <c r="C108" s="4">
        <f>IF('True_Odds_Calculator_3-way'!C109="","",'True_Odds_Calculator_3-way'!C109)</f>
        <v>3.25</v>
      </c>
      <c r="D108" s="9">
        <f t="shared" si="26"/>
        <v>0.39162800095715289</v>
      </c>
      <c r="E108" s="9">
        <f t="shared" si="27"/>
        <v>0.30949017976513887</v>
      </c>
      <c r="F108" s="9">
        <f t="shared" si="28"/>
        <v>0.29888181927770846</v>
      </c>
      <c r="G108" s="9">
        <f t="shared" si="29"/>
        <v>1.0425795756799958</v>
      </c>
      <c r="H108" s="9">
        <f t="shared" si="30"/>
        <v>2.5534435677631939</v>
      </c>
      <c r="I108" s="9">
        <f t="shared" si="31"/>
        <v>3.2311202919551909</v>
      </c>
      <c r="J108" s="9">
        <f t="shared" si="32"/>
        <v>3.3458040452799906</v>
      </c>
      <c r="K108" s="11">
        <f t="shared" si="33"/>
        <v>0.40160642570281119</v>
      </c>
      <c r="L108" s="11">
        <f t="shared" si="34"/>
        <v>0.31847133757961782</v>
      </c>
      <c r="M108" s="11">
        <f t="shared" si="35"/>
        <v>0.30769230769230771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-0.28233856543272562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0.23140086066952767</v>
      </c>
      <c r="Q108" s="11">
        <f>2*'OddsRatio_working_3-way'!K108*'OddsRatio_working_3-way'!L108*'OddsRatio_working_3-way'!M108</f>
        <v>7.8707775737934568E-2</v>
      </c>
      <c r="R108" s="11">
        <f t="shared" si="36"/>
        <v>0</v>
      </c>
      <c r="S108" s="11">
        <f t="shared" si="37"/>
        <v>-0.81958644337117603</v>
      </c>
      <c r="T108" s="11">
        <f t="shared" si="38"/>
        <v>-0.27877089910584218</v>
      </c>
      <c r="U108" s="11">
        <f>'OddsRatio_working_3-way'!S108-'OddsRatio_working_3-way'!R108^2/3</f>
        <v>-0.81958644337117603</v>
      </c>
      <c r="V108" s="11">
        <f>'OddsRatio_working_3-way'!S108*'OddsRatio_working_3-way'!R108/3-2*'OddsRatio_working_3-way'!R108^3/27-'OddsRatio_working_3-way'!T108</f>
        <v>0.27877089910584218</v>
      </c>
      <c r="W108" s="11">
        <f>'OddsRatio_working_3-way'!V108^2+4*'OddsRatio_working_3-way'!U108^3/27</f>
        <v>-3.8474071790026848E-3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0.14279410121507324</v>
      </c>
      <c r="Y108" s="11">
        <f>IF('OddsRatio_working_3-way'!W108&gt;=0,IF('OddsRatio_working_3-way'!V108+SQRT('OddsRatio_working_3-way'!W108)&gt;0,0,PI()),ACOS('OddsRatio_working_3-way'!V108/(2*'OddsRatio_working_3-way'!X108)))</f>
        <v>0.21893686995820039</v>
      </c>
      <c r="Z108" s="11">
        <f>'OddsRatio_working_3-way'!X108^(1/3)*COS('OddsRatio_working_3-way'!Y108/3)</f>
        <v>0.52128978783999791</v>
      </c>
      <c r="AA108" s="11">
        <f>'OddsRatio_working_3-way'!X108^(1/3)*COS(('OddsRatio_working_3-way'!Y108+2*PI())/3)</f>
        <v>-0.29364987328814063</v>
      </c>
      <c r="AB108" s="11">
        <f>'OddsRatio_working_3-way'!X108^(1/3)*COS(('OddsRatio_working_3-way'!Y108+4*PI())/3)</f>
        <v>-0.22763991455185745</v>
      </c>
      <c r="AC108" s="11">
        <f>'OddsRatio_working_3-way'!X108^(1/3)*SIN('OddsRatio_working_3-way'!Y108/3)</f>
        <v>3.8110867445589149E-2</v>
      </c>
      <c r="AD108" s="11">
        <f>'OddsRatio_working_3-way'!X108^(1/3)*SIN(('OddsRatio_working_3-way'!Y108+2*PI())/3)</f>
        <v>0.43239476528004395</v>
      </c>
      <c r="AE108" s="11">
        <f>'OddsRatio_working_3-way'!X108^(1/3)*SIN(('OddsRatio_working_3-way'!Y108+4*PI())/3)</f>
        <v>-0.47050563272563312</v>
      </c>
      <c r="AF108" s="11">
        <f>-'OddsRatio_working_3-way'!U108/(3*'OddsRatio_working_3-way'!X108^(1/3))*COS(('OddsRatio_working_3-way'!Y108)/3)</f>
        <v>0.52128978783999791</v>
      </c>
      <c r="AG108" s="11">
        <f>-'OddsRatio_working_3-way'!U108/(3*'OddsRatio_working_3-way'!X108^(1/3))*COS(('OddsRatio_working_3-way'!Y108+2*PI())/3)</f>
        <v>-0.29364987328814063</v>
      </c>
      <c r="AH108" s="11">
        <f>-'OddsRatio_working_3-way'!U108/(3*'OddsRatio_working_3-way'!X108^(1/3))*COS(('OddsRatio_working_3-way'!Y108+4*PI())/3)</f>
        <v>-0.22763991455185745</v>
      </c>
      <c r="AI108" s="11">
        <f>'OddsRatio_working_3-way'!U108/(3*'OddsRatio_working_3-way'!X108^(1/3))*SIN(('OddsRatio_working_3-way'!Y108)/3)</f>
        <v>-3.8110867445589149E-2</v>
      </c>
      <c r="AJ108" s="11">
        <f>'OddsRatio_working_3-way'!U108/(3*'OddsRatio_working_3-way'!X108^(1/3))*SIN(('OddsRatio_working_3-way'!Y108+2*PI())/3)</f>
        <v>-0.43239476528004395</v>
      </c>
      <c r="AK108" s="11">
        <f>'OddsRatio_working_3-way'!U108/(3*'OddsRatio_working_3-way'!X108^(1/3))*SIN(('OddsRatio_working_3-way'!Y108+4*PI())/3)</f>
        <v>0.47050563272563312</v>
      </c>
      <c r="AL108" s="11">
        <f>'OddsRatio_working_3-way'!Z108+'OddsRatio_working_3-way'!AF108</f>
        <v>1.0425795756799958</v>
      </c>
      <c r="AM108" s="11">
        <f>'OddsRatio_working_3-way'!AA108+'OddsRatio_working_3-way'!AG108</f>
        <v>-0.58729974657628126</v>
      </c>
      <c r="AN108" s="11">
        <f>'OddsRatio_working_3-way'!AB108+'OddsRatio_working_3-way'!AH108</f>
        <v>-0.45527982910371489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1.0425795756799958</v>
      </c>
      <c r="AS108" s="11">
        <f>IF(('OddsRatio_working_3-way'!X108=0),IF(Q108&gt;0,-Q108^(1/3),(-Q108)^(1/3)),'OddsRatio_working_3-way'!AM108-'OddsRatio_working_3-way'!R108/3)</f>
        <v>-0.58729974657628126</v>
      </c>
      <c r="AT108" s="11">
        <f>IF(('OddsRatio_working_3-way'!X108=0),IF(Q108&gt;0,-Q108^(1/3),(-Q108)^(1/3)),'OddsRatio_working_3-way'!AN108-'OddsRatio_working_3-way'!R108/3)</f>
        <v>-0.45527982910371489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2.4500000000000002</v>
      </c>
      <c r="B109" s="4">
        <f>IF('True_Odds_Calculator_3-way'!B110="","",'True_Odds_Calculator_3-way'!B110)</f>
        <v>3.15</v>
      </c>
      <c r="C109" s="4">
        <f>IF('True_Odds_Calculator_3-way'!C110="","",'True_Odds_Calculator_3-way'!C110)</f>
        <v>3.31</v>
      </c>
      <c r="D109" s="9">
        <f t="shared" si="26"/>
        <v>0.39812254380840872</v>
      </c>
      <c r="E109" s="9">
        <f t="shared" si="27"/>
        <v>0.30848784376127414</v>
      </c>
      <c r="F109" s="9">
        <f t="shared" si="28"/>
        <v>0.2933896124303173</v>
      </c>
      <c r="G109" s="9">
        <f t="shared" si="29"/>
        <v>1.0426134045339128</v>
      </c>
      <c r="H109" s="9">
        <f t="shared" si="30"/>
        <v>2.5117894365741744</v>
      </c>
      <c r="I109" s="9">
        <f t="shared" si="31"/>
        <v>3.241618819747913</v>
      </c>
      <c r="J109" s="9">
        <f t="shared" si="32"/>
        <v>3.4084369644733385</v>
      </c>
      <c r="K109" s="11">
        <f t="shared" si="33"/>
        <v>0.4081632653061224</v>
      </c>
      <c r="L109" s="11">
        <f t="shared" si="34"/>
        <v>0.31746031746031744</v>
      </c>
      <c r="M109" s="11">
        <f t="shared" si="35"/>
        <v>0.30211480362537763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-0.28191216063464675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0.23135710909309773</v>
      </c>
      <c r="Q109" s="11">
        <f>2*'OddsRatio_working_3-way'!K109*'OddsRatio_working_3-way'!L109*'OddsRatio_working_3-way'!M109</f>
        <v>7.8293437933366392E-2</v>
      </c>
      <c r="R109" s="11">
        <f t="shared" si="36"/>
        <v>0</v>
      </c>
      <c r="S109" s="11">
        <f t="shared" si="37"/>
        <v>-0.82067090888261651</v>
      </c>
      <c r="T109" s="11">
        <f t="shared" si="38"/>
        <v>-0.27772281180460789</v>
      </c>
      <c r="U109" s="11">
        <f>'OddsRatio_working_3-way'!S109-'OddsRatio_working_3-way'!R109^2/3</f>
        <v>-0.82067090888261651</v>
      </c>
      <c r="V109" s="11">
        <f>'OddsRatio_working_3-way'!S109*'OddsRatio_working_3-way'!R109/3-2*'OddsRatio_working_3-way'!R109^3/27-'OddsRatio_working_3-way'!T109</f>
        <v>0.27772281180460789</v>
      </c>
      <c r="W109" s="11">
        <f>'OddsRatio_working_3-way'!V109^2+4*'OddsRatio_working_3-way'!U109^3/27</f>
        <v>-4.7548494317979778E-3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0.14307760973371728</v>
      </c>
      <c r="Y109" s="11">
        <f>IF('OddsRatio_working_3-way'!W109&gt;=0,IF('OddsRatio_working_3-way'!V109+SQRT('OddsRatio_working_3-way'!W109)&gt;0,0,PI()),ACOS('OddsRatio_working_3-way'!V109/(2*'OddsRatio_working_3-way'!X109)))</f>
        <v>0.24336731381172871</v>
      </c>
      <c r="Z109" s="11">
        <f>'OddsRatio_working_3-way'!X109^(1/3)*COS('OddsRatio_working_3-way'!Y109/3)</f>
        <v>0.52130670226695652</v>
      </c>
      <c r="AA109" s="11">
        <f>'OddsRatio_working_3-way'!X109^(1/3)*COS(('OddsRatio_working_3-way'!Y109+2*PI())/3)</f>
        <v>-0.29735783109597325</v>
      </c>
      <c r="AB109" s="11">
        <f>'OddsRatio_working_3-way'!X109^(1/3)*COS(('OddsRatio_working_3-way'!Y109+4*PI())/3)</f>
        <v>-0.22394887117098364</v>
      </c>
      <c r="AC109" s="11">
        <f>'OddsRatio_working_3-way'!X109^(1/3)*SIN('OddsRatio_working_3-way'!Y109/3)</f>
        <v>4.2382682773623441E-2</v>
      </c>
      <c r="AD109" s="11">
        <f>'OddsRatio_working_3-way'!X109^(1/3)*SIN(('OddsRatio_working_3-way'!Y109+2*PI())/3)</f>
        <v>0.43027350593946351</v>
      </c>
      <c r="AE109" s="11">
        <f>'OddsRatio_working_3-way'!X109^(1/3)*SIN(('OddsRatio_working_3-way'!Y109+4*PI())/3)</f>
        <v>-0.47265618871308673</v>
      </c>
      <c r="AF109" s="11">
        <f>-'OddsRatio_working_3-way'!U109/(3*'OddsRatio_working_3-way'!X109^(1/3))*COS(('OddsRatio_working_3-way'!Y109)/3)</f>
        <v>0.52130670226695641</v>
      </c>
      <c r="AG109" s="11">
        <f>-'OddsRatio_working_3-way'!U109/(3*'OddsRatio_working_3-way'!X109^(1/3))*COS(('OddsRatio_working_3-way'!Y109+2*PI())/3)</f>
        <v>-0.29735783109597319</v>
      </c>
      <c r="AH109" s="11">
        <f>-'OddsRatio_working_3-way'!U109/(3*'OddsRatio_working_3-way'!X109^(1/3))*COS(('OddsRatio_working_3-way'!Y109+4*PI())/3)</f>
        <v>-0.22394887117098358</v>
      </c>
      <c r="AI109" s="11">
        <f>'OddsRatio_working_3-way'!U109/(3*'OddsRatio_working_3-way'!X109^(1/3))*SIN(('OddsRatio_working_3-way'!Y109)/3)</f>
        <v>-4.2382682773623434E-2</v>
      </c>
      <c r="AJ109" s="11">
        <f>'OddsRatio_working_3-way'!U109/(3*'OddsRatio_working_3-way'!X109^(1/3))*SIN(('OddsRatio_working_3-way'!Y109+2*PI())/3)</f>
        <v>-0.4302735059394634</v>
      </c>
      <c r="AK109" s="11">
        <f>'OddsRatio_working_3-way'!U109/(3*'OddsRatio_working_3-way'!X109^(1/3))*SIN(('OddsRatio_working_3-way'!Y109+4*PI())/3)</f>
        <v>0.47265618871308662</v>
      </c>
      <c r="AL109" s="11">
        <f>'OddsRatio_working_3-way'!Z109+'OddsRatio_working_3-way'!AF109</f>
        <v>1.0426134045339128</v>
      </c>
      <c r="AM109" s="11">
        <f>'OddsRatio_working_3-way'!AA109+'OddsRatio_working_3-way'!AG109</f>
        <v>-0.59471566219194649</v>
      </c>
      <c r="AN109" s="11">
        <f>'OddsRatio_working_3-way'!AB109+'OddsRatio_working_3-way'!AH109</f>
        <v>-0.44789774234196722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1.0426134045339128</v>
      </c>
      <c r="AS109" s="11">
        <f>IF(('OddsRatio_working_3-way'!X109=0),IF(Q109&gt;0,-Q109^(1/3),(-Q109)^(1/3)),'OddsRatio_working_3-way'!AM109-'OddsRatio_working_3-way'!R109/3)</f>
        <v>-0.59471566219194649</v>
      </c>
      <c r="AT109" s="11">
        <f>IF(('OddsRatio_working_3-way'!X109=0),IF(Q109&gt;0,-Q109^(1/3),(-Q109)^(1/3)),'OddsRatio_working_3-way'!AN109-'OddsRatio_working_3-way'!R109/3)</f>
        <v>-0.44789774234196722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2.35</v>
      </c>
      <c r="B110" s="4">
        <f>IF('True_Odds_Calculator_3-way'!B111="","",'True_Odds_Calculator_3-way'!B111)</f>
        <v>3.34</v>
      </c>
      <c r="C110" s="4">
        <f>IF('True_Odds_Calculator_3-way'!C111="","",'True_Odds_Calculator_3-way'!C111)</f>
        <v>3.29</v>
      </c>
      <c r="D110" s="9">
        <f t="shared" si="26"/>
        <v>0.41489027858113431</v>
      </c>
      <c r="E110" s="9">
        <f t="shared" si="27"/>
        <v>0.29031974721140841</v>
      </c>
      <c r="F110" s="9">
        <f t="shared" si="28"/>
        <v>0.29478997420745734</v>
      </c>
      <c r="G110" s="9">
        <f t="shared" si="29"/>
        <v>1.0446487440984042</v>
      </c>
      <c r="H110" s="9">
        <f t="shared" si="30"/>
        <v>2.4102758045328456</v>
      </c>
      <c r="I110" s="9">
        <f t="shared" si="31"/>
        <v>3.4444780611902654</v>
      </c>
      <c r="J110" s="9">
        <f t="shared" si="32"/>
        <v>3.3922456239853456</v>
      </c>
      <c r="K110" s="11">
        <f t="shared" si="33"/>
        <v>0.42553191489361702</v>
      </c>
      <c r="L110" s="11">
        <f t="shared" si="34"/>
        <v>0.29940119760479045</v>
      </c>
      <c r="M110" s="11">
        <f t="shared" si="35"/>
        <v>0.303951367781155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-0.28013984318758212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0.2315746183375344</v>
      </c>
      <c r="Q110" s="11">
        <f>2*'OddsRatio_working_3-way'!K110*'OddsRatio_working_3-way'!L110*'OddsRatio_working_3-way'!M110</f>
        <v>7.744970512961015E-2</v>
      </c>
      <c r="R110" s="11">
        <f t="shared" si="36"/>
        <v>0</v>
      </c>
      <c r="S110" s="11">
        <f t="shared" si="37"/>
        <v>-0.82663935162722157</v>
      </c>
      <c r="T110" s="11">
        <f t="shared" si="38"/>
        <v>-0.27646801057766601</v>
      </c>
      <c r="U110" s="11">
        <f>'OddsRatio_working_3-way'!S110-'OddsRatio_working_3-way'!R110^2/3</f>
        <v>-0.82663935162722157</v>
      </c>
      <c r="V110" s="11">
        <f>'OddsRatio_working_3-way'!S110*'OddsRatio_working_3-way'!R110/3-2*'OddsRatio_working_3-way'!R110^3/27-'OddsRatio_working_3-way'!T110</f>
        <v>0.27646801057766601</v>
      </c>
      <c r="W110" s="11">
        <f>'OddsRatio_working_3-way'!V110^2+4*'OddsRatio_working_3-way'!U110^3/27</f>
        <v>-7.249829054204987E-3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0.14464127170951022</v>
      </c>
      <c r="Y110" s="11">
        <f>IF('OddsRatio_working_3-way'!W110&gt;=0,IF('OddsRatio_working_3-way'!V110+SQRT('OddsRatio_working_3-way'!W110)&gt;0,0,PI()),ACOS('OddsRatio_working_3-way'!V110/(2*'OddsRatio_working_3-way'!X110)))</f>
        <v>0.29875944191287096</v>
      </c>
      <c r="Z110" s="11">
        <f>'OddsRatio_working_3-way'!X110^(1/3)*COS('OddsRatio_working_3-way'!Y110/3)</f>
        <v>0.52232437204920212</v>
      </c>
      <c r="AA110" s="11">
        <f>'OddsRatio_working_3-way'!X110^(1/3)*COS(('OddsRatio_working_3-way'!Y110+2*PI())/3)</f>
        <v>-0.30635926202914388</v>
      </c>
      <c r="AB110" s="11">
        <f>'OddsRatio_working_3-way'!X110^(1/3)*COS(('OddsRatio_working_3-way'!Y110+4*PI())/3)</f>
        <v>-0.21596511002005811</v>
      </c>
      <c r="AC110" s="11">
        <f>'OddsRatio_working_3-way'!X110^(1/3)*SIN('OddsRatio_working_3-way'!Y110/3)</f>
        <v>5.2189087995613587E-2</v>
      </c>
      <c r="AD110" s="11">
        <f>'OddsRatio_working_3-way'!X110^(1/3)*SIN(('OddsRatio_working_3-way'!Y110+2*PI())/3)</f>
        <v>0.42625163121255677</v>
      </c>
      <c r="AE110" s="11">
        <f>'OddsRatio_working_3-way'!X110^(1/3)*SIN(('OddsRatio_working_3-way'!Y110+4*PI())/3)</f>
        <v>-0.47844071920817044</v>
      </c>
      <c r="AF110" s="11">
        <f>-'OddsRatio_working_3-way'!U110/(3*'OddsRatio_working_3-way'!X110^(1/3))*COS(('OddsRatio_working_3-way'!Y110)/3)</f>
        <v>0.52232437204920212</v>
      </c>
      <c r="AG110" s="11">
        <f>-'OddsRatio_working_3-way'!U110/(3*'OddsRatio_working_3-way'!X110^(1/3))*COS(('OddsRatio_working_3-way'!Y110+2*PI())/3)</f>
        <v>-0.30635926202914388</v>
      </c>
      <c r="AH110" s="11">
        <f>-'OddsRatio_working_3-way'!U110/(3*'OddsRatio_working_3-way'!X110^(1/3))*COS(('OddsRatio_working_3-way'!Y110+4*PI())/3)</f>
        <v>-0.21596511002005811</v>
      </c>
      <c r="AI110" s="11">
        <f>'OddsRatio_working_3-way'!U110/(3*'OddsRatio_working_3-way'!X110^(1/3))*SIN(('OddsRatio_working_3-way'!Y110)/3)</f>
        <v>-5.2189087995613587E-2</v>
      </c>
      <c r="AJ110" s="11">
        <f>'OddsRatio_working_3-way'!U110/(3*'OddsRatio_working_3-way'!X110^(1/3))*SIN(('OddsRatio_working_3-way'!Y110+2*PI())/3)</f>
        <v>-0.42625163121255677</v>
      </c>
      <c r="AK110" s="11">
        <f>'OddsRatio_working_3-way'!U110/(3*'OddsRatio_working_3-way'!X110^(1/3))*SIN(('OddsRatio_working_3-way'!Y110+4*PI())/3)</f>
        <v>0.47844071920817044</v>
      </c>
      <c r="AL110" s="11">
        <f>'OddsRatio_working_3-way'!Z110+'OddsRatio_working_3-way'!AF110</f>
        <v>1.0446487440984042</v>
      </c>
      <c r="AM110" s="11">
        <f>'OddsRatio_working_3-way'!AA110+'OddsRatio_working_3-way'!AG110</f>
        <v>-0.61271852405828775</v>
      </c>
      <c r="AN110" s="11">
        <f>'OddsRatio_working_3-way'!AB110+'OddsRatio_working_3-way'!AH110</f>
        <v>-0.43193022004011622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1.0446487440984042</v>
      </c>
      <c r="AS110" s="11">
        <f>IF(('OddsRatio_working_3-way'!X110=0),IF(Q110&gt;0,-Q110^(1/3),(-Q110)^(1/3)),'OddsRatio_working_3-way'!AM110-'OddsRatio_working_3-way'!R110/3)</f>
        <v>-0.61271852405828775</v>
      </c>
      <c r="AT110" s="11">
        <f>IF(('OddsRatio_working_3-way'!X110=0),IF(Q110&gt;0,-Q110^(1/3),(-Q110)^(1/3)),'OddsRatio_working_3-way'!AN110-'OddsRatio_working_3-way'!R110/3)</f>
        <v>-0.43193022004011622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3.62</v>
      </c>
      <c r="B111" s="4">
        <f>IF('True_Odds_Calculator_3-way'!B112="","",'True_Odds_Calculator_3-way'!B112)</f>
        <v>3.22</v>
      </c>
      <c r="C111" s="4">
        <f>IF('True_Odds_Calculator_3-way'!C112="","",'True_Odds_Calculator_3-way'!C112)</f>
        <v>2.27</v>
      </c>
      <c r="D111" s="9">
        <f t="shared" si="26"/>
        <v>0.26799499503178537</v>
      </c>
      <c r="E111" s="9">
        <f t="shared" si="27"/>
        <v>0.30171342858788486</v>
      </c>
      <c r="F111" s="9">
        <f t="shared" si="28"/>
        <v>0.43029157638032994</v>
      </c>
      <c r="G111" s="9">
        <f t="shared" si="29"/>
        <v>1.0425240338431467</v>
      </c>
      <c r="H111" s="9">
        <f t="shared" si="30"/>
        <v>3.7314129686690443</v>
      </c>
      <c r="I111" s="9">
        <f t="shared" si="31"/>
        <v>3.3144033551317857</v>
      </c>
      <c r="J111" s="9">
        <f t="shared" si="32"/>
        <v>2.3240055229807965</v>
      </c>
      <c r="K111" s="11">
        <f t="shared" si="33"/>
        <v>0.27624309392265195</v>
      </c>
      <c r="L111" s="11">
        <f t="shared" si="34"/>
        <v>0.3105590062111801</v>
      </c>
      <c r="M111" s="11">
        <f t="shared" si="35"/>
        <v>0.44052863436123346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-0.27916931909520282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0.23091434370364233</v>
      </c>
      <c r="Q111" s="11">
        <f>2*'OddsRatio_working_3-way'!K111*'OddsRatio_working_3-way'!L111*'OddsRatio_working_3-way'!M111</f>
        <v>7.5585709886625968E-2</v>
      </c>
      <c r="R111" s="11">
        <f t="shared" si="36"/>
        <v>0</v>
      </c>
      <c r="S111" s="11">
        <f t="shared" si="37"/>
        <v>-0.82714799911409864</v>
      </c>
      <c r="T111" s="11">
        <f t="shared" si="38"/>
        <v>-0.27075220920265092</v>
      </c>
      <c r="U111" s="11">
        <f>'OddsRatio_working_3-way'!S111-'OddsRatio_working_3-way'!R111^2/3</f>
        <v>-0.82714799911409864</v>
      </c>
      <c r="V111" s="11">
        <f>'OddsRatio_working_3-way'!S111*'OddsRatio_working_3-way'!R111/3-2*'OddsRatio_working_3-way'!R111^3/27-'OddsRatio_working_3-way'!T111</f>
        <v>0.27075220920265092</v>
      </c>
      <c r="W111" s="11">
        <f>'OddsRatio_working_3-way'!V111^2+4*'OddsRatio_working_3-way'!U111^3/27</f>
        <v>-1.0532204175548288E-2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0.14477479318208705</v>
      </c>
      <c r="Y111" s="11">
        <f>IF('OddsRatio_working_3-way'!W111&gt;=0,IF('OddsRatio_working_3-way'!V111+SQRT('OddsRatio_working_3-way'!W111)&gt;0,0,PI()),ACOS('OddsRatio_working_3-way'!V111/(2*'OddsRatio_working_3-way'!X111)))</f>
        <v>0.36230984593201221</v>
      </c>
      <c r="Z111" s="11">
        <f>'OddsRatio_working_3-way'!X111^(1/3)*COS('OddsRatio_working_3-way'!Y111/3)</f>
        <v>0.52126201692157348</v>
      </c>
      <c r="AA111" s="11">
        <f>'OddsRatio_working_3-way'!X111^(1/3)*COS(('OddsRatio_working_3-way'!Y111+2*PI())/3)</f>
        <v>-0.31541633555358239</v>
      </c>
      <c r="AB111" s="11">
        <f>'OddsRatio_working_3-way'!X111^(1/3)*COS(('OddsRatio_working_3-way'!Y111+4*PI())/3)</f>
        <v>-0.2058456813679912</v>
      </c>
      <c r="AC111" s="11">
        <f>'OddsRatio_working_3-way'!X111^(1/3)*SIN('OddsRatio_working_3-way'!Y111/3)</f>
        <v>6.3260646689334524E-2</v>
      </c>
      <c r="AD111" s="11">
        <f>'OddsRatio_working_3-way'!X111^(1/3)*SIN(('OddsRatio_working_3-way'!Y111+2*PI())/3)</f>
        <v>0.41979582533732929</v>
      </c>
      <c r="AE111" s="11">
        <f>'OddsRatio_working_3-way'!X111^(1/3)*SIN(('OddsRatio_working_3-way'!Y111+4*PI())/3)</f>
        <v>-0.48305647202666374</v>
      </c>
      <c r="AF111" s="11">
        <f>-'OddsRatio_working_3-way'!U111/(3*'OddsRatio_working_3-way'!X111^(1/3))*COS(('OddsRatio_working_3-way'!Y111)/3)</f>
        <v>0.52126201692157337</v>
      </c>
      <c r="AG111" s="11">
        <f>-'OddsRatio_working_3-way'!U111/(3*'OddsRatio_working_3-way'!X111^(1/3))*COS(('OddsRatio_working_3-way'!Y111+2*PI())/3)</f>
        <v>-0.31541633555358234</v>
      </c>
      <c r="AH111" s="11">
        <f>-'OddsRatio_working_3-way'!U111/(3*'OddsRatio_working_3-way'!X111^(1/3))*COS(('OddsRatio_working_3-way'!Y111+4*PI())/3)</f>
        <v>-0.20584568136799114</v>
      </c>
      <c r="AI111" s="11">
        <f>'OddsRatio_working_3-way'!U111/(3*'OddsRatio_working_3-way'!X111^(1/3))*SIN(('OddsRatio_working_3-way'!Y111)/3)</f>
        <v>-6.326064668933451E-2</v>
      </c>
      <c r="AJ111" s="11">
        <f>'OddsRatio_working_3-way'!U111/(3*'OddsRatio_working_3-way'!X111^(1/3))*SIN(('OddsRatio_working_3-way'!Y111+2*PI())/3)</f>
        <v>-0.41979582533732918</v>
      </c>
      <c r="AK111" s="11">
        <f>'OddsRatio_working_3-way'!U111/(3*'OddsRatio_working_3-way'!X111^(1/3))*SIN(('OddsRatio_working_3-way'!Y111+4*PI())/3)</f>
        <v>0.48305647202666369</v>
      </c>
      <c r="AL111" s="11">
        <f>'OddsRatio_working_3-way'!Z111+'OddsRatio_working_3-way'!AF111</f>
        <v>1.0425240338431467</v>
      </c>
      <c r="AM111" s="11">
        <f>'OddsRatio_working_3-way'!AA111+'OddsRatio_working_3-way'!AG111</f>
        <v>-0.63083267110716479</v>
      </c>
      <c r="AN111" s="11">
        <f>'OddsRatio_working_3-way'!AB111+'OddsRatio_working_3-way'!AH111</f>
        <v>-0.41169136273598234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1.0425240338431467</v>
      </c>
      <c r="AS111" s="11">
        <f>IF(('OddsRatio_working_3-way'!X111=0),IF(Q111&gt;0,-Q111^(1/3),(-Q111)^(1/3)),'OddsRatio_working_3-way'!AM111-'OddsRatio_working_3-way'!R111/3)</f>
        <v>-0.63083267110716479</v>
      </c>
      <c r="AT111" s="11">
        <f>IF(('OddsRatio_working_3-way'!X111=0),IF(Q111&gt;0,-Q111^(1/3),(-Q111)^(1/3)),'OddsRatio_working_3-way'!AN111-'OddsRatio_working_3-way'!R111/3)</f>
        <v>-0.41169136273598234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4.68</v>
      </c>
      <c r="D112" s="9">
        <f t="shared" si="26"/>
        <v>0.52172878542511925</v>
      </c>
      <c r="E112" s="9">
        <f t="shared" si="27"/>
        <v>0.27701505360643341</v>
      </c>
      <c r="F112" s="9">
        <f t="shared" si="28"/>
        <v>0.20125616096844737</v>
      </c>
      <c r="G112" s="9">
        <f t="shared" si="29"/>
        <v>1.0784760834854785</v>
      </c>
      <c r="H112" s="9">
        <f t="shared" si="30"/>
        <v>1.9167046709626572</v>
      </c>
      <c r="I112" s="9">
        <f t="shared" si="31"/>
        <v>3.6099121220348582</v>
      </c>
      <c r="J112" s="9">
        <f t="shared" si="32"/>
        <v>4.9687919872265596</v>
      </c>
      <c r="K112" s="11">
        <f t="shared" si="33"/>
        <v>0.54054054054054046</v>
      </c>
      <c r="L112" s="11">
        <f t="shared" si="34"/>
        <v>0.29239766081871343</v>
      </c>
      <c r="M112" s="11">
        <f t="shared" si="35"/>
        <v>0.21367521367521369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-0.25564565915443127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0.23471514699584878</v>
      </c>
      <c r="Q112" s="11">
        <f>2*'OddsRatio_working_3-way'!K112*'OddsRatio_working_3-way'!L112*'OddsRatio_working_3-way'!M112</f>
        <v>6.7543927193049996E-2</v>
      </c>
      <c r="R112" s="11">
        <f t="shared" si="36"/>
        <v>0</v>
      </c>
      <c r="S112" s="11">
        <f t="shared" si="37"/>
        <v>-0.91812686267464172</v>
      </c>
      <c r="T112" s="11">
        <f t="shared" si="38"/>
        <v>-0.26420916911500475</v>
      </c>
      <c r="U112" s="11">
        <f>'OddsRatio_working_3-way'!S112-'OddsRatio_working_3-way'!R112^2/3</f>
        <v>-0.91812686267464172</v>
      </c>
      <c r="V112" s="11">
        <f>'OddsRatio_working_3-way'!S112*'OddsRatio_working_3-way'!R112/3-2*'OddsRatio_working_3-way'!R112^3/27-'OddsRatio_working_3-way'!T112</f>
        <v>0.26420916911500475</v>
      </c>
      <c r="W112" s="11">
        <f>'OddsRatio_working_3-way'!V112^2+4*'OddsRatio_working_3-way'!U112^3/27</f>
        <v>-4.4851501175880701E-2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0.16930592593019439</v>
      </c>
      <c r="Y112" s="11">
        <f>IF('OddsRatio_working_3-way'!W112&gt;=0,IF('OddsRatio_working_3-way'!V112+SQRT('OddsRatio_working_3-way'!W112)&gt;0,0,PI()),ACOS('OddsRatio_working_3-way'!V112/(2*'OddsRatio_working_3-way'!X112)))</f>
        <v>0.6756965732084641</v>
      </c>
      <c r="Z112" s="11">
        <f>'OddsRatio_working_3-way'!X112^(1/3)*COS('OddsRatio_working_3-way'!Y112/3)</f>
        <v>0.53923804174273926</v>
      </c>
      <c r="AA112" s="11">
        <f>'OddsRatio_working_3-way'!X112^(1/3)*COS(('OddsRatio_working_3-way'!Y112+2*PI())/3)</f>
        <v>-0.37661652748602076</v>
      </c>
      <c r="AB112" s="11">
        <f>'OddsRatio_working_3-way'!X112^(1/3)*COS(('OddsRatio_working_3-way'!Y112+4*PI())/3)</f>
        <v>-0.16262151425671861</v>
      </c>
      <c r="AC112" s="11">
        <f>'OddsRatio_working_3-way'!X112^(1/3)*SIN('OddsRatio_working_3-way'!Y112/3)</f>
        <v>0.12355007849317515</v>
      </c>
      <c r="AD112" s="11">
        <f>'OddsRatio_working_3-way'!X112^(1/3)*SIN(('OddsRatio_working_3-way'!Y112+2*PI())/3)</f>
        <v>0.40521880358959811</v>
      </c>
      <c r="AE112" s="11">
        <f>'OddsRatio_working_3-way'!X112^(1/3)*SIN(('OddsRatio_working_3-way'!Y112+4*PI())/3)</f>
        <v>-0.52876888208277328</v>
      </c>
      <c r="AF112" s="11">
        <f>-'OddsRatio_working_3-way'!U112/(3*'OddsRatio_working_3-way'!X112^(1/3))*COS(('OddsRatio_working_3-way'!Y112)/3)</f>
        <v>0.53923804174273926</v>
      </c>
      <c r="AG112" s="11">
        <f>-'OddsRatio_working_3-way'!U112/(3*'OddsRatio_working_3-way'!X112^(1/3))*COS(('OddsRatio_working_3-way'!Y112+2*PI())/3)</f>
        <v>-0.37661652748602076</v>
      </c>
      <c r="AH112" s="11">
        <f>-'OddsRatio_working_3-way'!U112/(3*'OddsRatio_working_3-way'!X112^(1/3))*COS(('OddsRatio_working_3-way'!Y112+4*PI())/3)</f>
        <v>-0.16262151425671861</v>
      </c>
      <c r="AI112" s="11">
        <f>'OddsRatio_working_3-way'!U112/(3*'OddsRatio_working_3-way'!X112^(1/3))*SIN(('OddsRatio_working_3-way'!Y112)/3)</f>
        <v>-0.12355007849317515</v>
      </c>
      <c r="AJ112" s="11">
        <f>'OddsRatio_working_3-way'!U112/(3*'OddsRatio_working_3-way'!X112^(1/3))*SIN(('OddsRatio_working_3-way'!Y112+2*PI())/3)</f>
        <v>-0.40521880358959811</v>
      </c>
      <c r="AK112" s="11">
        <f>'OddsRatio_working_3-way'!U112/(3*'OddsRatio_working_3-way'!X112^(1/3))*SIN(('OddsRatio_working_3-way'!Y112+4*PI())/3)</f>
        <v>0.52876888208277328</v>
      </c>
      <c r="AL112" s="11">
        <f>'OddsRatio_working_3-way'!Z112+'OddsRatio_working_3-way'!AF112</f>
        <v>1.0784760834854785</v>
      </c>
      <c r="AM112" s="11">
        <f>'OddsRatio_working_3-way'!AA112+'OddsRatio_working_3-way'!AG112</f>
        <v>-0.75323305497204152</v>
      </c>
      <c r="AN112" s="11">
        <f>'OddsRatio_working_3-way'!AB112+'OddsRatio_working_3-way'!AH112</f>
        <v>-0.32524302851343723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1.0784760834854785</v>
      </c>
      <c r="AS112" s="11">
        <f>IF(('OddsRatio_working_3-way'!X112=0),IF(Q112&gt;0,-Q112^(1/3),(-Q112)^(1/3)),'OddsRatio_working_3-way'!AM112-'OddsRatio_working_3-way'!R112/3)</f>
        <v>-0.75323305497204152</v>
      </c>
      <c r="AT112" s="11">
        <f>IF(('OddsRatio_working_3-way'!X112=0),IF(Q112&gt;0,-Q112^(1/3),(-Q112)^(1/3)),'OddsRatio_working_3-way'!AN112-'OddsRatio_working_3-way'!R112/3)</f>
        <v>-0.32524302851343723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2.37</v>
      </c>
      <c r="B113" s="4">
        <f>IF('True_Odds_Calculator_3-way'!B114="","",'True_Odds_Calculator_3-way'!B114)</f>
        <v>3.17</v>
      </c>
      <c r="C113" s="4">
        <f>IF('True_Odds_Calculator_3-way'!C114="","",'True_Odds_Calculator_3-way'!C114)</f>
        <v>3.27</v>
      </c>
      <c r="D113" s="9">
        <f t="shared" si="26"/>
        <v>0.40618973656741375</v>
      </c>
      <c r="E113" s="9">
        <f t="shared" si="27"/>
        <v>0.30160726199795995</v>
      </c>
      <c r="F113" s="9">
        <f t="shared" si="28"/>
        <v>0.29220300143462624</v>
      </c>
      <c r="G113" s="9">
        <f t="shared" si="29"/>
        <v>1.0670829651034344</v>
      </c>
      <c r="H113" s="9">
        <f t="shared" si="30"/>
        <v>2.4619036621917054</v>
      </c>
      <c r="I113" s="9">
        <f t="shared" si="31"/>
        <v>3.3155700342744532</v>
      </c>
      <c r="J113" s="9">
        <f t="shared" si="32"/>
        <v>3.4222783307847959</v>
      </c>
      <c r="K113" s="11">
        <f t="shared" si="33"/>
        <v>0.42194092827004215</v>
      </c>
      <c r="L113" s="11">
        <f t="shared" si="34"/>
        <v>0.31545741324921134</v>
      </c>
      <c r="M113" s="11">
        <f t="shared" si="35"/>
        <v>0.3058103975535168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-0.27469502710180482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0.23649435102103486</v>
      </c>
      <c r="Q113" s="11">
        <f>2*'OddsRatio_working_3-way'!K113*'OddsRatio_working_3-way'!L113*'OddsRatio_working_3-way'!M113</f>
        <v>8.1409415153540374E-2</v>
      </c>
      <c r="R113" s="11">
        <f t="shared" si="36"/>
        <v>0</v>
      </c>
      <c r="S113" s="11">
        <f t="shared" si="37"/>
        <v>-0.86093422773681161</v>
      </c>
      <c r="T113" s="11">
        <f t="shared" si="38"/>
        <v>-0.29636290111422076</v>
      </c>
      <c r="U113" s="11">
        <f>'OddsRatio_working_3-way'!S113-'OddsRatio_working_3-way'!R113^2/3</f>
        <v>-0.86093422773681161</v>
      </c>
      <c r="V113" s="11">
        <f>'OddsRatio_working_3-way'!S113*'OddsRatio_working_3-way'!R113/3-2*'OddsRatio_working_3-way'!R113^3/27-'OddsRatio_working_3-way'!T113</f>
        <v>0.29636290111422076</v>
      </c>
      <c r="W113" s="11">
        <f>'OddsRatio_working_3-way'!V113^2+4*'OddsRatio_working_3-way'!U113^3/27</f>
        <v>-6.7069741163466035E-3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0.15373511576180635</v>
      </c>
      <c r="Y113" s="11">
        <f>IF('OddsRatio_working_3-way'!W113&gt;=0,IF('OddsRatio_working_3-way'!V113+SQRT('OddsRatio_working_3-way'!W113)&gt;0,0,PI()),ACOS('OddsRatio_working_3-way'!V113/(2*'OddsRatio_working_3-way'!X113)))</f>
        <v>0.26960904343883185</v>
      </c>
      <c r="Z113" s="11">
        <f>'OddsRatio_working_3-way'!X113^(1/3)*COS('OddsRatio_working_3-way'!Y113/3)</f>
        <v>0.53354148255171729</v>
      </c>
      <c r="AA113" s="11">
        <f>'OddsRatio_working_3-way'!X113^(1/3)*COS(('OddsRatio_working_3-way'!Y113+2*PI())/3)</f>
        <v>-0.30840812509844767</v>
      </c>
      <c r="AB113" s="11">
        <f>'OddsRatio_working_3-way'!X113^(1/3)*COS(('OddsRatio_working_3-way'!Y113+4*PI())/3)</f>
        <v>-0.22513335745326976</v>
      </c>
      <c r="AC113" s="11">
        <f>'OddsRatio_working_3-way'!X113^(1/3)*SIN('OddsRatio_working_3-way'!Y113/3)</f>
        <v>4.8078709516647153E-2</v>
      </c>
      <c r="AD113" s="11">
        <f>'OddsRatio_working_3-way'!X113^(1/3)*SIN(('OddsRatio_working_3-way'!Y113+2*PI())/3)</f>
        <v>0.43802112310427549</v>
      </c>
      <c r="AE113" s="11">
        <f>'OddsRatio_working_3-way'!X113^(1/3)*SIN(('OddsRatio_working_3-way'!Y113+4*PI())/3)</f>
        <v>-0.48609983262092249</v>
      </c>
      <c r="AF113" s="11">
        <f>-'OddsRatio_working_3-way'!U113/(3*'OddsRatio_working_3-way'!X113^(1/3))*COS(('OddsRatio_working_3-way'!Y113)/3)</f>
        <v>0.53354148255171707</v>
      </c>
      <c r="AG113" s="11">
        <f>-'OddsRatio_working_3-way'!U113/(3*'OddsRatio_working_3-way'!X113^(1/3))*COS(('OddsRatio_working_3-way'!Y113+2*PI())/3)</f>
        <v>-0.30840812509844756</v>
      </c>
      <c r="AH113" s="11">
        <f>-'OddsRatio_working_3-way'!U113/(3*'OddsRatio_working_3-way'!X113^(1/3))*COS(('OddsRatio_working_3-way'!Y113+4*PI())/3)</f>
        <v>-0.22513335745326965</v>
      </c>
      <c r="AI113" s="11">
        <f>'OddsRatio_working_3-way'!U113/(3*'OddsRatio_working_3-way'!X113^(1/3))*SIN(('OddsRatio_working_3-way'!Y113)/3)</f>
        <v>-4.8078709516647132E-2</v>
      </c>
      <c r="AJ113" s="11">
        <f>'OddsRatio_working_3-way'!U113/(3*'OddsRatio_working_3-way'!X113^(1/3))*SIN(('OddsRatio_working_3-way'!Y113+2*PI())/3)</f>
        <v>-0.43802112310427532</v>
      </c>
      <c r="AK113" s="11">
        <f>'OddsRatio_working_3-way'!U113/(3*'OddsRatio_working_3-way'!X113^(1/3))*SIN(('OddsRatio_working_3-way'!Y113+4*PI())/3)</f>
        <v>0.48609983262092232</v>
      </c>
      <c r="AL113" s="11">
        <f>'OddsRatio_working_3-way'!Z113+'OddsRatio_working_3-way'!AF113</f>
        <v>1.0670829651034344</v>
      </c>
      <c r="AM113" s="11">
        <f>'OddsRatio_working_3-way'!AA113+'OddsRatio_working_3-way'!AG113</f>
        <v>-0.61681625019689523</v>
      </c>
      <c r="AN113" s="11">
        <f>'OddsRatio_working_3-way'!AB113+'OddsRatio_working_3-way'!AH113</f>
        <v>-0.45026671490653941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1.0670829651034344</v>
      </c>
      <c r="AS113" s="11">
        <f>IF(('OddsRatio_working_3-way'!X113=0),IF(Q113&gt;0,-Q113^(1/3),(-Q113)^(1/3)),'OddsRatio_working_3-way'!AM113-'OddsRatio_working_3-way'!R113/3)</f>
        <v>-0.61681625019689523</v>
      </c>
      <c r="AT113" s="11">
        <f>IF(('OddsRatio_working_3-way'!X113=0),IF(Q113&gt;0,-Q113^(1/3),(-Q113)^(1/3)),'OddsRatio_working_3-way'!AN113-'OddsRatio_working_3-way'!R113/3)</f>
        <v>-0.45026671490653941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2.76</v>
      </c>
      <c r="B114" s="4">
        <f>IF('True_Odds_Calculator_3-way'!B115="","",'True_Odds_Calculator_3-way'!B115)</f>
        <v>2.91</v>
      </c>
      <c r="C114" s="4">
        <f>IF('True_Odds_Calculator_3-way'!C115="","",'True_Odds_Calculator_3-way'!C115)</f>
        <v>2.97</v>
      </c>
      <c r="D114" s="9">
        <f t="shared" si="26"/>
        <v>0.34780882779147387</v>
      </c>
      <c r="E114" s="9">
        <f t="shared" si="27"/>
        <v>0.32949407277239512</v>
      </c>
      <c r="F114" s="9">
        <f t="shared" si="28"/>
        <v>0.32269709943613079</v>
      </c>
      <c r="G114" s="9">
        <f t="shared" si="29"/>
        <v>1.0654219686733772</v>
      </c>
      <c r="H114" s="9">
        <f t="shared" si="30"/>
        <v>2.8751426648651437</v>
      </c>
      <c r="I114" s="9">
        <f t="shared" si="31"/>
        <v>3.0349559601661507</v>
      </c>
      <c r="J114" s="9">
        <f t="shared" si="32"/>
        <v>3.0988812782865534</v>
      </c>
      <c r="K114" s="11">
        <f t="shared" si="33"/>
        <v>0.3623188405797102</v>
      </c>
      <c r="L114" s="11">
        <f t="shared" si="34"/>
        <v>0.3436426116838488</v>
      </c>
      <c r="M114" s="11">
        <f t="shared" si="35"/>
        <v>0.33670033670033667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-0.27762191196625174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0.23643980016309318</v>
      </c>
      <c r="Q114" s="11">
        <f>2*'OddsRatio_working_3-way'!K114*'OddsRatio_working_3-way'!L114*'OddsRatio_working_3-way'!M114</f>
        <v>8.3843900767054322E-2</v>
      </c>
      <c r="R114" s="11">
        <f t="shared" si="36"/>
        <v>0</v>
      </c>
      <c r="S114" s="11">
        <f t="shared" si="37"/>
        <v>-0.85166116207655562</v>
      </c>
      <c r="T114" s="11">
        <f t="shared" si="38"/>
        <v>-0.30200750428246653</v>
      </c>
      <c r="U114" s="11">
        <f>'OddsRatio_working_3-way'!S114-'OddsRatio_working_3-way'!R114^2/3</f>
        <v>-0.85166116207655562</v>
      </c>
      <c r="V114" s="11">
        <f>'OddsRatio_working_3-way'!S114*'OddsRatio_working_3-way'!R114/3-2*'OddsRatio_working_3-way'!R114^3/27-'OddsRatio_working_3-way'!T114</f>
        <v>0.30200750428246653</v>
      </c>
      <c r="W114" s="11">
        <f>'OddsRatio_working_3-way'!V114^2+4*'OddsRatio_working_3-way'!U114^3/27</f>
        <v>-3.0740958025037013E-4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0.15125800988970337</v>
      </c>
      <c r="Y114" s="11">
        <f>IF('OddsRatio_working_3-way'!W114&gt;=0,IF('OddsRatio_working_3-way'!V114+SQRT('OddsRatio_working_3-way'!W114)&gt;0,0,PI()),ACOS('OddsRatio_working_3-way'!V114/(2*'OddsRatio_working_3-way'!X114)))</f>
        <v>5.7990086925140405E-2</v>
      </c>
      <c r="Z114" s="11">
        <f>'OddsRatio_working_3-way'!X114^(1/3)*COS('OddsRatio_working_3-way'!Y114/3)</f>
        <v>0.53271098433668862</v>
      </c>
      <c r="AA114" s="11">
        <f>'OddsRatio_working_3-way'!X114^(1/3)*COS(('OddsRatio_working_3-way'!Y114+2*PI())/3)</f>
        <v>-0.2752743426781451</v>
      </c>
      <c r="AB114" s="11">
        <f>'OddsRatio_working_3-way'!X114^(1/3)*COS(('OddsRatio_working_3-way'!Y114+4*PI())/3)</f>
        <v>-0.25743664165854341</v>
      </c>
      <c r="AC114" s="11">
        <f>'OddsRatio_working_3-way'!X114^(1/3)*SIN('OddsRatio_working_3-way'!Y114/3)</f>
        <v>1.0298601485391129E-2</v>
      </c>
      <c r="AD114" s="11">
        <f>'OddsRatio_working_3-way'!X114^(1/3)*SIN(('OddsRatio_working_3-way'!Y114+2*PI())/3)</f>
        <v>0.45619194456789097</v>
      </c>
      <c r="AE114" s="11">
        <f>'OddsRatio_working_3-way'!X114^(1/3)*SIN(('OddsRatio_working_3-way'!Y114+4*PI())/3)</f>
        <v>-0.46649054605328205</v>
      </c>
      <c r="AF114" s="11">
        <f>-'OddsRatio_working_3-way'!U114/(3*'OddsRatio_working_3-way'!X114^(1/3))*COS(('OddsRatio_working_3-way'!Y114)/3)</f>
        <v>0.53271098433668851</v>
      </c>
      <c r="AG114" s="11">
        <f>-'OddsRatio_working_3-way'!U114/(3*'OddsRatio_working_3-way'!X114^(1/3))*COS(('OddsRatio_working_3-way'!Y114+2*PI())/3)</f>
        <v>-0.27527434267814505</v>
      </c>
      <c r="AH114" s="11">
        <f>-'OddsRatio_working_3-way'!U114/(3*'OddsRatio_working_3-way'!X114^(1/3))*COS(('OddsRatio_working_3-way'!Y114+4*PI())/3)</f>
        <v>-0.25743664165854335</v>
      </c>
      <c r="AI114" s="11">
        <f>'OddsRatio_working_3-way'!U114/(3*'OddsRatio_working_3-way'!X114^(1/3))*SIN(('OddsRatio_working_3-way'!Y114)/3)</f>
        <v>-1.0298601485391128E-2</v>
      </c>
      <c r="AJ114" s="11">
        <f>'OddsRatio_working_3-way'!U114/(3*'OddsRatio_working_3-way'!X114^(1/3))*SIN(('OddsRatio_working_3-way'!Y114+2*PI())/3)</f>
        <v>-0.45619194456789086</v>
      </c>
      <c r="AK114" s="11">
        <f>'OddsRatio_working_3-way'!U114/(3*'OddsRatio_working_3-way'!X114^(1/3))*SIN(('OddsRatio_working_3-way'!Y114+4*PI())/3)</f>
        <v>0.466490546053282</v>
      </c>
      <c r="AL114" s="11">
        <f>'OddsRatio_working_3-way'!Z114+'OddsRatio_working_3-way'!AF114</f>
        <v>1.0654219686733772</v>
      </c>
      <c r="AM114" s="11">
        <f>'OddsRatio_working_3-way'!AA114+'OddsRatio_working_3-way'!AG114</f>
        <v>-0.5505486853562902</v>
      </c>
      <c r="AN114" s="11">
        <f>'OddsRatio_working_3-way'!AB114+'OddsRatio_working_3-way'!AH114</f>
        <v>-0.51487328331708682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1.0654219686733772</v>
      </c>
      <c r="AS114" s="11">
        <f>IF(('OddsRatio_working_3-way'!X114=0),IF(Q114&gt;0,-Q114^(1/3),(-Q114)^(1/3)),'OddsRatio_working_3-way'!AM114-'OddsRatio_working_3-way'!R114/3)</f>
        <v>-0.5505486853562902</v>
      </c>
      <c r="AT114" s="11">
        <f>IF(('OddsRatio_working_3-way'!X114=0),IF(Q114&gt;0,-Q114^(1/3),(-Q114)^(1/3)),'OddsRatio_working_3-way'!AN114-'OddsRatio_working_3-way'!R114/3)</f>
        <v>-0.51487328331708682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4.09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1.96</v>
      </c>
      <c r="D115" s="9">
        <f t="shared" si="26"/>
        <v>0.23128877483016066</v>
      </c>
      <c r="E115" s="9">
        <f t="shared" si="27"/>
        <v>0.27672435311550553</v>
      </c>
      <c r="F115" s="9">
        <f t="shared" si="28"/>
        <v>0.49198687205433395</v>
      </c>
      <c r="G115" s="9">
        <f t="shared" si="29"/>
        <v>1.0755985000177555</v>
      </c>
      <c r="H115" s="9">
        <f t="shared" si="30"/>
        <v>4.3235993650548634</v>
      </c>
      <c r="I115" s="9">
        <f t="shared" si="31"/>
        <v>3.6137043550431471</v>
      </c>
      <c r="J115" s="9">
        <f t="shared" si="32"/>
        <v>2.0325745600170451</v>
      </c>
      <c r="K115" s="11">
        <f t="shared" si="33"/>
        <v>0.24449877750611249</v>
      </c>
      <c r="L115" s="11">
        <f t="shared" si="34"/>
        <v>0.29154518950437314</v>
      </c>
      <c r="M115" s="11">
        <f t="shared" si="35"/>
        <v>0.51020408163265307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-0.26215762060952896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0.23566848310817054</v>
      </c>
      <c r="Q115" s="11">
        <f>2*'OddsRatio_working_3-way'!K115*'OddsRatio_working_3-way'!L115*'OddsRatio_working_3-way'!M115</f>
        <v>7.2737186144497062E-2</v>
      </c>
      <c r="R115" s="11">
        <f t="shared" si="36"/>
        <v>0</v>
      </c>
      <c r="S115" s="11">
        <f t="shared" si="37"/>
        <v>-0.89895720963682113</v>
      </c>
      <c r="T115" s="11">
        <f t="shared" si="38"/>
        <v>-0.27745592890025333</v>
      </c>
      <c r="U115" s="11">
        <f>'OddsRatio_working_3-way'!S115-'OddsRatio_working_3-way'!R115^2/3</f>
        <v>-0.89895720963682113</v>
      </c>
      <c r="V115" s="11">
        <f>'OddsRatio_working_3-way'!S115*'OddsRatio_working_3-way'!R115/3-2*'OddsRatio_working_3-way'!R115^3/27-'OddsRatio_working_3-way'!T115</f>
        <v>0.27745592890025333</v>
      </c>
      <c r="W115" s="11">
        <f>'OddsRatio_working_3-way'!V115^2+4*'OddsRatio_working_3-way'!U115^3/27</f>
        <v>-3.0643237784058322E-2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0.16403127008741408</v>
      </c>
      <c r="Y115" s="11">
        <f>IF('OddsRatio_working_3-way'!W115&gt;=0,IF('OddsRatio_working_3-way'!V115+SQRT('OddsRatio_working_3-way'!W115)&gt;0,0,PI()),ACOS('OddsRatio_working_3-way'!V115/(2*'OddsRatio_working_3-way'!X115)))</f>
        <v>0.56284405492127587</v>
      </c>
      <c r="Z115" s="11">
        <f>'OddsRatio_working_3-way'!X115^(1/3)*COS('OddsRatio_working_3-way'!Y115/3)</f>
        <v>0.53779925000887774</v>
      </c>
      <c r="AA115" s="11">
        <f>'OddsRatio_working_3-way'!X115^(1/3)*COS(('OddsRatio_working_3-way'!Y115+2*PI())/3)</f>
        <v>-0.35732064867314389</v>
      </c>
      <c r="AB115" s="11">
        <f>'OddsRatio_working_3-way'!X115^(1/3)*COS(('OddsRatio_working_3-way'!Y115+4*PI())/3)</f>
        <v>-0.1804786013357336</v>
      </c>
      <c r="AC115" s="11">
        <f>'OddsRatio_working_3-way'!X115^(1/3)*SIN('OddsRatio_working_3-way'!Y115/3)</f>
        <v>0.10209980363429834</v>
      </c>
      <c r="AD115" s="11">
        <f>'OddsRatio_working_3-way'!X115^(1/3)*SIN(('OddsRatio_working_3-way'!Y115+2*PI())/3)</f>
        <v>0.41469791082675755</v>
      </c>
      <c r="AE115" s="11">
        <f>'OddsRatio_working_3-way'!X115^(1/3)*SIN(('OddsRatio_working_3-way'!Y115+4*PI())/3)</f>
        <v>-0.51679771446105593</v>
      </c>
      <c r="AF115" s="11">
        <f>-'OddsRatio_working_3-way'!U115/(3*'OddsRatio_working_3-way'!X115^(1/3))*COS(('OddsRatio_working_3-way'!Y115)/3)</f>
        <v>0.53779925000887774</v>
      </c>
      <c r="AG115" s="11">
        <f>-'OddsRatio_working_3-way'!U115/(3*'OddsRatio_working_3-way'!X115^(1/3))*COS(('OddsRatio_working_3-way'!Y115+2*PI())/3)</f>
        <v>-0.35732064867314389</v>
      </c>
      <c r="AH115" s="11">
        <f>-'OddsRatio_working_3-way'!U115/(3*'OddsRatio_working_3-way'!X115^(1/3))*COS(('OddsRatio_working_3-way'!Y115+4*PI())/3)</f>
        <v>-0.1804786013357336</v>
      </c>
      <c r="AI115" s="11">
        <f>'OddsRatio_working_3-way'!U115/(3*'OddsRatio_working_3-way'!X115^(1/3))*SIN(('OddsRatio_working_3-way'!Y115)/3)</f>
        <v>-0.10209980363429834</v>
      </c>
      <c r="AJ115" s="11">
        <f>'OddsRatio_working_3-way'!U115/(3*'OddsRatio_working_3-way'!X115^(1/3))*SIN(('OddsRatio_working_3-way'!Y115+2*PI())/3)</f>
        <v>-0.41469791082675755</v>
      </c>
      <c r="AK115" s="11">
        <f>'OddsRatio_working_3-way'!U115/(3*'OddsRatio_working_3-way'!X115^(1/3))*SIN(('OddsRatio_working_3-way'!Y115+4*PI())/3)</f>
        <v>0.51679771446105593</v>
      </c>
      <c r="AL115" s="11">
        <f>'OddsRatio_working_3-way'!Z115+'OddsRatio_working_3-way'!AF115</f>
        <v>1.0755985000177555</v>
      </c>
      <c r="AM115" s="11">
        <f>'OddsRatio_working_3-way'!AA115+'OddsRatio_working_3-way'!AG115</f>
        <v>-0.71464129734628778</v>
      </c>
      <c r="AN115" s="11">
        <f>'OddsRatio_working_3-way'!AB115+'OddsRatio_working_3-way'!AH115</f>
        <v>-0.36095720267146719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1.0755985000177555</v>
      </c>
      <c r="AS115" s="11">
        <f>IF(('OddsRatio_working_3-way'!X115=0),IF(Q115&gt;0,-Q115^(1/3),(-Q115)^(1/3)),'OddsRatio_working_3-way'!AM115-'OddsRatio_working_3-way'!R115/3)</f>
        <v>-0.71464129734628778</v>
      </c>
      <c r="AT115" s="11">
        <f>IF(('OddsRatio_working_3-way'!X115=0),IF(Q115&gt;0,-Q115^(1/3),(-Q115)^(1/3)),'OddsRatio_working_3-way'!AN115-'OddsRatio_working_3-way'!R115/3)</f>
        <v>-0.36095720267146719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1.87</v>
      </c>
      <c r="B116" s="4">
        <f>IF('True_Odds_Calculator_3-way'!B117="","",'True_Odds_Calculator_3-way'!B117)</f>
        <v>3.84</v>
      </c>
      <c r="C116" s="4">
        <f>IF('True_Odds_Calculator_3-way'!C117="","",'True_Odds_Calculator_3-way'!C117)</f>
        <v>3.72</v>
      </c>
      <c r="D116" s="9">
        <f t="shared" si="26"/>
        <v>0.50938784834215001</v>
      </c>
      <c r="E116" s="9">
        <f t="shared" si="27"/>
        <v>0.24131009799807984</v>
      </c>
      <c r="F116" s="9">
        <f t="shared" si="28"/>
        <v>0.24930205365977035</v>
      </c>
      <c r="G116" s="9">
        <f t="shared" si="29"/>
        <v>1.1070582371274935</v>
      </c>
      <c r="H116" s="9">
        <f t="shared" si="30"/>
        <v>1.9631406663009192</v>
      </c>
      <c r="I116" s="9">
        <f t="shared" si="31"/>
        <v>4.1440453934420818</v>
      </c>
      <c r="J116" s="9">
        <f t="shared" si="32"/>
        <v>4.0111984049867822</v>
      </c>
      <c r="K116" s="11">
        <f t="shared" si="33"/>
        <v>0.53475935828876997</v>
      </c>
      <c r="L116" s="11">
        <f t="shared" si="34"/>
        <v>0.26041666666666669</v>
      </c>
      <c r="M116" s="11">
        <f t="shared" si="35"/>
        <v>0.26881720430107525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-0.25158846529814272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0.24071059264370454</v>
      </c>
      <c r="Q116" s="11">
        <f>2*'OddsRatio_working_3-way'!K116*'OddsRatio_working_3-way'!L116*'OddsRatio_working_3-way'!M116</f>
        <v>7.4871101910950102E-2</v>
      </c>
      <c r="R116" s="11">
        <f t="shared" si="36"/>
        <v>0</v>
      </c>
      <c r="S116" s="11">
        <f t="shared" si="37"/>
        <v>-0.95676322981839623</v>
      </c>
      <c r="T116" s="11">
        <f t="shared" si="38"/>
        <v>-0.29759353960136747</v>
      </c>
      <c r="U116" s="11">
        <f>'OddsRatio_working_3-way'!S116-'OddsRatio_working_3-way'!R116^2/3</f>
        <v>-0.95676322981839623</v>
      </c>
      <c r="V116" s="11">
        <f>'OddsRatio_working_3-way'!S116*'OddsRatio_working_3-way'!R116/3-2*'OddsRatio_working_3-way'!R116^3/27-'OddsRatio_working_3-way'!T116</f>
        <v>0.29759353960136747</v>
      </c>
      <c r="W116" s="11">
        <f>'OddsRatio_working_3-way'!V116^2+4*'OddsRatio_working_3-way'!U116^3/27</f>
        <v>-4.1188769147999432E-2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0.18010461124057187</v>
      </c>
      <c r="Y116" s="11">
        <f>IF('OddsRatio_working_3-way'!W116&gt;=0,IF('OddsRatio_working_3-way'!V116+SQRT('OddsRatio_working_3-way'!W116)&gt;0,0,PI()),ACOS('OddsRatio_working_3-way'!V116/(2*'OddsRatio_working_3-way'!X116)))</f>
        <v>0.59852320856138075</v>
      </c>
      <c r="Z116" s="11">
        <f>'OddsRatio_working_3-way'!X116^(1/3)*COS('OddsRatio_working_3-way'!Y116/3)</f>
        <v>0.55352911856374687</v>
      </c>
      <c r="AA116" s="11">
        <f>'OddsRatio_working_3-way'!X116^(1/3)*COS(('OddsRatio_working_3-way'!Y116+2*PI())/3)</f>
        <v>-0.37369207669117349</v>
      </c>
      <c r="AB116" s="11">
        <f>'OddsRatio_working_3-way'!X116^(1/3)*COS(('OddsRatio_working_3-way'!Y116+4*PI())/3)</f>
        <v>-0.17983704187257307</v>
      </c>
      <c r="AC116" s="11">
        <f>'OddsRatio_working_3-way'!X116^(1/3)*SIN('OddsRatio_working_3-way'!Y116/3)</f>
        <v>0.11192225653628315</v>
      </c>
      <c r="AD116" s="11">
        <f>'OddsRatio_working_3-way'!X116^(1/3)*SIN(('OddsRatio_working_3-way'!Y116+2*PI())/3)</f>
        <v>0.42340915014247182</v>
      </c>
      <c r="AE116" s="11">
        <f>'OddsRatio_working_3-way'!X116^(1/3)*SIN(('OddsRatio_working_3-way'!Y116+4*PI())/3)</f>
        <v>-0.5353314066787549</v>
      </c>
      <c r="AF116" s="11">
        <f>-'OddsRatio_working_3-way'!U116/(3*'OddsRatio_working_3-way'!X116^(1/3))*COS(('OddsRatio_working_3-way'!Y116)/3)</f>
        <v>0.55352911856374676</v>
      </c>
      <c r="AG116" s="11">
        <f>-'OddsRatio_working_3-way'!U116/(3*'OddsRatio_working_3-way'!X116^(1/3))*COS(('OddsRatio_working_3-way'!Y116+2*PI())/3)</f>
        <v>-0.37369207669117338</v>
      </c>
      <c r="AH116" s="11">
        <f>-'OddsRatio_working_3-way'!U116/(3*'OddsRatio_working_3-way'!X116^(1/3))*COS(('OddsRatio_working_3-way'!Y116+4*PI())/3)</f>
        <v>-0.17983704187257302</v>
      </c>
      <c r="AI116" s="11">
        <f>'OddsRatio_working_3-way'!U116/(3*'OddsRatio_working_3-way'!X116^(1/3))*SIN(('OddsRatio_working_3-way'!Y116)/3)</f>
        <v>-0.11192225653628313</v>
      </c>
      <c r="AJ116" s="11">
        <f>'OddsRatio_working_3-way'!U116/(3*'OddsRatio_working_3-way'!X116^(1/3))*SIN(('OddsRatio_working_3-way'!Y116+2*PI())/3)</f>
        <v>-0.42340915014247171</v>
      </c>
      <c r="AK116" s="11">
        <f>'OddsRatio_working_3-way'!U116/(3*'OddsRatio_working_3-way'!X116^(1/3))*SIN(('OddsRatio_working_3-way'!Y116+4*PI())/3)</f>
        <v>0.5353314066787549</v>
      </c>
      <c r="AL116" s="11">
        <f>'OddsRatio_working_3-way'!Z116+'OddsRatio_working_3-way'!AF116</f>
        <v>1.1070582371274935</v>
      </c>
      <c r="AM116" s="11">
        <f>'OddsRatio_working_3-way'!AA116+'OddsRatio_working_3-way'!AG116</f>
        <v>-0.74738415338234687</v>
      </c>
      <c r="AN116" s="11">
        <f>'OddsRatio_working_3-way'!AB116+'OddsRatio_working_3-way'!AH116</f>
        <v>-0.35967408374514609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1.1070582371274935</v>
      </c>
      <c r="AS116" s="11">
        <f>IF(('OddsRatio_working_3-way'!X116=0),IF(Q116&gt;0,-Q116^(1/3),(-Q116)^(1/3)),'OddsRatio_working_3-way'!AM116-'OddsRatio_working_3-way'!R116/3)</f>
        <v>-0.74738415338234687</v>
      </c>
      <c r="AT116" s="11">
        <f>IF(('OddsRatio_working_3-way'!X116=0),IF(Q116&gt;0,-Q116^(1/3),(-Q116)^(1/3)),'OddsRatio_working_3-way'!AN116-'OddsRatio_working_3-way'!R116/3)</f>
        <v>-0.35967408374514609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3.57</v>
      </c>
      <c r="B117" s="4">
        <f>IF('True_Odds_Calculator_3-way'!B118="","",'True_Odds_Calculator_3-way'!B118)</f>
        <v>3.58</v>
      </c>
      <c r="C117" s="4">
        <f>IF('True_Odds_Calculator_3-way'!C118="","",'True_Odds_Calculator_3-way'!C118)</f>
        <v>1.98</v>
      </c>
      <c r="D117" s="9">
        <f t="shared" si="26"/>
        <v>0.26036422721265834</v>
      </c>
      <c r="E117" s="9">
        <f t="shared" si="27"/>
        <v>0.25961705964635351</v>
      </c>
      <c r="F117" s="9">
        <f t="shared" si="28"/>
        <v>0.48001871314098826</v>
      </c>
      <c r="G117" s="9">
        <f t="shared" si="29"/>
        <v>1.105359302315974</v>
      </c>
      <c r="H117" s="9">
        <f t="shared" si="30"/>
        <v>3.840773406952052</v>
      </c>
      <c r="I117" s="9">
        <f t="shared" si="31"/>
        <v>3.8518269999752137</v>
      </c>
      <c r="J117" s="9">
        <f t="shared" si="32"/>
        <v>2.0832521162696547</v>
      </c>
      <c r="K117" s="11">
        <f t="shared" si="33"/>
        <v>0.28011204481792717</v>
      </c>
      <c r="L117" s="11">
        <f t="shared" si="34"/>
        <v>0.27932960893854747</v>
      </c>
      <c r="M117" s="11">
        <f t="shared" si="35"/>
        <v>0.50505050505050508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-0.25678075530195166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0.24223898689886203</v>
      </c>
      <c r="Q117" s="11">
        <f>2*'OddsRatio_working_3-way'!K117*'OddsRatio_working_3-way'!L117*'OddsRatio_working_3-way'!M117</f>
        <v>7.9033927210069174E-2</v>
      </c>
      <c r="R117" s="11">
        <f t="shared" si="36"/>
        <v>0</v>
      </c>
      <c r="S117" s="11">
        <f t="shared" si="37"/>
        <v>-0.94336893204481087</v>
      </c>
      <c r="T117" s="11">
        <f t="shared" si="38"/>
        <v>-0.30778757978623517</v>
      </c>
      <c r="U117" s="11">
        <f>'OddsRatio_working_3-way'!S117-'OddsRatio_working_3-way'!R117^2/3</f>
        <v>-0.94336893204481087</v>
      </c>
      <c r="V117" s="11">
        <f>'OddsRatio_working_3-way'!S117*'OddsRatio_working_3-way'!R117/3-2*'OddsRatio_working_3-way'!R117^3/27-'OddsRatio_working_3-way'!T117</f>
        <v>0.30778757978623517</v>
      </c>
      <c r="W117" s="11">
        <f>'OddsRatio_working_3-way'!V117^2+4*'OddsRatio_working_3-way'!U117^3/27</f>
        <v>-2.9644051575786548E-2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0.17633579177697775</v>
      </c>
      <c r="Y117" s="11">
        <f>IF('OddsRatio_working_3-way'!W117&gt;=0,IF('OddsRatio_working_3-way'!V117+SQRT('OddsRatio_working_3-way'!W117)&gt;0,0,PI()),ACOS('OddsRatio_working_3-way'!V117/(2*'OddsRatio_working_3-way'!X117)))</f>
        <v>0.51002676281313519</v>
      </c>
      <c r="Z117" s="11">
        <f>'OddsRatio_working_3-way'!X117^(1/3)*COS('OddsRatio_working_3-way'!Y117/3)</f>
        <v>0.55267965115798701</v>
      </c>
      <c r="AA117" s="11">
        <f>'OddsRatio_working_3-way'!X117^(1/3)*COS(('OddsRatio_working_3-way'!Y117+2*PI())/3)</f>
        <v>-0.35850511878797026</v>
      </c>
      <c r="AB117" s="11">
        <f>'OddsRatio_working_3-way'!X117^(1/3)*COS(('OddsRatio_working_3-way'!Y117+4*PI())/3)</f>
        <v>-0.19417453237001686</v>
      </c>
      <c r="AC117" s="11">
        <f>'OddsRatio_working_3-way'!X117^(1/3)*SIN('OddsRatio_working_3-way'!Y117/3)</f>
        <v>9.4876308304494464E-2</v>
      </c>
      <c r="AD117" s="11">
        <f>'OddsRatio_working_3-way'!X117^(1/3)*SIN(('OddsRatio_working_3-way'!Y117+2*PI())/3)</f>
        <v>0.43119646390529109</v>
      </c>
      <c r="AE117" s="11">
        <f>'OddsRatio_working_3-way'!X117^(1/3)*SIN(('OddsRatio_working_3-way'!Y117+4*PI())/3)</f>
        <v>-0.52607277220978554</v>
      </c>
      <c r="AF117" s="11">
        <f>-'OddsRatio_working_3-way'!U117/(3*'OddsRatio_working_3-way'!X117^(1/3))*COS(('OddsRatio_working_3-way'!Y117)/3)</f>
        <v>0.5526796511579869</v>
      </c>
      <c r="AG117" s="11">
        <f>-'OddsRatio_working_3-way'!U117/(3*'OddsRatio_working_3-way'!X117^(1/3))*COS(('OddsRatio_working_3-way'!Y117+2*PI())/3)</f>
        <v>-0.3585051187879702</v>
      </c>
      <c r="AH117" s="11">
        <f>-'OddsRatio_working_3-way'!U117/(3*'OddsRatio_working_3-way'!X117^(1/3))*COS(('OddsRatio_working_3-way'!Y117+4*PI())/3)</f>
        <v>-0.19417453237001683</v>
      </c>
      <c r="AI117" s="11">
        <f>'OddsRatio_working_3-way'!U117/(3*'OddsRatio_working_3-way'!X117^(1/3))*SIN(('OddsRatio_working_3-way'!Y117)/3)</f>
        <v>-9.4876308304494436E-2</v>
      </c>
      <c r="AJ117" s="11">
        <f>'OddsRatio_working_3-way'!U117/(3*'OddsRatio_working_3-way'!X117^(1/3))*SIN(('OddsRatio_working_3-way'!Y117+2*PI())/3)</f>
        <v>-0.43119646390529104</v>
      </c>
      <c r="AK117" s="11">
        <f>'OddsRatio_working_3-way'!U117/(3*'OddsRatio_working_3-way'!X117^(1/3))*SIN(('OddsRatio_working_3-way'!Y117+4*PI())/3)</f>
        <v>0.52607277220978554</v>
      </c>
      <c r="AL117" s="11">
        <f>'OddsRatio_working_3-way'!Z117+'OddsRatio_working_3-way'!AF117</f>
        <v>1.105359302315974</v>
      </c>
      <c r="AM117" s="11">
        <f>'OddsRatio_working_3-way'!AA117+'OddsRatio_working_3-way'!AG117</f>
        <v>-0.7170102375759404</v>
      </c>
      <c r="AN117" s="11">
        <f>'OddsRatio_working_3-way'!AB117+'OddsRatio_working_3-way'!AH117</f>
        <v>-0.38834906474003372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1.105359302315974</v>
      </c>
      <c r="AS117" s="11">
        <f>IF(('OddsRatio_working_3-way'!X117=0),IF(Q117&gt;0,-Q117^(1/3),(-Q117)^(1/3)),'OddsRatio_working_3-way'!AM117-'OddsRatio_working_3-way'!R117/3)</f>
        <v>-0.7170102375759404</v>
      </c>
      <c r="AT117" s="11">
        <f>IF(('OddsRatio_working_3-way'!X117=0),IF(Q117&gt;0,-Q117^(1/3),(-Q117)^(1/3)),'OddsRatio_working_3-way'!AN117-'OddsRatio_working_3-way'!R117/3)</f>
        <v>-0.38834906474003372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3.81</v>
      </c>
      <c r="B118" s="4">
        <f>IF('True_Odds_Calculator_3-way'!B119="","",'True_Odds_Calculator_3-way'!B119)</f>
        <v>3.68</v>
      </c>
      <c r="C118" s="4">
        <f>IF('True_Odds_Calculator_3-way'!C119="","",'True_Odds_Calculator_3-way'!C119)</f>
        <v>1.88</v>
      </c>
      <c r="D118" s="9">
        <f t="shared" si="26"/>
        <v>0.24270512970967534</v>
      </c>
      <c r="E118" s="9">
        <f t="shared" si="27"/>
        <v>0.25151702725007752</v>
      </c>
      <c r="F118" s="9">
        <f t="shared" si="28"/>
        <v>0.50577784304024687</v>
      </c>
      <c r="G118" s="9">
        <f t="shared" si="29"/>
        <v>1.1104007326188361</v>
      </c>
      <c r="H118" s="9">
        <f t="shared" si="30"/>
        <v>4.1202260586589299</v>
      </c>
      <c r="I118" s="9">
        <f t="shared" si="31"/>
        <v>3.9758739634184819</v>
      </c>
      <c r="J118" s="9">
        <f t="shared" si="32"/>
        <v>1.977152644704576</v>
      </c>
      <c r="K118" s="11">
        <f t="shared" si="33"/>
        <v>0.26246719160104987</v>
      </c>
      <c r="L118" s="11">
        <f t="shared" si="34"/>
        <v>0.27173913043478259</v>
      </c>
      <c r="M118" s="11">
        <f t="shared" si="35"/>
        <v>0.53191489361702127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-0.25141613311287059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0.24166223556005539</v>
      </c>
      <c r="Q118" s="11">
        <f>2*'OddsRatio_working_3-way'!K118*'OddsRatio_working_3-way'!L118*'OddsRatio_working_3-way'!M118</f>
        <v>7.5875113205668906E-2</v>
      </c>
      <c r="R118" s="11">
        <f t="shared" si="36"/>
        <v>0</v>
      </c>
      <c r="S118" s="11">
        <f t="shared" si="37"/>
        <v>-0.96120417002660574</v>
      </c>
      <c r="T118" s="11">
        <f t="shared" si="38"/>
        <v>-0.301790948203016</v>
      </c>
      <c r="U118" s="11">
        <f>'OddsRatio_working_3-way'!S118-'OddsRatio_working_3-way'!R118^2/3</f>
        <v>-0.96120417002660574</v>
      </c>
      <c r="V118" s="11">
        <f>'OddsRatio_working_3-way'!S118*'OddsRatio_working_3-way'!R118/3-2*'OddsRatio_working_3-way'!R118^3/27-'OddsRatio_working_3-way'!T118</f>
        <v>0.301790948203016</v>
      </c>
      <c r="W118" s="11">
        <f>'OddsRatio_working_3-way'!V118^2+4*'OddsRatio_working_3-way'!U118^3/27</f>
        <v>-4.0488070561826947E-2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0.18136003348250576</v>
      </c>
      <c r="Y118" s="11">
        <f>IF('OddsRatio_working_3-way'!W118&gt;=0,IF('OddsRatio_working_3-way'!V118+SQRT('OddsRatio_working_3-way'!W118)&gt;0,0,PI()),ACOS('OddsRatio_working_3-way'!V118/(2*'OddsRatio_working_3-way'!X118)))</f>
        <v>0.5880542428566905</v>
      </c>
      <c r="Z118" s="11">
        <f>'OddsRatio_working_3-way'!X118^(1/3)*COS('OddsRatio_working_3-way'!Y118/3)</f>
        <v>0.55520036630941805</v>
      </c>
      <c r="AA118" s="11">
        <f>'OddsRatio_working_3-way'!X118^(1/3)*COS(('OddsRatio_working_3-way'!Y118+2*PI())/3)</f>
        <v>-0.37307508794160865</v>
      </c>
      <c r="AB118" s="11">
        <f>'OddsRatio_working_3-way'!X118^(1/3)*COS(('OddsRatio_working_3-way'!Y118+4*PI())/3)</f>
        <v>-0.18212527836780948</v>
      </c>
      <c r="AC118" s="11">
        <f>'OddsRatio_working_3-way'!X118^(1/3)*SIN('OddsRatio_working_3-way'!Y118/3)</f>
        <v>0.11024492395914089</v>
      </c>
      <c r="AD118" s="11">
        <f>'OddsRatio_working_3-way'!X118^(1/3)*SIN(('OddsRatio_working_3-way'!Y118+2*PI())/3)</f>
        <v>0.42569515943481157</v>
      </c>
      <c r="AE118" s="11">
        <f>'OddsRatio_working_3-way'!X118^(1/3)*SIN(('OddsRatio_working_3-way'!Y118+4*PI())/3)</f>
        <v>-0.53594008339395238</v>
      </c>
      <c r="AF118" s="11">
        <f>-'OddsRatio_working_3-way'!U118/(3*'OddsRatio_working_3-way'!X118^(1/3))*COS(('OddsRatio_working_3-way'!Y118)/3)</f>
        <v>0.55520036630941794</v>
      </c>
      <c r="AG118" s="11">
        <f>-'OddsRatio_working_3-way'!U118/(3*'OddsRatio_working_3-way'!X118^(1/3))*COS(('OddsRatio_working_3-way'!Y118+2*PI())/3)</f>
        <v>-0.3730750879416086</v>
      </c>
      <c r="AH118" s="11">
        <f>-'OddsRatio_working_3-way'!U118/(3*'OddsRatio_working_3-way'!X118^(1/3))*COS(('OddsRatio_working_3-way'!Y118+4*PI())/3)</f>
        <v>-0.18212527836780942</v>
      </c>
      <c r="AI118" s="11">
        <f>'OddsRatio_working_3-way'!U118/(3*'OddsRatio_working_3-way'!X118^(1/3))*SIN(('OddsRatio_working_3-way'!Y118)/3)</f>
        <v>-0.11024492395914086</v>
      </c>
      <c r="AJ118" s="11">
        <f>'OddsRatio_working_3-way'!U118/(3*'OddsRatio_working_3-way'!X118^(1/3))*SIN(('OddsRatio_working_3-way'!Y118+2*PI())/3)</f>
        <v>-0.42569515943481145</v>
      </c>
      <c r="AK118" s="11">
        <f>'OddsRatio_working_3-way'!U118/(3*'OddsRatio_working_3-way'!X118^(1/3))*SIN(('OddsRatio_working_3-way'!Y118+4*PI())/3)</f>
        <v>0.53594008339395227</v>
      </c>
      <c r="AL118" s="11">
        <f>'OddsRatio_working_3-way'!Z118+'OddsRatio_working_3-way'!AF118</f>
        <v>1.1104007326188361</v>
      </c>
      <c r="AM118" s="11">
        <f>'OddsRatio_working_3-way'!AA118+'OddsRatio_working_3-way'!AG118</f>
        <v>-0.74615017588321719</v>
      </c>
      <c r="AN118" s="11">
        <f>'OddsRatio_working_3-way'!AB118+'OddsRatio_working_3-way'!AH118</f>
        <v>-0.3642505567356189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1.1104007326188361</v>
      </c>
      <c r="AS118" s="11">
        <f>IF(('OddsRatio_working_3-way'!X118=0),IF(Q118&gt;0,-Q118^(1/3),(-Q118)^(1/3)),'OddsRatio_working_3-way'!AM118-'OddsRatio_working_3-way'!R118/3)</f>
        <v>-0.74615017588321719</v>
      </c>
      <c r="AT118" s="11">
        <f>IF(('OddsRatio_working_3-way'!X118=0),IF(Q118&gt;0,-Q118^(1/3),(-Q118)^(1/3)),'OddsRatio_working_3-way'!AN118-'OddsRatio_working_3-way'!R118/3)</f>
        <v>-0.3642505567356189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1.81</v>
      </c>
      <c r="B119" s="4">
        <f>IF('True_Odds_Calculator_3-way'!B120="","",'True_Odds_Calculator_3-way'!B120)</f>
        <v>3.4</v>
      </c>
      <c r="C119" s="4">
        <f>IF('True_Odds_Calculator_3-way'!C120="","",'True_Odds_Calculator_3-way'!C120)</f>
        <v>4.5599999999999996</v>
      </c>
      <c r="D119" s="9">
        <f t="shared" si="26"/>
        <v>0.52597300088217802</v>
      </c>
      <c r="E119" s="9">
        <f t="shared" si="27"/>
        <v>0.27245464782541923</v>
      </c>
      <c r="F119" s="9">
        <f t="shared" si="28"/>
        <v>0.2015723512924027</v>
      </c>
      <c r="G119" s="9">
        <f t="shared" si="29"/>
        <v>1.1126398435810652</v>
      </c>
      <c r="H119" s="9">
        <f t="shared" si="30"/>
        <v>1.9012382733006625</v>
      </c>
      <c r="I119" s="9">
        <f t="shared" si="31"/>
        <v>3.6703356245945566</v>
      </c>
      <c r="J119" s="9">
        <f t="shared" si="32"/>
        <v>4.9609978431485917</v>
      </c>
      <c r="K119" s="11">
        <f t="shared" si="33"/>
        <v>0.5524861878453039</v>
      </c>
      <c r="L119" s="11">
        <f t="shared" si="34"/>
        <v>0.29411764705882354</v>
      </c>
      <c r="M119" s="11">
        <f t="shared" si="35"/>
        <v>0.2192982456140351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-0.246617518772557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0.24124945121985988</v>
      </c>
      <c r="Q119" s="11">
        <f>2*'OddsRatio_working_3-way'!K119*'OddsRatio_working_3-way'!L119*'OddsRatio_working_3-way'!M119</f>
        <v>7.1270148070859643E-2</v>
      </c>
      <c r="R119" s="11">
        <f t="shared" si="36"/>
        <v>0</v>
      </c>
      <c r="S119" s="11">
        <f t="shared" si="37"/>
        <v>-0.97823322698478765</v>
      </c>
      <c r="T119" s="11">
        <f t="shared" si="38"/>
        <v>-0.28899061358487083</v>
      </c>
      <c r="U119" s="11">
        <f>'OddsRatio_working_3-way'!S119-'OddsRatio_working_3-way'!R119^2/3</f>
        <v>-0.97823322698478765</v>
      </c>
      <c r="V119" s="11">
        <f>'OddsRatio_working_3-way'!S119*'OddsRatio_working_3-way'!R119/3-2*'OddsRatio_working_3-way'!R119^3/27-'OddsRatio_working_3-way'!T119</f>
        <v>0.28899061358487083</v>
      </c>
      <c r="W119" s="11">
        <f>'OddsRatio_working_3-way'!V119^2+4*'OddsRatio_working_3-way'!U119^3/27</f>
        <v>-5.5167498629478381E-2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0.18620088169074181</v>
      </c>
      <c r="Y119" s="11">
        <f>IF('OddsRatio_working_3-way'!W119&gt;=0,IF('OddsRatio_working_3-way'!V119+SQRT('OddsRatio_working_3-way'!W119)&gt;0,0,PI()),ACOS('OddsRatio_working_3-way'!V119/(2*'OddsRatio_working_3-way'!X119)))</f>
        <v>0.6824681741078088</v>
      </c>
      <c r="Z119" s="11">
        <f>'OddsRatio_working_3-way'!X119^(1/3)*COS('OddsRatio_working_3-way'!Y119/3)</f>
        <v>0.55631992179053258</v>
      </c>
      <c r="AA119" s="11">
        <f>'OddsRatio_working_3-way'!X119^(1/3)*COS(('OddsRatio_working_3-way'!Y119+2*PI())/3)</f>
        <v>-0.38969208725547133</v>
      </c>
      <c r="AB119" s="11">
        <f>'OddsRatio_working_3-way'!X119^(1/3)*COS(('OddsRatio_working_3-way'!Y119+4*PI())/3)</f>
        <v>-0.16662783453506133</v>
      </c>
      <c r="AC119" s="11">
        <f>'OddsRatio_working_3-way'!X119^(1/3)*SIN('OddsRatio_working_3-way'!Y119/3)</f>
        <v>0.12878620635471155</v>
      </c>
      <c r="AD119" s="11">
        <f>'OddsRatio_working_3-way'!X119^(1/3)*SIN(('OddsRatio_working_3-way'!Y119+2*PI())/3)</f>
        <v>0.41739408172461756</v>
      </c>
      <c r="AE119" s="11">
        <f>'OddsRatio_working_3-way'!X119^(1/3)*SIN(('OddsRatio_working_3-way'!Y119+4*PI())/3)</f>
        <v>-0.54618028807932906</v>
      </c>
      <c r="AF119" s="11">
        <f>-'OddsRatio_working_3-way'!U119/(3*'OddsRatio_working_3-way'!X119^(1/3))*COS(('OddsRatio_working_3-way'!Y119)/3)</f>
        <v>0.55631992179053247</v>
      </c>
      <c r="AG119" s="11">
        <f>-'OddsRatio_working_3-way'!U119/(3*'OddsRatio_working_3-way'!X119^(1/3))*COS(('OddsRatio_working_3-way'!Y119+2*PI())/3)</f>
        <v>-0.38969208725547128</v>
      </c>
      <c r="AH119" s="11">
        <f>-'OddsRatio_working_3-way'!U119/(3*'OddsRatio_working_3-way'!X119^(1/3))*COS(('OddsRatio_working_3-way'!Y119+4*PI())/3)</f>
        <v>-0.1666278345350613</v>
      </c>
      <c r="AI119" s="11">
        <f>'OddsRatio_working_3-way'!U119/(3*'OddsRatio_working_3-way'!X119^(1/3))*SIN(('OddsRatio_working_3-way'!Y119)/3)</f>
        <v>-0.12878620635471155</v>
      </c>
      <c r="AJ119" s="11">
        <f>'OddsRatio_working_3-way'!U119/(3*'OddsRatio_working_3-way'!X119^(1/3))*SIN(('OddsRatio_working_3-way'!Y119+2*PI())/3)</f>
        <v>-0.41739408172461745</v>
      </c>
      <c r="AK119" s="11">
        <f>'OddsRatio_working_3-way'!U119/(3*'OddsRatio_working_3-way'!X119^(1/3))*SIN(('OddsRatio_working_3-way'!Y119+4*PI())/3)</f>
        <v>0.54618028807932895</v>
      </c>
      <c r="AL119" s="11">
        <f>'OddsRatio_working_3-way'!Z119+'OddsRatio_working_3-way'!AF119</f>
        <v>1.1126398435810652</v>
      </c>
      <c r="AM119" s="11">
        <f>'OddsRatio_working_3-way'!AA119+'OddsRatio_working_3-way'!AG119</f>
        <v>-0.77938417451094266</v>
      </c>
      <c r="AN119" s="11">
        <f>'OddsRatio_working_3-way'!AB119+'OddsRatio_working_3-way'!AH119</f>
        <v>-0.33325566907012261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1.1126398435810652</v>
      </c>
      <c r="AS119" s="11">
        <f>IF(('OddsRatio_working_3-way'!X119=0),IF(Q119&gt;0,-Q119^(1/3),(-Q119)^(1/3)),'OddsRatio_working_3-way'!AM119-'OddsRatio_working_3-way'!R119/3)</f>
        <v>-0.77938417451094266</v>
      </c>
      <c r="AT119" s="11">
        <f>IF(('OddsRatio_working_3-way'!X119=0),IF(Q119&gt;0,-Q119^(1/3),(-Q119)^(1/3)),'OddsRatio_working_3-way'!AN119-'OddsRatio_working_3-way'!R119/3)</f>
        <v>-0.33325566907012261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3.48</v>
      </c>
      <c r="B120" s="4">
        <f>IF('True_Odds_Calculator_3-way'!B121="","",'True_Odds_Calculator_3-way'!B121)</f>
        <v>3.7</v>
      </c>
      <c r="C120" s="4">
        <f>IF('True_Odds_Calculator_3-way'!C121="","",'True_Odds_Calculator_3-way'!C121)</f>
        <v>1.97</v>
      </c>
      <c r="D120" s="9">
        <f t="shared" si="26"/>
        <v>0.2670274385838296</v>
      </c>
      <c r="E120" s="9">
        <f t="shared" si="27"/>
        <v>0.2507248666112602</v>
      </c>
      <c r="F120" s="9">
        <f t="shared" si="28"/>
        <v>0.48224769480491025</v>
      </c>
      <c r="G120" s="9">
        <f t="shared" si="29"/>
        <v>1.106828023934157</v>
      </c>
      <c r="H120" s="9">
        <f t="shared" si="30"/>
        <v>3.7449334993567103</v>
      </c>
      <c r="I120" s="9">
        <f t="shared" si="31"/>
        <v>3.9884356646222239</v>
      </c>
      <c r="J120" s="9">
        <f t="shared" si="32"/>
        <v>2.0736231832161325</v>
      </c>
      <c r="K120" s="11">
        <f t="shared" si="33"/>
        <v>0.28735632183908044</v>
      </c>
      <c r="L120" s="11">
        <f t="shared" si="34"/>
        <v>0.27027027027027023</v>
      </c>
      <c r="M120" s="11">
        <f t="shared" si="35"/>
        <v>0.50761421319796951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-0.25605896461839062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0.24245320061878783</v>
      </c>
      <c r="Q120" s="11">
        <f>2*'OddsRatio_working_3-way'!K120*'OddsRatio_working_3-way'!L120*'OddsRatio_working_3-way'!M120</f>
        <v>7.8846569306922867E-2</v>
      </c>
      <c r="R120" s="11">
        <f t="shared" si="36"/>
        <v>0</v>
      </c>
      <c r="S120" s="11">
        <f t="shared" si="37"/>
        <v>-0.94686472305361502</v>
      </c>
      <c r="T120" s="11">
        <f t="shared" si="38"/>
        <v>-0.30792348717190732</v>
      </c>
      <c r="U120" s="11">
        <f>'OddsRatio_working_3-way'!S120-'OddsRatio_working_3-way'!R120^2/3</f>
        <v>-0.94686472305361502</v>
      </c>
      <c r="V120" s="11">
        <f>'OddsRatio_working_3-way'!S120*'OddsRatio_working_3-way'!R120/3-2*'OddsRatio_working_3-way'!R120^3/27-'OddsRatio_working_3-way'!T120</f>
        <v>0.30792348717190732</v>
      </c>
      <c r="W120" s="11">
        <f>'OddsRatio_working_3-way'!V120^2+4*'OddsRatio_working_3-way'!U120^3/27</f>
        <v>-3.0948196009132664E-2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0.17731685619339776</v>
      </c>
      <c r="Y120" s="11">
        <f>IF('OddsRatio_working_3-way'!W120&gt;=0,IF('OddsRatio_working_3-way'!V120+SQRT('OddsRatio_working_3-way'!W120)&gt;0,0,PI()),ACOS('OddsRatio_working_3-way'!V120/(2*'OddsRatio_working_3-way'!X120)))</f>
        <v>0.51905972730277994</v>
      </c>
      <c r="Z120" s="11">
        <f>'OddsRatio_working_3-way'!X120^(1/3)*COS('OddsRatio_working_3-way'!Y120/3)</f>
        <v>0.5534140119670784</v>
      </c>
      <c r="AA120" s="11">
        <f>'OddsRatio_working_3-way'!X120^(1/3)*COS(('OddsRatio_working_3-way'!Y120+2*PI())/3)</f>
        <v>-0.36046785174264367</v>
      </c>
      <c r="AB120" s="11">
        <f>'OddsRatio_working_3-way'!X120^(1/3)*COS(('OddsRatio_working_3-way'!Y120+4*PI())/3)</f>
        <v>-0.19294616022443489</v>
      </c>
      <c r="AC120" s="11">
        <f>'OddsRatio_working_3-way'!X120^(1/3)*SIN('OddsRatio_working_3-way'!Y120/3)</f>
        <v>9.6718693693139277E-2</v>
      </c>
      <c r="AD120" s="11">
        <f>'OddsRatio_working_3-way'!X120^(1/3)*SIN(('OddsRatio_working_3-way'!Y120+2*PI())/3)</f>
        <v>0.43091124632718558</v>
      </c>
      <c r="AE120" s="11">
        <f>'OddsRatio_working_3-way'!X120^(1/3)*SIN(('OddsRatio_working_3-way'!Y120+4*PI())/3)</f>
        <v>-0.52762994002032482</v>
      </c>
      <c r="AF120" s="11">
        <f>-'OddsRatio_working_3-way'!U120/(3*'OddsRatio_working_3-way'!X120^(1/3))*COS(('OddsRatio_working_3-way'!Y120)/3)</f>
        <v>0.55341401196707851</v>
      </c>
      <c r="AG120" s="11">
        <f>-'OddsRatio_working_3-way'!U120/(3*'OddsRatio_working_3-way'!X120^(1/3))*COS(('OddsRatio_working_3-way'!Y120+2*PI())/3)</f>
        <v>-0.36046785174264373</v>
      </c>
      <c r="AH120" s="11">
        <f>-'OddsRatio_working_3-way'!U120/(3*'OddsRatio_working_3-way'!X120^(1/3))*COS(('OddsRatio_working_3-way'!Y120+4*PI())/3)</f>
        <v>-0.19294616022443492</v>
      </c>
      <c r="AI120" s="11">
        <f>'OddsRatio_working_3-way'!U120/(3*'OddsRatio_working_3-way'!X120^(1/3))*SIN(('OddsRatio_working_3-way'!Y120)/3)</f>
        <v>-9.671869369313929E-2</v>
      </c>
      <c r="AJ120" s="11">
        <f>'OddsRatio_working_3-way'!U120/(3*'OddsRatio_working_3-way'!X120^(1/3))*SIN(('OddsRatio_working_3-way'!Y120+2*PI())/3)</f>
        <v>-0.43091124632718564</v>
      </c>
      <c r="AK120" s="11">
        <f>'OddsRatio_working_3-way'!U120/(3*'OddsRatio_working_3-way'!X120^(1/3))*SIN(('OddsRatio_working_3-way'!Y120+4*PI())/3)</f>
        <v>0.52762994002032493</v>
      </c>
      <c r="AL120" s="11">
        <f>'OddsRatio_working_3-way'!Z120+'OddsRatio_working_3-way'!AF120</f>
        <v>1.106828023934157</v>
      </c>
      <c r="AM120" s="11">
        <f>'OddsRatio_working_3-way'!AA120+'OddsRatio_working_3-way'!AG120</f>
        <v>-0.72093570348528746</v>
      </c>
      <c r="AN120" s="11">
        <f>'OddsRatio_working_3-way'!AB120+'OddsRatio_working_3-way'!AH120</f>
        <v>-0.38589232044886979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1.106828023934157</v>
      </c>
      <c r="AS120" s="11">
        <f>IF(('OddsRatio_working_3-way'!X120=0),IF(Q120&gt;0,-Q120^(1/3),(-Q120)^(1/3)),'OddsRatio_working_3-way'!AM120-'OddsRatio_working_3-way'!R120/3)</f>
        <v>-0.72093570348528746</v>
      </c>
      <c r="AT120" s="11">
        <f>IF(('OddsRatio_working_3-way'!X120=0),IF(Q120&gt;0,-Q120^(1/3),(-Q120)^(1/3)),'OddsRatio_working_3-way'!AN120-'OddsRatio_working_3-way'!R120/3)</f>
        <v>-0.38589232044886979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2.27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3.09</v>
      </c>
      <c r="D121" s="9">
        <f t="shared" si="26"/>
        <v>0.4171477982651266</v>
      </c>
      <c r="E121" s="9">
        <f t="shared" si="27"/>
        <v>0.27976510157256118</v>
      </c>
      <c r="F121" s="9">
        <f t="shared" si="28"/>
        <v>0.30308710016231227</v>
      </c>
      <c r="G121" s="9">
        <f t="shared" si="29"/>
        <v>1.1001825814068773</v>
      </c>
      <c r="H121" s="9">
        <f t="shared" si="30"/>
        <v>2.3972318783867346</v>
      </c>
      <c r="I121" s="9">
        <f t="shared" si="31"/>
        <v>3.5744272404920929</v>
      </c>
      <c r="J121" s="9">
        <f t="shared" si="32"/>
        <v>3.2993815951403733</v>
      </c>
      <c r="K121" s="11">
        <f t="shared" si="33"/>
        <v>0.44052863436123346</v>
      </c>
      <c r="L121" s="11">
        <f t="shared" si="34"/>
        <v>0.29940119760479045</v>
      </c>
      <c r="M121" s="11">
        <f t="shared" si="35"/>
        <v>0.3236245954692557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-0.26511546429402877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0.24330108868273459</v>
      </c>
      <c r="Q121" s="11">
        <f>2*'OddsRatio_working_3-way'!K121*'OddsRatio_working_3-way'!L121*'OddsRatio_working_3-way'!M121</f>
        <v>8.5368803046573558E-2</v>
      </c>
      <c r="R121" s="11">
        <f t="shared" si="36"/>
        <v>0</v>
      </c>
      <c r="S121" s="11">
        <f t="shared" si="37"/>
        <v>-0.91771745315052333</v>
      </c>
      <c r="T121" s="11">
        <f t="shared" si="38"/>
        <v>-0.32200612391246441</v>
      </c>
      <c r="U121" s="11">
        <f>'OddsRatio_working_3-way'!S121-'OddsRatio_working_3-way'!R121^2/3</f>
        <v>-0.91771745315052333</v>
      </c>
      <c r="V121" s="11">
        <f>'OddsRatio_working_3-way'!S121*'OddsRatio_working_3-way'!R121/3-2*'OddsRatio_working_3-way'!R121^3/27-'OddsRatio_working_3-way'!T121</f>
        <v>0.32200612391246441</v>
      </c>
      <c r="W121" s="11">
        <f>'OddsRatio_working_3-way'!V121^2+4*'OddsRatio_working_3-way'!U121^3/27</f>
        <v>-1.0816726504089158E-2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0.16919269365225154</v>
      </c>
      <c r="Y121" s="11">
        <f>IF('OddsRatio_working_3-way'!W121&gt;=0,IF('OddsRatio_working_3-way'!V121+SQRT('OddsRatio_working_3-way'!W121)&gt;0,0,PI()),ACOS('OddsRatio_working_3-way'!V121/(2*'OddsRatio_working_3-way'!X121)))</f>
        <v>0.31240929207592538</v>
      </c>
      <c r="Z121" s="11">
        <f>'OddsRatio_working_3-way'!X121^(1/3)*COS('OddsRatio_working_3-way'!Y121/3)</f>
        <v>0.55009129070343865</v>
      </c>
      <c r="AA121" s="11">
        <f>'OddsRatio_working_3-way'!X121^(1/3)*COS(('OddsRatio_working_3-way'!Y121+2*PI())/3)</f>
        <v>-0.32483562633986179</v>
      </c>
      <c r="AB121" s="11">
        <f>'OddsRatio_working_3-way'!X121^(1/3)*COS(('OddsRatio_working_3-way'!Y121+4*PI())/3)</f>
        <v>-0.22525566436357689</v>
      </c>
      <c r="AC121" s="11">
        <f>'OddsRatio_working_3-way'!X121^(1/3)*SIN('OddsRatio_working_3-way'!Y121/3)</f>
        <v>5.749251785290109E-2</v>
      </c>
      <c r="AD121" s="11">
        <f>'OddsRatio_working_3-way'!X121^(1/3)*SIN(('OddsRatio_working_3-way'!Y121+2*PI())/3)</f>
        <v>0.44764677322329799</v>
      </c>
      <c r="AE121" s="11">
        <f>'OddsRatio_working_3-way'!X121^(1/3)*SIN(('OddsRatio_working_3-way'!Y121+4*PI())/3)</f>
        <v>-0.50513929107619882</v>
      </c>
      <c r="AF121" s="11">
        <f>-'OddsRatio_working_3-way'!U121/(3*'OddsRatio_working_3-way'!X121^(1/3))*COS(('OddsRatio_working_3-way'!Y121)/3)</f>
        <v>0.55009129070343865</v>
      </c>
      <c r="AG121" s="11">
        <f>-'OddsRatio_working_3-way'!U121/(3*'OddsRatio_working_3-way'!X121^(1/3))*COS(('OddsRatio_working_3-way'!Y121+2*PI())/3)</f>
        <v>-0.32483562633986179</v>
      </c>
      <c r="AH121" s="11">
        <f>-'OddsRatio_working_3-way'!U121/(3*'OddsRatio_working_3-way'!X121^(1/3))*COS(('OddsRatio_working_3-way'!Y121+4*PI())/3)</f>
        <v>-0.22525566436357689</v>
      </c>
      <c r="AI121" s="11">
        <f>'OddsRatio_working_3-way'!U121/(3*'OddsRatio_working_3-way'!X121^(1/3))*SIN(('OddsRatio_working_3-way'!Y121)/3)</f>
        <v>-5.749251785290109E-2</v>
      </c>
      <c r="AJ121" s="11">
        <f>'OddsRatio_working_3-way'!U121/(3*'OddsRatio_working_3-way'!X121^(1/3))*SIN(('OddsRatio_working_3-way'!Y121+2*PI())/3)</f>
        <v>-0.44764677322329799</v>
      </c>
      <c r="AK121" s="11">
        <f>'OddsRatio_working_3-way'!U121/(3*'OddsRatio_working_3-way'!X121^(1/3))*SIN(('OddsRatio_working_3-way'!Y121+4*PI())/3)</f>
        <v>0.50513929107619882</v>
      </c>
      <c r="AL121" s="11">
        <f>'OddsRatio_working_3-way'!Z121+'OddsRatio_working_3-way'!AF121</f>
        <v>1.1001825814068773</v>
      </c>
      <c r="AM121" s="11">
        <f>'OddsRatio_working_3-way'!AA121+'OddsRatio_working_3-way'!AG121</f>
        <v>-0.64967125267972359</v>
      </c>
      <c r="AN121" s="11">
        <f>'OddsRatio_working_3-way'!AB121+'OddsRatio_working_3-way'!AH121</f>
        <v>-0.45051132872715377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1.1001825814068773</v>
      </c>
      <c r="AS121" s="11">
        <f>IF(('OddsRatio_working_3-way'!X121=0),IF(Q121&gt;0,-Q121^(1/3),(-Q121)^(1/3)),'OddsRatio_working_3-way'!AM121-'OddsRatio_working_3-way'!R121/3)</f>
        <v>-0.64967125267972359</v>
      </c>
      <c r="AT121" s="11">
        <f>IF(('OddsRatio_working_3-way'!X121=0),IF(Q121&gt;0,-Q121^(1/3),(-Q121)^(1/3)),'OddsRatio_working_3-way'!AN121-'OddsRatio_working_3-way'!R121/3)</f>
        <v>-0.45051132872715377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1.71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4.5199999999999996</v>
      </c>
      <c r="D122" s="9">
        <f t="shared" si="26"/>
        <v>0.55790999136438924</v>
      </c>
      <c r="E122" s="9">
        <f t="shared" si="27"/>
        <v>0.23919005087605136</v>
      </c>
      <c r="F122" s="9">
        <f t="shared" si="28"/>
        <v>0.20289995775955941</v>
      </c>
      <c r="G122" s="9">
        <f t="shared" si="29"/>
        <v>1.116061718972043</v>
      </c>
      <c r="H122" s="9">
        <f t="shared" si="30"/>
        <v>1.7924038204701507</v>
      </c>
      <c r="I122" s="9">
        <f t="shared" si="31"/>
        <v>4.1807758990703237</v>
      </c>
      <c r="J122" s="9">
        <f t="shared" si="32"/>
        <v>4.9285372507815914</v>
      </c>
      <c r="K122" s="11">
        <f t="shared" si="33"/>
        <v>0.58479532163742687</v>
      </c>
      <c r="L122" s="11">
        <f t="shared" si="34"/>
        <v>0.25974025974025972</v>
      </c>
      <c r="M122" s="11">
        <f t="shared" si="35"/>
        <v>0.22123893805309736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-0.23935946059839874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0.23792385226945073</v>
      </c>
      <c r="Q122" s="11">
        <f>2*'OddsRatio_working_3-way'!K122*'OddsRatio_working_3-way'!L122*'OddsRatio_working_3-way'!M122</f>
        <v>6.7210127759731855E-2</v>
      </c>
      <c r="R122" s="11">
        <f t="shared" si="36"/>
        <v>0</v>
      </c>
      <c r="S122" s="11">
        <f t="shared" si="37"/>
        <v>-0.99400229125951822</v>
      </c>
      <c r="T122" s="11">
        <f t="shared" si="38"/>
        <v>-0.28079160770042894</v>
      </c>
      <c r="U122" s="11">
        <f>'OddsRatio_working_3-way'!S122-'OddsRatio_working_3-way'!R122^2/3</f>
        <v>-0.99400229125951822</v>
      </c>
      <c r="V122" s="11">
        <f>'OddsRatio_working_3-way'!S122*'OddsRatio_working_3-way'!R122/3-2*'OddsRatio_working_3-way'!R122^3/27-'OddsRatio_working_3-way'!T122</f>
        <v>0.28079160770042894</v>
      </c>
      <c r="W122" s="11">
        <f>'OddsRatio_working_3-way'!V122^2+4*'OddsRatio_working_3-way'!U122^3/27</f>
        <v>-6.6654528682982231E-2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0.19072129904521271</v>
      </c>
      <c r="Y122" s="11">
        <f>IF('OddsRatio_working_3-way'!W122&gt;=0,IF('OddsRatio_working_3-way'!V122+SQRT('OddsRatio_working_3-way'!W122)&gt;0,0,PI()),ACOS('OddsRatio_working_3-way'!V122/(2*'OddsRatio_working_3-way'!X122)))</f>
        <v>0.74346059744970194</v>
      </c>
      <c r="Z122" s="11">
        <f>'OddsRatio_working_3-way'!X122^(1/3)*COS('OddsRatio_working_3-way'!Y122/3)</f>
        <v>0.55803085948602149</v>
      </c>
      <c r="AA122" s="11">
        <f>'OddsRatio_working_3-way'!X122^(1/3)*COS(('OddsRatio_working_3-way'!Y122+2*PI())/3)</f>
        <v>-0.40129274861633535</v>
      </c>
      <c r="AB122" s="11">
        <f>'OddsRatio_working_3-way'!X122^(1/3)*COS(('OddsRatio_working_3-way'!Y122+4*PI())/3)</f>
        <v>-0.15673811086968623</v>
      </c>
      <c r="AC122" s="11">
        <f>'OddsRatio_working_3-way'!X122^(1/3)*SIN('OddsRatio_working_3-way'!Y122/3)</f>
        <v>0.14119368593459936</v>
      </c>
      <c r="AD122" s="11">
        <f>'OddsRatio_working_3-way'!X122^(1/3)*SIN(('OddsRatio_working_3-way'!Y122+2*PI())/3)</f>
        <v>0.41267205744325935</v>
      </c>
      <c r="AE122" s="11">
        <f>'OddsRatio_working_3-way'!X122^(1/3)*SIN(('OddsRatio_working_3-way'!Y122+4*PI())/3)</f>
        <v>-0.55386574337785877</v>
      </c>
      <c r="AF122" s="11">
        <f>-'OddsRatio_working_3-way'!U122/(3*'OddsRatio_working_3-way'!X122^(1/3))*COS(('OddsRatio_working_3-way'!Y122)/3)</f>
        <v>0.55803085948602138</v>
      </c>
      <c r="AG122" s="11">
        <f>-'OddsRatio_working_3-way'!U122/(3*'OddsRatio_working_3-way'!X122^(1/3))*COS(('OddsRatio_working_3-way'!Y122+2*PI())/3)</f>
        <v>-0.40129274861633529</v>
      </c>
      <c r="AH122" s="11">
        <f>-'OddsRatio_working_3-way'!U122/(3*'OddsRatio_working_3-way'!X122^(1/3))*COS(('OddsRatio_working_3-way'!Y122+4*PI())/3)</f>
        <v>-0.1567381108696862</v>
      </c>
      <c r="AI122" s="11">
        <f>'OddsRatio_working_3-way'!U122/(3*'OddsRatio_working_3-way'!X122^(1/3))*SIN(('OddsRatio_working_3-way'!Y122)/3)</f>
        <v>-0.14119368593459933</v>
      </c>
      <c r="AJ122" s="11">
        <f>'OddsRatio_working_3-way'!U122/(3*'OddsRatio_working_3-way'!X122^(1/3))*SIN(('OddsRatio_working_3-way'!Y122+2*PI())/3)</f>
        <v>-0.4126720574432593</v>
      </c>
      <c r="AK122" s="11">
        <f>'OddsRatio_working_3-way'!U122/(3*'OddsRatio_working_3-way'!X122^(1/3))*SIN(('OddsRatio_working_3-way'!Y122+4*PI())/3)</f>
        <v>0.55386574337785865</v>
      </c>
      <c r="AL122" s="11">
        <f>'OddsRatio_working_3-way'!Z122+'OddsRatio_working_3-way'!AF122</f>
        <v>1.116061718972043</v>
      </c>
      <c r="AM122" s="11">
        <f>'OddsRatio_working_3-way'!AA122+'OddsRatio_working_3-way'!AG122</f>
        <v>-0.8025854972326707</v>
      </c>
      <c r="AN122" s="11">
        <f>'OddsRatio_working_3-way'!AB122+'OddsRatio_working_3-way'!AH122</f>
        <v>-0.3134762217393724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1.116061718972043</v>
      </c>
      <c r="AS122" s="11">
        <f>IF(('OddsRatio_working_3-way'!X122=0),IF(Q122&gt;0,-Q122^(1/3),(-Q122)^(1/3)),'OddsRatio_working_3-way'!AM122-'OddsRatio_working_3-way'!R122/3)</f>
        <v>-0.8025854972326707</v>
      </c>
      <c r="AT122" s="11">
        <f>IF(('OddsRatio_working_3-way'!X122=0),IF(Q122&gt;0,-Q122^(1/3),(-Q122)^(1/3)),'OddsRatio_working_3-way'!AN122-'OddsRatio_working_3-way'!R122/3)</f>
        <v>-0.3134762217393724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2.61</v>
      </c>
      <c r="B123" s="4">
        <f>IF('True_Odds_Calculator_3-way'!B124="","",'True_Odds_Calculator_3-way'!B124)</f>
        <v>3.29</v>
      </c>
      <c r="C123" s="4">
        <f>IF('True_Odds_Calculator_3-way'!C124="","",'True_Odds_Calculator_3-way'!C124)</f>
        <v>2.65</v>
      </c>
      <c r="D123" s="9">
        <f t="shared" si="26"/>
        <v>0.36077899112512285</v>
      </c>
      <c r="E123" s="9">
        <f t="shared" si="27"/>
        <v>0.28408207410196051</v>
      </c>
      <c r="F123" s="9">
        <f t="shared" si="28"/>
        <v>0.35513893477291691</v>
      </c>
      <c r="G123" s="9">
        <f t="shared" si="29"/>
        <v>1.100484485786712</v>
      </c>
      <c r="H123" s="9">
        <f t="shared" si="30"/>
        <v>2.7717800221166065</v>
      </c>
      <c r="I123" s="9">
        <f t="shared" si="31"/>
        <v>3.52010947245157</v>
      </c>
      <c r="J123" s="9">
        <f t="shared" si="32"/>
        <v>2.8157994015480741</v>
      </c>
      <c r="K123" s="11">
        <f t="shared" si="33"/>
        <v>0.38314176245210729</v>
      </c>
      <c r="L123" s="11">
        <f t="shared" si="34"/>
        <v>0.303951367781155</v>
      </c>
      <c r="M123" s="11">
        <f t="shared" si="35"/>
        <v>0.37735849056603776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-0.26733943345468991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0.24389938425293292</v>
      </c>
      <c r="Q123" s="11">
        <f>2*'OddsRatio_working_3-way'!K123*'OddsRatio_working_3-way'!L123*'OddsRatio_working_3-way'!M123</f>
        <v>8.7891670001056896E-2</v>
      </c>
      <c r="R123" s="11">
        <f t="shared" si="36"/>
        <v>0</v>
      </c>
      <c r="S123" s="11">
        <f t="shared" si="37"/>
        <v>-0.91232101864340287</v>
      </c>
      <c r="T123" s="11">
        <f t="shared" si="38"/>
        <v>-0.32876433104266767</v>
      </c>
      <c r="U123" s="11">
        <f>'OddsRatio_working_3-way'!S123-'OddsRatio_working_3-way'!R123^2/3</f>
        <v>-0.91232101864340287</v>
      </c>
      <c r="V123" s="11">
        <f>'OddsRatio_working_3-way'!S123*'OddsRatio_working_3-way'!R123/3-2*'OddsRatio_working_3-way'!R123^3/27-'OddsRatio_working_3-way'!T123</f>
        <v>0.32876433104266767</v>
      </c>
      <c r="W123" s="11">
        <f>'OddsRatio_working_3-way'!V123^2+4*'OddsRatio_working_3-way'!U123^3/27</f>
        <v>-4.4105814455667192E-3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0.16770253934533871</v>
      </c>
      <c r="Y123" s="11">
        <f>IF('OddsRatio_working_3-way'!W123&gt;=0,IF('OddsRatio_working_3-way'!V123+SQRT('OddsRatio_working_3-way'!W123)&gt;0,0,PI()),ACOS('OddsRatio_working_3-way'!V123/(2*'OddsRatio_working_3-way'!X123)))</f>
        <v>0.19932319544081611</v>
      </c>
      <c r="Z123" s="11">
        <f>'OddsRatio_working_3-way'!X123^(1/3)*COS('OddsRatio_working_3-way'!Y123/3)</f>
        <v>0.5502422428933561</v>
      </c>
      <c r="AA123" s="11">
        <f>'OddsRatio_working_3-way'!X123^(1/3)*COS(('OddsRatio_working_3-way'!Y123+2*PI())/3)</f>
        <v>-0.30682853797053655</v>
      </c>
      <c r="AB123" s="11">
        <f>'OddsRatio_working_3-way'!X123^(1/3)*COS(('OddsRatio_working_3-way'!Y123+4*PI())/3)</f>
        <v>-0.24341370492281966</v>
      </c>
      <c r="AC123" s="11">
        <f>'OddsRatio_working_3-way'!X123^(1/3)*SIN('OddsRatio_working_3-way'!Y123/3)</f>
        <v>3.6612570930714732E-2</v>
      </c>
      <c r="AD123" s="11">
        <f>'OddsRatio_working_3-way'!X123^(1/3)*SIN(('OddsRatio_working_3-way'!Y123+2*PI())/3)</f>
        <v>0.45821747511561661</v>
      </c>
      <c r="AE123" s="11">
        <f>'OddsRatio_working_3-way'!X123^(1/3)*SIN(('OddsRatio_working_3-way'!Y123+4*PI())/3)</f>
        <v>-0.49483004604633113</v>
      </c>
      <c r="AF123" s="11">
        <f>-'OddsRatio_working_3-way'!U123/(3*'OddsRatio_working_3-way'!X123^(1/3))*COS(('OddsRatio_working_3-way'!Y123)/3)</f>
        <v>0.55024224289335599</v>
      </c>
      <c r="AG123" s="11">
        <f>-'OddsRatio_working_3-way'!U123/(3*'OddsRatio_working_3-way'!X123^(1/3))*COS(('OddsRatio_working_3-way'!Y123+2*PI())/3)</f>
        <v>-0.3068285379705365</v>
      </c>
      <c r="AH123" s="11">
        <f>-'OddsRatio_working_3-way'!U123/(3*'OddsRatio_working_3-way'!X123^(1/3))*COS(('OddsRatio_working_3-way'!Y123+4*PI())/3)</f>
        <v>-0.24341370492281961</v>
      </c>
      <c r="AI123" s="11">
        <f>'OddsRatio_working_3-way'!U123/(3*'OddsRatio_working_3-way'!X123^(1/3))*SIN(('OddsRatio_working_3-way'!Y123)/3)</f>
        <v>-3.6612570930714725E-2</v>
      </c>
      <c r="AJ123" s="11">
        <f>'OddsRatio_working_3-way'!U123/(3*'OddsRatio_working_3-way'!X123^(1/3))*SIN(('OddsRatio_working_3-way'!Y123+2*PI())/3)</f>
        <v>-0.4582174751156165</v>
      </c>
      <c r="AK123" s="11">
        <f>'OddsRatio_working_3-way'!U123/(3*'OddsRatio_working_3-way'!X123^(1/3))*SIN(('OddsRatio_working_3-way'!Y123+4*PI())/3)</f>
        <v>0.49483004604633107</v>
      </c>
      <c r="AL123" s="11">
        <f>'OddsRatio_working_3-way'!Z123+'OddsRatio_working_3-way'!AF123</f>
        <v>1.100484485786712</v>
      </c>
      <c r="AM123" s="11">
        <f>'OddsRatio_working_3-way'!AA123+'OddsRatio_working_3-way'!AG123</f>
        <v>-0.6136570759410731</v>
      </c>
      <c r="AN123" s="11">
        <f>'OddsRatio_working_3-way'!AB123+'OddsRatio_working_3-way'!AH123</f>
        <v>-0.48682740984563927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1.100484485786712</v>
      </c>
      <c r="AS123" s="11">
        <f>IF(('OddsRatio_working_3-way'!X123=0),IF(Q123&gt;0,-Q123^(1/3),(-Q123)^(1/3)),'OddsRatio_working_3-way'!AM123-'OddsRatio_working_3-way'!R123/3)</f>
        <v>-0.6136570759410731</v>
      </c>
      <c r="AT123" s="11">
        <f>IF(('OddsRatio_working_3-way'!X123=0),IF(Q123&gt;0,-Q123^(1/3),(-Q123)^(1/3)),'OddsRatio_working_3-way'!AN123-'OddsRatio_working_3-way'!R123/3)</f>
        <v>-0.48682740984563927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2.4300000000000002</v>
      </c>
      <c r="B124" s="4">
        <f>IF('True_Odds_Calculator_3-way'!B125="","",'True_Odds_Calculator_3-way'!B125)</f>
        <v>3.28</v>
      </c>
      <c r="C124" s="4">
        <f>IF('True_Odds_Calculator_3-way'!C125="","",'True_Odds_Calculator_3-way'!C125)</f>
        <v>2.87</v>
      </c>
      <c r="D124" s="9">
        <f t="shared" si="26"/>
        <v>0.38835245845813032</v>
      </c>
      <c r="E124" s="9">
        <f t="shared" si="27"/>
        <v>0.28480634839533597</v>
      </c>
      <c r="F124" s="9">
        <f t="shared" si="28"/>
        <v>0.3268411931465337</v>
      </c>
      <c r="G124" s="9">
        <f t="shared" si="29"/>
        <v>1.1013849512475731</v>
      </c>
      <c r="H124" s="9">
        <f t="shared" si="30"/>
        <v>2.5749804802840295</v>
      </c>
      <c r="I124" s="9">
        <f t="shared" si="31"/>
        <v>3.5111576888444671</v>
      </c>
      <c r="J124" s="9">
        <f t="shared" si="32"/>
        <v>3.0595898588329624</v>
      </c>
      <c r="K124" s="11">
        <f t="shared" si="33"/>
        <v>0.41152263374485593</v>
      </c>
      <c r="L124" s="11">
        <f t="shared" si="34"/>
        <v>0.3048780487804878</v>
      </c>
      <c r="M124" s="11">
        <f t="shared" si="35"/>
        <v>0.34843205574912889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-0.26653268661993634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0.24393391436817968</v>
      </c>
      <c r="Q124" s="11">
        <f>2*'OddsRatio_working_3-way'!K124*'OddsRatio_working_3-way'!L124*'OddsRatio_working_3-way'!M124</f>
        <v>8.7431510526229272E-2</v>
      </c>
      <c r="R124" s="11">
        <f t="shared" si="36"/>
        <v>0</v>
      </c>
      <c r="S124" s="11">
        <f t="shared" si="37"/>
        <v>-0.91521200443238138</v>
      </c>
      <c r="T124" s="11">
        <f t="shared" si="38"/>
        <v>-0.32803297649906138</v>
      </c>
      <c r="U124" s="11">
        <f>'OddsRatio_working_3-way'!S124-'OddsRatio_working_3-way'!R124^2/3</f>
        <v>-0.91521200443238138</v>
      </c>
      <c r="V124" s="11">
        <f>'OddsRatio_working_3-way'!S124*'OddsRatio_working_3-way'!R124/3-2*'OddsRatio_working_3-way'!R124^3/27-'OddsRatio_working_3-way'!T124</f>
        <v>0.32803297649906138</v>
      </c>
      <c r="W124" s="11">
        <f>'OddsRatio_working_3-way'!V124^2+4*'OddsRatio_working_3-way'!U124^3/27</f>
        <v>-5.9637714578579526E-3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0.16850030054030446</v>
      </c>
      <c r="Y124" s="11">
        <f>IF('OddsRatio_working_3-way'!W124&gt;=0,IF('OddsRatio_working_3-way'!V124+SQRT('OddsRatio_working_3-way'!W124)&gt;0,0,PI()),ACOS('OddsRatio_working_3-way'!V124/(2*'OddsRatio_working_3-way'!X124)))</f>
        <v>0.23120975561330814</v>
      </c>
      <c r="Z124" s="11">
        <f>'OddsRatio_working_3-way'!X124^(1/3)*COS('OddsRatio_working_3-way'!Y124/3)</f>
        <v>0.55069247562378654</v>
      </c>
      <c r="AA124" s="11">
        <f>'OddsRatio_working_3-way'!X124^(1/3)*COS(('OddsRatio_working_3-way'!Y124+2*PI())/3)</f>
        <v>-0.31217488259559767</v>
      </c>
      <c r="AB124" s="11">
        <f>'OddsRatio_working_3-way'!X124^(1/3)*COS(('OddsRatio_working_3-way'!Y124+4*PI())/3)</f>
        <v>-0.2385175930281887</v>
      </c>
      <c r="AC124" s="11">
        <f>'OddsRatio_working_3-way'!X124^(1/3)*SIN('OddsRatio_working_3-way'!Y124/3)</f>
        <v>4.2526055959521705E-2</v>
      </c>
      <c r="AD124" s="11">
        <f>'OddsRatio_working_3-way'!X124^(1/3)*SIN(('OddsRatio_working_3-way'!Y124+2*PI())/3)</f>
        <v>0.45565064558338098</v>
      </c>
      <c r="AE124" s="11">
        <f>'OddsRatio_working_3-way'!X124^(1/3)*SIN(('OddsRatio_working_3-way'!Y124+4*PI())/3)</f>
        <v>-0.49817670154290278</v>
      </c>
      <c r="AF124" s="11">
        <f>-'OddsRatio_working_3-way'!U124/(3*'OddsRatio_working_3-way'!X124^(1/3))*COS(('OddsRatio_working_3-way'!Y124)/3)</f>
        <v>0.55069247562378665</v>
      </c>
      <c r="AG124" s="11">
        <f>-'OddsRatio_working_3-way'!U124/(3*'OddsRatio_working_3-way'!X124^(1/3))*COS(('OddsRatio_working_3-way'!Y124+2*PI())/3)</f>
        <v>-0.31217488259559772</v>
      </c>
      <c r="AH124" s="11">
        <f>-'OddsRatio_working_3-way'!U124/(3*'OddsRatio_working_3-way'!X124^(1/3))*COS(('OddsRatio_working_3-way'!Y124+4*PI())/3)</f>
        <v>-0.23851759302818873</v>
      </c>
      <c r="AI124" s="11">
        <f>'OddsRatio_working_3-way'!U124/(3*'OddsRatio_working_3-way'!X124^(1/3))*SIN(('OddsRatio_working_3-way'!Y124)/3)</f>
        <v>-4.2526055959521719E-2</v>
      </c>
      <c r="AJ124" s="11">
        <f>'OddsRatio_working_3-way'!U124/(3*'OddsRatio_working_3-way'!X124^(1/3))*SIN(('OddsRatio_working_3-way'!Y124+2*PI())/3)</f>
        <v>-0.45565064558338109</v>
      </c>
      <c r="AK124" s="11">
        <f>'OddsRatio_working_3-way'!U124/(3*'OddsRatio_working_3-way'!X124^(1/3))*SIN(('OddsRatio_working_3-way'!Y124+4*PI())/3)</f>
        <v>0.49817670154290283</v>
      </c>
      <c r="AL124" s="11">
        <f>'OddsRatio_working_3-way'!Z124+'OddsRatio_working_3-way'!AF124</f>
        <v>1.1013849512475731</v>
      </c>
      <c r="AM124" s="11">
        <f>'OddsRatio_working_3-way'!AA124+'OddsRatio_working_3-way'!AG124</f>
        <v>-0.62434976519119534</v>
      </c>
      <c r="AN124" s="11">
        <f>'OddsRatio_working_3-way'!AB124+'OddsRatio_working_3-way'!AH124</f>
        <v>-0.4770351860563774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1.1013849512475731</v>
      </c>
      <c r="AS124" s="11">
        <f>IF(('OddsRatio_working_3-way'!X124=0),IF(Q124&gt;0,-Q124^(1/3),(-Q124)^(1/3)),'OddsRatio_working_3-way'!AM124-'OddsRatio_working_3-way'!R124/3)</f>
        <v>-0.62434976519119534</v>
      </c>
      <c r="AT124" s="11">
        <f>IF(('OddsRatio_working_3-way'!X124=0),IF(Q124&gt;0,-Q124^(1/3),(-Q124)^(1/3)),'OddsRatio_working_3-way'!AN124-'OddsRatio_working_3-way'!R124/3)</f>
        <v>-0.4770351860563774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2.4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2.76</v>
      </c>
      <c r="D125" s="9">
        <f t="shared" si="26"/>
        <v>0.39363300787829819</v>
      </c>
      <c r="E125" s="9">
        <f t="shared" si="27"/>
        <v>0.26583130935792443</v>
      </c>
      <c r="F125" s="9">
        <f t="shared" si="28"/>
        <v>0.34053568276377727</v>
      </c>
      <c r="G125" s="9">
        <f t="shared" si="29"/>
        <v>1.1003124011918222</v>
      </c>
      <c r="H125" s="9">
        <f t="shared" si="30"/>
        <v>2.5404373616685514</v>
      </c>
      <c r="I125" s="9">
        <f t="shared" si="31"/>
        <v>3.7617841269914734</v>
      </c>
      <c r="J125" s="9">
        <f t="shared" si="32"/>
        <v>2.9365498260976071</v>
      </c>
      <c r="K125" s="11">
        <f t="shared" si="33"/>
        <v>0.41666666666666669</v>
      </c>
      <c r="L125" s="11">
        <f t="shared" si="34"/>
        <v>0.28490028490028491</v>
      </c>
      <c r="M125" s="11">
        <f t="shared" si="35"/>
        <v>0.3623188405797102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-0.26600327566511139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0.24386845039018956</v>
      </c>
      <c r="Q125" s="11">
        <f>2*'OddsRatio_working_3-way'!K125*'OddsRatio_working_3-way'!L125*'OddsRatio_working_3-way'!M125</f>
        <v>8.6020617421583623E-2</v>
      </c>
      <c r="R125" s="11">
        <f t="shared" si="36"/>
        <v>0</v>
      </c>
      <c r="S125" s="11">
        <f t="shared" si="37"/>
        <v>-0.91678739587106139</v>
      </c>
      <c r="T125" s="11">
        <f t="shared" si="38"/>
        <v>-0.32338179748538326</v>
      </c>
      <c r="U125" s="11">
        <f>'OddsRatio_working_3-way'!S125-'OddsRatio_working_3-way'!R125^2/3</f>
        <v>-0.91678739587106139</v>
      </c>
      <c r="V125" s="11">
        <f>'OddsRatio_working_3-way'!S125*'OddsRatio_working_3-way'!R125/3-2*'OddsRatio_working_3-way'!R125^3/27-'OddsRatio_working_3-way'!T125</f>
        <v>0.32338179748538326</v>
      </c>
      <c r="W125" s="11">
        <f>'OddsRatio_working_3-way'!V125^2+4*'OddsRatio_working_3-way'!U125^3/27</f>
        <v>-9.5811031168813315E-3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0.16893555728572859</v>
      </c>
      <c r="Y125" s="11">
        <f>IF('OddsRatio_working_3-way'!W125&gt;=0,IF('OddsRatio_working_3-way'!V125+SQRT('OddsRatio_working_3-way'!W125)&gt;0,0,PI()),ACOS('OddsRatio_working_3-way'!V125/(2*'OddsRatio_working_3-way'!X125)))</f>
        <v>0.29391909499238644</v>
      </c>
      <c r="Z125" s="11">
        <f>'OddsRatio_working_3-way'!X125^(1/3)*COS('OddsRatio_working_3-way'!Y125/3)</f>
        <v>0.55015620059591119</v>
      </c>
      <c r="AA125" s="11">
        <f>'OddsRatio_working_3-way'!X125^(1/3)*COS(('OddsRatio_working_3-way'!Y125+2*PI())/3)</f>
        <v>-0.32190720638774845</v>
      </c>
      <c r="AB125" s="11">
        <f>'OddsRatio_working_3-way'!X125^(1/3)*COS(('OddsRatio_working_3-way'!Y125+4*PI())/3)</f>
        <v>-0.22824899420816286</v>
      </c>
      <c r="AC125" s="11">
        <f>'OddsRatio_working_3-way'!X125^(1/3)*SIN('OddsRatio_working_3-way'!Y125/3)</f>
        <v>5.4073594013703055E-2</v>
      </c>
      <c r="AD125" s="11">
        <f>'OddsRatio_working_3-way'!X125^(1/3)*SIN(('OddsRatio_working_3-way'!Y125+2*PI())/3)</f>
        <v>0.44941244875873509</v>
      </c>
      <c r="AE125" s="11">
        <f>'OddsRatio_working_3-way'!X125^(1/3)*SIN(('OddsRatio_working_3-way'!Y125+4*PI())/3)</f>
        <v>-0.50348604277243791</v>
      </c>
      <c r="AF125" s="11">
        <f>-'OddsRatio_working_3-way'!U125/(3*'OddsRatio_working_3-way'!X125^(1/3))*COS(('OddsRatio_working_3-way'!Y125)/3)</f>
        <v>0.55015620059591108</v>
      </c>
      <c r="AG125" s="11">
        <f>-'OddsRatio_working_3-way'!U125/(3*'OddsRatio_working_3-way'!X125^(1/3))*COS(('OddsRatio_working_3-way'!Y125+2*PI())/3)</f>
        <v>-0.32190720638774839</v>
      </c>
      <c r="AH125" s="11">
        <f>-'OddsRatio_working_3-way'!U125/(3*'OddsRatio_working_3-way'!X125^(1/3))*COS(('OddsRatio_working_3-way'!Y125+4*PI())/3)</f>
        <v>-0.2282489942081628</v>
      </c>
      <c r="AI125" s="11">
        <f>'OddsRatio_working_3-way'!U125/(3*'OddsRatio_working_3-way'!X125^(1/3))*SIN(('OddsRatio_working_3-way'!Y125)/3)</f>
        <v>-5.4073594013703041E-2</v>
      </c>
      <c r="AJ125" s="11">
        <f>'OddsRatio_working_3-way'!U125/(3*'OddsRatio_working_3-way'!X125^(1/3))*SIN(('OddsRatio_working_3-way'!Y125+2*PI())/3)</f>
        <v>-0.44941244875873504</v>
      </c>
      <c r="AK125" s="11">
        <f>'OddsRatio_working_3-way'!U125/(3*'OddsRatio_working_3-way'!X125^(1/3))*SIN(('OddsRatio_working_3-way'!Y125+4*PI())/3)</f>
        <v>0.5034860427724378</v>
      </c>
      <c r="AL125" s="11">
        <f>'OddsRatio_working_3-way'!Z125+'OddsRatio_working_3-way'!AF125</f>
        <v>1.1003124011918222</v>
      </c>
      <c r="AM125" s="11">
        <f>'OddsRatio_working_3-way'!AA125+'OddsRatio_working_3-way'!AG125</f>
        <v>-0.64381441277549678</v>
      </c>
      <c r="AN125" s="11">
        <f>'OddsRatio_working_3-way'!AB125+'OddsRatio_working_3-way'!AH125</f>
        <v>-0.45649798841632566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1.1003124011918222</v>
      </c>
      <c r="AS125" s="11">
        <f>IF(('OddsRatio_working_3-way'!X125=0),IF(Q125&gt;0,-Q125^(1/3),(-Q125)^(1/3)),'OddsRatio_working_3-way'!AM125-'OddsRatio_working_3-way'!R125/3)</f>
        <v>-0.64381441277549678</v>
      </c>
      <c r="AT125" s="11">
        <f>IF(('OddsRatio_working_3-way'!X125=0),IF(Q125&gt;0,-Q125^(1/3),(-Q125)^(1/3)),'OddsRatio_working_3-way'!AN125-'OddsRatio_working_3-way'!R125/3)</f>
        <v>-0.45649798841632566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1.97</v>
      </c>
      <c r="B126" s="4">
        <f>IF('True_Odds_Calculator_3-way'!B127="","",'True_Odds_Calculator_3-way'!B127)</f>
        <v>3.27</v>
      </c>
      <c r="C126" s="4">
        <f>IF('True_Odds_Calculator_3-way'!C127="","",'True_Odds_Calculator_3-way'!C127)</f>
        <v>4.76</v>
      </c>
      <c r="D126" s="9">
        <f t="shared" si="26"/>
        <v>0.49820908177707518</v>
      </c>
      <c r="E126" s="9">
        <f t="shared" si="27"/>
        <v>0.29788227265201878</v>
      </c>
      <c r="F126" s="9">
        <f t="shared" si="28"/>
        <v>0.20390864557090613</v>
      </c>
      <c r="G126" s="9">
        <f t="shared" si="29"/>
        <v>1.0383396126117974</v>
      </c>
      <c r="H126" s="9">
        <f t="shared" si="30"/>
        <v>2.0071894242334434</v>
      </c>
      <c r="I126" s="9">
        <f t="shared" si="31"/>
        <v>3.3570309206287807</v>
      </c>
      <c r="J126" s="9">
        <f t="shared" si="32"/>
        <v>4.9041569434203574</v>
      </c>
      <c r="K126" s="11">
        <f t="shared" si="33"/>
        <v>0.50761421319796951</v>
      </c>
      <c r="L126" s="11">
        <f t="shared" si="34"/>
        <v>0.3058103975535168</v>
      </c>
      <c r="M126" s="11">
        <f t="shared" si="35"/>
        <v>0.21008403361344538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-0.2700004604831735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0.22828485932630399</v>
      </c>
      <c r="Q126" s="11">
        <f>2*'OddsRatio_working_3-way'!K126*'OddsRatio_working_3-way'!L126*'OddsRatio_working_3-way'!M126</f>
        <v>6.522424552180113E-2</v>
      </c>
      <c r="R126" s="11">
        <f t="shared" si="36"/>
        <v>0</v>
      </c>
      <c r="S126" s="11">
        <f t="shared" si="37"/>
        <v>-0.8454980369951286</v>
      </c>
      <c r="T126" s="11">
        <f t="shared" si="38"/>
        <v>-0.24157086771289385</v>
      </c>
      <c r="U126" s="11">
        <f>'OddsRatio_working_3-way'!S126-'OddsRatio_working_3-way'!R126^2/3</f>
        <v>-0.8454980369951286</v>
      </c>
      <c r="V126" s="11">
        <f>'OddsRatio_working_3-way'!S126*'OddsRatio_working_3-way'!R126/3-2*'OddsRatio_working_3-way'!R126^3/27-'OddsRatio_working_3-way'!T126</f>
        <v>0.24157086771289385</v>
      </c>
      <c r="W126" s="11">
        <f>'OddsRatio_working_3-way'!V126^2+4*'OddsRatio_working_3-way'!U126^3/27</f>
        <v>-3.118701016924319E-2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0.14961909495181727</v>
      </c>
      <c r="Y126" s="11">
        <f>IF('OddsRatio_working_3-way'!W126&gt;=0,IF('OddsRatio_working_3-way'!V126+SQRT('OddsRatio_working_3-way'!W126)&gt;0,0,PI()),ACOS('OddsRatio_working_3-way'!V126/(2*'OddsRatio_working_3-way'!X126)))</f>
        <v>0.63125715842179009</v>
      </c>
      <c r="Z126" s="11">
        <f>'OddsRatio_working_3-way'!X126^(1/3)*COS('OddsRatio_working_3-way'!Y126/3)</f>
        <v>0.51916980630589871</v>
      </c>
      <c r="AA126" s="11">
        <f>'OddsRatio_working_3-way'!X126^(1/3)*COS(('OddsRatio_working_3-way'!Y126+2*PI())/3)</f>
        <v>-0.35561377076058032</v>
      </c>
      <c r="AB126" s="11">
        <f>'OddsRatio_working_3-way'!X126^(1/3)*COS(('OddsRatio_working_3-way'!Y126+4*PI())/3)</f>
        <v>-0.16355603554531853</v>
      </c>
      <c r="AC126" s="11">
        <f>'OddsRatio_working_3-way'!X126^(1/3)*SIN('OddsRatio_working_3-way'!Y126/3)</f>
        <v>0.11088458512648142</v>
      </c>
      <c r="AD126" s="11">
        <f>'OddsRatio_working_3-way'!X126^(1/3)*SIN(('OddsRatio_working_3-way'!Y126+2*PI())/3)</f>
        <v>0.39417194857551402</v>
      </c>
      <c r="AE126" s="11">
        <f>'OddsRatio_working_3-way'!X126^(1/3)*SIN(('OddsRatio_working_3-way'!Y126+4*PI())/3)</f>
        <v>-0.50505653370199532</v>
      </c>
      <c r="AF126" s="11">
        <f>-'OddsRatio_working_3-way'!U126/(3*'OddsRatio_working_3-way'!X126^(1/3))*COS(('OddsRatio_working_3-way'!Y126)/3)</f>
        <v>0.5191698063058986</v>
      </c>
      <c r="AG126" s="11">
        <f>-'OddsRatio_working_3-way'!U126/(3*'OddsRatio_working_3-way'!X126^(1/3))*COS(('OddsRatio_working_3-way'!Y126+2*PI())/3)</f>
        <v>-0.35561377076058021</v>
      </c>
      <c r="AH126" s="11">
        <f>-'OddsRatio_working_3-way'!U126/(3*'OddsRatio_working_3-way'!X126^(1/3))*COS(('OddsRatio_working_3-way'!Y126+4*PI())/3)</f>
        <v>-0.1635560355453185</v>
      </c>
      <c r="AI126" s="11">
        <f>'OddsRatio_working_3-way'!U126/(3*'OddsRatio_working_3-way'!X126^(1/3))*SIN(('OddsRatio_working_3-way'!Y126)/3)</f>
        <v>-0.11088458512648139</v>
      </c>
      <c r="AJ126" s="11">
        <f>'OddsRatio_working_3-way'!U126/(3*'OddsRatio_working_3-way'!X126^(1/3))*SIN(('OddsRatio_working_3-way'!Y126+2*PI())/3)</f>
        <v>-0.39417194857551396</v>
      </c>
      <c r="AK126" s="11">
        <f>'OddsRatio_working_3-way'!U126/(3*'OddsRatio_working_3-way'!X126^(1/3))*SIN(('OddsRatio_working_3-way'!Y126+4*PI())/3)</f>
        <v>0.50505653370199521</v>
      </c>
      <c r="AL126" s="11">
        <f>'OddsRatio_working_3-way'!Z126+'OddsRatio_working_3-way'!AF126</f>
        <v>1.0383396126117974</v>
      </c>
      <c r="AM126" s="11">
        <f>'OddsRatio_working_3-way'!AA126+'OddsRatio_working_3-way'!AG126</f>
        <v>-0.71122754152116052</v>
      </c>
      <c r="AN126" s="11">
        <f>'OddsRatio_working_3-way'!AB126+'OddsRatio_working_3-way'!AH126</f>
        <v>-0.327112071090637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1.0383396126117974</v>
      </c>
      <c r="AS126" s="11">
        <f>IF(('OddsRatio_working_3-way'!X126=0),IF(Q126&gt;0,-Q126^(1/3),(-Q126)^(1/3)),'OddsRatio_working_3-way'!AM126-'OddsRatio_working_3-way'!R126/3)</f>
        <v>-0.71122754152116052</v>
      </c>
      <c r="AT126" s="11">
        <f>IF(('OddsRatio_working_3-way'!X126=0),IF(Q126&gt;0,-Q126^(1/3),(-Q126)^(1/3)),'OddsRatio_working_3-way'!AN126-'OddsRatio_working_3-way'!R126/3)</f>
        <v>-0.327112071090637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3.18</v>
      </c>
      <c r="B127" s="4">
        <f>IF('True_Odds_Calculator_3-way'!B128="","",'True_Odds_Calculator_3-way'!B128)</f>
        <v>3.35</v>
      </c>
      <c r="C127" s="4">
        <f>IF('True_Odds_Calculator_3-way'!C128="","",'True_Odds_Calculator_3-way'!C128)</f>
        <v>2.44</v>
      </c>
      <c r="D127" s="9">
        <f t="shared" si="26"/>
        <v>0.30709926998717813</v>
      </c>
      <c r="E127" s="9">
        <f t="shared" si="27"/>
        <v>0.29135625899030132</v>
      </c>
      <c r="F127" s="9">
        <f t="shared" si="28"/>
        <v>0.40154447102252061</v>
      </c>
      <c r="G127" s="9">
        <f t="shared" si="29"/>
        <v>1.0349890170002198</v>
      </c>
      <c r="H127" s="9">
        <f t="shared" si="30"/>
        <v>3.2562760570604792</v>
      </c>
      <c r="I127" s="9">
        <f t="shared" si="31"/>
        <v>3.4322241899505173</v>
      </c>
      <c r="J127" s="9">
        <f t="shared" si="32"/>
        <v>2.4903841844803165</v>
      </c>
      <c r="K127" s="11">
        <f t="shared" si="33"/>
        <v>0.31446540880503143</v>
      </c>
      <c r="L127" s="11">
        <f t="shared" si="34"/>
        <v>0.29850746268656714</v>
      </c>
      <c r="M127" s="11">
        <f t="shared" si="35"/>
        <v>0.4098360655737705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-0.28380830151746672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0.22967439326719324</v>
      </c>
      <c r="Q127" s="11">
        <f>2*'OddsRatio_working_3-way'!K127*'OddsRatio_working_3-way'!L127*'OddsRatio_working_3-way'!M127</f>
        <v>7.6942845315642633E-2</v>
      </c>
      <c r="R127" s="11">
        <f t="shared" si="36"/>
        <v>0</v>
      </c>
      <c r="S127" s="11">
        <f t="shared" si="37"/>
        <v>-0.80925889778124815</v>
      </c>
      <c r="T127" s="11">
        <f t="shared" si="38"/>
        <v>-0.27110850846942985</v>
      </c>
      <c r="U127" s="11">
        <f>'OddsRatio_working_3-way'!S127-'OddsRatio_working_3-way'!R127^2/3</f>
        <v>-0.80925889778124815</v>
      </c>
      <c r="V127" s="11">
        <f>'OddsRatio_working_3-way'!S127*'OddsRatio_working_3-way'!R127/3-2*'OddsRatio_working_3-way'!R127^3/27-'OddsRatio_working_3-way'!T127</f>
        <v>0.27110850846942985</v>
      </c>
      <c r="W127" s="11">
        <f>'OddsRatio_working_3-way'!V127^2+4*'OddsRatio_working_3-way'!U127^3/27</f>
        <v>-5.0162688918907183E-3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0.14010361545692676</v>
      </c>
      <c r="Y127" s="11">
        <f>IF('OddsRatio_working_3-way'!W127&gt;=0,IF('OddsRatio_working_3-way'!V127+SQRT('OddsRatio_working_3-way'!W127)&gt;0,0,PI()),ACOS('OddsRatio_working_3-way'!V127/(2*'OddsRatio_working_3-way'!X127)))</f>
        <v>0.25553346018797995</v>
      </c>
      <c r="Z127" s="11">
        <f>'OddsRatio_working_3-way'!X127^(1/3)*COS('OddsRatio_working_3-way'!Y127/3)</f>
        <v>0.51749450850011003</v>
      </c>
      <c r="AA127" s="11">
        <f>'OddsRatio_working_3-way'!X127^(1/3)*COS(('OddsRatio_working_3-way'!Y127+2*PI())/3)</f>
        <v>-0.29701342337480813</v>
      </c>
      <c r="AB127" s="11">
        <f>'OddsRatio_working_3-way'!X127^(1/3)*COS(('OddsRatio_working_3-way'!Y127+4*PI())/3)</f>
        <v>-0.22048108512530207</v>
      </c>
      <c r="AC127" s="11">
        <f>'OddsRatio_working_3-way'!X127^(1/3)*SIN('OddsRatio_working_3-way'!Y127/3)</f>
        <v>4.4185966090063845E-2</v>
      </c>
      <c r="AD127" s="11">
        <f>'OddsRatio_working_3-way'!X127^(1/3)*SIN(('OddsRatio_working_3-way'!Y127+2*PI())/3)</f>
        <v>0.42607040763500548</v>
      </c>
      <c r="AE127" s="11">
        <f>'OddsRatio_working_3-way'!X127^(1/3)*SIN(('OddsRatio_working_3-way'!Y127+4*PI())/3)</f>
        <v>-0.47025637372506929</v>
      </c>
      <c r="AF127" s="11">
        <f>-'OddsRatio_working_3-way'!U127/(3*'OddsRatio_working_3-way'!X127^(1/3))*COS(('OddsRatio_working_3-way'!Y127)/3)</f>
        <v>0.51749450850010992</v>
      </c>
      <c r="AG127" s="11">
        <f>-'OddsRatio_working_3-way'!U127/(3*'OddsRatio_working_3-way'!X127^(1/3))*COS(('OddsRatio_working_3-way'!Y127+2*PI())/3)</f>
        <v>-0.29701342337480807</v>
      </c>
      <c r="AH127" s="11">
        <f>-'OddsRatio_working_3-way'!U127/(3*'OddsRatio_working_3-way'!X127^(1/3))*COS(('OddsRatio_working_3-way'!Y127+4*PI())/3)</f>
        <v>-0.22048108512530201</v>
      </c>
      <c r="AI127" s="11">
        <f>'OddsRatio_working_3-way'!U127/(3*'OddsRatio_working_3-way'!X127^(1/3))*SIN(('OddsRatio_working_3-way'!Y127)/3)</f>
        <v>-4.4185966090063832E-2</v>
      </c>
      <c r="AJ127" s="11">
        <f>'OddsRatio_working_3-way'!U127/(3*'OddsRatio_working_3-way'!X127^(1/3))*SIN(('OddsRatio_working_3-way'!Y127+2*PI())/3)</f>
        <v>-0.42607040763500542</v>
      </c>
      <c r="AK127" s="11">
        <f>'OddsRatio_working_3-way'!U127/(3*'OddsRatio_working_3-way'!X127^(1/3))*SIN(('OddsRatio_working_3-way'!Y127+4*PI())/3)</f>
        <v>0.47025637372506918</v>
      </c>
      <c r="AL127" s="11">
        <f>'OddsRatio_working_3-way'!Z127+'OddsRatio_working_3-way'!AF127</f>
        <v>1.0349890170002198</v>
      </c>
      <c r="AM127" s="11">
        <f>'OddsRatio_working_3-way'!AA127+'OddsRatio_working_3-way'!AG127</f>
        <v>-0.59402684674961614</v>
      </c>
      <c r="AN127" s="11">
        <f>'OddsRatio_working_3-way'!AB127+'OddsRatio_working_3-way'!AH127</f>
        <v>-0.44096217025060408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1.0349890170002198</v>
      </c>
      <c r="AS127" s="11">
        <f>IF(('OddsRatio_working_3-way'!X127=0),IF(Q127&gt;0,-Q127^(1/3),(-Q127)^(1/3)),'OddsRatio_working_3-way'!AM127-'OddsRatio_working_3-way'!R127/3)</f>
        <v>-0.59402684674961614</v>
      </c>
      <c r="AT127" s="11">
        <f>IF(('OddsRatio_working_3-way'!X127=0),IF(Q127&gt;0,-Q127^(1/3),(-Q127)^(1/3)),'OddsRatio_working_3-way'!AN127-'OddsRatio_working_3-way'!R127/3)</f>
        <v>-0.44096217025060408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4.79</v>
      </c>
      <c r="B128" s="4">
        <f>IF('True_Odds_Calculator_3-way'!B129="","",'True_Odds_Calculator_3-way'!B129)</f>
        <v>4.34</v>
      </c>
      <c r="C128" s="4">
        <f>IF('True_Odds_Calculator_3-way'!C129="","",'True_Odds_Calculator_3-way'!C129)</f>
        <v>1.71</v>
      </c>
      <c r="D128" s="9">
        <f t="shared" si="26"/>
        <v>0.20204640267361737</v>
      </c>
      <c r="E128" s="9">
        <f t="shared" si="27"/>
        <v>0.22319251671710966</v>
      </c>
      <c r="F128" s="9">
        <f t="shared" si="28"/>
        <v>0.57476108060927278</v>
      </c>
      <c r="G128" s="9">
        <f t="shared" si="29"/>
        <v>1.0420469925434173</v>
      </c>
      <c r="H128" s="9">
        <f t="shared" si="30"/>
        <v>4.949358101739552</v>
      </c>
      <c r="I128" s="9">
        <f t="shared" si="31"/>
        <v>4.4804369550950147</v>
      </c>
      <c r="J128" s="9">
        <f t="shared" si="32"/>
        <v>1.7398533647058265</v>
      </c>
      <c r="K128" s="11">
        <f t="shared" si="33"/>
        <v>0.20876826722338204</v>
      </c>
      <c r="L128" s="11">
        <f t="shared" si="34"/>
        <v>0.2304147465437788</v>
      </c>
      <c r="M128" s="11">
        <f t="shared" si="35"/>
        <v>0.58479532163742687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-0.25282654635331225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0.2205437269290586</v>
      </c>
      <c r="Q128" s="11">
        <f>2*'OddsRatio_working_3-way'!K128*'OddsRatio_working_3-way'!L128*'OddsRatio_working_3-way'!M128</f>
        <v>5.6261154828841468E-2</v>
      </c>
      <c r="R128" s="11">
        <f t="shared" si="36"/>
        <v>0</v>
      </c>
      <c r="S128" s="11">
        <f t="shared" si="37"/>
        <v>-0.87231238218497809</v>
      </c>
      <c r="T128" s="11">
        <f t="shared" si="38"/>
        <v>-0.22252866892473927</v>
      </c>
      <c r="U128" s="11">
        <f>'OddsRatio_working_3-way'!S128-'OddsRatio_working_3-way'!R128^2/3</f>
        <v>-0.87231238218497809</v>
      </c>
      <c r="V128" s="11">
        <f>'OddsRatio_working_3-way'!S128*'OddsRatio_working_3-way'!R128/3-2*'OddsRatio_working_3-way'!R128^3/27-'OddsRatio_working_3-way'!T128</f>
        <v>0.22252866892473927</v>
      </c>
      <c r="W128" s="11">
        <f>'OddsRatio_working_3-way'!V128^2+4*'OddsRatio_working_3-way'!U128^3/27</f>
        <v>-4.8816946255127329E-2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0.15679282090432548</v>
      </c>
      <c r="Y128" s="11">
        <f>IF('OddsRatio_working_3-way'!W128&gt;=0,IF('OddsRatio_working_3-way'!V128+SQRT('OddsRatio_working_3-way'!W128)&gt;0,0,PI()),ACOS('OddsRatio_working_3-way'!V128/(2*'OddsRatio_working_3-way'!X128)))</f>
        <v>0.78182842024295629</v>
      </c>
      <c r="Z128" s="11">
        <f>'OddsRatio_working_3-way'!X128^(1/3)*COS('OddsRatio_working_3-way'!Y128/3)</f>
        <v>0.52102349627170863</v>
      </c>
      <c r="AA128" s="11">
        <f>'OddsRatio_working_3-way'!X128^(1/3)*COS(('OddsRatio_working_3-way'!Y128+2*PI())/3)</f>
        <v>-0.38084039308728773</v>
      </c>
      <c r="AB128" s="11">
        <f>'OddsRatio_working_3-way'!X128^(1/3)*COS(('OddsRatio_working_3-way'!Y128+4*PI())/3)</f>
        <v>-0.14018310318442107</v>
      </c>
      <c r="AC128" s="11">
        <f>'OddsRatio_working_3-way'!X128^(1/3)*SIN('OddsRatio_working_3-way'!Y128/3)</f>
        <v>0.13894355110786596</v>
      </c>
      <c r="AD128" s="11">
        <f>'OddsRatio_working_3-way'!X128^(1/3)*SIN(('OddsRatio_working_3-way'!Y128+2*PI())/3)</f>
        <v>0.38174780818595355</v>
      </c>
      <c r="AE128" s="11">
        <f>'OddsRatio_working_3-way'!X128^(1/3)*SIN(('OddsRatio_working_3-way'!Y128+4*PI())/3)</f>
        <v>-0.52069135929381938</v>
      </c>
      <c r="AF128" s="11">
        <f>-'OddsRatio_working_3-way'!U128/(3*'OddsRatio_working_3-way'!X128^(1/3))*COS(('OddsRatio_working_3-way'!Y128)/3)</f>
        <v>0.52102349627170863</v>
      </c>
      <c r="AG128" s="11">
        <f>-'OddsRatio_working_3-way'!U128/(3*'OddsRatio_working_3-way'!X128^(1/3))*COS(('OddsRatio_working_3-way'!Y128+2*PI())/3)</f>
        <v>-0.38084039308728768</v>
      </c>
      <c r="AH128" s="11">
        <f>-'OddsRatio_working_3-way'!U128/(3*'OddsRatio_working_3-way'!X128^(1/3))*COS(('OddsRatio_working_3-way'!Y128+4*PI())/3)</f>
        <v>-0.14018310318442104</v>
      </c>
      <c r="AI128" s="11">
        <f>'OddsRatio_working_3-way'!U128/(3*'OddsRatio_working_3-way'!X128^(1/3))*SIN(('OddsRatio_working_3-way'!Y128)/3)</f>
        <v>-0.13894355110786594</v>
      </c>
      <c r="AJ128" s="11">
        <f>'OddsRatio_working_3-way'!U128/(3*'OddsRatio_working_3-way'!X128^(1/3))*SIN(('OddsRatio_working_3-way'!Y128+2*PI())/3)</f>
        <v>-0.38174780818595344</v>
      </c>
      <c r="AK128" s="11">
        <f>'OddsRatio_working_3-way'!U128/(3*'OddsRatio_working_3-way'!X128^(1/3))*SIN(('OddsRatio_working_3-way'!Y128+4*PI())/3)</f>
        <v>0.52069135929381927</v>
      </c>
      <c r="AL128" s="11">
        <f>'OddsRatio_working_3-way'!Z128+'OddsRatio_working_3-way'!AF128</f>
        <v>1.0420469925434173</v>
      </c>
      <c r="AM128" s="11">
        <f>'OddsRatio_working_3-way'!AA128+'OddsRatio_working_3-way'!AG128</f>
        <v>-0.76168078617457535</v>
      </c>
      <c r="AN128" s="11">
        <f>'OddsRatio_working_3-way'!AB128+'OddsRatio_working_3-way'!AH128</f>
        <v>-0.28036620636884213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1.0420469925434173</v>
      </c>
      <c r="AS128" s="11">
        <f>IF(('OddsRatio_working_3-way'!X128=0),IF(Q128&gt;0,-Q128^(1/3),(-Q128)^(1/3)),'OddsRatio_working_3-way'!AM128-'OddsRatio_working_3-way'!R128/3)</f>
        <v>-0.76168078617457535</v>
      </c>
      <c r="AT128" s="11">
        <f>IF(('OddsRatio_working_3-way'!X128=0),IF(Q128&gt;0,-Q128^(1/3),(-Q128)^(1/3)),'OddsRatio_working_3-way'!AN128-'OddsRatio_working_3-way'!R128/3)</f>
        <v>-0.28036620636884213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1.74</v>
      </c>
      <c r="B129" s="4">
        <f>IF('True_Odds_Calculator_3-way'!B130="","",'True_Odds_Calculator_3-way'!B130)</f>
        <v>3.66</v>
      </c>
      <c r="C129" s="4">
        <f>IF('True_Odds_Calculator_3-way'!C130="","",'True_Odds_Calculator_3-way'!C130)</f>
        <v>5.48</v>
      </c>
      <c r="D129" s="9">
        <f t="shared" si="26"/>
        <v>0.56202822781359796</v>
      </c>
      <c r="E129" s="9">
        <f t="shared" si="27"/>
        <v>0.26307759001112868</v>
      </c>
      <c r="F129" s="9">
        <f t="shared" si="28"/>
        <v>0.17489418217527314</v>
      </c>
      <c r="G129" s="9">
        <f t="shared" si="29"/>
        <v>1.0530676519581048</v>
      </c>
      <c r="H129" s="9">
        <f t="shared" si="30"/>
        <v>1.7792700624489979</v>
      </c>
      <c r="I129" s="9">
        <f t="shared" si="31"/>
        <v>3.801159954208559</v>
      </c>
      <c r="J129" s="9">
        <f t="shared" si="32"/>
        <v>5.7177430807723111</v>
      </c>
      <c r="K129" s="11">
        <f t="shared" si="33"/>
        <v>0.57471264367816088</v>
      </c>
      <c r="L129" s="11">
        <f t="shared" si="34"/>
        <v>0.27322404371584696</v>
      </c>
      <c r="M129" s="11">
        <f t="shared" si="35"/>
        <v>0.18248175182481752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-0.25268559131147994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0.22579552232579017</v>
      </c>
      <c r="Q129" s="11">
        <f>2*'OddsRatio_working_3-way'!K129*'OddsRatio_working_3-way'!L129*'OddsRatio_working_3-way'!M129</f>
        <v>5.7308508204515253E-2</v>
      </c>
      <c r="R129" s="11">
        <f t="shared" si="36"/>
        <v>0</v>
      </c>
      <c r="S129" s="11">
        <f t="shared" si="37"/>
        <v>-0.89358289546259495</v>
      </c>
      <c r="T129" s="11">
        <f t="shared" si="38"/>
        <v>-0.22679768920370422</v>
      </c>
      <c r="U129" s="11">
        <f>'OddsRatio_working_3-way'!S129-'OddsRatio_working_3-way'!R129^2/3</f>
        <v>-0.89358289546259495</v>
      </c>
      <c r="V129" s="11">
        <f>'OddsRatio_working_3-way'!S129*'OddsRatio_working_3-way'!R129/3-2*'OddsRatio_working_3-way'!R129^3/27-'OddsRatio_working_3-way'!T129</f>
        <v>0.22679768920370422</v>
      </c>
      <c r="W129" s="11">
        <f>'OddsRatio_working_3-way'!V129^2+4*'OddsRatio_working_3-way'!U129^3/27</f>
        <v>-5.4269083082292079E-2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0.16256250713989381</v>
      </c>
      <c r="Y129" s="11">
        <f>IF('OddsRatio_working_3-way'!W129&gt;=0,IF('OddsRatio_working_3-way'!V129+SQRT('OddsRatio_working_3-way'!W129)&gt;0,0,PI()),ACOS('OddsRatio_working_3-way'!V129/(2*'OddsRatio_working_3-way'!X129)))</f>
        <v>0.79879486153174739</v>
      </c>
      <c r="Z129" s="11">
        <f>'OddsRatio_working_3-way'!X129^(1/3)*COS('OddsRatio_working_3-way'!Y129/3)</f>
        <v>0.52653382597905252</v>
      </c>
      <c r="AA129" s="11">
        <f>'OddsRatio_working_3-way'!X129^(1/3)*COS(('OddsRatio_working_3-way'!Y129+2*PI())/3)</f>
        <v>-0.38763459947015705</v>
      </c>
      <c r="AB129" s="11">
        <f>'OddsRatio_working_3-way'!X129^(1/3)*COS(('OddsRatio_working_3-way'!Y129+4*PI())/3)</f>
        <v>-0.13889922650889536</v>
      </c>
      <c r="AC129" s="11">
        <f>'OddsRatio_working_3-way'!X129^(1/3)*SIN('OddsRatio_working_3-way'!Y129/3)</f>
        <v>0.14360743453616637</v>
      </c>
      <c r="AD129" s="11">
        <f>'OddsRatio_working_3-way'!X129^(1/3)*SIN(('OddsRatio_working_3-way'!Y129+2*PI())/3)</f>
        <v>0.38418795198159111</v>
      </c>
      <c r="AE129" s="11">
        <f>'OddsRatio_working_3-way'!X129^(1/3)*SIN(('OddsRatio_working_3-way'!Y129+4*PI())/3)</f>
        <v>-0.52779538651775748</v>
      </c>
      <c r="AF129" s="11">
        <f>-'OddsRatio_working_3-way'!U129/(3*'OddsRatio_working_3-way'!X129^(1/3))*COS(('OddsRatio_working_3-way'!Y129)/3)</f>
        <v>0.52653382597905229</v>
      </c>
      <c r="AG129" s="11">
        <f>-'OddsRatio_working_3-way'!U129/(3*'OddsRatio_working_3-way'!X129^(1/3))*COS(('OddsRatio_working_3-way'!Y129+2*PI())/3)</f>
        <v>-0.38763459947015688</v>
      </c>
      <c r="AH129" s="11">
        <f>-'OddsRatio_working_3-way'!U129/(3*'OddsRatio_working_3-way'!X129^(1/3))*COS(('OddsRatio_working_3-way'!Y129+4*PI())/3)</f>
        <v>-0.1388992265088953</v>
      </c>
      <c r="AI129" s="11">
        <f>'OddsRatio_working_3-way'!U129/(3*'OddsRatio_working_3-way'!X129^(1/3))*SIN(('OddsRatio_working_3-way'!Y129)/3)</f>
        <v>-0.14360743453616631</v>
      </c>
      <c r="AJ129" s="11">
        <f>'OddsRatio_working_3-way'!U129/(3*'OddsRatio_working_3-way'!X129^(1/3))*SIN(('OddsRatio_working_3-way'!Y129+2*PI())/3)</f>
        <v>-0.384187951981591</v>
      </c>
      <c r="AK129" s="11">
        <f>'OddsRatio_working_3-way'!U129/(3*'OddsRatio_working_3-way'!X129^(1/3))*SIN(('OddsRatio_working_3-way'!Y129+4*PI())/3)</f>
        <v>0.52779538651775726</v>
      </c>
      <c r="AL129" s="11">
        <f>'OddsRatio_working_3-way'!Z129+'OddsRatio_working_3-way'!AF129</f>
        <v>1.0530676519581048</v>
      </c>
      <c r="AM129" s="11">
        <f>'OddsRatio_working_3-way'!AA129+'OddsRatio_working_3-way'!AG129</f>
        <v>-0.77526919894031399</v>
      </c>
      <c r="AN129" s="11">
        <f>'OddsRatio_working_3-way'!AB129+'OddsRatio_working_3-way'!AH129</f>
        <v>-0.27779845301779066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1.0530676519581048</v>
      </c>
      <c r="AS129" s="11">
        <f>IF(('OddsRatio_working_3-way'!X129=0),IF(Q129&gt;0,-Q129^(1/3),(-Q129)^(1/3)),'OddsRatio_working_3-way'!AM129-'OddsRatio_working_3-way'!R129/3)</f>
        <v>-0.77526919894031399</v>
      </c>
      <c r="AT129" s="11">
        <f>IF(('OddsRatio_working_3-way'!X129=0),IF(Q129&gt;0,-Q129^(1/3),(-Q129)^(1/3)),'OddsRatio_working_3-way'!AN129-'OddsRatio_working_3-way'!R129/3)</f>
        <v>-0.27779845301779066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2.19</v>
      </c>
      <c r="B130" s="4">
        <f>IF('True_Odds_Calculator_3-way'!B131="","",'True_Odds_Calculator_3-way'!B131)</f>
        <v>3.15</v>
      </c>
      <c r="C130" s="4">
        <f>IF('True_Odds_Calculator_3-way'!C131="","",'True_Odds_Calculator_3-way'!C131)</f>
        <v>3.94</v>
      </c>
      <c r="D130" s="9">
        <f t="shared" si="26"/>
        <v>0.44599622054879767</v>
      </c>
      <c r="E130" s="9">
        <f t="shared" si="27"/>
        <v>0.30823676072451855</v>
      </c>
      <c r="F130" s="9">
        <f t="shared" si="28"/>
        <v>0.24576701872668386</v>
      </c>
      <c r="G130" s="9">
        <f t="shared" si="29"/>
        <v>1.0438415687109432</v>
      </c>
      <c r="H130" s="9">
        <f t="shared" si="30"/>
        <v>2.2421714667660222</v>
      </c>
      <c r="I130" s="9">
        <f t="shared" si="31"/>
        <v>3.244259372728528</v>
      </c>
      <c r="J130" s="9">
        <f t="shared" si="32"/>
        <v>4.0688942120101741</v>
      </c>
      <c r="K130" s="11">
        <f t="shared" si="33"/>
        <v>0.45662100456621008</v>
      </c>
      <c r="L130" s="11">
        <f t="shared" si="34"/>
        <v>0.31746031746031744</v>
      </c>
      <c r="M130" s="11">
        <f t="shared" si="35"/>
        <v>0.25380710659898476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-0.27674632423954437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0.2310514792261541</v>
      </c>
      <c r="Q130" s="11">
        <f>2*'OddsRatio_working_3-way'!K130*'OddsRatio_working_3-way'!L130*'OddsRatio_working_3-way'!M130</f>
        <v>7.3583273638902588E-2</v>
      </c>
      <c r="R130" s="11">
        <f t="shared" si="36"/>
        <v>0</v>
      </c>
      <c r="S130" s="11">
        <f t="shared" si="37"/>
        <v>-0.83488544919628993</v>
      </c>
      <c r="T130" s="11">
        <f t="shared" si="38"/>
        <v>-0.26588708573130254</v>
      </c>
      <c r="U130" s="11">
        <f>'OddsRatio_working_3-way'!S130-'OddsRatio_working_3-way'!R130^2/3</f>
        <v>-0.83488544919628993</v>
      </c>
      <c r="V130" s="11">
        <f>'OddsRatio_working_3-way'!S130*'OddsRatio_working_3-way'!R130/3-2*'OddsRatio_working_3-way'!R130^3/27-'OddsRatio_working_3-way'!T130</f>
        <v>0.26588708573130254</v>
      </c>
      <c r="W130" s="11">
        <f>'OddsRatio_working_3-way'!V130^2+4*'OddsRatio_working_3-way'!U130^3/27</f>
        <v>-1.5517880577088694E-2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0.1468109523637233</v>
      </c>
      <c r="Y130" s="11">
        <f>IF('OddsRatio_working_3-way'!W130&gt;=0,IF('OddsRatio_working_3-way'!V130+SQRT('OddsRatio_working_3-way'!W130)&gt;0,0,PI()),ACOS('OddsRatio_working_3-way'!V130/(2*'OddsRatio_working_3-way'!X130)))</f>
        <v>0.43813985917159326</v>
      </c>
      <c r="Z130" s="11">
        <f>'OddsRatio_working_3-way'!X130^(1/3)*COS('OddsRatio_working_3-way'!Y130/3)</f>
        <v>0.52192078435547173</v>
      </c>
      <c r="AA130" s="11">
        <f>'OddsRatio_working_3-way'!X130^(1/3)*COS(('OddsRatio_working_3-way'!Y130+2*PI())/3)</f>
        <v>-0.32744635642884184</v>
      </c>
      <c r="AB130" s="11">
        <f>'OddsRatio_working_3-way'!X130^(1/3)*COS(('OddsRatio_working_3-way'!Y130+4*PI())/3)</f>
        <v>-0.19447442792662967</v>
      </c>
      <c r="AC130" s="11">
        <f>'OddsRatio_working_3-way'!X130^(1/3)*SIN('OddsRatio_working_3-way'!Y130/3)</f>
        <v>7.6771378715415853E-2</v>
      </c>
      <c r="AD130" s="11">
        <f>'OddsRatio_working_3-way'!X130^(1/3)*SIN(('OddsRatio_working_3-way'!Y130+2*PI())/3)</f>
        <v>0.41361096865723057</v>
      </c>
      <c r="AE130" s="11">
        <f>'OddsRatio_working_3-way'!X130^(1/3)*SIN(('OddsRatio_working_3-way'!Y130+4*PI())/3)</f>
        <v>-0.49038234737264641</v>
      </c>
      <c r="AF130" s="11">
        <f>-'OddsRatio_working_3-way'!U130/(3*'OddsRatio_working_3-way'!X130^(1/3))*COS(('OddsRatio_working_3-way'!Y130)/3)</f>
        <v>0.52192078435547162</v>
      </c>
      <c r="AG130" s="11">
        <f>-'OddsRatio_working_3-way'!U130/(3*'OddsRatio_working_3-way'!X130^(1/3))*COS(('OddsRatio_working_3-way'!Y130+2*PI())/3)</f>
        <v>-0.32744635642884179</v>
      </c>
      <c r="AH130" s="11">
        <f>-'OddsRatio_working_3-way'!U130/(3*'OddsRatio_working_3-way'!X130^(1/3))*COS(('OddsRatio_working_3-way'!Y130+4*PI())/3)</f>
        <v>-0.19447442792662964</v>
      </c>
      <c r="AI130" s="11">
        <f>'OddsRatio_working_3-way'!U130/(3*'OddsRatio_working_3-way'!X130^(1/3))*SIN(('OddsRatio_working_3-way'!Y130)/3)</f>
        <v>-7.6771378715415825E-2</v>
      </c>
      <c r="AJ130" s="11">
        <f>'OddsRatio_working_3-way'!U130/(3*'OddsRatio_working_3-way'!X130^(1/3))*SIN(('OddsRatio_working_3-way'!Y130+2*PI())/3)</f>
        <v>-0.41361096865723052</v>
      </c>
      <c r="AK130" s="11">
        <f>'OddsRatio_working_3-way'!U130/(3*'OddsRatio_working_3-way'!X130^(1/3))*SIN(('OddsRatio_working_3-way'!Y130+4*PI())/3)</f>
        <v>0.4903823473726463</v>
      </c>
      <c r="AL130" s="11">
        <f>'OddsRatio_working_3-way'!Z130+'OddsRatio_working_3-way'!AF130</f>
        <v>1.0438415687109432</v>
      </c>
      <c r="AM130" s="11">
        <f>'OddsRatio_working_3-way'!AA130+'OddsRatio_working_3-way'!AG130</f>
        <v>-0.65489271285768358</v>
      </c>
      <c r="AN130" s="11">
        <f>'OddsRatio_working_3-way'!AB130+'OddsRatio_working_3-way'!AH130</f>
        <v>-0.38894885585325933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1.0438415687109432</v>
      </c>
      <c r="AS130" s="11">
        <f>IF(('OddsRatio_working_3-way'!X130=0),IF(Q130&gt;0,-Q130^(1/3),(-Q130)^(1/3)),'OddsRatio_working_3-way'!AM130-'OddsRatio_working_3-way'!R130/3)</f>
        <v>-0.65489271285768358</v>
      </c>
      <c r="AT130" s="11">
        <f>IF(('OddsRatio_working_3-way'!X130=0),IF(Q130&gt;0,-Q130^(1/3),(-Q130)^(1/3)),'OddsRatio_working_3-way'!AN130-'OddsRatio_working_3-way'!R130/3)</f>
        <v>-0.38894885585325933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</v>
      </c>
      <c r="B131" s="4">
        <f>IF('True_Odds_Calculator_3-way'!B132="","",'True_Odds_Calculator_3-way'!B132)</f>
        <v>3.22</v>
      </c>
      <c r="C131" s="4">
        <f>IF('True_Odds_Calculator_3-way'!C132="","",'True_Odds_Calculator_3-way'!C132)</f>
        <v>2.61</v>
      </c>
      <c r="D131" s="9">
        <f t="shared" si="26"/>
        <v>0.32440619301784041</v>
      </c>
      <c r="E131" s="9">
        <f t="shared" si="27"/>
        <v>0.30196552850968428</v>
      </c>
      <c r="F131" s="9">
        <f t="shared" si="28"/>
        <v>0.37362827847247543</v>
      </c>
      <c r="G131" s="9">
        <f t="shared" si="29"/>
        <v>1.0412776043165828</v>
      </c>
      <c r="H131" s="9">
        <f t="shared" si="30"/>
        <v>3.0825552086331656</v>
      </c>
      <c r="I131" s="9">
        <f t="shared" si="31"/>
        <v>3.311636281582814</v>
      </c>
      <c r="J131" s="9">
        <f t="shared" si="32"/>
        <v>2.6764569429496978</v>
      </c>
      <c r="K131" s="11">
        <f t="shared" si="33"/>
        <v>0.33333333333333331</v>
      </c>
      <c r="L131" s="11">
        <f t="shared" si="34"/>
        <v>0.3105590062111801</v>
      </c>
      <c r="M131" s="11">
        <f t="shared" si="35"/>
        <v>0.38314176245210729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-0.28352490421455945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0.23123358955442916</v>
      </c>
      <c r="Q131" s="11">
        <f>2*'OddsRatio_working_3-way'!K131*'OddsRatio_working_3-way'!L131*'OddsRatio_working_3-way'!M131</f>
        <v>7.9325416656750983E-2</v>
      </c>
      <c r="R131" s="11">
        <f t="shared" si="36"/>
        <v>0</v>
      </c>
      <c r="S131" s="11">
        <f t="shared" si="37"/>
        <v>-0.8155671199149459</v>
      </c>
      <c r="T131" s="11">
        <f t="shared" si="38"/>
        <v>-0.27978288847854055</v>
      </c>
      <c r="U131" s="11">
        <f>'OddsRatio_working_3-way'!S131-'OddsRatio_working_3-way'!R131^2/3</f>
        <v>-0.8155671199149459</v>
      </c>
      <c r="V131" s="11">
        <f>'OddsRatio_working_3-way'!S131*'OddsRatio_working_3-way'!R131/3-2*'OddsRatio_working_3-way'!R131^3/27-'OddsRatio_working_3-way'!T131</f>
        <v>0.27978288847854055</v>
      </c>
      <c r="W131" s="11">
        <f>'OddsRatio_working_3-way'!V131^2+4*'OddsRatio_working_3-way'!U131^3/27</f>
        <v>-2.0880904600911743E-3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0.14174497799347832</v>
      </c>
      <c r="Y131" s="11">
        <f>IF('OddsRatio_working_3-way'!W131&gt;=0,IF('OddsRatio_working_3-way'!V131+SQRT('OddsRatio_working_3-way'!W131)&gt;0,0,PI()),ACOS('OddsRatio_working_3-way'!V131/(2*'OddsRatio_working_3-way'!X131)))</f>
        <v>0.16189588174371927</v>
      </c>
      <c r="Z131" s="11">
        <f>'OddsRatio_working_3-way'!X131^(1/3)*COS('OddsRatio_working_3-way'!Y131/3)</f>
        <v>0.52063880215829139</v>
      </c>
      <c r="AA131" s="11">
        <f>'OddsRatio_working_3-way'!X131^(1/3)*COS(('OddsRatio_working_3-way'!Y131+2*PI())/3)</f>
        <v>-0.28467526780815189</v>
      </c>
      <c r="AB131" s="11">
        <f>'OddsRatio_working_3-way'!X131^(1/3)*COS(('OddsRatio_working_3-way'!Y131+4*PI())/3)</f>
        <v>-0.23596353435013961</v>
      </c>
      <c r="AC131" s="11">
        <f>'OddsRatio_working_3-way'!X131^(1/3)*SIN('OddsRatio_working_3-way'!Y131/3)</f>
        <v>2.8123732424676719E-2</v>
      </c>
      <c r="AD131" s="11">
        <f>'OddsRatio_working_3-way'!X131^(1/3)*SIN(('OddsRatio_working_3-way'!Y131+2*PI())/3)</f>
        <v>0.43682456265264241</v>
      </c>
      <c r="AE131" s="11">
        <f>'OddsRatio_working_3-way'!X131^(1/3)*SIN(('OddsRatio_working_3-way'!Y131+4*PI())/3)</f>
        <v>-0.46494829507731911</v>
      </c>
      <c r="AF131" s="11">
        <f>-'OddsRatio_working_3-way'!U131/(3*'OddsRatio_working_3-way'!X131^(1/3))*COS(('OddsRatio_working_3-way'!Y131)/3)</f>
        <v>0.52063880215829139</v>
      </c>
      <c r="AG131" s="11">
        <f>-'OddsRatio_working_3-way'!U131/(3*'OddsRatio_working_3-way'!X131^(1/3))*COS(('OddsRatio_working_3-way'!Y131+2*PI())/3)</f>
        <v>-0.28467526780815189</v>
      </c>
      <c r="AH131" s="11">
        <f>-'OddsRatio_working_3-way'!U131/(3*'OddsRatio_working_3-way'!X131^(1/3))*COS(('OddsRatio_working_3-way'!Y131+4*PI())/3)</f>
        <v>-0.23596353435013961</v>
      </c>
      <c r="AI131" s="11">
        <f>'OddsRatio_working_3-way'!U131/(3*'OddsRatio_working_3-way'!X131^(1/3))*SIN(('OddsRatio_working_3-way'!Y131)/3)</f>
        <v>-2.8123732424676719E-2</v>
      </c>
      <c r="AJ131" s="11">
        <f>'OddsRatio_working_3-way'!U131/(3*'OddsRatio_working_3-way'!X131^(1/3))*SIN(('OddsRatio_working_3-way'!Y131+2*PI())/3)</f>
        <v>-0.43682456265264241</v>
      </c>
      <c r="AK131" s="11">
        <f>'OddsRatio_working_3-way'!U131/(3*'OddsRatio_working_3-way'!X131^(1/3))*SIN(('OddsRatio_working_3-way'!Y131+4*PI())/3)</f>
        <v>0.46494829507731911</v>
      </c>
      <c r="AL131" s="11">
        <f>'OddsRatio_working_3-way'!Z131+'OddsRatio_working_3-way'!AF131</f>
        <v>1.0412776043165828</v>
      </c>
      <c r="AM131" s="11">
        <f>'OddsRatio_working_3-way'!AA131+'OddsRatio_working_3-way'!AG131</f>
        <v>-0.56935053561630378</v>
      </c>
      <c r="AN131" s="11">
        <f>'OddsRatio_working_3-way'!AB131+'OddsRatio_working_3-way'!AH131</f>
        <v>-0.47192706870027923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1.0412776043165828</v>
      </c>
      <c r="AS131" s="11">
        <f>IF(('OddsRatio_working_3-way'!X131=0),IF(Q131&gt;0,-Q131^(1/3),(-Q131)^(1/3)),'OddsRatio_working_3-way'!AM131-'OddsRatio_working_3-way'!R131/3)</f>
        <v>-0.56935053561630378</v>
      </c>
      <c r="AT131" s="11">
        <f>IF(('OddsRatio_working_3-way'!X131=0),IF(Q131&gt;0,-Q131^(1/3),(-Q131)^(1/3)),'OddsRatio_working_3-way'!AN131-'OddsRatio_working_3-way'!R131/3)</f>
        <v>-0.47192706870027923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1.55</v>
      </c>
      <c r="B132" s="4">
        <f>IF('True_Odds_Calculator_3-way'!B133="","",'True_Odds_Calculator_3-way'!B133)</f>
        <v>4.2</v>
      </c>
      <c r="C132" s="4">
        <f>IF('True_Odds_Calculator_3-way'!C133="","",'True_Odds_Calculator_3-way'!C133)</f>
        <v>6.76</v>
      </c>
      <c r="D132" s="9">
        <f t="shared" ref="D132:D195" si="39">(K132/(AR132+K132-(AR132*K132)))</f>
        <v>0.6316536167612834</v>
      </c>
      <c r="E132" s="9">
        <f t="shared" ref="E132:E195" si="40">(L132/(AR132+L132-(AR132*L132)))</f>
        <v>0.2276426255608705</v>
      </c>
      <c r="F132" s="9">
        <f t="shared" ref="F132:F195" si="41">(M132/(AR132+M132-(AR132*M132)))</f>
        <v>0.14070375767784601</v>
      </c>
      <c r="G132" s="9">
        <f t="shared" ref="G132:G195" si="42">AR132</f>
        <v>1.0602657517130463</v>
      </c>
      <c r="H132" s="9">
        <f t="shared" ref="H132:H195" si="43">IF(A132="","",1/D132)</f>
        <v>1.5831461634421755</v>
      </c>
      <c r="I132" s="9">
        <f t="shared" ref="I132:I195" si="44">IF(B132="","",1/E132)</f>
        <v>4.3928504054817488</v>
      </c>
      <c r="J132" s="9">
        <f t="shared" ref="J132:J195" si="45">IF(C132="","",1/F132)</f>
        <v>7.1071307298671478</v>
      </c>
      <c r="K132" s="11">
        <f t="shared" ref="K132:K195" si="46">1/A132</f>
        <v>0.64516129032258063</v>
      </c>
      <c r="L132" s="11">
        <f t="shared" ref="L132:L195" si="47">1/B132</f>
        <v>0.23809523809523808</v>
      </c>
      <c r="M132" s="11">
        <f t="shared" ref="M132:M195" si="48">1/C132</f>
        <v>0.14792899408284024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-0.23036021050909383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0.21609903743898778</v>
      </c>
      <c r="Q132" s="11">
        <f>2*'OddsRatio_working_3-way'!K132*'OddsRatio_working_3-way'!L132*'OddsRatio_working_3-way'!M132</f>
        <v>4.5446695570765049E-2</v>
      </c>
      <c r="R132" s="11">
        <f t="shared" ref="R132:R195" si="49">O132/N132</f>
        <v>0</v>
      </c>
      <c r="S132" s="11">
        <f t="shared" ref="S132:S195" si="50">P132/N132</f>
        <v>-0.93809185606060619</v>
      </c>
      <c r="T132" s="11">
        <f t="shared" ref="T132:T195" si="51">Q132/N132</f>
        <v>-0.19728535353535356</v>
      </c>
      <c r="U132" s="11">
        <f>'OddsRatio_working_3-way'!S132-'OddsRatio_working_3-way'!R132^2/3</f>
        <v>-0.93809185606060619</v>
      </c>
      <c r="V132" s="11">
        <f>'OddsRatio_working_3-way'!S132*'OddsRatio_working_3-way'!R132/3-2*'OddsRatio_working_3-way'!R132^3/27-'OddsRatio_working_3-way'!T132</f>
        <v>0.19728535353535356</v>
      </c>
      <c r="W132" s="11">
        <f>'OddsRatio_working_3-way'!V132^2+4*'OddsRatio_working_3-way'!U132^3/27</f>
        <v>-8.338014154048462E-2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0.174858265646819</v>
      </c>
      <c r="Y132" s="11">
        <f>IF('OddsRatio_working_3-way'!W132&gt;=0,IF('OddsRatio_working_3-way'!V132+SQRT('OddsRatio_working_3-way'!W132)&gt;0,0,PI()),ACOS('OddsRatio_working_3-way'!V132/(2*'OddsRatio_working_3-way'!X132)))</f>
        <v>0.97141793010315047</v>
      </c>
      <c r="Z132" s="11">
        <f>'OddsRatio_working_3-way'!X132^(1/3)*COS('OddsRatio_working_3-way'!Y132/3)</f>
        <v>0.53013287585652324</v>
      </c>
      <c r="AA132" s="11">
        <f>'OddsRatio_working_3-way'!X132^(1/3)*COS(('OddsRatio_working_3-way'!Y132+2*PI())/3)</f>
        <v>-0.41915185082390438</v>
      </c>
      <c r="AB132" s="11">
        <f>'OddsRatio_working_3-way'!X132^(1/3)*COS(('OddsRatio_working_3-way'!Y132+4*PI())/3)</f>
        <v>-0.11098102503261872</v>
      </c>
      <c r="AC132" s="11">
        <f>'OddsRatio_working_3-way'!X132^(1/3)*SIN('OddsRatio_working_3-way'!Y132/3)</f>
        <v>0.17792250922698796</v>
      </c>
      <c r="AD132" s="11">
        <f>'OddsRatio_working_3-way'!X132^(1/3)*SIN(('OddsRatio_working_3-way'!Y132+2*PI())/3)</f>
        <v>0.37014728325955726</v>
      </c>
      <c r="AE132" s="11">
        <f>'OddsRatio_working_3-way'!X132^(1/3)*SIN(('OddsRatio_working_3-way'!Y132+4*PI())/3)</f>
        <v>-0.54806979248654519</v>
      </c>
      <c r="AF132" s="11">
        <f>-'OddsRatio_working_3-way'!U132/(3*'OddsRatio_working_3-way'!X132^(1/3))*COS(('OddsRatio_working_3-way'!Y132)/3)</f>
        <v>0.53013287585652313</v>
      </c>
      <c r="AG132" s="11">
        <f>-'OddsRatio_working_3-way'!U132/(3*'OddsRatio_working_3-way'!X132^(1/3))*COS(('OddsRatio_working_3-way'!Y132+2*PI())/3)</f>
        <v>-0.41915185082390433</v>
      </c>
      <c r="AH132" s="11">
        <f>-'OddsRatio_working_3-way'!U132/(3*'OddsRatio_working_3-way'!X132^(1/3))*COS(('OddsRatio_working_3-way'!Y132+4*PI())/3)</f>
        <v>-0.1109810250326187</v>
      </c>
      <c r="AI132" s="11">
        <f>'OddsRatio_working_3-way'!U132/(3*'OddsRatio_working_3-way'!X132^(1/3))*SIN(('OddsRatio_working_3-way'!Y132)/3)</f>
        <v>-0.17792250922698793</v>
      </c>
      <c r="AJ132" s="11">
        <f>'OddsRatio_working_3-way'!U132/(3*'OddsRatio_working_3-way'!X132^(1/3))*SIN(('OddsRatio_working_3-way'!Y132+2*PI())/3)</f>
        <v>-0.37014728325955715</v>
      </c>
      <c r="AK132" s="11">
        <f>'OddsRatio_working_3-way'!U132/(3*'OddsRatio_working_3-way'!X132^(1/3))*SIN(('OddsRatio_working_3-way'!Y132+4*PI())/3)</f>
        <v>0.54806979248654508</v>
      </c>
      <c r="AL132" s="11">
        <f>'OddsRatio_working_3-way'!Z132+'OddsRatio_working_3-way'!AF132</f>
        <v>1.0602657517130463</v>
      </c>
      <c r="AM132" s="11">
        <f>'OddsRatio_working_3-way'!AA132+'OddsRatio_working_3-way'!AG132</f>
        <v>-0.83830370164780876</v>
      </c>
      <c r="AN132" s="11">
        <f>'OddsRatio_working_3-way'!AB132+'OddsRatio_working_3-way'!AH132</f>
        <v>-0.22196205006523742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1.0602657517130463</v>
      </c>
      <c r="AS132" s="11">
        <f>IF(('OddsRatio_working_3-way'!X132=0),IF(Q132&gt;0,-Q132^(1/3),(-Q132)^(1/3)),'OddsRatio_working_3-way'!AM132-'OddsRatio_working_3-way'!R132/3)</f>
        <v>-0.83830370164780876</v>
      </c>
      <c r="AT132" s="11">
        <f>IF(('OddsRatio_working_3-way'!X132=0),IF(Q132&gt;0,-Q132^(1/3),(-Q132)^(1/3)),'OddsRatio_working_3-way'!AN132-'OddsRatio_working_3-way'!R132/3)</f>
        <v>-0.22196205006523742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9">
        <f t="shared" si="39"/>
        <v>0.41553553441719443</v>
      </c>
      <c r="E133" s="9">
        <f t="shared" si="40"/>
        <v>0.26662731005802937</v>
      </c>
      <c r="F133" s="9">
        <f t="shared" si="41"/>
        <v>0.3178371555247762</v>
      </c>
      <c r="G133" s="9">
        <f t="shared" si="42"/>
        <v>1.041876338637705</v>
      </c>
      <c r="H133" s="9">
        <f t="shared" si="43"/>
        <v>2.4065330571609018</v>
      </c>
      <c r="I133" s="9">
        <f t="shared" si="44"/>
        <v>3.7505535340035414</v>
      </c>
      <c r="J133" s="9">
        <f t="shared" si="45"/>
        <v>3.1462652575936718</v>
      </c>
      <c r="K133" s="11">
        <f t="shared" si="46"/>
        <v>0.42553191489361702</v>
      </c>
      <c r="L133" s="11">
        <f t="shared" si="47"/>
        <v>0.27472527472527469</v>
      </c>
      <c r="M133" s="11">
        <f t="shared" si="48"/>
        <v>0.32679738562091504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-0.28048797260311653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0.23113446142232127</v>
      </c>
      <c r="Q133" s="11">
        <f>2*'OddsRatio_working_3-way'!K133*'OddsRatio_working_3-way'!L133*'OddsRatio_working_3-way'!M133</f>
        <v>7.6408086420602067E-2</v>
      </c>
      <c r="R133" s="11">
        <f t="shared" si="49"/>
        <v>0</v>
      </c>
      <c r="S133" s="11">
        <f t="shared" si="50"/>
        <v>-0.8240441088337529</v>
      </c>
      <c r="T133" s="11">
        <f t="shared" si="51"/>
        <v>-0.2724112756475216</v>
      </c>
      <c r="U133" s="11">
        <f>'OddsRatio_working_3-way'!S133-'OddsRatio_working_3-way'!R133^2/3</f>
        <v>-0.8240441088337529</v>
      </c>
      <c r="V133" s="11">
        <f>'OddsRatio_working_3-way'!S133*'OddsRatio_working_3-way'!R133/3-2*'OddsRatio_working_3-way'!R133^3/27-'OddsRatio_working_3-way'!T133</f>
        <v>0.2724112756475216</v>
      </c>
      <c r="W133" s="11">
        <f>'OddsRatio_working_3-way'!V133^2+4*'OddsRatio_working_3-way'!U133^3/27</f>
        <v>-8.6907747264753366E-3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0.14396065245960901</v>
      </c>
      <c r="Y133" s="11">
        <f>IF('OddsRatio_working_3-way'!W133&gt;=0,IF('OddsRatio_working_3-way'!V133+SQRT('OddsRatio_working_3-way'!W133)&gt;0,0,PI()),ACOS('OddsRatio_working_3-way'!V133/(2*'OddsRatio_working_3-way'!X133)))</f>
        <v>0.32972625831427904</v>
      </c>
      <c r="Z133" s="11">
        <f>'OddsRatio_working_3-way'!X133^(1/3)*COS('OddsRatio_working_3-way'!Y133/3)</f>
        <v>0.52093816931885251</v>
      </c>
      <c r="AA133" s="11">
        <f>'OddsRatio_working_3-way'!X133^(1/3)*COS(('OddsRatio_working_3-way'!Y133+2*PI())/3)</f>
        <v>-0.31025457469899648</v>
      </c>
      <c r="AB133" s="11">
        <f>'OddsRatio_working_3-way'!X133^(1/3)*COS(('OddsRatio_working_3-way'!Y133+4*PI())/3)</f>
        <v>-0.2106835946198562</v>
      </c>
      <c r="AC133" s="11">
        <f>'OddsRatio_working_3-way'!X133^(1/3)*SIN('OddsRatio_working_3-way'!Y133/3)</f>
        <v>5.7487332152166649E-2</v>
      </c>
      <c r="AD133" s="11">
        <f>'OddsRatio_working_3-way'!X133^(1/3)*SIN(('OddsRatio_working_3-way'!Y133+2*PI())/3)</f>
        <v>0.42240202235500229</v>
      </c>
      <c r="AE133" s="11">
        <f>'OddsRatio_working_3-way'!X133^(1/3)*SIN(('OddsRatio_working_3-way'!Y133+4*PI())/3)</f>
        <v>-0.4798893545071688</v>
      </c>
      <c r="AF133" s="11">
        <f>-'OddsRatio_working_3-way'!U133/(3*'OddsRatio_working_3-way'!X133^(1/3))*COS(('OddsRatio_working_3-way'!Y133)/3)</f>
        <v>0.52093816931885251</v>
      </c>
      <c r="AG133" s="11">
        <f>-'OddsRatio_working_3-way'!U133/(3*'OddsRatio_working_3-way'!X133^(1/3))*COS(('OddsRatio_working_3-way'!Y133+2*PI())/3)</f>
        <v>-0.31025457469899648</v>
      </c>
      <c r="AH133" s="11">
        <f>-'OddsRatio_working_3-way'!U133/(3*'OddsRatio_working_3-way'!X133^(1/3))*COS(('OddsRatio_working_3-way'!Y133+4*PI())/3)</f>
        <v>-0.2106835946198562</v>
      </c>
      <c r="AI133" s="11">
        <f>'OddsRatio_working_3-way'!U133/(3*'OddsRatio_working_3-way'!X133^(1/3))*SIN(('OddsRatio_working_3-way'!Y133)/3)</f>
        <v>-5.7487332152166649E-2</v>
      </c>
      <c r="AJ133" s="11">
        <f>'OddsRatio_working_3-way'!U133/(3*'OddsRatio_working_3-way'!X133^(1/3))*SIN(('OddsRatio_working_3-way'!Y133+2*PI())/3)</f>
        <v>-0.42240202235500229</v>
      </c>
      <c r="AK133" s="11">
        <f>'OddsRatio_working_3-way'!U133/(3*'OddsRatio_working_3-way'!X133^(1/3))*SIN(('OddsRatio_working_3-way'!Y133+4*PI())/3)</f>
        <v>0.4798893545071688</v>
      </c>
      <c r="AL133" s="11">
        <f>'OddsRatio_working_3-way'!Z133+'OddsRatio_working_3-way'!AF133</f>
        <v>1.041876338637705</v>
      </c>
      <c r="AM133" s="11">
        <f>'OddsRatio_working_3-way'!AA133+'OddsRatio_working_3-way'!AG133</f>
        <v>-0.62050914939799295</v>
      </c>
      <c r="AN133" s="11">
        <f>'OddsRatio_working_3-way'!AB133+'OddsRatio_working_3-way'!AH133</f>
        <v>-0.42136718923971239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1.041876338637705</v>
      </c>
      <c r="AS133" s="11">
        <f>IF(('OddsRatio_working_3-way'!X133=0),IF(Q133&gt;0,-Q133^(1/3),(-Q133)^(1/3)),'OddsRatio_working_3-way'!AM133-'OddsRatio_working_3-way'!R133/3)</f>
        <v>-0.62050914939799295</v>
      </c>
      <c r="AT133" s="11">
        <f>IF(('OddsRatio_working_3-way'!X133=0),IF(Q133&gt;0,-Q133^(1/3),(-Q133)^(1/3)),'OddsRatio_working_3-way'!AN133-'OddsRatio_working_3-way'!R133/3)</f>
        <v>-0.42136718923971239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2.21</v>
      </c>
      <c r="B134" s="4">
        <f>IF('True_Odds_Calculator_3-way'!B135="","",'True_Odds_Calculator_3-way'!B135)</f>
        <v>3.75</v>
      </c>
      <c r="C134" s="4">
        <f>IF('True_Odds_Calculator_3-way'!C135="","",'True_Odds_Calculator_3-way'!C135)</f>
        <v>3.22</v>
      </c>
      <c r="D134" s="9">
        <f t="shared" si="39"/>
        <v>0.44123948196253904</v>
      </c>
      <c r="E134" s="9">
        <f t="shared" si="40"/>
        <v>0.25786140687181874</v>
      </c>
      <c r="F134" s="9">
        <f t="shared" si="41"/>
        <v>0.30089911116564222</v>
      </c>
      <c r="G134" s="9">
        <f t="shared" si="42"/>
        <v>1.0465644417021607</v>
      </c>
      <c r="H134" s="9">
        <f t="shared" si="43"/>
        <v>2.2663429744596142</v>
      </c>
      <c r="I134" s="9">
        <f t="shared" si="44"/>
        <v>3.8780522146809413</v>
      </c>
      <c r="J134" s="9">
        <f t="shared" si="45"/>
        <v>3.3233730605787968</v>
      </c>
      <c r="K134" s="11">
        <f t="shared" si="46"/>
        <v>0.45248868778280543</v>
      </c>
      <c r="L134" s="11">
        <f t="shared" si="47"/>
        <v>0.26666666666666666</v>
      </c>
      <c r="M134" s="11">
        <f t="shared" si="48"/>
        <v>0.3105590062111801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-0.27681627835080524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0.23158427250498864</v>
      </c>
      <c r="Q134" s="11">
        <f>2*'OddsRatio_working_3-way'!K134*'OddsRatio_working_3-way'!L134*'OddsRatio_working_3-way'!M134</f>
        <v>7.4946366506468798E-2</v>
      </c>
      <c r="R134" s="11">
        <f t="shared" si="49"/>
        <v>0</v>
      </c>
      <c r="S134" s="11">
        <f t="shared" si="50"/>
        <v>-0.83659918370662167</v>
      </c>
      <c r="T134" s="11">
        <f t="shared" si="51"/>
        <v>-0.27074407239696491</v>
      </c>
      <c r="U134" s="11">
        <f>'OddsRatio_working_3-way'!S134-'OddsRatio_working_3-way'!R134^2/3</f>
        <v>-0.83659918370662167</v>
      </c>
      <c r="V134" s="11">
        <f>'OddsRatio_working_3-way'!S134*'OddsRatio_working_3-way'!R134/3-2*'OddsRatio_working_3-way'!R134^3/27-'OddsRatio_working_3-way'!T134</f>
        <v>0.27074407239696491</v>
      </c>
      <c r="W134" s="11">
        <f>'OddsRatio_working_3-way'!V134^2+4*'OddsRatio_working_3-way'!U134^3/27</f>
        <v>-1.3443463251172696E-2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0.14726321331994768</v>
      </c>
      <c r="Y134" s="11">
        <f>IF('OddsRatio_working_3-way'!W134&gt;=0,IF('OddsRatio_working_3-way'!V134+SQRT('OddsRatio_working_3-way'!W134)&gt;0,0,PI()),ACOS('OddsRatio_working_3-way'!V134/(2*'OddsRatio_working_3-way'!X134)))</f>
        <v>0.40461958090055905</v>
      </c>
      <c r="Z134" s="11">
        <f>'OddsRatio_working_3-way'!X134^(1/3)*COS('OddsRatio_working_3-way'!Y134/3)</f>
        <v>0.52328222085108034</v>
      </c>
      <c r="AA134" s="11">
        <f>'OddsRatio_working_3-way'!X134^(1/3)*COS(('OddsRatio_working_3-way'!Y134+2*PI())/3)</f>
        <v>-0.32313569500439832</v>
      </c>
      <c r="AB134" s="11">
        <f>'OddsRatio_working_3-way'!X134^(1/3)*COS(('OddsRatio_working_3-way'!Y134+4*PI())/3)</f>
        <v>-0.20014652584668208</v>
      </c>
      <c r="AC134" s="11">
        <f>'OddsRatio_working_3-way'!X134^(1/3)*SIN('OddsRatio_working_3-way'!Y134/3)</f>
        <v>7.1007829920616064E-2</v>
      </c>
      <c r="AD134" s="11">
        <f>'OddsRatio_working_3-way'!X134^(1/3)*SIN(('OddsRatio_working_3-way'!Y134+2*PI())/3)</f>
        <v>0.41767178164546664</v>
      </c>
      <c r="AE134" s="11">
        <f>'OddsRatio_working_3-way'!X134^(1/3)*SIN(('OddsRatio_working_3-way'!Y134+4*PI())/3)</f>
        <v>-0.48867961156608253</v>
      </c>
      <c r="AF134" s="11">
        <f>-'OddsRatio_working_3-way'!U134/(3*'OddsRatio_working_3-way'!X134^(1/3))*COS(('OddsRatio_working_3-way'!Y134)/3)</f>
        <v>0.52328222085108034</v>
      </c>
      <c r="AG134" s="11">
        <f>-'OddsRatio_working_3-way'!U134/(3*'OddsRatio_working_3-way'!X134^(1/3))*COS(('OddsRatio_working_3-way'!Y134+2*PI())/3)</f>
        <v>-0.32313569500439832</v>
      </c>
      <c r="AH134" s="11">
        <f>-'OddsRatio_working_3-way'!U134/(3*'OddsRatio_working_3-way'!X134^(1/3))*COS(('OddsRatio_working_3-way'!Y134+4*PI())/3)</f>
        <v>-0.20014652584668208</v>
      </c>
      <c r="AI134" s="11">
        <f>'OddsRatio_working_3-way'!U134/(3*'OddsRatio_working_3-way'!X134^(1/3))*SIN(('OddsRatio_working_3-way'!Y134)/3)</f>
        <v>-7.1007829920616064E-2</v>
      </c>
      <c r="AJ134" s="11">
        <f>'OddsRatio_working_3-way'!U134/(3*'OddsRatio_working_3-way'!X134^(1/3))*SIN(('OddsRatio_working_3-way'!Y134+2*PI())/3)</f>
        <v>-0.41767178164546664</v>
      </c>
      <c r="AK134" s="11">
        <f>'OddsRatio_working_3-way'!U134/(3*'OddsRatio_working_3-way'!X134^(1/3))*SIN(('OddsRatio_working_3-way'!Y134+4*PI())/3)</f>
        <v>0.48867961156608253</v>
      </c>
      <c r="AL134" s="11">
        <f>'OddsRatio_working_3-way'!Z134+'OddsRatio_working_3-way'!AF134</f>
        <v>1.0465644417021607</v>
      </c>
      <c r="AM134" s="11">
        <f>'OddsRatio_working_3-way'!AA134+'OddsRatio_working_3-way'!AG134</f>
        <v>-0.64627139000879663</v>
      </c>
      <c r="AN134" s="11">
        <f>'OddsRatio_working_3-way'!AB134+'OddsRatio_working_3-way'!AH134</f>
        <v>-0.40029305169336415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1.0465644417021607</v>
      </c>
      <c r="AS134" s="11">
        <f>IF(('OddsRatio_working_3-way'!X134=0),IF(Q134&gt;0,-Q134^(1/3),(-Q134)^(1/3)),'OddsRatio_working_3-way'!AM134-'OddsRatio_working_3-way'!R134/3)</f>
        <v>-0.64627139000879663</v>
      </c>
      <c r="AT134" s="11">
        <f>IF(('OddsRatio_working_3-way'!X134=0),IF(Q134&gt;0,-Q134^(1/3),(-Q134)^(1/3)),'OddsRatio_working_3-way'!AN134-'OddsRatio_working_3-way'!R134/3)</f>
        <v>-0.40029305169336415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3.31</v>
      </c>
      <c r="C135" s="4">
        <f>IF('True_Odds_Calculator_3-way'!C136="","",'True_Odds_Calculator_3-way'!C136)</f>
        <v>2.96</v>
      </c>
      <c r="D135" s="9">
        <f t="shared" si="39"/>
        <v>0.37784715799293056</v>
      </c>
      <c r="E135" s="9">
        <f t="shared" si="40"/>
        <v>0.29348483533258524</v>
      </c>
      <c r="F135" s="9">
        <f t="shared" si="41"/>
        <v>0.32866800667448443</v>
      </c>
      <c r="G135" s="9">
        <f t="shared" si="42"/>
        <v>1.0421346652839691</v>
      </c>
      <c r="H135" s="9">
        <f t="shared" si="43"/>
        <v>2.6465727711486711</v>
      </c>
      <c r="I135" s="9">
        <f t="shared" si="44"/>
        <v>3.4073310768059684</v>
      </c>
      <c r="J135" s="9">
        <f t="shared" si="45"/>
        <v>3.0425839439565787</v>
      </c>
      <c r="K135" s="11">
        <f t="shared" si="46"/>
        <v>0.38759689922480617</v>
      </c>
      <c r="L135" s="11">
        <f t="shared" si="47"/>
        <v>0.30211480362537763</v>
      </c>
      <c r="M135" s="11">
        <f t="shared" si="48"/>
        <v>0.33783783783783783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-0.28299953856758475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0.23142829473188498</v>
      </c>
      <c r="Q135" s="11">
        <f>2*'OddsRatio_working_3-way'!K135*'OddsRatio_working_3-way'!L135*'OddsRatio_working_3-way'!M135</f>
        <v>7.9120784523721344E-2</v>
      </c>
      <c r="R135" s="11">
        <f t="shared" si="49"/>
        <v>0</v>
      </c>
      <c r="S135" s="11">
        <f t="shared" si="50"/>
        <v>-0.81776915928297966</v>
      </c>
      <c r="T135" s="11">
        <f t="shared" si="51"/>
        <v>-0.27957919975486478</v>
      </c>
      <c r="U135" s="11">
        <f>'OddsRatio_working_3-way'!S135-'OddsRatio_working_3-way'!R135^2/3</f>
        <v>-0.81776915928297966</v>
      </c>
      <c r="V135" s="11">
        <f>'OddsRatio_working_3-way'!S135*'OddsRatio_working_3-way'!R135/3-2*'OddsRatio_working_3-way'!R135^3/27-'OddsRatio_working_3-way'!T135</f>
        <v>0.27957919975486478</v>
      </c>
      <c r="W135" s="11">
        <f>'OddsRatio_working_3-way'!V135^2+4*'OddsRatio_working_3-way'!U135^3/27</f>
        <v>-2.854756925653415E-3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0.142319434601554</v>
      </c>
      <c r="Y135" s="11">
        <f>IF('OddsRatio_working_3-way'!W135&gt;=0,IF('OddsRatio_working_3-way'!V135+SQRT('OddsRatio_working_3-way'!W135)&gt;0,0,PI()),ACOS('OddsRatio_working_3-way'!V135/(2*'OddsRatio_working_3-way'!X135)))</f>
        <v>0.18883148144946271</v>
      </c>
      <c r="Z135" s="11">
        <f>'OddsRatio_working_3-way'!X135^(1/3)*COS('OddsRatio_working_3-way'!Y135/3)</f>
        <v>0.52106733264198468</v>
      </c>
      <c r="AA135" s="11">
        <f>'OddsRatio_working_3-way'!X135^(1/3)*COS(('OddsRatio_working_3-way'!Y135+2*PI())/3)</f>
        <v>-0.2889751142582983</v>
      </c>
      <c r="AB135" s="11">
        <f>'OddsRatio_working_3-way'!X135^(1/3)*COS(('OddsRatio_working_3-way'!Y135+4*PI())/3)</f>
        <v>-0.23209221838368643</v>
      </c>
      <c r="AC135" s="11">
        <f>'OddsRatio_working_3-way'!X135^(1/3)*SIN('OddsRatio_working_3-way'!Y135/3)</f>
        <v>3.2841355245492594E-2</v>
      </c>
      <c r="AD135" s="11">
        <f>'OddsRatio_working_3-way'!X135^(1/3)*SIN(('OddsRatio_working_3-way'!Y135+2*PI())/3)</f>
        <v>0.4348368695274088</v>
      </c>
      <c r="AE135" s="11">
        <f>'OddsRatio_working_3-way'!X135^(1/3)*SIN(('OddsRatio_working_3-way'!Y135+4*PI())/3)</f>
        <v>-0.46767822477290144</v>
      </c>
      <c r="AF135" s="11">
        <f>-'OddsRatio_working_3-way'!U135/(3*'OddsRatio_working_3-way'!X135^(1/3))*COS(('OddsRatio_working_3-way'!Y135)/3)</f>
        <v>0.52106733264198457</v>
      </c>
      <c r="AG135" s="11">
        <f>-'OddsRatio_working_3-way'!U135/(3*'OddsRatio_working_3-way'!X135^(1/3))*COS(('OddsRatio_working_3-way'!Y135+2*PI())/3)</f>
        <v>-0.28897511425829825</v>
      </c>
      <c r="AH135" s="11">
        <f>-'OddsRatio_working_3-way'!U135/(3*'OddsRatio_working_3-way'!X135^(1/3))*COS(('OddsRatio_working_3-way'!Y135+4*PI())/3)</f>
        <v>-0.23209221838368641</v>
      </c>
      <c r="AI135" s="11">
        <f>'OddsRatio_working_3-way'!U135/(3*'OddsRatio_working_3-way'!X135^(1/3))*SIN(('OddsRatio_working_3-way'!Y135)/3)</f>
        <v>-3.2841355245492587E-2</v>
      </c>
      <c r="AJ135" s="11">
        <f>'OddsRatio_working_3-way'!U135/(3*'OddsRatio_working_3-way'!X135^(1/3))*SIN(('OddsRatio_working_3-way'!Y135+2*PI())/3)</f>
        <v>-0.43483686952740874</v>
      </c>
      <c r="AK135" s="11">
        <f>'OddsRatio_working_3-way'!U135/(3*'OddsRatio_working_3-way'!X135^(1/3))*SIN(('OddsRatio_working_3-way'!Y135+4*PI())/3)</f>
        <v>0.46767822477290133</v>
      </c>
      <c r="AL135" s="11">
        <f>'OddsRatio_working_3-way'!Z135+'OddsRatio_working_3-way'!AF135</f>
        <v>1.0421346652839691</v>
      </c>
      <c r="AM135" s="11">
        <f>'OddsRatio_working_3-way'!AA135+'OddsRatio_working_3-way'!AG135</f>
        <v>-0.5779502285165965</v>
      </c>
      <c r="AN135" s="11">
        <f>'OddsRatio_working_3-way'!AB135+'OddsRatio_working_3-way'!AH135</f>
        <v>-0.46418443676737287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1.0421346652839691</v>
      </c>
      <c r="AS135" s="11">
        <f>IF(('OddsRatio_working_3-way'!X135=0),IF(Q135&gt;0,-Q135^(1/3),(-Q135)^(1/3)),'OddsRatio_working_3-way'!AM135-'OddsRatio_working_3-way'!R135/3)</f>
        <v>-0.5779502285165965</v>
      </c>
      <c r="AT135" s="11">
        <f>IF(('OddsRatio_working_3-way'!X135=0),IF(Q135&gt;0,-Q135^(1/3),(-Q135)^(1/3)),'OddsRatio_working_3-way'!AN135-'OddsRatio_working_3-way'!R135/3)</f>
        <v>-0.46418443676737287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1.29</v>
      </c>
      <c r="B136" s="4">
        <f>IF('True_Odds_Calculator_3-way'!B137="","",'True_Odds_Calculator_3-way'!B137)</f>
        <v>6.02</v>
      </c>
      <c r="C136" s="4">
        <f>IF('True_Odds_Calculator_3-way'!C137="","",'True_Odds_Calculator_3-way'!C137)</f>
        <v>10.23</v>
      </c>
      <c r="D136" s="9">
        <f t="shared" si="39"/>
        <v>0.75762047371382923</v>
      </c>
      <c r="E136" s="9">
        <f t="shared" si="40"/>
        <v>0.1529528686986236</v>
      </c>
      <c r="F136" s="9">
        <f t="shared" si="41"/>
        <v>8.942665758754717E-2</v>
      </c>
      <c r="G136" s="9">
        <f t="shared" si="42"/>
        <v>1.1031796248262555</v>
      </c>
      <c r="H136" s="9">
        <f t="shared" si="43"/>
        <v>1.3199220911996143</v>
      </c>
      <c r="I136" s="9">
        <f t="shared" si="44"/>
        <v>6.5379617166278026</v>
      </c>
      <c r="J136" s="9">
        <f t="shared" si="45"/>
        <v>11.182347937146337</v>
      </c>
      <c r="K136" s="11">
        <f t="shared" si="46"/>
        <v>0.77519379844961234</v>
      </c>
      <c r="L136" s="11">
        <f t="shared" si="47"/>
        <v>0.16611295681063123</v>
      </c>
      <c r="M136" s="11">
        <f t="shared" si="48"/>
        <v>9.7751710654936458E-2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-0.16913815184894598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0.18302169421344563</v>
      </c>
      <c r="Q136" s="11">
        <f>2*'OddsRatio_working_3-way'!K136*'OddsRatio_working_3-way'!L136*'OddsRatio_working_3-way'!M136</f>
        <v>2.5174923550680281E-2</v>
      </c>
      <c r="R136" s="11">
        <f t="shared" si="49"/>
        <v>0</v>
      </c>
      <c r="S136" s="11">
        <f t="shared" si="50"/>
        <v>-1.0820840372957297</v>
      </c>
      <c r="T136" s="11">
        <f t="shared" si="51"/>
        <v>-0.14884237101729431</v>
      </c>
      <c r="U136" s="11">
        <f>'OddsRatio_working_3-way'!S136-'OddsRatio_working_3-way'!R136^2/3</f>
        <v>-1.0820840372957297</v>
      </c>
      <c r="V136" s="11">
        <f>'OddsRatio_working_3-way'!S136*'OddsRatio_working_3-way'!R136/3-2*'OddsRatio_working_3-way'!R136^3/27-'OddsRatio_working_3-way'!T136</f>
        <v>0.14884237101729431</v>
      </c>
      <c r="W136" s="11">
        <f>'OddsRatio_working_3-way'!V136^2+4*'OddsRatio_working_3-way'!U136^3/27</f>
        <v>-0.1655523996065027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0.21662551270369368</v>
      </c>
      <c r="Y136" s="11">
        <f>IF('OddsRatio_working_3-way'!W136&gt;=0,IF('OddsRatio_working_3-way'!V136+SQRT('OddsRatio_working_3-way'!W136)&gt;0,0,PI()),ACOS('OddsRatio_working_3-way'!V136/(2*'OddsRatio_working_3-way'!X136)))</f>
        <v>1.220104457398739</v>
      </c>
      <c r="Z136" s="11">
        <f>'OddsRatio_working_3-way'!X136^(1/3)*COS('OddsRatio_working_3-way'!Y136/3)</f>
        <v>0.55158981241312788</v>
      </c>
      <c r="AA136" s="11">
        <f>'OddsRatio_working_3-way'!X136^(1/3)*COS(('OddsRatio_working_3-way'!Y136+2*PI())/3)</f>
        <v>-0.48154358410139336</v>
      </c>
      <c r="AB136" s="11">
        <f>'OddsRatio_working_3-way'!X136^(1/3)*COS(('OddsRatio_working_3-way'!Y136+4*PI())/3)</f>
        <v>-7.0046228311734432E-2</v>
      </c>
      <c r="AC136" s="11">
        <f>'OddsRatio_working_3-way'!X136^(1/3)*SIN('OddsRatio_working_3-way'!Y136/3)</f>
        <v>0.23757810913597885</v>
      </c>
      <c r="AD136" s="11">
        <f>'OddsRatio_working_3-way'!X136^(1/3)*SIN(('OddsRatio_working_3-way'!Y136+2*PI())/3)</f>
        <v>0.35890173545047255</v>
      </c>
      <c r="AE136" s="11">
        <f>'OddsRatio_working_3-way'!X136^(1/3)*SIN(('OddsRatio_working_3-way'!Y136+4*PI())/3)</f>
        <v>-0.59647984458645131</v>
      </c>
      <c r="AF136" s="11">
        <f>-'OddsRatio_working_3-way'!U136/(3*'OddsRatio_working_3-way'!X136^(1/3))*COS(('OddsRatio_working_3-way'!Y136)/3)</f>
        <v>0.55158981241312766</v>
      </c>
      <c r="AG136" s="11">
        <f>-'OddsRatio_working_3-way'!U136/(3*'OddsRatio_working_3-way'!X136^(1/3))*COS(('OddsRatio_working_3-way'!Y136+2*PI())/3)</f>
        <v>-0.4815435841013932</v>
      </c>
      <c r="AH136" s="11">
        <f>-'OddsRatio_working_3-way'!U136/(3*'OddsRatio_working_3-way'!X136^(1/3))*COS(('OddsRatio_working_3-way'!Y136+4*PI())/3)</f>
        <v>-7.0046228311734404E-2</v>
      </c>
      <c r="AI136" s="11">
        <f>'OddsRatio_working_3-way'!U136/(3*'OddsRatio_working_3-way'!X136^(1/3))*SIN(('OddsRatio_working_3-way'!Y136)/3)</f>
        <v>-0.23757810913597877</v>
      </c>
      <c r="AJ136" s="11">
        <f>'OddsRatio_working_3-way'!U136/(3*'OddsRatio_working_3-way'!X136^(1/3))*SIN(('OddsRatio_working_3-way'!Y136+2*PI())/3)</f>
        <v>-0.35890173545047238</v>
      </c>
      <c r="AK136" s="11">
        <f>'OddsRatio_working_3-way'!U136/(3*'OddsRatio_working_3-way'!X136^(1/3))*SIN(('OddsRatio_working_3-way'!Y136+4*PI())/3)</f>
        <v>0.59647984458645109</v>
      </c>
      <c r="AL136" s="11">
        <f>'OddsRatio_working_3-way'!Z136+'OddsRatio_working_3-way'!AF136</f>
        <v>1.1031796248262555</v>
      </c>
      <c r="AM136" s="11">
        <f>'OddsRatio_working_3-way'!AA136+'OddsRatio_working_3-way'!AG136</f>
        <v>-0.96308716820278661</v>
      </c>
      <c r="AN136" s="11">
        <f>'OddsRatio_working_3-way'!AB136+'OddsRatio_working_3-way'!AH136</f>
        <v>-0.14009245662346884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1.1031796248262555</v>
      </c>
      <c r="AS136" s="11">
        <f>IF(('OddsRatio_working_3-way'!X136=0),IF(Q136&gt;0,-Q136^(1/3),(-Q136)^(1/3)),'OddsRatio_working_3-way'!AM136-'OddsRatio_working_3-way'!R136/3)</f>
        <v>-0.96308716820278661</v>
      </c>
      <c r="AT136" s="11">
        <f>IF(('OddsRatio_working_3-way'!X136=0),IF(Q136&gt;0,-Q136^(1/3),(-Q136)^(1/3)),'OddsRatio_working_3-way'!AN136-'OddsRatio_working_3-way'!R136/3)</f>
        <v>-0.14009245662346884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3.11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2.16</v>
      </c>
      <c r="D137" s="9">
        <f t="shared" si="39"/>
        <v>0.30693254169798906</v>
      </c>
      <c r="E137" s="9">
        <f t="shared" si="40"/>
        <v>0.24691566221257477</v>
      </c>
      <c r="F137" s="9">
        <f t="shared" si="41"/>
        <v>0.44615179608943623</v>
      </c>
      <c r="G137" s="9">
        <f t="shared" si="42"/>
        <v>1.0701634564372582</v>
      </c>
      <c r="H137" s="9">
        <f t="shared" si="43"/>
        <v>3.2580448930826149</v>
      </c>
      <c r="I137" s="9">
        <f t="shared" si="44"/>
        <v>4.0499658508461867</v>
      </c>
      <c r="J137" s="9">
        <f t="shared" si="45"/>
        <v>2.2413896094672197</v>
      </c>
      <c r="K137" s="11">
        <f t="shared" si="46"/>
        <v>0.32154340836012862</v>
      </c>
      <c r="L137" s="11">
        <f t="shared" si="47"/>
        <v>0.25974025974025972</v>
      </c>
      <c r="M137" s="11">
        <f t="shared" si="48"/>
        <v>0.46296296296296291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-0.26971831312667338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0.23663367714814657</v>
      </c>
      <c r="Q137" s="11">
        <f>2*'OddsRatio_working_3-way'!K137*'OddsRatio_working_3-way'!L137*'OddsRatio_working_3-way'!M137</f>
        <v>7.7331267041877955E-2</v>
      </c>
      <c r="R137" s="11">
        <f t="shared" si="49"/>
        <v>0</v>
      </c>
      <c r="S137" s="11">
        <f t="shared" si="50"/>
        <v>-0.87733633806693501</v>
      </c>
      <c r="T137" s="11">
        <f t="shared" si="51"/>
        <v>-0.28671122159050161</v>
      </c>
      <c r="U137" s="11">
        <f>'OddsRatio_working_3-way'!S137-'OddsRatio_working_3-way'!R137^2/3</f>
        <v>-0.87733633806693501</v>
      </c>
      <c r="V137" s="11">
        <f>'OddsRatio_working_3-way'!S137*'OddsRatio_working_3-way'!R137/3-2*'OddsRatio_working_3-way'!R137^3/27-'OddsRatio_working_3-way'!T137</f>
        <v>0.28671122159050161</v>
      </c>
      <c r="W137" s="11">
        <f>'OddsRatio_working_3-way'!V137^2+4*'OddsRatio_working_3-way'!U137^3/27</f>
        <v>-1.7841489154628729E-2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0.15814930741276298</v>
      </c>
      <c r="Y137" s="11">
        <f>IF('OddsRatio_working_3-way'!W137&gt;=0,IF('OddsRatio_working_3-way'!V137+SQRT('OddsRatio_working_3-way'!W137)&gt;0,0,PI()),ACOS('OddsRatio_working_3-way'!V137/(2*'OddsRatio_working_3-way'!X137)))</f>
        <v>0.43597815230676629</v>
      </c>
      <c r="Z137" s="11">
        <f>'OddsRatio_working_3-way'!X137^(1/3)*COS('OddsRatio_working_3-way'!Y137/3)</f>
        <v>0.53508172821862909</v>
      </c>
      <c r="AA137" s="11">
        <f>'OddsRatio_working_3-way'!X137^(1/3)*COS(('OddsRatio_working_3-way'!Y137+2*PI())/3)</f>
        <v>-0.33536226642198919</v>
      </c>
      <c r="AB137" s="11">
        <f>'OddsRatio_working_3-way'!X137^(1/3)*COS(('OddsRatio_working_3-way'!Y137+4*PI())/3)</f>
        <v>-0.19971946179664007</v>
      </c>
      <c r="AC137" s="11">
        <f>'OddsRatio_working_3-way'!X137^(1/3)*SIN('OddsRatio_working_3-way'!Y137/3)</f>
        <v>7.8313409764081243E-2</v>
      </c>
      <c r="AD137" s="11">
        <f>'OddsRatio_working_3-way'!X137^(1/3)*SIN(('OddsRatio_working_3-way'!Y137+2*PI())/3)</f>
        <v>0.42423766485617292</v>
      </c>
      <c r="AE137" s="11">
        <f>'OddsRatio_working_3-way'!X137^(1/3)*SIN(('OddsRatio_working_3-way'!Y137+4*PI())/3)</f>
        <v>-0.50255107462025406</v>
      </c>
      <c r="AF137" s="11">
        <f>-'OddsRatio_working_3-way'!U137/(3*'OddsRatio_working_3-way'!X137^(1/3))*COS(('OddsRatio_working_3-way'!Y137)/3)</f>
        <v>0.53508172821862898</v>
      </c>
      <c r="AG137" s="11">
        <f>-'OddsRatio_working_3-way'!U137/(3*'OddsRatio_working_3-way'!X137^(1/3))*COS(('OddsRatio_working_3-way'!Y137+2*PI())/3)</f>
        <v>-0.33536226642198913</v>
      </c>
      <c r="AH137" s="11">
        <f>-'OddsRatio_working_3-way'!U137/(3*'OddsRatio_working_3-way'!X137^(1/3))*COS(('OddsRatio_working_3-way'!Y137+4*PI())/3)</f>
        <v>-0.19971946179664002</v>
      </c>
      <c r="AI137" s="11">
        <f>'OddsRatio_working_3-way'!U137/(3*'OddsRatio_working_3-way'!X137^(1/3))*SIN(('OddsRatio_working_3-way'!Y137)/3)</f>
        <v>-7.8313409764081229E-2</v>
      </c>
      <c r="AJ137" s="11">
        <f>'OddsRatio_working_3-way'!U137/(3*'OddsRatio_working_3-way'!X137^(1/3))*SIN(('OddsRatio_working_3-way'!Y137+2*PI())/3)</f>
        <v>-0.42423766485617281</v>
      </c>
      <c r="AK137" s="11">
        <f>'OddsRatio_working_3-way'!U137/(3*'OddsRatio_working_3-way'!X137^(1/3))*SIN(('OddsRatio_working_3-way'!Y137+4*PI())/3)</f>
        <v>0.50255107462025395</v>
      </c>
      <c r="AL137" s="11">
        <f>'OddsRatio_working_3-way'!Z137+'OddsRatio_working_3-way'!AF137</f>
        <v>1.0701634564372582</v>
      </c>
      <c r="AM137" s="11">
        <f>'OddsRatio_working_3-way'!AA137+'OddsRatio_working_3-way'!AG137</f>
        <v>-0.67072453284397837</v>
      </c>
      <c r="AN137" s="11">
        <f>'OddsRatio_working_3-way'!AB137+'OddsRatio_working_3-way'!AH137</f>
        <v>-0.39943892359328009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1.0701634564372582</v>
      </c>
      <c r="AS137" s="11">
        <f>IF(('OddsRatio_working_3-way'!X137=0),IF(Q137&gt;0,-Q137^(1/3),(-Q137)^(1/3)),'OddsRatio_working_3-way'!AM137-'OddsRatio_working_3-way'!R137/3)</f>
        <v>-0.67072453284397837</v>
      </c>
      <c r="AT137" s="11">
        <f>IF(('OddsRatio_working_3-way'!X137=0),IF(Q137&gt;0,-Q137^(1/3),(-Q137)^(1/3)),'OddsRatio_working_3-way'!AN137-'OddsRatio_working_3-way'!R137/3)</f>
        <v>-0.39943892359328009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2.0099999999999998</v>
      </c>
      <c r="B138" s="4">
        <f>IF('True_Odds_Calculator_3-way'!B139="","",'True_Odds_Calculator_3-way'!B139)</f>
        <v>3.78</v>
      </c>
      <c r="C138" s="4">
        <f>IF('True_Odds_Calculator_3-way'!C139="","",'True_Odds_Calculator_3-way'!C139)</f>
        <v>3.51</v>
      </c>
      <c r="D138" s="9">
        <f t="shared" si="39"/>
        <v>0.4792225100228179</v>
      </c>
      <c r="E138" s="9">
        <f t="shared" si="40"/>
        <v>0.25055425459317288</v>
      </c>
      <c r="F138" s="9">
        <f t="shared" si="41"/>
        <v>0.27022323538400939</v>
      </c>
      <c r="G138" s="9">
        <f t="shared" si="42"/>
        <v>1.0759537926976344</v>
      </c>
      <c r="H138" s="9">
        <f t="shared" si="43"/>
        <v>2.0867133306246104</v>
      </c>
      <c r="I138" s="9">
        <f t="shared" si="44"/>
        <v>3.9911515436994223</v>
      </c>
      <c r="J138" s="9">
        <f t="shared" si="45"/>
        <v>3.7006440196710617</v>
      </c>
      <c r="K138" s="11">
        <f t="shared" si="46"/>
        <v>0.49751243781094534</v>
      </c>
      <c r="L138" s="11">
        <f t="shared" si="47"/>
        <v>0.26455026455026459</v>
      </c>
      <c r="M138" s="11">
        <f t="shared" si="48"/>
        <v>0.28490028490028491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-0.26426820659361661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0.2362357254562894</v>
      </c>
      <c r="Q138" s="11">
        <f>2*'OddsRatio_working_3-way'!K138*'OddsRatio_working_3-way'!L138*'OddsRatio_working_3-way'!M138</f>
        <v>7.4995468398822027E-2</v>
      </c>
      <c r="R138" s="11">
        <f t="shared" si="49"/>
        <v>0</v>
      </c>
      <c r="S138" s="11">
        <f t="shared" si="50"/>
        <v>-0.89392412542294697</v>
      </c>
      <c r="T138" s="11">
        <f t="shared" si="51"/>
        <v>-0.2837854366422054</v>
      </c>
      <c r="U138" s="11">
        <f>'OddsRatio_working_3-way'!S138-'OddsRatio_working_3-way'!R138^2/3</f>
        <v>-0.89392412542294697</v>
      </c>
      <c r="V138" s="11">
        <f>'OddsRatio_working_3-way'!S138*'OddsRatio_working_3-way'!R138/3-2*'OddsRatio_working_3-way'!R138^3/27-'OddsRatio_working_3-way'!T138</f>
        <v>0.2837854366422054</v>
      </c>
      <c r="W138" s="11">
        <f>'OddsRatio_working_3-way'!V138^2+4*'OddsRatio_working_3-way'!U138^3/27</f>
        <v>-2.5293244373394336E-2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0.16265563195260219</v>
      </c>
      <c r="Y138" s="11">
        <f>IF('OddsRatio_working_3-way'!W138&gt;=0,IF('OddsRatio_working_3-way'!V138+SQRT('OddsRatio_working_3-way'!W138)&gt;0,0,PI()),ACOS('OddsRatio_working_3-way'!V138/(2*'OddsRatio_working_3-way'!X138)))</f>
        <v>0.51080656273742986</v>
      </c>
      <c r="Z138" s="11">
        <f>'OddsRatio_working_3-way'!X138^(1/3)*COS('OddsRatio_working_3-way'!Y138/3)</f>
        <v>0.53797689634881729</v>
      </c>
      <c r="AA138" s="11">
        <f>'OddsRatio_working_3-way'!X138^(1/3)*COS(('OddsRatio_working_3-way'!Y138+2*PI())/3)</f>
        <v>-0.34909260288505545</v>
      </c>
      <c r="AB138" s="11">
        <f>'OddsRatio_working_3-way'!X138^(1/3)*COS(('OddsRatio_working_3-way'!Y138+4*PI())/3)</f>
        <v>-0.18888429346376193</v>
      </c>
      <c r="AC138" s="11">
        <f>'OddsRatio_working_3-way'!X138^(1/3)*SIN('OddsRatio_working_3-way'!Y138/3)</f>
        <v>9.2496310570798726E-2</v>
      </c>
      <c r="AD138" s="11">
        <f>'OddsRatio_working_3-way'!X138^(1/3)*SIN(('OddsRatio_working_3-way'!Y138+2*PI())/3)</f>
        <v>0.41965350360178422</v>
      </c>
      <c r="AE138" s="11">
        <f>'OddsRatio_working_3-way'!X138^(1/3)*SIN(('OddsRatio_working_3-way'!Y138+4*PI())/3)</f>
        <v>-0.51214981417258287</v>
      </c>
      <c r="AF138" s="11">
        <f>-'OddsRatio_working_3-way'!U138/(3*'OddsRatio_working_3-way'!X138^(1/3))*COS(('OddsRatio_working_3-way'!Y138)/3)</f>
        <v>0.53797689634881718</v>
      </c>
      <c r="AG138" s="11">
        <f>-'OddsRatio_working_3-way'!U138/(3*'OddsRatio_working_3-way'!X138^(1/3))*COS(('OddsRatio_working_3-way'!Y138+2*PI())/3)</f>
        <v>-0.34909260288505539</v>
      </c>
      <c r="AH138" s="11">
        <f>-'OddsRatio_working_3-way'!U138/(3*'OddsRatio_working_3-way'!X138^(1/3))*COS(('OddsRatio_working_3-way'!Y138+4*PI())/3)</f>
        <v>-0.1888842934637619</v>
      </c>
      <c r="AI138" s="11">
        <f>'OddsRatio_working_3-way'!U138/(3*'OddsRatio_working_3-way'!X138^(1/3))*SIN(('OddsRatio_working_3-way'!Y138)/3)</f>
        <v>-9.2496310570798698E-2</v>
      </c>
      <c r="AJ138" s="11">
        <f>'OddsRatio_working_3-way'!U138/(3*'OddsRatio_working_3-way'!X138^(1/3))*SIN(('OddsRatio_working_3-way'!Y138+2*PI())/3)</f>
        <v>-0.41965350360178411</v>
      </c>
      <c r="AK138" s="11">
        <f>'OddsRatio_working_3-way'!U138/(3*'OddsRatio_working_3-way'!X138^(1/3))*SIN(('OddsRatio_working_3-way'!Y138+4*PI())/3)</f>
        <v>0.51214981417258276</v>
      </c>
      <c r="AL138" s="11">
        <f>'OddsRatio_working_3-way'!Z138+'OddsRatio_working_3-way'!AF138</f>
        <v>1.0759537926976344</v>
      </c>
      <c r="AM138" s="11">
        <f>'OddsRatio_working_3-way'!AA138+'OddsRatio_working_3-way'!AG138</f>
        <v>-0.69818520577011078</v>
      </c>
      <c r="AN138" s="11">
        <f>'OddsRatio_working_3-way'!AB138+'OddsRatio_working_3-way'!AH138</f>
        <v>-0.3777685869275238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1.0759537926976344</v>
      </c>
      <c r="AS138" s="11">
        <f>IF(('OddsRatio_working_3-way'!X138=0),IF(Q138&gt;0,-Q138^(1/3),(-Q138)^(1/3)),'OddsRatio_working_3-way'!AM138-'OddsRatio_working_3-way'!R138/3)</f>
        <v>-0.69818520577011078</v>
      </c>
      <c r="AT138" s="11">
        <f>IF(('OddsRatio_working_3-way'!X138=0),IF(Q138&gt;0,-Q138^(1/3),(-Q138)^(1/3)),'OddsRatio_working_3-way'!AN138-'OddsRatio_working_3-way'!R138/3)</f>
        <v>-0.3777685869275238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2.4900000000000002</v>
      </c>
      <c r="B139" s="4">
        <f>IF('True_Odds_Calculator_3-way'!B140="","",'True_Odds_Calculator_3-way'!B140)</f>
        <v>3.65</v>
      </c>
      <c r="C139" s="4">
        <f>IF('True_Odds_Calculator_3-way'!C140="","",'True_Odds_Calculator_3-way'!C140)</f>
        <v>2.71</v>
      </c>
      <c r="D139" s="9">
        <f t="shared" si="39"/>
        <v>0.38561268248229397</v>
      </c>
      <c r="E139" s="9">
        <f t="shared" si="40"/>
        <v>0.26084609388403523</v>
      </c>
      <c r="F139" s="9">
        <f t="shared" si="41"/>
        <v>0.35354122363367113</v>
      </c>
      <c r="G139" s="9">
        <f t="shared" si="42"/>
        <v>1.0693125519139031</v>
      </c>
      <c r="H139" s="9">
        <f t="shared" si="43"/>
        <v>2.5932757023517157</v>
      </c>
      <c r="I139" s="9">
        <f t="shared" si="44"/>
        <v>3.8336782625718429</v>
      </c>
      <c r="J139" s="9">
        <f t="shared" si="45"/>
        <v>2.8285244637727738</v>
      </c>
      <c r="K139" s="11">
        <f t="shared" si="46"/>
        <v>0.40160642570281119</v>
      </c>
      <c r="L139" s="11">
        <f t="shared" si="47"/>
        <v>0.27397260273972601</v>
      </c>
      <c r="M139" s="11">
        <f t="shared" si="48"/>
        <v>0.36900369003690037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-0.2741364284413601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0.23751681649511652</v>
      </c>
      <c r="Q139" s="11">
        <f>2*'OddsRatio_working_3-way'!K139*'OddsRatio_working_3-way'!L139*'OddsRatio_working_3-way'!M139</f>
        <v>8.1202330425680869E-2</v>
      </c>
      <c r="R139" s="11">
        <f t="shared" si="49"/>
        <v>0</v>
      </c>
      <c r="S139" s="11">
        <f t="shared" si="50"/>
        <v>-0.86641829342255106</v>
      </c>
      <c r="T139" s="11">
        <f t="shared" si="51"/>
        <v>-0.29621138236668415</v>
      </c>
      <c r="U139" s="11">
        <f>'OddsRatio_working_3-way'!S139-'OddsRatio_working_3-way'!R139^2/3</f>
        <v>-0.86641829342255106</v>
      </c>
      <c r="V139" s="11">
        <f>'OddsRatio_working_3-way'!S139*'OddsRatio_working_3-way'!R139/3-2*'OddsRatio_working_3-way'!R139^3/27-'OddsRatio_working_3-way'!T139</f>
        <v>0.29621138236668415</v>
      </c>
      <c r="W139" s="11">
        <f>'OddsRatio_working_3-way'!V139^2+4*'OddsRatio_working_3-way'!U139^3/27</f>
        <v>-8.6148844571091454E-3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0.15520636866821147</v>
      </c>
      <c r="Y139" s="11">
        <f>IF('OddsRatio_working_3-way'!W139&gt;=0,IF('OddsRatio_working_3-way'!V139+SQRT('OddsRatio_working_3-way'!W139)&gt;0,0,PI()),ACOS('OddsRatio_working_3-way'!V139/(2*'OddsRatio_working_3-way'!X139)))</f>
        <v>0.30365464736931291</v>
      </c>
      <c r="Z139" s="11">
        <f>'OddsRatio_working_3-way'!X139^(1/3)*COS('OddsRatio_working_3-way'!Y139/3)</f>
        <v>0.53465627595695153</v>
      </c>
      <c r="AA139" s="11">
        <f>'OddsRatio_working_3-way'!X139^(1/3)*COS(('OddsRatio_working_3-way'!Y139+2*PI())/3)</f>
        <v>-0.31435550544169749</v>
      </c>
      <c r="AB139" s="11">
        <f>'OddsRatio_working_3-way'!X139^(1/3)*COS(('OddsRatio_working_3-way'!Y139+4*PI())/3)</f>
        <v>-0.22030077051525412</v>
      </c>
      <c r="AC139" s="11">
        <f>'OddsRatio_working_3-way'!X139^(1/3)*SIN('OddsRatio_working_3-way'!Y139/3)</f>
        <v>5.4302526528341041E-2</v>
      </c>
      <c r="AD139" s="11">
        <f>'OddsRatio_working_3-way'!X139^(1/3)*SIN(('OddsRatio_working_3-way'!Y139+2*PI())/3)</f>
        <v>0.43587465400733261</v>
      </c>
      <c r="AE139" s="11">
        <f>'OddsRatio_working_3-way'!X139^(1/3)*SIN(('OddsRatio_working_3-way'!Y139+4*PI())/3)</f>
        <v>-0.49017718053567361</v>
      </c>
      <c r="AF139" s="11">
        <f>-'OddsRatio_working_3-way'!U139/(3*'OddsRatio_working_3-way'!X139^(1/3))*COS(('OddsRatio_working_3-way'!Y139)/3)</f>
        <v>0.53465627595695153</v>
      </c>
      <c r="AG139" s="11">
        <f>-'OddsRatio_working_3-way'!U139/(3*'OddsRatio_working_3-way'!X139^(1/3))*COS(('OddsRatio_working_3-way'!Y139+2*PI())/3)</f>
        <v>-0.31435550544169749</v>
      </c>
      <c r="AH139" s="11">
        <f>-'OddsRatio_working_3-way'!U139/(3*'OddsRatio_working_3-way'!X139^(1/3))*COS(('OddsRatio_working_3-way'!Y139+4*PI())/3)</f>
        <v>-0.22030077051525412</v>
      </c>
      <c r="AI139" s="11">
        <f>'OddsRatio_working_3-way'!U139/(3*'OddsRatio_working_3-way'!X139^(1/3))*SIN(('OddsRatio_working_3-way'!Y139)/3)</f>
        <v>-5.4302526528341041E-2</v>
      </c>
      <c r="AJ139" s="11">
        <f>'OddsRatio_working_3-way'!U139/(3*'OddsRatio_working_3-way'!X139^(1/3))*SIN(('OddsRatio_working_3-way'!Y139+2*PI())/3)</f>
        <v>-0.43587465400733261</v>
      </c>
      <c r="AK139" s="11">
        <f>'OddsRatio_working_3-way'!U139/(3*'OddsRatio_working_3-way'!X139^(1/3))*SIN(('OddsRatio_working_3-way'!Y139+4*PI())/3)</f>
        <v>0.49017718053567361</v>
      </c>
      <c r="AL139" s="11">
        <f>'OddsRatio_working_3-way'!Z139+'OddsRatio_working_3-way'!AF139</f>
        <v>1.0693125519139031</v>
      </c>
      <c r="AM139" s="11">
        <f>'OddsRatio_working_3-way'!AA139+'OddsRatio_working_3-way'!AG139</f>
        <v>-0.62871101088339498</v>
      </c>
      <c r="AN139" s="11">
        <f>'OddsRatio_working_3-way'!AB139+'OddsRatio_working_3-way'!AH139</f>
        <v>-0.44060154103050825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1.0693125519139031</v>
      </c>
      <c r="AS139" s="11">
        <f>IF(('OddsRatio_working_3-way'!X139=0),IF(Q139&gt;0,-Q139^(1/3),(-Q139)^(1/3)),'OddsRatio_working_3-way'!AM139-'OddsRatio_working_3-way'!R139/3)</f>
        <v>-0.62871101088339498</v>
      </c>
      <c r="AT139" s="11">
        <f>IF(('OddsRatio_working_3-way'!X139=0),IF(Q139&gt;0,-Q139^(1/3),(-Q139)^(1/3)),'OddsRatio_working_3-way'!AN139-'OddsRatio_working_3-way'!R139/3)</f>
        <v>-0.44060154103050825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2.06</v>
      </c>
      <c r="B140" s="4">
        <f>IF('True_Odds_Calculator_3-way'!B141="","",'True_Odds_Calculator_3-way'!B141)</f>
        <v>3.84</v>
      </c>
      <c r="C140" s="4">
        <f>IF('True_Odds_Calculator_3-way'!C141="","",'True_Odds_Calculator_3-way'!C141)</f>
        <v>3.61</v>
      </c>
      <c r="D140" s="9">
        <f t="shared" si="39"/>
        <v>0.47650909747038367</v>
      </c>
      <c r="E140" s="9">
        <f t="shared" si="40"/>
        <v>0.25358778098113244</v>
      </c>
      <c r="F140" s="9">
        <f t="shared" si="41"/>
        <v>0.26990312154848395</v>
      </c>
      <c r="G140" s="9">
        <f t="shared" si="42"/>
        <v>1.0364111506596507</v>
      </c>
      <c r="H140" s="9">
        <f t="shared" si="43"/>
        <v>2.0985958196992298</v>
      </c>
      <c r="I140" s="9">
        <f t="shared" si="44"/>
        <v>3.9434076678734078</v>
      </c>
      <c r="J140" s="9">
        <f t="shared" si="45"/>
        <v>3.7050331032216883</v>
      </c>
      <c r="K140" s="11">
        <f t="shared" si="46"/>
        <v>0.4854368932038835</v>
      </c>
      <c r="L140" s="11">
        <f t="shared" si="47"/>
        <v>0.26041666666666669</v>
      </c>
      <c r="M140" s="11">
        <f t="shared" si="48"/>
        <v>0.2770083102493075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-0.27514337869456473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0.22796876260656751</v>
      </c>
      <c r="Q140" s="11">
        <f>2*'OddsRatio_working_3-way'!K140*'OddsRatio_working_3-way'!L140*'OddsRatio_working_3-way'!M140</f>
        <v>7.0036486207854853E-2</v>
      </c>
      <c r="R140" s="11">
        <f t="shared" si="49"/>
        <v>0</v>
      </c>
      <c r="S140" s="11">
        <f t="shared" si="50"/>
        <v>-0.82854533402976949</v>
      </c>
      <c r="T140" s="11">
        <f t="shared" si="51"/>
        <v>-0.25454541752066656</v>
      </c>
      <c r="U140" s="11">
        <f>'OddsRatio_working_3-way'!S140-'OddsRatio_working_3-way'!R140^2/3</f>
        <v>-0.82854533402976949</v>
      </c>
      <c r="V140" s="11">
        <f>'OddsRatio_working_3-way'!S140*'OddsRatio_working_3-way'!R140/3-2*'OddsRatio_working_3-way'!R140^3/27-'OddsRatio_working_3-way'!T140</f>
        <v>0.25454541752066656</v>
      </c>
      <c r="W140" s="11">
        <f>'OddsRatio_working_3-way'!V140^2+4*'OddsRatio_working_3-way'!U140^3/27</f>
        <v>-1.9471209342689644E-2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0.14514180903814389</v>
      </c>
      <c r="Y140" s="11">
        <f>IF('OddsRatio_working_3-way'!W140&gt;=0,IF('OddsRatio_working_3-way'!V140+SQRT('OddsRatio_working_3-way'!W140)&gt;0,0,PI()),ACOS('OddsRatio_working_3-way'!V140/(2*'OddsRatio_working_3-way'!X140)))</f>
        <v>0.50145258258865844</v>
      </c>
      <c r="Z140" s="11">
        <f>'OddsRatio_working_3-way'!X140^(1/3)*COS('OddsRatio_working_3-way'!Y140/3)</f>
        <v>0.51820557532982536</v>
      </c>
      <c r="AA140" s="11">
        <f>'OddsRatio_working_3-way'!X140^(1/3)*COS(('OddsRatio_working_3-way'!Y140+2*PI())/3)</f>
        <v>-0.33482312694212318</v>
      </c>
      <c r="AB140" s="11">
        <f>'OddsRatio_working_3-way'!X140^(1/3)*COS(('OddsRatio_working_3-way'!Y140+4*PI())/3)</f>
        <v>-0.18338244838770226</v>
      </c>
      <c r="AC140" s="11">
        <f>'OddsRatio_working_3-way'!X140^(1/3)*SIN('OddsRatio_working_3-way'!Y140/3)</f>
        <v>8.7434316529654638E-2</v>
      </c>
      <c r="AD140" s="11">
        <f>'OddsRatio_working_3-way'!X140^(1/3)*SIN(('OddsRatio_working_3-way'!Y140+2*PI())/3)</f>
        <v>0.40506203435353205</v>
      </c>
      <c r="AE140" s="11">
        <f>'OddsRatio_working_3-way'!X140^(1/3)*SIN(('OddsRatio_working_3-way'!Y140+4*PI())/3)</f>
        <v>-0.49249635088318655</v>
      </c>
      <c r="AF140" s="11">
        <f>-'OddsRatio_working_3-way'!U140/(3*'OddsRatio_working_3-way'!X140^(1/3))*COS(('OddsRatio_working_3-way'!Y140)/3)</f>
        <v>0.51820557532982547</v>
      </c>
      <c r="AG140" s="11">
        <f>-'OddsRatio_working_3-way'!U140/(3*'OddsRatio_working_3-way'!X140^(1/3))*COS(('OddsRatio_working_3-way'!Y140+2*PI())/3)</f>
        <v>-0.33482312694212329</v>
      </c>
      <c r="AH140" s="11">
        <f>-'OddsRatio_working_3-way'!U140/(3*'OddsRatio_working_3-way'!X140^(1/3))*COS(('OddsRatio_working_3-way'!Y140+4*PI())/3)</f>
        <v>-0.18338244838770229</v>
      </c>
      <c r="AI140" s="11">
        <f>'OddsRatio_working_3-way'!U140/(3*'OddsRatio_working_3-way'!X140^(1/3))*SIN(('OddsRatio_working_3-way'!Y140)/3)</f>
        <v>-8.7434316529654665E-2</v>
      </c>
      <c r="AJ140" s="11">
        <f>'OddsRatio_working_3-way'!U140/(3*'OddsRatio_working_3-way'!X140^(1/3))*SIN(('OddsRatio_working_3-way'!Y140+2*PI())/3)</f>
        <v>-0.40506203435353216</v>
      </c>
      <c r="AK140" s="11">
        <f>'OddsRatio_working_3-way'!U140/(3*'OddsRatio_working_3-way'!X140^(1/3))*SIN(('OddsRatio_working_3-way'!Y140+4*PI())/3)</f>
        <v>0.49249635088318666</v>
      </c>
      <c r="AL140" s="11">
        <f>'OddsRatio_working_3-way'!Z140+'OddsRatio_working_3-way'!AF140</f>
        <v>1.0364111506596507</v>
      </c>
      <c r="AM140" s="11">
        <f>'OddsRatio_working_3-way'!AA140+'OddsRatio_working_3-way'!AG140</f>
        <v>-0.66964625388424648</v>
      </c>
      <c r="AN140" s="11">
        <f>'OddsRatio_working_3-way'!AB140+'OddsRatio_working_3-way'!AH140</f>
        <v>-0.36676489677540458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1.0364111506596507</v>
      </c>
      <c r="AS140" s="11">
        <f>IF(('OddsRatio_working_3-way'!X140=0),IF(Q140&gt;0,-Q140^(1/3),(-Q140)^(1/3)),'OddsRatio_working_3-way'!AM140-'OddsRatio_working_3-way'!R140/3)</f>
        <v>-0.66964625388424648</v>
      </c>
      <c r="AT140" s="11">
        <f>IF(('OddsRatio_working_3-way'!X140=0),IF(Q140&gt;0,-Q140^(1/3),(-Q140)^(1/3)),'OddsRatio_working_3-way'!AN140-'OddsRatio_working_3-way'!R140/3)</f>
        <v>-0.36676489677540458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13.39</v>
      </c>
      <c r="B141" s="4">
        <f>IF('True_Odds_Calculator_3-way'!B142="","",'True_Odds_Calculator_3-way'!B142)</f>
        <v>8.0299999999999994</v>
      </c>
      <c r="C141" s="4">
        <f>IF('True_Odds_Calculator_3-way'!C142="","",'True_Odds_Calculator_3-way'!C142)</f>
        <v>1.2</v>
      </c>
      <c r="D141" s="9">
        <f t="shared" si="39"/>
        <v>6.7842408738753274E-2</v>
      </c>
      <c r="E141" s="9">
        <f t="shared" si="40"/>
        <v>0.11368797742036417</v>
      </c>
      <c r="F141" s="9">
        <f t="shared" si="41"/>
        <v>0.81846961384088235</v>
      </c>
      <c r="G141" s="9">
        <f t="shared" si="42"/>
        <v>1.1089622821013401</v>
      </c>
      <c r="H141" s="9">
        <f t="shared" si="43"/>
        <v>14.740042675235602</v>
      </c>
      <c r="I141" s="9">
        <f t="shared" si="44"/>
        <v>8.7960048431724207</v>
      </c>
      <c r="J141" s="9">
        <f t="shared" si="45"/>
        <v>1.2217924564202682</v>
      </c>
      <c r="K141" s="11">
        <f t="shared" si="46"/>
        <v>7.468259895444361E-2</v>
      </c>
      <c r="L141" s="11">
        <f t="shared" si="47"/>
        <v>0.12453300124533002</v>
      </c>
      <c r="M141" s="11">
        <f t="shared" si="48"/>
        <v>0.83333333333333337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-0.13501414133147072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0.15206232788358073</v>
      </c>
      <c r="Q141" s="11">
        <f>2*'OddsRatio_working_3-way'!K141*'OddsRatio_working_3-way'!L141*'OddsRatio_working_3-way'!M141</f>
        <v>1.5500746980997016E-2</v>
      </c>
      <c r="R141" s="11">
        <f t="shared" si="49"/>
        <v>0</v>
      </c>
      <c r="S141" s="11">
        <f t="shared" si="50"/>
        <v>-1.1262696365283347</v>
      </c>
      <c r="T141" s="11">
        <f t="shared" si="51"/>
        <v>-0.11480832176639497</v>
      </c>
      <c r="U141" s="11">
        <f>'OddsRatio_working_3-way'!S141-'OddsRatio_working_3-way'!R141^2/3</f>
        <v>-1.1262696365283347</v>
      </c>
      <c r="V141" s="11">
        <f>'OddsRatio_working_3-way'!S141*'OddsRatio_working_3-way'!R141/3-2*'OddsRatio_working_3-way'!R141^3/27-'OddsRatio_working_3-way'!T141</f>
        <v>0.11480832176639497</v>
      </c>
      <c r="W141" s="11">
        <f>'OddsRatio_working_3-way'!V141^2+4*'OddsRatio_working_3-way'!U141^3/27</f>
        <v>-0.19847152609203292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0.2300285182530902</v>
      </c>
      <c r="Y141" s="11">
        <f>IF('OddsRatio_working_3-way'!W141&gt;=0,IF('OddsRatio_working_3-way'!V141+SQRT('OddsRatio_working_3-way'!W141)&gt;0,0,PI()),ACOS('OddsRatio_working_3-way'!V141/(2*'OddsRatio_working_3-way'!X141)))</f>
        <v>1.3185783589103102</v>
      </c>
      <c r="Z141" s="11">
        <f>'OddsRatio_working_3-way'!X141^(1/3)*COS('OddsRatio_working_3-way'!Y141/3)</f>
        <v>0.55448114105067003</v>
      </c>
      <c r="AA141" s="11">
        <f>'OddsRatio_working_3-way'!X141^(1/3)*COS(('OddsRatio_working_3-way'!Y141+2*PI())/3)</f>
        <v>-0.50302898319623335</v>
      </c>
      <c r="AB141" s="11">
        <f>'OddsRatio_working_3-way'!X141^(1/3)*COS(('OddsRatio_working_3-way'!Y141+4*PI())/3)</f>
        <v>-5.1452157854436589E-2</v>
      </c>
      <c r="AC141" s="11">
        <f>'OddsRatio_working_3-way'!X141^(1/3)*SIN('OddsRatio_working_3-way'!Y141/3)</f>
        <v>0.26071800167088299</v>
      </c>
      <c r="AD141" s="11">
        <f>'OddsRatio_working_3-way'!X141^(1/3)*SIN(('OddsRatio_working_3-way'!Y141+2*PI())/3)</f>
        <v>0.34983575323382138</v>
      </c>
      <c r="AE141" s="11">
        <f>'OddsRatio_working_3-way'!X141^(1/3)*SIN(('OddsRatio_working_3-way'!Y141+4*PI())/3)</f>
        <v>-0.61055375490470432</v>
      </c>
      <c r="AF141" s="11">
        <f>-'OddsRatio_working_3-way'!U141/(3*'OddsRatio_working_3-way'!X141^(1/3))*COS(('OddsRatio_working_3-way'!Y141)/3)</f>
        <v>0.55448114105066992</v>
      </c>
      <c r="AG141" s="11">
        <f>-'OddsRatio_working_3-way'!U141/(3*'OddsRatio_working_3-way'!X141^(1/3))*COS(('OddsRatio_working_3-way'!Y141+2*PI())/3)</f>
        <v>-0.50302898319623324</v>
      </c>
      <c r="AH141" s="11">
        <f>-'OddsRatio_working_3-way'!U141/(3*'OddsRatio_working_3-way'!X141^(1/3))*COS(('OddsRatio_working_3-way'!Y141+4*PI())/3)</f>
        <v>-5.1452157854436582E-2</v>
      </c>
      <c r="AI141" s="11">
        <f>'OddsRatio_working_3-way'!U141/(3*'OddsRatio_working_3-way'!X141^(1/3))*SIN(('OddsRatio_working_3-way'!Y141)/3)</f>
        <v>-0.26071800167088299</v>
      </c>
      <c r="AJ141" s="11">
        <f>'OddsRatio_working_3-way'!U141/(3*'OddsRatio_working_3-way'!X141^(1/3))*SIN(('OddsRatio_working_3-way'!Y141+2*PI())/3)</f>
        <v>-0.34983575323382132</v>
      </c>
      <c r="AK141" s="11">
        <f>'OddsRatio_working_3-way'!U141/(3*'OddsRatio_working_3-way'!X141^(1/3))*SIN(('OddsRatio_working_3-way'!Y141+4*PI())/3)</f>
        <v>0.6105537549047042</v>
      </c>
      <c r="AL141" s="11">
        <f>'OddsRatio_working_3-way'!Z141+'OddsRatio_working_3-way'!AF141</f>
        <v>1.1089622821013401</v>
      </c>
      <c r="AM141" s="11">
        <f>'OddsRatio_working_3-way'!AA141+'OddsRatio_working_3-way'!AG141</f>
        <v>-1.0060579663924667</v>
      </c>
      <c r="AN141" s="11">
        <f>'OddsRatio_working_3-way'!AB141+'OddsRatio_working_3-way'!AH141</f>
        <v>-0.10290431570887318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1.1089622821013401</v>
      </c>
      <c r="AS141" s="11">
        <f>IF(('OddsRatio_working_3-way'!X141=0),IF(Q141&gt;0,-Q141^(1/3),(-Q141)^(1/3)),'OddsRatio_working_3-way'!AM141-'OddsRatio_working_3-way'!R141/3)</f>
        <v>-1.0060579663924667</v>
      </c>
      <c r="AT141" s="11">
        <f>IF(('OddsRatio_working_3-way'!X141=0),IF(Q141&gt;0,-Q141^(1/3),(-Q141)^(1/3)),'OddsRatio_working_3-way'!AN141-'OddsRatio_working_3-way'!R141/3)</f>
        <v>-0.10290431570887318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2.0499999999999998</v>
      </c>
      <c r="B142" s="4">
        <f>IF('True_Odds_Calculator_3-way'!B143="","",'True_Odds_Calculator_3-way'!B143)</f>
        <v>3.58</v>
      </c>
      <c r="C142" s="4">
        <f>IF('True_Odds_Calculator_3-way'!C143="","",'True_Odds_Calculator_3-way'!C143)</f>
        <v>3.84</v>
      </c>
      <c r="D142" s="9">
        <f t="shared" si="39"/>
        <v>0.47705076852382094</v>
      </c>
      <c r="E142" s="9">
        <f t="shared" si="40"/>
        <v>0.27074210598420106</v>
      </c>
      <c r="F142" s="9">
        <f t="shared" si="41"/>
        <v>0.25220712549197816</v>
      </c>
      <c r="G142" s="9">
        <f t="shared" si="42"/>
        <v>1.0440123357547875</v>
      </c>
      <c r="H142" s="9">
        <f t="shared" si="43"/>
        <v>2.0962129525425262</v>
      </c>
      <c r="I142" s="9">
        <f t="shared" si="44"/>
        <v>3.6935518262473521</v>
      </c>
      <c r="J142" s="9">
        <f t="shared" si="45"/>
        <v>3.9649950335435964</v>
      </c>
      <c r="K142" s="11">
        <f t="shared" si="46"/>
        <v>0.48780487804878053</v>
      </c>
      <c r="L142" s="11">
        <f t="shared" si="47"/>
        <v>0.27932960893854747</v>
      </c>
      <c r="M142" s="11">
        <f t="shared" si="48"/>
        <v>0.26041666666666669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-0.27299785393105325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0.22958111913521373</v>
      </c>
      <c r="Q142" s="11">
        <f>2*'OddsRatio_working_3-way'!K142*'OddsRatio_working_3-way'!L142*'OddsRatio_working_3-way'!M142</f>
        <v>7.0967888449834232E-2</v>
      </c>
      <c r="R142" s="11">
        <f t="shared" si="49"/>
        <v>0</v>
      </c>
      <c r="S142" s="11">
        <f t="shared" si="50"/>
        <v>-0.84096309120875146</v>
      </c>
      <c r="T142" s="11">
        <f t="shared" si="51"/>
        <v>-0.25995767888987681</v>
      </c>
      <c r="U142" s="11">
        <f>'OddsRatio_working_3-way'!S142-'OddsRatio_working_3-way'!R142^2/3</f>
        <v>-0.84096309120875146</v>
      </c>
      <c r="V142" s="11">
        <f>'OddsRatio_working_3-way'!S142*'OddsRatio_working_3-way'!R142/3-2*'OddsRatio_working_3-way'!R142^3/27-'OddsRatio_working_3-way'!T142</f>
        <v>0.25995767888987681</v>
      </c>
      <c r="W142" s="11">
        <f>'OddsRatio_working_3-way'!V142^2+4*'OddsRatio_working_3-way'!U142^3/27</f>
        <v>-2.0532377004940261E-2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0.14841695642576741</v>
      </c>
      <c r="Y142" s="11">
        <f>IF('OddsRatio_working_3-way'!W142&gt;=0,IF('OddsRatio_working_3-way'!V142+SQRT('OddsRatio_working_3-way'!W142)&gt;0,0,PI()),ACOS('OddsRatio_working_3-way'!V142/(2*'OddsRatio_working_3-way'!X142)))</f>
        <v>0.50377159874631228</v>
      </c>
      <c r="Z142" s="11">
        <f>'OddsRatio_working_3-way'!X142^(1/3)*COS('OddsRatio_working_3-way'!Y142/3)</f>
        <v>0.52200616787739385</v>
      </c>
      <c r="AA142" s="11">
        <f>'OddsRatio_working_3-way'!X142^(1/3)*COS(('OddsRatio_working_3-way'!Y142+2*PI())/3)</f>
        <v>-0.33763821508399106</v>
      </c>
      <c r="AB142" s="11">
        <f>'OddsRatio_working_3-way'!X142^(1/3)*COS(('OddsRatio_working_3-way'!Y142+4*PI())/3)</f>
        <v>-0.18436795279340318</v>
      </c>
      <c r="AC142" s="11">
        <f>'OddsRatio_working_3-way'!X142^(1/3)*SIN('OddsRatio_working_3-way'!Y142/3)</f>
        <v>8.8490627192235632E-2</v>
      </c>
      <c r="AD142" s="11">
        <f>'OddsRatio_working_3-way'!X142^(1/3)*SIN(('OddsRatio_working_3-way'!Y142+2*PI())/3)</f>
        <v>0.40782528871786972</v>
      </c>
      <c r="AE142" s="11">
        <f>'OddsRatio_working_3-way'!X142^(1/3)*SIN(('OddsRatio_working_3-way'!Y142+4*PI())/3)</f>
        <v>-0.49631591591010521</v>
      </c>
      <c r="AF142" s="11">
        <f>-'OddsRatio_working_3-way'!U142/(3*'OddsRatio_working_3-way'!X142^(1/3))*COS(('OddsRatio_working_3-way'!Y142)/3)</f>
        <v>0.52200616787739373</v>
      </c>
      <c r="AG142" s="11">
        <f>-'OddsRatio_working_3-way'!U142/(3*'OddsRatio_working_3-way'!X142^(1/3))*COS(('OddsRatio_working_3-way'!Y142+2*PI())/3)</f>
        <v>-0.33763821508399094</v>
      </c>
      <c r="AH142" s="11">
        <f>-'OddsRatio_working_3-way'!U142/(3*'OddsRatio_working_3-way'!X142^(1/3))*COS(('OddsRatio_working_3-way'!Y142+4*PI())/3)</f>
        <v>-0.18436795279340315</v>
      </c>
      <c r="AI142" s="11">
        <f>'OddsRatio_working_3-way'!U142/(3*'OddsRatio_working_3-way'!X142^(1/3))*SIN(('OddsRatio_working_3-way'!Y142)/3)</f>
        <v>-8.8490627192235619E-2</v>
      </c>
      <c r="AJ142" s="11">
        <f>'OddsRatio_working_3-way'!U142/(3*'OddsRatio_working_3-way'!X142^(1/3))*SIN(('OddsRatio_working_3-way'!Y142+2*PI())/3)</f>
        <v>-0.40782528871786961</v>
      </c>
      <c r="AK142" s="11">
        <f>'OddsRatio_working_3-way'!U142/(3*'OddsRatio_working_3-way'!X142^(1/3))*SIN(('OddsRatio_working_3-way'!Y142+4*PI())/3)</f>
        <v>0.49631591591010515</v>
      </c>
      <c r="AL142" s="11">
        <f>'OddsRatio_working_3-way'!Z142+'OddsRatio_working_3-way'!AF142</f>
        <v>1.0440123357547875</v>
      </c>
      <c r="AM142" s="11">
        <f>'OddsRatio_working_3-way'!AA142+'OddsRatio_working_3-way'!AG142</f>
        <v>-0.675276430167982</v>
      </c>
      <c r="AN142" s="11">
        <f>'OddsRatio_working_3-way'!AB142+'OddsRatio_working_3-way'!AH142</f>
        <v>-0.36873590558680636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1.0440123357547875</v>
      </c>
      <c r="AS142" s="11">
        <f>IF(('OddsRatio_working_3-way'!X142=0),IF(Q142&gt;0,-Q142^(1/3),(-Q142)^(1/3)),'OddsRatio_working_3-way'!AM142-'OddsRatio_working_3-way'!R142/3)</f>
        <v>-0.675276430167982</v>
      </c>
      <c r="AT142" s="11">
        <f>IF(('OddsRatio_working_3-way'!X142=0),IF(Q142&gt;0,-Q142^(1/3),(-Q142)^(1/3)),'OddsRatio_working_3-way'!AN142-'OddsRatio_working_3-way'!R142/3)</f>
        <v>-0.36873590558680636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2.76</v>
      </c>
      <c r="B143" s="4">
        <f>IF('True_Odds_Calculator_3-way'!B144="","",'True_Odds_Calculator_3-way'!B144)</f>
        <v>3.69</v>
      </c>
      <c r="C143" s="4">
        <f>IF('True_Odds_Calculator_3-way'!C144="","",'True_Odds_Calculator_3-way'!C144)</f>
        <v>2.54</v>
      </c>
      <c r="D143" s="9">
        <f t="shared" si="39"/>
        <v>0.35295682011117635</v>
      </c>
      <c r="E143" s="9">
        <f t="shared" si="40"/>
        <v>0.26302697661582286</v>
      </c>
      <c r="F143" s="9">
        <f t="shared" si="41"/>
        <v>0.38401620327300073</v>
      </c>
      <c r="G143" s="9">
        <f t="shared" si="42"/>
        <v>1.0415953154711004</v>
      </c>
      <c r="H143" s="9">
        <f t="shared" si="43"/>
        <v>2.8332077552291364</v>
      </c>
      <c r="I143" s="9">
        <f t="shared" si="44"/>
        <v>3.8018913986172596</v>
      </c>
      <c r="J143" s="9">
        <f t="shared" si="45"/>
        <v>2.6040567858254944</v>
      </c>
      <c r="K143" s="11">
        <f t="shared" si="46"/>
        <v>0.3623188405797102</v>
      </c>
      <c r="L143" s="11">
        <f t="shared" si="47"/>
        <v>0.2710027100271003</v>
      </c>
      <c r="M143" s="11">
        <f t="shared" si="48"/>
        <v>0.39370078740157477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-0.28184900358646392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0.23155686309801593</v>
      </c>
      <c r="Q143" s="11">
        <f>2*'OddsRatio_working_3-way'!K143*'OddsRatio_working_3-way'!L143*'OddsRatio_working_3-way'!M143</f>
        <v>7.7314478496833372E-2</v>
      </c>
      <c r="R143" s="11">
        <f t="shared" si="49"/>
        <v>0</v>
      </c>
      <c r="S143" s="11">
        <f t="shared" si="50"/>
        <v>-0.82156353278354</v>
      </c>
      <c r="T143" s="11">
        <f t="shared" si="51"/>
        <v>-0.2743116970896628</v>
      </c>
      <c r="U143" s="11">
        <f>'OddsRatio_working_3-way'!S143-'OddsRatio_working_3-way'!R143^2/3</f>
        <v>-0.82156353278354</v>
      </c>
      <c r="V143" s="11">
        <f>'OddsRatio_working_3-way'!S143*'OddsRatio_working_3-way'!R143/3-2*'OddsRatio_working_3-way'!R143^3/27-'OddsRatio_working_3-way'!T143</f>
        <v>0.2743116970896628</v>
      </c>
      <c r="W143" s="11">
        <f>'OddsRatio_working_3-way'!V143^2+4*'OddsRatio_working_3-way'!U143^3/27</f>
        <v>-6.9053855738255149E-3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0.14331110628108731</v>
      </c>
      <c r="Y143" s="11">
        <f>IF('OddsRatio_working_3-way'!W143&gt;=0,IF('OddsRatio_working_3-way'!V143+SQRT('OddsRatio_working_3-way'!W143)&gt;0,0,PI()),ACOS('OddsRatio_working_3-way'!V143/(2*'OddsRatio_working_3-way'!X143)))</f>
        <v>0.29414739434763315</v>
      </c>
      <c r="Z143" s="11">
        <f>'OddsRatio_working_3-way'!X143^(1/3)*COS('OddsRatio_working_3-way'!Y143/3)</f>
        <v>0.52079765773555009</v>
      </c>
      <c r="AA143" s="11">
        <f>'OddsRatio_working_3-way'!X143^(1/3)*COS(('OddsRatio_working_3-way'!Y143+2*PI())/3)</f>
        <v>-0.30476360057640134</v>
      </c>
      <c r="AB143" s="11">
        <f>'OddsRatio_working_3-way'!X143^(1/3)*COS(('OddsRatio_working_3-way'!Y143+4*PI())/3)</f>
        <v>-0.21603405715914895</v>
      </c>
      <c r="AC143" s="11">
        <f>'OddsRatio_working_3-way'!X143^(1/3)*SIN('OddsRatio_working_3-way'!Y143/3)</f>
        <v>5.1228025777023407E-2</v>
      </c>
      <c r="AD143" s="11">
        <f>'OddsRatio_working_3-way'!X143^(1/3)*SIN(('OddsRatio_working_3-way'!Y143+2*PI())/3)</f>
        <v>0.42540998894190807</v>
      </c>
      <c r="AE143" s="11">
        <f>'OddsRatio_working_3-way'!X143^(1/3)*SIN(('OddsRatio_working_3-way'!Y143+4*PI())/3)</f>
        <v>-0.4766380147189313</v>
      </c>
      <c r="AF143" s="11">
        <f>-'OddsRatio_working_3-way'!U143/(3*'OddsRatio_working_3-way'!X143^(1/3))*COS(('OddsRatio_working_3-way'!Y143)/3)</f>
        <v>0.5207976577355502</v>
      </c>
      <c r="AG143" s="11">
        <f>-'OddsRatio_working_3-way'!U143/(3*'OddsRatio_working_3-way'!X143^(1/3))*COS(('OddsRatio_working_3-way'!Y143+2*PI())/3)</f>
        <v>-0.30476360057640139</v>
      </c>
      <c r="AH143" s="11">
        <f>-'OddsRatio_working_3-way'!U143/(3*'OddsRatio_working_3-way'!X143^(1/3))*COS(('OddsRatio_working_3-way'!Y143+4*PI())/3)</f>
        <v>-0.216034057159149</v>
      </c>
      <c r="AI143" s="11">
        <f>'OddsRatio_working_3-way'!U143/(3*'OddsRatio_working_3-way'!X143^(1/3))*SIN(('OddsRatio_working_3-way'!Y143)/3)</f>
        <v>-5.1228025777023414E-2</v>
      </c>
      <c r="AJ143" s="11">
        <f>'OddsRatio_working_3-way'!U143/(3*'OddsRatio_working_3-way'!X143^(1/3))*SIN(('OddsRatio_working_3-way'!Y143+2*PI())/3)</f>
        <v>-0.42540998894190812</v>
      </c>
      <c r="AK143" s="11">
        <f>'OddsRatio_working_3-way'!U143/(3*'OddsRatio_working_3-way'!X143^(1/3))*SIN(('OddsRatio_working_3-way'!Y143+4*PI())/3)</f>
        <v>0.47663801471893141</v>
      </c>
      <c r="AL143" s="11">
        <f>'OddsRatio_working_3-way'!Z143+'OddsRatio_working_3-way'!AF143</f>
        <v>1.0415953154711004</v>
      </c>
      <c r="AM143" s="11">
        <f>'OddsRatio_working_3-way'!AA143+'OddsRatio_working_3-way'!AG143</f>
        <v>-0.60952720115280279</v>
      </c>
      <c r="AN143" s="11">
        <f>'OddsRatio_working_3-way'!AB143+'OddsRatio_working_3-way'!AH143</f>
        <v>-0.43206811431829795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1.0415953154711004</v>
      </c>
      <c r="AS143" s="11">
        <f>IF(('OddsRatio_working_3-way'!X143=0),IF(Q143&gt;0,-Q143^(1/3),(-Q143)^(1/3)),'OddsRatio_working_3-way'!AM143-'OddsRatio_working_3-way'!R143/3)</f>
        <v>-0.60952720115280279</v>
      </c>
      <c r="AT143" s="11">
        <f>IF(('OddsRatio_working_3-way'!X143=0),IF(Q143&gt;0,-Q143^(1/3),(-Q143)^(1/3)),'OddsRatio_working_3-way'!AN143-'OddsRatio_working_3-way'!R143/3)</f>
        <v>-0.43206811431829795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2.12</v>
      </c>
      <c r="B144" s="4">
        <f>IF('True_Odds_Calculator_3-way'!B145="","",'True_Odds_Calculator_3-way'!B145)</f>
        <v>3.7</v>
      </c>
      <c r="C144" s="4">
        <f>IF('True_Odds_Calculator_3-way'!C145="","",'True_Odds_Calculator_3-way'!C145)</f>
        <v>3.49</v>
      </c>
      <c r="D144" s="9">
        <f t="shared" si="39"/>
        <v>0.46072846730899303</v>
      </c>
      <c r="E144" s="9">
        <f t="shared" si="40"/>
        <v>0.26166483577262017</v>
      </c>
      <c r="F144" s="9">
        <f t="shared" si="41"/>
        <v>0.27760669691838685</v>
      </c>
      <c r="G144" s="9">
        <f t="shared" si="42"/>
        <v>1.0450677005373017</v>
      </c>
      <c r="H144" s="9">
        <f t="shared" si="43"/>
        <v>2.1704758246017781</v>
      </c>
      <c r="I144" s="9">
        <f t="shared" si="44"/>
        <v>3.8216827914507152</v>
      </c>
      <c r="J144" s="9">
        <f t="shared" si="45"/>
        <v>3.6022185743378818</v>
      </c>
      <c r="K144" s="11">
        <f t="shared" si="46"/>
        <v>0.47169811320754712</v>
      </c>
      <c r="L144" s="11">
        <f t="shared" si="47"/>
        <v>0.27027027027027023</v>
      </c>
      <c r="M144" s="11">
        <f t="shared" si="48"/>
        <v>0.28653295128939826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-0.27505409934993119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0.23049756790363374</v>
      </c>
      <c r="Q144" s="11">
        <f>2*'OddsRatio_working_3-way'!K144*'OddsRatio_working_3-way'!L144*'OddsRatio_working_3-way'!M144</f>
        <v>7.3057866213513054E-2</v>
      </c>
      <c r="R144" s="11">
        <f t="shared" si="49"/>
        <v>0</v>
      </c>
      <c r="S144" s="11">
        <f t="shared" si="50"/>
        <v>-0.83800811712458267</v>
      </c>
      <c r="T144" s="11">
        <f t="shared" si="51"/>
        <v>-0.26561271541191206</v>
      </c>
      <c r="U144" s="11">
        <f>'OddsRatio_working_3-way'!S144-'OddsRatio_working_3-way'!R144^2/3</f>
        <v>-0.83800811712458267</v>
      </c>
      <c r="V144" s="11">
        <f>'OddsRatio_working_3-way'!S144*'OddsRatio_working_3-way'!R144/3-2*'OddsRatio_working_3-way'!R144^3/27-'OddsRatio_working_3-way'!T144</f>
        <v>0.26561271541191206</v>
      </c>
      <c r="W144" s="11">
        <f>'OddsRatio_working_3-way'!V144^2+4*'OddsRatio_working_3-way'!U144^3/27</f>
        <v>-1.663471100732522E-2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0.14763538328921577</v>
      </c>
      <c r="Y144" s="11">
        <f>IF('OddsRatio_working_3-way'!W144&gt;=0,IF('OddsRatio_working_3-way'!V144+SQRT('OddsRatio_working_3-way'!W144)&gt;0,0,PI()),ACOS('OddsRatio_working_3-way'!V144/(2*'OddsRatio_working_3-way'!X144)))</f>
        <v>0.45204337423996588</v>
      </c>
      <c r="Z144" s="11">
        <f>'OddsRatio_working_3-way'!X144^(1/3)*COS('OddsRatio_working_3-way'!Y144/3)</f>
        <v>0.52253385026865085</v>
      </c>
      <c r="AA144" s="11">
        <f>'OddsRatio_working_3-way'!X144^(1/3)*COS(('OddsRatio_working_3-way'!Y144+2*PI())/3)</f>
        <v>-0.32997508166402717</v>
      </c>
      <c r="AB144" s="11">
        <f>'OddsRatio_working_3-way'!X144^(1/3)*COS(('OddsRatio_working_3-way'!Y144+4*PI())/3)</f>
        <v>-0.19255876860462345</v>
      </c>
      <c r="AC144" s="11">
        <f>'OddsRatio_working_3-way'!X144^(1/3)*SIN('OddsRatio_working_3-way'!Y144/3)</f>
        <v>7.933734533589254E-2</v>
      </c>
      <c r="AD144" s="11">
        <f>'OddsRatio_working_3-way'!X144^(1/3)*SIN(('OddsRatio_working_3-way'!Y144+2*PI())/3)</f>
        <v>0.41285891600199964</v>
      </c>
      <c r="AE144" s="11">
        <f>'OddsRatio_working_3-way'!X144^(1/3)*SIN(('OddsRatio_working_3-way'!Y144+4*PI())/3)</f>
        <v>-0.49219626133789213</v>
      </c>
      <c r="AF144" s="11">
        <f>-'OddsRatio_working_3-way'!U144/(3*'OddsRatio_working_3-way'!X144^(1/3))*COS(('OddsRatio_working_3-way'!Y144)/3)</f>
        <v>0.52253385026865085</v>
      </c>
      <c r="AG144" s="11">
        <f>-'OddsRatio_working_3-way'!U144/(3*'OddsRatio_working_3-way'!X144^(1/3))*COS(('OddsRatio_working_3-way'!Y144+2*PI())/3)</f>
        <v>-0.32997508166402717</v>
      </c>
      <c r="AH144" s="11">
        <f>-'OddsRatio_working_3-way'!U144/(3*'OddsRatio_working_3-way'!X144^(1/3))*COS(('OddsRatio_working_3-way'!Y144+4*PI())/3)</f>
        <v>-0.19255876860462345</v>
      </c>
      <c r="AI144" s="11">
        <f>'OddsRatio_working_3-way'!U144/(3*'OddsRatio_working_3-way'!X144^(1/3))*SIN(('OddsRatio_working_3-way'!Y144)/3)</f>
        <v>-7.933734533589254E-2</v>
      </c>
      <c r="AJ144" s="11">
        <f>'OddsRatio_working_3-way'!U144/(3*'OddsRatio_working_3-way'!X144^(1/3))*SIN(('OddsRatio_working_3-way'!Y144+2*PI())/3)</f>
        <v>-0.41285891600199964</v>
      </c>
      <c r="AK144" s="11">
        <f>'OddsRatio_working_3-way'!U144/(3*'OddsRatio_working_3-way'!X144^(1/3))*SIN(('OddsRatio_working_3-way'!Y144+4*PI())/3)</f>
        <v>0.49219626133789213</v>
      </c>
      <c r="AL144" s="11">
        <f>'OddsRatio_working_3-way'!Z144+'OddsRatio_working_3-way'!AF144</f>
        <v>1.0450677005373017</v>
      </c>
      <c r="AM144" s="11">
        <f>'OddsRatio_working_3-way'!AA144+'OddsRatio_working_3-way'!AG144</f>
        <v>-0.65995016332805434</v>
      </c>
      <c r="AN144" s="11">
        <f>'OddsRatio_working_3-way'!AB144+'OddsRatio_working_3-way'!AH144</f>
        <v>-0.38511753720924691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1.0450677005373017</v>
      </c>
      <c r="AS144" s="11">
        <f>IF(('OddsRatio_working_3-way'!X144=0),IF(Q144&gt;0,-Q144^(1/3),(-Q144)^(1/3)),'OddsRatio_working_3-way'!AM144-'OddsRatio_working_3-way'!R144/3)</f>
        <v>-0.65995016332805434</v>
      </c>
      <c r="AT144" s="11">
        <f>IF(('OddsRatio_working_3-way'!X144=0),IF(Q144&gt;0,-Q144^(1/3),(-Q144)^(1/3)),'OddsRatio_working_3-way'!AN144-'OddsRatio_working_3-way'!R144/3)</f>
        <v>-0.38511753720924691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6.23</v>
      </c>
      <c r="B145" s="4">
        <f>IF('True_Odds_Calculator_3-way'!B146="","",'True_Odds_Calculator_3-way'!B146)</f>
        <v>4.5999999999999996</v>
      </c>
      <c r="C145" s="4">
        <f>IF('True_Odds_Calculator_3-way'!C146="","",'True_Odds_Calculator_3-way'!C146)</f>
        <v>1.54</v>
      </c>
      <c r="D145" s="9">
        <f t="shared" si="39"/>
        <v>0.15369776333653154</v>
      </c>
      <c r="E145" s="9">
        <f t="shared" si="40"/>
        <v>0.20876083411411619</v>
      </c>
      <c r="F145" s="9">
        <f t="shared" si="41"/>
        <v>0.63754140254935221</v>
      </c>
      <c r="G145" s="9">
        <f t="shared" si="42"/>
        <v>1.0528251533540955</v>
      </c>
      <c r="H145" s="9">
        <f t="shared" si="43"/>
        <v>6.5062755520419193</v>
      </c>
      <c r="I145" s="9">
        <f t="shared" si="44"/>
        <v>4.790170552074744</v>
      </c>
      <c r="J145" s="9">
        <f t="shared" si="45"/>
        <v>1.5685255828112117</v>
      </c>
      <c r="K145" s="11">
        <f t="shared" si="46"/>
        <v>0.16051364365971107</v>
      </c>
      <c r="L145" s="11">
        <f t="shared" si="47"/>
        <v>0.21739130434782611</v>
      </c>
      <c r="M145" s="11">
        <f t="shared" si="48"/>
        <v>0.64935064935064934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-0.23037287926673089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0.21231124239010346</v>
      </c>
      <c r="Q145" s="11">
        <f>2*'OddsRatio_working_3-way'!K145*'OddsRatio_working_3-way'!L145*'OddsRatio_working_3-way'!M145</f>
        <v>4.5317234234813972E-2</v>
      </c>
      <c r="R145" s="11">
        <f t="shared" si="49"/>
        <v>0</v>
      </c>
      <c r="S145" s="11">
        <f t="shared" si="50"/>
        <v>-0.92159825004524398</v>
      </c>
      <c r="T145" s="11">
        <f t="shared" si="51"/>
        <v>-0.19671254003100191</v>
      </c>
      <c r="U145" s="11">
        <f>'OddsRatio_working_3-way'!S145-'OddsRatio_working_3-way'!R145^2/3</f>
        <v>-0.92159825004524398</v>
      </c>
      <c r="V145" s="11">
        <f>'OddsRatio_working_3-way'!S145*'OddsRatio_working_3-way'!R145/3-2*'OddsRatio_working_3-way'!R145^3/27-'OddsRatio_working_3-way'!T145</f>
        <v>0.19671254003100191</v>
      </c>
      <c r="W145" s="11">
        <f>'OddsRatio_working_3-way'!V145^2+4*'OddsRatio_working_3-way'!U145^3/27</f>
        <v>-7.7267633002004815E-2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0.17026703762579337</v>
      </c>
      <c r="Y145" s="11">
        <f>IF('OddsRatio_working_3-way'!W145&gt;=0,IF('OddsRatio_working_3-way'!V145+SQRT('OddsRatio_working_3-way'!W145)&gt;0,0,PI()),ACOS('OddsRatio_working_3-way'!V145/(2*'OddsRatio_working_3-way'!X145)))</f>
        <v>0.95493857103493551</v>
      </c>
      <c r="Z145" s="11">
        <f>'OddsRatio_working_3-way'!X145^(1/3)*COS('OddsRatio_working_3-way'!Y145/3)</f>
        <v>0.52641257667704777</v>
      </c>
      <c r="AA145" s="11">
        <f>'OddsRatio_working_3-way'!X145^(1/3)*COS(('OddsRatio_working_3-way'!Y145+2*PI())/3)</f>
        <v>-0.41342916225752618</v>
      </c>
      <c r="AB145" s="11">
        <f>'OddsRatio_working_3-way'!X145^(1/3)*COS(('OddsRatio_working_3-way'!Y145+4*PI())/3)</f>
        <v>-0.11298341441952171</v>
      </c>
      <c r="AC145" s="11">
        <f>'OddsRatio_working_3-way'!X145^(1/3)*SIN('OddsRatio_working_3-way'!Y145/3)</f>
        <v>0.17346243339115042</v>
      </c>
      <c r="AD145" s="11">
        <f>'OddsRatio_working_3-way'!X145^(1/3)*SIN(('OddsRatio_working_3-way'!Y145+2*PI())/3)</f>
        <v>0.36915544757837188</v>
      </c>
      <c r="AE145" s="11">
        <f>'OddsRatio_working_3-way'!X145^(1/3)*SIN(('OddsRatio_working_3-way'!Y145+4*PI())/3)</f>
        <v>-0.54261788096952224</v>
      </c>
      <c r="AF145" s="11">
        <f>-'OddsRatio_working_3-way'!U145/(3*'OddsRatio_working_3-way'!X145^(1/3))*COS(('OddsRatio_working_3-way'!Y145)/3)</f>
        <v>0.52641257667704777</v>
      </c>
      <c r="AG145" s="11">
        <f>-'OddsRatio_working_3-way'!U145/(3*'OddsRatio_working_3-way'!X145^(1/3))*COS(('OddsRatio_working_3-way'!Y145+2*PI())/3)</f>
        <v>-0.41342916225752618</v>
      </c>
      <c r="AH145" s="11">
        <f>-'OddsRatio_working_3-way'!U145/(3*'OddsRatio_working_3-way'!X145^(1/3))*COS(('OddsRatio_working_3-way'!Y145+4*PI())/3)</f>
        <v>-0.11298341441952171</v>
      </c>
      <c r="AI145" s="11">
        <f>'OddsRatio_working_3-way'!U145/(3*'OddsRatio_working_3-way'!X145^(1/3))*SIN(('OddsRatio_working_3-way'!Y145)/3)</f>
        <v>-0.17346243339115042</v>
      </c>
      <c r="AJ145" s="11">
        <f>'OddsRatio_working_3-way'!U145/(3*'OddsRatio_working_3-way'!X145^(1/3))*SIN(('OddsRatio_working_3-way'!Y145+2*PI())/3)</f>
        <v>-0.36915544757837188</v>
      </c>
      <c r="AK145" s="11">
        <f>'OddsRatio_working_3-way'!U145/(3*'OddsRatio_working_3-way'!X145^(1/3))*SIN(('OddsRatio_working_3-way'!Y145+4*PI())/3)</f>
        <v>0.54261788096952224</v>
      </c>
      <c r="AL145" s="11">
        <f>'OddsRatio_working_3-way'!Z145+'OddsRatio_working_3-way'!AF145</f>
        <v>1.0528251533540955</v>
      </c>
      <c r="AM145" s="11">
        <f>'OddsRatio_working_3-way'!AA145+'OddsRatio_working_3-way'!AG145</f>
        <v>-0.82685832451505237</v>
      </c>
      <c r="AN145" s="11">
        <f>'OddsRatio_working_3-way'!AB145+'OddsRatio_working_3-way'!AH145</f>
        <v>-0.22596682883904343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1.0528251533540955</v>
      </c>
      <c r="AS145" s="11">
        <f>IF(('OddsRatio_working_3-way'!X145=0),IF(Q145&gt;0,-Q145^(1/3),(-Q145)^(1/3)),'OddsRatio_working_3-way'!AM145-'OddsRatio_working_3-way'!R145/3)</f>
        <v>-0.82685832451505237</v>
      </c>
      <c r="AT145" s="11">
        <f>IF(('OddsRatio_working_3-way'!X145=0),IF(Q145&gt;0,-Q145^(1/3),(-Q145)^(1/3)),'OddsRatio_working_3-way'!AN145-'OddsRatio_working_3-way'!R145/3)</f>
        <v>-0.22596682883904343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2.34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3.22</v>
      </c>
      <c r="D146" s="9">
        <f t="shared" si="39"/>
        <v>0.41919810668473373</v>
      </c>
      <c r="E146" s="9">
        <f t="shared" si="40"/>
        <v>0.27734786946382239</v>
      </c>
      <c r="F146" s="9">
        <f t="shared" si="41"/>
        <v>0.30345402385144404</v>
      </c>
      <c r="G146" s="9">
        <f t="shared" si="42"/>
        <v>1.0339604159250388</v>
      </c>
      <c r="H146" s="9">
        <f t="shared" si="43"/>
        <v>2.385506957339552</v>
      </c>
      <c r="I146" s="9">
        <f t="shared" si="44"/>
        <v>3.6055802481310977</v>
      </c>
      <c r="J146" s="9">
        <f t="shared" si="45"/>
        <v>3.2953921233535861</v>
      </c>
      <c r="K146" s="11">
        <f t="shared" si="46"/>
        <v>0.42735042735042739</v>
      </c>
      <c r="L146" s="11">
        <f t="shared" si="47"/>
        <v>0.28409090909090912</v>
      </c>
      <c r="M146" s="11">
        <f t="shared" si="48"/>
        <v>0.3105590062111801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-0.28264670112496204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0.22923935967414227</v>
      </c>
      <c r="Q146" s="11">
        <f>2*'OddsRatio_working_3-way'!K146*'OddsRatio_working_3-way'!L146*'OddsRatio_working_3-way'!M146</f>
        <v>7.5407684103336287E-2</v>
      </c>
      <c r="R146" s="11">
        <f t="shared" si="49"/>
        <v>0</v>
      </c>
      <c r="S146" s="11">
        <f t="shared" si="50"/>
        <v>-0.81104558716498998</v>
      </c>
      <c r="T146" s="11">
        <f t="shared" si="51"/>
        <v>-0.26679131156743097</v>
      </c>
      <c r="U146" s="11">
        <f>'OddsRatio_working_3-way'!S146-'OddsRatio_working_3-way'!R146^2/3</f>
        <v>-0.81104558716498998</v>
      </c>
      <c r="V146" s="11">
        <f>'OddsRatio_working_3-way'!S146*'OddsRatio_working_3-way'!R146/3-2*'OddsRatio_working_3-way'!R146^3/27-'OddsRatio_working_3-way'!T146</f>
        <v>0.26679131156743097</v>
      </c>
      <c r="W146" s="11">
        <f>'OddsRatio_working_3-way'!V146^2+4*'OddsRatio_working_3-way'!U146^3/27</f>
        <v>-7.8596830296948916E-3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0.14056785457348073</v>
      </c>
      <c r="Y146" s="11">
        <f>IF('OddsRatio_working_3-way'!W146&gt;=0,IF('OddsRatio_working_3-way'!V146+SQRT('OddsRatio_working_3-way'!W146)&gt;0,0,PI()),ACOS('OddsRatio_working_3-way'!V146/(2*'OddsRatio_working_3-way'!X146)))</f>
        <v>0.32082060570587667</v>
      </c>
      <c r="Z146" s="11">
        <f>'OddsRatio_working_3-way'!X146^(1/3)*COS('OddsRatio_working_3-way'!Y146/3)</f>
        <v>0.51698020796251942</v>
      </c>
      <c r="AA146" s="11">
        <f>'OddsRatio_working_3-way'!X146^(1/3)*COS(('OddsRatio_working_3-way'!Y146+2*PI())/3)</f>
        <v>-0.30655251364328229</v>
      </c>
      <c r="AB146" s="11">
        <f>'OddsRatio_working_3-way'!X146^(1/3)*COS(('OddsRatio_working_3-way'!Y146+4*PI())/3)</f>
        <v>-0.21042769431923725</v>
      </c>
      <c r="AC146" s="11">
        <f>'OddsRatio_working_3-way'!X146^(1/3)*SIN('OddsRatio_working_3-way'!Y146/3)</f>
        <v>5.5497690312541682E-2</v>
      </c>
      <c r="AD146" s="11">
        <f>'OddsRatio_working_3-way'!X146^(1/3)*SIN(('OddsRatio_working_3-way'!Y146+2*PI())/3)</f>
        <v>0.41996914819303316</v>
      </c>
      <c r="AE146" s="11">
        <f>'OddsRatio_working_3-way'!X146^(1/3)*SIN(('OddsRatio_working_3-way'!Y146+4*PI())/3)</f>
        <v>-0.4754668385055747</v>
      </c>
      <c r="AF146" s="11">
        <f>-'OddsRatio_working_3-way'!U146/(3*'OddsRatio_working_3-way'!X146^(1/3))*COS(('OddsRatio_working_3-way'!Y146)/3)</f>
        <v>0.51698020796251953</v>
      </c>
      <c r="AG146" s="11">
        <f>-'OddsRatio_working_3-way'!U146/(3*'OddsRatio_working_3-way'!X146^(1/3))*COS(('OddsRatio_working_3-way'!Y146+2*PI())/3)</f>
        <v>-0.3065525136432824</v>
      </c>
      <c r="AH146" s="11">
        <f>-'OddsRatio_working_3-way'!U146/(3*'OddsRatio_working_3-way'!X146^(1/3))*COS(('OddsRatio_working_3-way'!Y146+4*PI())/3)</f>
        <v>-0.21042769431923727</v>
      </c>
      <c r="AI146" s="11">
        <f>'OddsRatio_working_3-way'!U146/(3*'OddsRatio_working_3-way'!X146^(1/3))*SIN(('OddsRatio_working_3-way'!Y146)/3)</f>
        <v>-5.5497690312541696E-2</v>
      </c>
      <c r="AJ146" s="11">
        <f>'OddsRatio_working_3-way'!U146/(3*'OddsRatio_working_3-way'!X146^(1/3))*SIN(('OddsRatio_working_3-way'!Y146+2*PI())/3)</f>
        <v>-0.41996914819303321</v>
      </c>
      <c r="AK146" s="11">
        <f>'OddsRatio_working_3-way'!U146/(3*'OddsRatio_working_3-way'!X146^(1/3))*SIN(('OddsRatio_working_3-way'!Y146+4*PI())/3)</f>
        <v>0.47546683850557481</v>
      </c>
      <c r="AL146" s="11">
        <f>'OddsRatio_working_3-way'!Z146+'OddsRatio_working_3-way'!AF146</f>
        <v>1.0339604159250388</v>
      </c>
      <c r="AM146" s="11">
        <f>'OddsRatio_working_3-way'!AA146+'OddsRatio_working_3-way'!AG146</f>
        <v>-0.61310502728656469</v>
      </c>
      <c r="AN146" s="11">
        <f>'OddsRatio_working_3-way'!AB146+'OddsRatio_working_3-way'!AH146</f>
        <v>-0.42085538863847449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1.0339604159250388</v>
      </c>
      <c r="AS146" s="11">
        <f>IF(('OddsRatio_working_3-way'!X146=0),IF(Q146&gt;0,-Q146^(1/3),(-Q146)^(1/3)),'OddsRatio_working_3-way'!AM146-'OddsRatio_working_3-way'!R146/3)</f>
        <v>-0.61310502728656469</v>
      </c>
      <c r="AT146" s="11">
        <f>IF(('OddsRatio_working_3-way'!X146=0),IF(Q146&gt;0,-Q146^(1/3),(-Q146)^(1/3)),'OddsRatio_working_3-way'!AN146-'OddsRatio_working_3-way'!R146/3)</f>
        <v>-0.42085538863847449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9.43</v>
      </c>
      <c r="B147" s="4">
        <f>IF('True_Odds_Calculator_3-way'!B148="","",'True_Odds_Calculator_3-way'!B148)</f>
        <v>5.22</v>
      </c>
      <c r="C147" s="4">
        <f>IF('True_Odds_Calculator_3-way'!C148="","",'True_Odds_Calculator_3-way'!C148)</f>
        <v>1.37</v>
      </c>
      <c r="D147" s="9">
        <f t="shared" si="39"/>
        <v>0.10031037460315927</v>
      </c>
      <c r="E147" s="9">
        <f t="shared" si="40"/>
        <v>0.18215437210982596</v>
      </c>
      <c r="F147" s="9">
        <f t="shared" si="41"/>
        <v>0.71753525328701451</v>
      </c>
      <c r="G147" s="9">
        <f t="shared" si="42"/>
        <v>1.0639452638211382</v>
      </c>
      <c r="H147" s="9">
        <f t="shared" si="43"/>
        <v>9.9690585740121946</v>
      </c>
      <c r="I147" s="9">
        <f t="shared" si="44"/>
        <v>5.4898490133252036</v>
      </c>
      <c r="J147" s="9">
        <f t="shared" si="45"/>
        <v>1.3936597476138213</v>
      </c>
      <c r="K147" s="11">
        <f t="shared" si="46"/>
        <v>0.10604453870625663</v>
      </c>
      <c r="L147" s="11">
        <f t="shared" si="47"/>
        <v>0.19157088122605365</v>
      </c>
      <c r="M147" s="11">
        <f t="shared" si="48"/>
        <v>0.72992700729927007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-0.19518165076265492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0.19306707692975661</v>
      </c>
      <c r="Q147" s="11">
        <f>2*'OddsRatio_working_3-way'!K147*'OddsRatio_working_3-way'!L147*'OddsRatio_working_3-way'!M147</f>
        <v>2.9657001064478741E-2</v>
      </c>
      <c r="R147" s="11">
        <f t="shared" si="49"/>
        <v>0</v>
      </c>
      <c r="S147" s="11">
        <f t="shared" si="50"/>
        <v>-0.98916612384086411</v>
      </c>
      <c r="T147" s="11">
        <f t="shared" si="51"/>
        <v>-0.15194564114298986</v>
      </c>
      <c r="U147" s="11">
        <f>'OddsRatio_working_3-way'!S147-'OddsRatio_working_3-way'!R147^2/3</f>
        <v>-0.98916612384086411</v>
      </c>
      <c r="V147" s="11">
        <f>'OddsRatio_working_3-way'!S147*'OddsRatio_working_3-way'!R147/3-2*'OddsRatio_working_3-way'!R147^3/27-'OddsRatio_working_3-way'!T147</f>
        <v>0.15194564114298986</v>
      </c>
      <c r="W147" s="11">
        <f>'OddsRatio_working_3-way'!V147^2+4*'OddsRatio_working_3-way'!U147^3/27</f>
        <v>-0.12029759155058208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0.18933110508639114</v>
      </c>
      <c r="Y147" s="11">
        <f>IF('OddsRatio_working_3-way'!W147&gt;=0,IF('OddsRatio_working_3-way'!V147+SQRT('OddsRatio_working_3-way'!W147)&gt;0,0,PI()),ACOS('OddsRatio_working_3-way'!V147/(2*'OddsRatio_working_3-way'!X147)))</f>
        <v>1.1578937924071362</v>
      </c>
      <c r="Z147" s="11">
        <f>'OddsRatio_working_3-way'!X147^(1/3)*COS('OddsRatio_working_3-way'!Y147/3)</f>
        <v>0.53197263191056909</v>
      </c>
      <c r="AA147" s="11">
        <f>'OddsRatio_working_3-way'!X147^(1/3)*COS(('OddsRatio_working_3-way'!Y147+2*PI())/3)</f>
        <v>-0.45319040280656747</v>
      </c>
      <c r="AB147" s="11">
        <f>'OddsRatio_working_3-way'!X147^(1/3)*COS(('OddsRatio_working_3-way'!Y147+4*PI())/3)</f>
        <v>-7.8782229104001289E-2</v>
      </c>
      <c r="AC147" s="11">
        <f>'OddsRatio_working_3-way'!X147^(1/3)*SIN('OddsRatio_working_3-way'!Y147/3)</f>
        <v>0.21616465987397268</v>
      </c>
      <c r="AD147" s="11">
        <f>'OddsRatio_working_3-way'!X147^(1/3)*SIN(('OddsRatio_working_3-way'!Y147+2*PI())/3)</f>
        <v>0.35261948341563493</v>
      </c>
      <c r="AE147" s="11">
        <f>'OddsRatio_working_3-way'!X147^(1/3)*SIN(('OddsRatio_working_3-way'!Y147+4*PI())/3)</f>
        <v>-0.56878414328960758</v>
      </c>
      <c r="AF147" s="11">
        <f>-'OddsRatio_working_3-way'!U147/(3*'OddsRatio_working_3-way'!X147^(1/3))*COS(('OddsRatio_working_3-way'!Y147)/3)</f>
        <v>0.53197263191056898</v>
      </c>
      <c r="AG147" s="11">
        <f>-'OddsRatio_working_3-way'!U147/(3*'OddsRatio_working_3-way'!X147^(1/3))*COS(('OddsRatio_working_3-way'!Y147+2*PI())/3)</f>
        <v>-0.45319040280656736</v>
      </c>
      <c r="AH147" s="11">
        <f>-'OddsRatio_working_3-way'!U147/(3*'OddsRatio_working_3-way'!X147^(1/3))*COS(('OddsRatio_working_3-way'!Y147+4*PI())/3)</f>
        <v>-7.8782229104001275E-2</v>
      </c>
      <c r="AI147" s="11">
        <f>'OddsRatio_working_3-way'!U147/(3*'OddsRatio_working_3-way'!X147^(1/3))*SIN(('OddsRatio_working_3-way'!Y147)/3)</f>
        <v>-0.21616465987397265</v>
      </c>
      <c r="AJ147" s="11">
        <f>'OddsRatio_working_3-way'!U147/(3*'OddsRatio_working_3-way'!X147^(1/3))*SIN(('OddsRatio_working_3-way'!Y147+2*PI())/3)</f>
        <v>-0.35261948341563487</v>
      </c>
      <c r="AK147" s="11">
        <f>'OddsRatio_working_3-way'!U147/(3*'OddsRatio_working_3-way'!X147^(1/3))*SIN(('OddsRatio_working_3-way'!Y147+4*PI())/3)</f>
        <v>0.56878414328960747</v>
      </c>
      <c r="AL147" s="11">
        <f>'OddsRatio_working_3-way'!Z147+'OddsRatio_working_3-way'!AF147</f>
        <v>1.0639452638211382</v>
      </c>
      <c r="AM147" s="11">
        <f>'OddsRatio_working_3-way'!AA147+'OddsRatio_working_3-way'!AG147</f>
        <v>-0.90638080561313483</v>
      </c>
      <c r="AN147" s="11">
        <f>'OddsRatio_working_3-way'!AB147+'OddsRatio_working_3-way'!AH147</f>
        <v>-0.15756445820800258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1.0639452638211382</v>
      </c>
      <c r="AS147" s="11">
        <f>IF(('OddsRatio_working_3-way'!X147=0),IF(Q147&gt;0,-Q147^(1/3),(-Q147)^(1/3)),'OddsRatio_working_3-way'!AM147-'OddsRatio_working_3-way'!R147/3)</f>
        <v>-0.90638080561313483</v>
      </c>
      <c r="AT147" s="11">
        <f>IF(('OddsRatio_working_3-way'!X147=0),IF(Q147&gt;0,-Q147^(1/3),(-Q147)^(1/3)),'OddsRatio_working_3-way'!AN147-'OddsRatio_working_3-way'!R147/3)</f>
        <v>-0.15756445820800258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2.31</v>
      </c>
      <c r="B148" s="4">
        <f>IF('True_Odds_Calculator_3-way'!B149="","",'True_Odds_Calculator_3-way'!B149)</f>
        <v>3.48</v>
      </c>
      <c r="C148" s="4">
        <f>IF('True_Odds_Calculator_3-way'!C149="","",'True_Odds_Calculator_3-way'!C149)</f>
        <v>3.25</v>
      </c>
      <c r="D148" s="9">
        <f t="shared" si="39"/>
        <v>0.42251885369722708</v>
      </c>
      <c r="E148" s="9">
        <f t="shared" si="40"/>
        <v>0.27874946666966249</v>
      </c>
      <c r="F148" s="9">
        <f t="shared" si="41"/>
        <v>0.29873167963311059</v>
      </c>
      <c r="G148" s="9">
        <f t="shared" si="42"/>
        <v>1.0433269395289326</v>
      </c>
      <c r="H148" s="9">
        <f t="shared" si="43"/>
        <v>2.3667582907829017</v>
      </c>
      <c r="I148" s="9">
        <f t="shared" si="44"/>
        <v>3.5874508100317537</v>
      </c>
      <c r="J148" s="9">
        <f t="shared" si="45"/>
        <v>3.3474856139400986</v>
      </c>
      <c r="K148" s="11">
        <f t="shared" si="46"/>
        <v>0.4329004329004329</v>
      </c>
      <c r="L148" s="11">
        <f t="shared" si="47"/>
        <v>0.28735632183908044</v>
      </c>
      <c r="M148" s="11">
        <f t="shared" si="48"/>
        <v>0.30769230769230771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-0.27978917634090061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0.23118643808298978</v>
      </c>
      <c r="Q148" s="11">
        <f>2*'OddsRatio_working_3-way'!K148*'OddsRatio_working_3-way'!L148*'OddsRatio_working_3-way'!M148</f>
        <v>7.6551800689731719E-2</v>
      </c>
      <c r="R148" s="11">
        <f t="shared" si="49"/>
        <v>0</v>
      </c>
      <c r="S148" s="11">
        <f t="shared" si="50"/>
        <v>-0.82628799693562016</v>
      </c>
      <c r="T148" s="11">
        <f t="shared" si="51"/>
        <v>-0.27360529699854974</v>
      </c>
      <c r="U148" s="11">
        <f>'OddsRatio_working_3-way'!S148-'OddsRatio_working_3-way'!R148^2/3</f>
        <v>-0.82628799693562016</v>
      </c>
      <c r="V148" s="11">
        <f>'OddsRatio_working_3-way'!S148*'OddsRatio_working_3-way'!R148/3-2*'OddsRatio_working_3-way'!R148^3/27-'OddsRatio_working_3-way'!T148</f>
        <v>0.27360529699854974</v>
      </c>
      <c r="W148" s="11">
        <f>'OddsRatio_working_3-way'!V148^2+4*'OddsRatio_working_3-way'!U148^3/27</f>
        <v>-8.7178691204815861E-3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0.14454906404586834</v>
      </c>
      <c r="Y148" s="11">
        <f>IF('OddsRatio_working_3-way'!W148&gt;=0,IF('OddsRatio_working_3-way'!V148+SQRT('OddsRatio_working_3-way'!W148)&gt;0,0,PI()),ACOS('OddsRatio_working_3-way'!V148/(2*'OddsRatio_working_3-way'!X148)))</f>
        <v>0.32886419126198541</v>
      </c>
      <c r="Z148" s="11">
        <f>'OddsRatio_working_3-way'!X148^(1/3)*COS('OddsRatio_working_3-way'!Y148/3)</f>
        <v>0.52166346976446631</v>
      </c>
      <c r="AA148" s="11">
        <f>'OddsRatio_working_3-way'!X148^(1/3)*COS(('OddsRatio_working_3-way'!Y148+2*PI())/3)</f>
        <v>-0.31055514454889155</v>
      </c>
      <c r="AB148" s="11">
        <f>'OddsRatio_working_3-way'!X148^(1/3)*COS(('OddsRatio_working_3-way'!Y148+4*PI())/3)</f>
        <v>-0.21110832521557468</v>
      </c>
      <c r="AC148" s="11">
        <f>'OddsRatio_working_3-way'!X148^(1/3)*SIN('OddsRatio_working_3-way'!Y148/3)</f>
        <v>5.7415647912142605E-2</v>
      </c>
      <c r="AD148" s="11">
        <f>'OddsRatio_working_3-way'!X148^(1/3)*SIN(('OddsRatio_working_3-way'!Y148+2*PI())/3)</f>
        <v>0.423065993086292</v>
      </c>
      <c r="AE148" s="11">
        <f>'OddsRatio_working_3-way'!X148^(1/3)*SIN(('OddsRatio_working_3-way'!Y148+4*PI())/3)</f>
        <v>-0.48048164099843454</v>
      </c>
      <c r="AF148" s="11">
        <f>-'OddsRatio_working_3-way'!U148/(3*'OddsRatio_working_3-way'!X148^(1/3))*COS(('OddsRatio_working_3-way'!Y148)/3)</f>
        <v>0.52166346976446631</v>
      </c>
      <c r="AG148" s="11">
        <f>-'OddsRatio_working_3-way'!U148/(3*'OddsRatio_working_3-way'!X148^(1/3))*COS(('OddsRatio_working_3-way'!Y148+2*PI())/3)</f>
        <v>-0.31055514454889155</v>
      </c>
      <c r="AH148" s="11">
        <f>-'OddsRatio_working_3-way'!U148/(3*'OddsRatio_working_3-way'!X148^(1/3))*COS(('OddsRatio_working_3-way'!Y148+4*PI())/3)</f>
        <v>-0.21110832521557468</v>
      </c>
      <c r="AI148" s="11">
        <f>'OddsRatio_working_3-way'!U148/(3*'OddsRatio_working_3-way'!X148^(1/3))*SIN(('OddsRatio_working_3-way'!Y148)/3)</f>
        <v>-5.7415647912142605E-2</v>
      </c>
      <c r="AJ148" s="11">
        <f>'OddsRatio_working_3-way'!U148/(3*'OddsRatio_working_3-way'!X148^(1/3))*SIN(('OddsRatio_working_3-way'!Y148+2*PI())/3)</f>
        <v>-0.423065993086292</v>
      </c>
      <c r="AK148" s="11">
        <f>'OddsRatio_working_3-way'!U148/(3*'OddsRatio_working_3-way'!X148^(1/3))*SIN(('OddsRatio_working_3-way'!Y148+4*PI())/3)</f>
        <v>0.48048164099843454</v>
      </c>
      <c r="AL148" s="11">
        <f>'OddsRatio_working_3-way'!Z148+'OddsRatio_working_3-way'!AF148</f>
        <v>1.0433269395289326</v>
      </c>
      <c r="AM148" s="11">
        <f>'OddsRatio_working_3-way'!AA148+'OddsRatio_working_3-way'!AG148</f>
        <v>-0.6211102890977831</v>
      </c>
      <c r="AN148" s="11">
        <f>'OddsRatio_working_3-way'!AB148+'OddsRatio_working_3-way'!AH148</f>
        <v>-0.42221665043114937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1.0433269395289326</v>
      </c>
      <c r="AS148" s="11">
        <f>IF(('OddsRatio_working_3-way'!X148=0),IF(Q148&gt;0,-Q148^(1/3),(-Q148)^(1/3)),'OddsRatio_working_3-way'!AM148-'OddsRatio_working_3-way'!R148/3)</f>
        <v>-0.6211102890977831</v>
      </c>
      <c r="AT148" s="11">
        <f>IF(('OddsRatio_working_3-way'!X148=0),IF(Q148&gt;0,-Q148^(1/3),(-Q148)^(1/3)),'OddsRatio_working_3-way'!AN148-'OddsRatio_working_3-way'!R148/3)</f>
        <v>-0.42221665043114937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1.84</v>
      </c>
      <c r="B149" s="4">
        <f>IF('True_Odds_Calculator_3-way'!B150="","",'True_Odds_Calculator_3-way'!B150)</f>
        <v>3.52</v>
      </c>
      <c r="C149" s="4">
        <f>IF('True_Odds_Calculator_3-way'!C150="","",'True_Odds_Calculator_3-way'!C150)</f>
        <v>5.09</v>
      </c>
      <c r="D149" s="9">
        <f t="shared" si="39"/>
        <v>0.53362469369791954</v>
      </c>
      <c r="E149" s="9">
        <f t="shared" si="40"/>
        <v>0.27609598994198287</v>
      </c>
      <c r="F149" s="9">
        <f t="shared" si="41"/>
        <v>0.19027931636009751</v>
      </c>
      <c r="G149" s="9">
        <f t="shared" si="42"/>
        <v>1.0404479113048057</v>
      </c>
      <c r="H149" s="9">
        <f t="shared" si="43"/>
        <v>1.8739762454960369</v>
      </c>
      <c r="I149" s="9">
        <f t="shared" si="44"/>
        <v>3.6219287364881101</v>
      </c>
      <c r="J149" s="9">
        <f t="shared" si="45"/>
        <v>5.255431957236655</v>
      </c>
      <c r="K149" s="11">
        <f t="shared" si="46"/>
        <v>0.54347826086956519</v>
      </c>
      <c r="L149" s="11">
        <f t="shared" si="47"/>
        <v>0.28409090909090912</v>
      </c>
      <c r="M149" s="11">
        <f t="shared" si="48"/>
        <v>0.19646365422396858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-0.26261822763381648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0.22598416254455378</v>
      </c>
      <c r="Q149" s="11">
        <f>2*'OddsRatio_working_3-way'!K149*'OddsRatio_working_3-way'!L149*'OddsRatio_working_3-way'!M149</f>
        <v>6.0666889273705712E-2</v>
      </c>
      <c r="R149" s="11">
        <f t="shared" si="49"/>
        <v>0</v>
      </c>
      <c r="S149" s="11">
        <f t="shared" si="50"/>
        <v>-0.86050448432565141</v>
      </c>
      <c r="T149" s="11">
        <f t="shared" si="51"/>
        <v>-0.23100791525520842</v>
      </c>
      <c r="U149" s="11">
        <f>'OddsRatio_working_3-way'!S149-'OddsRatio_working_3-way'!R149^2/3</f>
        <v>-0.86050448432565141</v>
      </c>
      <c r="V149" s="11">
        <f>'OddsRatio_working_3-way'!S149*'OddsRatio_working_3-way'!R149/3-2*'OddsRatio_working_3-way'!R149^3/27-'OddsRatio_working_3-way'!T149</f>
        <v>0.23100791525520842</v>
      </c>
      <c r="W149" s="11">
        <f>'OddsRatio_working_3-way'!V149^2+4*'OddsRatio_working_3-way'!U149^3/27</f>
        <v>-4.1031788507455882E-2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0.1536200226354083</v>
      </c>
      <c r="Y149" s="11">
        <f>IF('OddsRatio_working_3-way'!W149&gt;=0,IF('OddsRatio_working_3-way'!V149+SQRT('OddsRatio_working_3-way'!W149)&gt;0,0,PI()),ACOS('OddsRatio_working_3-way'!V149/(2*'OddsRatio_working_3-way'!X149)))</f>
        <v>0.71988602314749606</v>
      </c>
      <c r="Z149" s="11">
        <f>'OddsRatio_working_3-way'!X149^(1/3)*COS('OddsRatio_working_3-way'!Y149/3)</f>
        <v>0.52022395565240287</v>
      </c>
      <c r="AA149" s="11">
        <f>'OddsRatio_working_3-way'!X149^(1/3)*COS(('OddsRatio_working_3-way'!Y149+2*PI())/3)</f>
        <v>-0.37034535777727556</v>
      </c>
      <c r="AB149" s="11">
        <f>'OddsRatio_working_3-way'!X149^(1/3)*COS(('OddsRatio_working_3-way'!Y149+4*PI())/3)</f>
        <v>-0.14987859787512769</v>
      </c>
      <c r="AC149" s="11">
        <f>'OddsRatio_working_3-way'!X149^(1/3)*SIN('OddsRatio_working_3-way'!Y149/3)</f>
        <v>0.12728654317686988</v>
      </c>
      <c r="AD149" s="11">
        <f>'OddsRatio_working_3-way'!X149^(1/3)*SIN(('OddsRatio_working_3-way'!Y149+2*PI())/3)</f>
        <v>0.38688388966377518</v>
      </c>
      <c r="AE149" s="11">
        <f>'OddsRatio_working_3-way'!X149^(1/3)*SIN(('OddsRatio_working_3-way'!Y149+4*PI())/3)</f>
        <v>-0.5141704328406449</v>
      </c>
      <c r="AF149" s="11">
        <f>-'OddsRatio_working_3-way'!U149/(3*'OddsRatio_working_3-way'!X149^(1/3))*COS(('OddsRatio_working_3-way'!Y149)/3)</f>
        <v>0.52022395565240298</v>
      </c>
      <c r="AG149" s="11">
        <f>-'OddsRatio_working_3-way'!U149/(3*'OddsRatio_working_3-way'!X149^(1/3))*COS(('OddsRatio_working_3-way'!Y149+2*PI())/3)</f>
        <v>-0.37034535777727562</v>
      </c>
      <c r="AH149" s="11">
        <f>-'OddsRatio_working_3-way'!U149/(3*'OddsRatio_working_3-way'!X149^(1/3))*COS(('OddsRatio_working_3-way'!Y149+4*PI())/3)</f>
        <v>-0.14987859787512772</v>
      </c>
      <c r="AI149" s="11">
        <f>'OddsRatio_working_3-way'!U149/(3*'OddsRatio_working_3-way'!X149^(1/3))*SIN(('OddsRatio_working_3-way'!Y149)/3)</f>
        <v>-0.12728654317686991</v>
      </c>
      <c r="AJ149" s="11">
        <f>'OddsRatio_working_3-way'!U149/(3*'OddsRatio_working_3-way'!X149^(1/3))*SIN(('OddsRatio_working_3-way'!Y149+2*PI())/3)</f>
        <v>-0.38688388966377529</v>
      </c>
      <c r="AK149" s="11">
        <f>'OddsRatio_working_3-way'!U149/(3*'OddsRatio_working_3-way'!X149^(1/3))*SIN(('OddsRatio_working_3-way'!Y149+4*PI())/3)</f>
        <v>0.51417043284064501</v>
      </c>
      <c r="AL149" s="11">
        <f>'OddsRatio_working_3-way'!Z149+'OddsRatio_working_3-way'!AF149</f>
        <v>1.0404479113048057</v>
      </c>
      <c r="AM149" s="11">
        <f>'OddsRatio_working_3-way'!AA149+'OddsRatio_working_3-way'!AG149</f>
        <v>-0.74069071555455124</v>
      </c>
      <c r="AN149" s="11">
        <f>'OddsRatio_working_3-way'!AB149+'OddsRatio_working_3-way'!AH149</f>
        <v>-0.29975719575025539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1.0404479113048057</v>
      </c>
      <c r="AS149" s="11">
        <f>IF(('OddsRatio_working_3-way'!X149=0),IF(Q149&gt;0,-Q149^(1/3),(-Q149)^(1/3)),'OddsRatio_working_3-way'!AM149-'OddsRatio_working_3-way'!R149/3)</f>
        <v>-0.74069071555455124</v>
      </c>
      <c r="AT149" s="11">
        <f>IF(('OddsRatio_working_3-way'!X149=0),IF(Q149&gt;0,-Q149^(1/3),(-Q149)^(1/3)),'OddsRatio_working_3-way'!AN149-'OddsRatio_working_3-way'!R149/3)</f>
        <v>-0.29975719575025539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2.39</v>
      </c>
      <c r="B150" s="4">
        <f>IF('True_Odds_Calculator_3-way'!B151="","",'True_Odds_Calculator_3-way'!B151)</f>
        <v>3.28</v>
      </c>
      <c r="C150" s="4">
        <f>IF('True_Odds_Calculator_3-way'!C151="","",'True_Odds_Calculator_3-way'!C151)</f>
        <v>3.35</v>
      </c>
      <c r="D150" s="9">
        <f t="shared" si="39"/>
        <v>0.41041108664772247</v>
      </c>
      <c r="E150" s="9">
        <f t="shared" si="40"/>
        <v>0.29793766175840969</v>
      </c>
      <c r="F150" s="9">
        <f t="shared" si="41"/>
        <v>0.29165125159386784</v>
      </c>
      <c r="G150" s="9">
        <f t="shared" si="42"/>
        <v>1.0335117633628423</v>
      </c>
      <c r="H150" s="9">
        <f t="shared" si="43"/>
        <v>2.4365813510743508</v>
      </c>
      <c r="I150" s="9">
        <f t="shared" si="44"/>
        <v>3.3564068204672806</v>
      </c>
      <c r="J150" s="9">
        <f t="shared" si="45"/>
        <v>3.4287526439026799</v>
      </c>
      <c r="K150" s="11">
        <f t="shared" si="46"/>
        <v>0.41841004184100417</v>
      </c>
      <c r="L150" s="11">
        <f t="shared" si="47"/>
        <v>0.3048780487804878</v>
      </c>
      <c r="M150" s="11">
        <f t="shared" si="48"/>
        <v>0.29850746268656714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-0.283596559502721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0.22923447869337871</v>
      </c>
      <c r="Q150" s="11">
        <f>2*'OddsRatio_working_3-way'!K150*'OddsRatio_working_3-way'!L150*'OddsRatio_working_3-way'!M150</f>
        <v>7.6157634117401549E-2</v>
      </c>
      <c r="R150" s="11">
        <f t="shared" si="49"/>
        <v>0</v>
      </c>
      <c r="S150" s="11">
        <f t="shared" si="50"/>
        <v>-0.80831191709566308</v>
      </c>
      <c r="T150" s="11">
        <f t="shared" si="51"/>
        <v>-0.26854216514806079</v>
      </c>
      <c r="U150" s="11">
        <f>'OddsRatio_working_3-way'!S150-'OddsRatio_working_3-way'!R150^2/3</f>
        <v>-0.80831191709566308</v>
      </c>
      <c r="V150" s="11">
        <f>'OddsRatio_working_3-way'!S150*'OddsRatio_working_3-way'!R150/3-2*'OddsRatio_working_3-way'!R150^3/27-'OddsRatio_working_3-way'!T150</f>
        <v>0.26854216514806079</v>
      </c>
      <c r="W150" s="11">
        <f>'OddsRatio_working_3-way'!V150^2+4*'OddsRatio_working_3-way'!U150^3/27</f>
        <v>-6.1258857146360424E-3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0.13985776719317772</v>
      </c>
      <c r="Y150" s="11">
        <f>IF('OddsRatio_working_3-way'!W150&gt;=0,IF('OddsRatio_working_3-way'!V150+SQRT('OddsRatio_working_3-way'!W150)&gt;0,0,PI()),ACOS('OddsRatio_working_3-way'!V150/(2*'OddsRatio_working_3-way'!X150)))</f>
        <v>0.28359930373931075</v>
      </c>
      <c r="Z150" s="11">
        <f>'OddsRatio_working_3-way'!X150^(1/3)*COS('OddsRatio_working_3-way'!Y150/3)</f>
        <v>0.51675588168142128</v>
      </c>
      <c r="AA150" s="11">
        <f>'OddsRatio_working_3-way'!X150^(1/3)*COS(('OddsRatio_working_3-way'!Y150+2*PI())/3)</f>
        <v>-0.30081022023574783</v>
      </c>
      <c r="AB150" s="11">
        <f>'OddsRatio_working_3-way'!X150^(1/3)*COS(('OddsRatio_working_3-way'!Y150+4*PI())/3)</f>
        <v>-0.21594566144567362</v>
      </c>
      <c r="AC150" s="11">
        <f>'OddsRatio_working_3-way'!X150^(1/3)*SIN('OddsRatio_working_3-way'!Y150/3)</f>
        <v>4.8996575862108184E-2</v>
      </c>
      <c r="AD150" s="11">
        <f>'OddsRatio_working_3-way'!X150^(1/3)*SIN(('OddsRatio_working_3-way'!Y150+2*PI())/3)</f>
        <v>0.4230254331600824</v>
      </c>
      <c r="AE150" s="11">
        <f>'OddsRatio_working_3-way'!X150^(1/3)*SIN(('OddsRatio_working_3-way'!Y150+4*PI())/3)</f>
        <v>-0.4720220090221906</v>
      </c>
      <c r="AF150" s="11">
        <f>-'OddsRatio_working_3-way'!U150/(3*'OddsRatio_working_3-way'!X150^(1/3))*COS(('OddsRatio_working_3-way'!Y150)/3)</f>
        <v>0.51675588168142106</v>
      </c>
      <c r="AG150" s="11">
        <f>-'OddsRatio_working_3-way'!U150/(3*'OddsRatio_working_3-way'!X150^(1/3))*COS(('OddsRatio_working_3-way'!Y150+2*PI())/3)</f>
        <v>-0.30081022023574772</v>
      </c>
      <c r="AH150" s="11">
        <f>-'OddsRatio_working_3-way'!U150/(3*'OddsRatio_working_3-way'!X150^(1/3))*COS(('OddsRatio_working_3-way'!Y150+4*PI())/3)</f>
        <v>-0.21594566144567354</v>
      </c>
      <c r="AI150" s="11">
        <f>'OddsRatio_working_3-way'!U150/(3*'OddsRatio_working_3-way'!X150^(1/3))*SIN(('OddsRatio_working_3-way'!Y150)/3)</f>
        <v>-4.8996575862108163E-2</v>
      </c>
      <c r="AJ150" s="11">
        <f>'OddsRatio_working_3-way'!U150/(3*'OddsRatio_working_3-way'!X150^(1/3))*SIN(('OddsRatio_working_3-way'!Y150+2*PI())/3)</f>
        <v>-0.42302543316008218</v>
      </c>
      <c r="AK150" s="11">
        <f>'OddsRatio_working_3-way'!U150/(3*'OddsRatio_working_3-way'!X150^(1/3))*SIN(('OddsRatio_working_3-way'!Y150+4*PI())/3)</f>
        <v>0.47202200902219038</v>
      </c>
      <c r="AL150" s="11">
        <f>'OddsRatio_working_3-way'!Z150+'OddsRatio_working_3-way'!AF150</f>
        <v>1.0335117633628423</v>
      </c>
      <c r="AM150" s="11">
        <f>'OddsRatio_working_3-way'!AA150+'OddsRatio_working_3-way'!AG150</f>
        <v>-0.60162044047149554</v>
      </c>
      <c r="AN150" s="11">
        <f>'OddsRatio_working_3-way'!AB150+'OddsRatio_working_3-way'!AH150</f>
        <v>-0.43189132289134713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1.0335117633628423</v>
      </c>
      <c r="AS150" s="11">
        <f>IF(('OddsRatio_working_3-way'!X150=0),IF(Q150&gt;0,-Q150^(1/3),(-Q150)^(1/3)),'OddsRatio_working_3-way'!AM150-'OddsRatio_working_3-way'!R150/3)</f>
        <v>-0.60162044047149554</v>
      </c>
      <c r="AT150" s="11">
        <f>IF(('OddsRatio_working_3-way'!X150=0),IF(Q150&gt;0,-Q150^(1/3),(-Q150)^(1/3)),'OddsRatio_working_3-way'!AN150-'OddsRatio_working_3-way'!R150/3)</f>
        <v>-0.43189132289134713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3.65</v>
      </c>
      <c r="B151" s="4">
        <f>IF('True_Odds_Calculator_3-way'!B152="","",'True_Odds_Calculator_3-way'!B152)</f>
        <v>3.6</v>
      </c>
      <c r="C151" s="4">
        <f>IF('True_Odds_Calculator_3-way'!C152="","",'True_Odds_Calculator_3-way'!C152)</f>
        <v>2.12</v>
      </c>
      <c r="D151" s="9">
        <f t="shared" si="39"/>
        <v>0.26680294715086822</v>
      </c>
      <c r="E151" s="9">
        <f t="shared" si="40"/>
        <v>0.27054565042545486</v>
      </c>
      <c r="F151" s="9">
        <f t="shared" si="41"/>
        <v>0.46265140242367686</v>
      </c>
      <c r="G151" s="9">
        <f t="shared" si="42"/>
        <v>1.0370130319218831</v>
      </c>
      <c r="H151" s="9">
        <f t="shared" si="43"/>
        <v>3.7480845345929898</v>
      </c>
      <c r="I151" s="9">
        <f t="shared" si="44"/>
        <v>3.6962338829968964</v>
      </c>
      <c r="J151" s="9">
        <f t="shared" si="45"/>
        <v>2.1614545957525095</v>
      </c>
      <c r="K151" s="11">
        <f t="shared" si="46"/>
        <v>0.27397260273972601</v>
      </c>
      <c r="L151" s="11">
        <f t="shared" si="47"/>
        <v>0.27777777777777779</v>
      </c>
      <c r="M151" s="11">
        <f t="shared" si="48"/>
        <v>0.47169811320754712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-0.27701674277016741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0.22866948106027971</v>
      </c>
      <c r="Q151" s="11">
        <f>2*'OddsRatio_working_3-way'!K151*'OddsRatio_working_3-way'!L151*'OddsRatio_working_3-way'!M151</f>
        <v>7.1795755434938671E-2</v>
      </c>
      <c r="R151" s="11">
        <f t="shared" si="49"/>
        <v>0</v>
      </c>
      <c r="S151" s="11">
        <f t="shared" si="50"/>
        <v>-0.82547169811320753</v>
      </c>
      <c r="T151" s="11">
        <f t="shared" si="51"/>
        <v>-0.25917478747667422</v>
      </c>
      <c r="U151" s="11">
        <f>'OddsRatio_working_3-way'!S151-'OddsRatio_working_3-way'!R151^2/3</f>
        <v>-0.82547169811320753</v>
      </c>
      <c r="V151" s="11">
        <f>'OddsRatio_working_3-way'!S151*'OddsRatio_working_3-way'!R151/3-2*'OddsRatio_working_3-way'!R151^3/27-'OddsRatio_working_3-way'!T151</f>
        <v>0.25917478747667422</v>
      </c>
      <c r="W151" s="11">
        <f>'OddsRatio_working_3-way'!V151^2+4*'OddsRatio_working_3-way'!U151^3/27</f>
        <v>-1.615869981422155E-2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0.14433491458912565</v>
      </c>
      <c r="Y151" s="11">
        <f>IF('OddsRatio_working_3-way'!W151&gt;=0,IF('OddsRatio_working_3-way'!V151+SQRT('OddsRatio_working_3-way'!W151)&gt;0,0,PI()),ACOS('OddsRatio_working_3-way'!V151/(2*'OddsRatio_working_3-way'!X151)))</f>
        <v>0.45599277005158534</v>
      </c>
      <c r="Z151" s="11">
        <f>'OddsRatio_working_3-way'!X151^(1/3)*COS('OddsRatio_working_3-way'!Y151/3)</f>
        <v>0.51850651596094155</v>
      </c>
      <c r="AA151" s="11">
        <f>'OddsRatio_working_3-way'!X151^(1/3)*COS(('OddsRatio_working_3-way'!Y151+2*PI())/3)</f>
        <v>-0.32803675315072411</v>
      </c>
      <c r="AB151" s="11">
        <f>'OddsRatio_working_3-way'!X151^(1/3)*COS(('OddsRatio_working_3-way'!Y151+4*PI())/3)</f>
        <v>-0.19046976281021727</v>
      </c>
      <c r="AC151" s="11">
        <f>'OddsRatio_working_3-way'!X151^(1/3)*SIN('OddsRatio_working_3-way'!Y151/3)</f>
        <v>7.9424338904698272E-2</v>
      </c>
      <c r="AD151" s="11">
        <f>'OddsRatio_working_3-way'!X151^(1/3)*SIN(('OddsRatio_working_3-way'!Y151+2*PI())/3)</f>
        <v>0.40932764539758776</v>
      </c>
      <c r="AE151" s="11">
        <f>'OddsRatio_working_3-way'!X151^(1/3)*SIN(('OddsRatio_working_3-way'!Y151+4*PI())/3)</f>
        <v>-0.48875198430228606</v>
      </c>
      <c r="AF151" s="11">
        <f>-'OddsRatio_working_3-way'!U151/(3*'OddsRatio_working_3-way'!X151^(1/3))*COS(('OddsRatio_working_3-way'!Y151)/3)</f>
        <v>0.51850651596094155</v>
      </c>
      <c r="AG151" s="11">
        <f>-'OddsRatio_working_3-way'!U151/(3*'OddsRatio_working_3-way'!X151^(1/3))*COS(('OddsRatio_working_3-way'!Y151+2*PI())/3)</f>
        <v>-0.32803675315072411</v>
      </c>
      <c r="AH151" s="11">
        <f>-'OddsRatio_working_3-way'!U151/(3*'OddsRatio_working_3-way'!X151^(1/3))*COS(('OddsRatio_working_3-way'!Y151+4*PI())/3)</f>
        <v>-0.19046976281021727</v>
      </c>
      <c r="AI151" s="11">
        <f>'OddsRatio_working_3-way'!U151/(3*'OddsRatio_working_3-way'!X151^(1/3))*SIN(('OddsRatio_working_3-way'!Y151)/3)</f>
        <v>-7.9424338904698272E-2</v>
      </c>
      <c r="AJ151" s="11">
        <f>'OddsRatio_working_3-way'!U151/(3*'OddsRatio_working_3-way'!X151^(1/3))*SIN(('OddsRatio_working_3-way'!Y151+2*PI())/3)</f>
        <v>-0.40932764539758776</v>
      </c>
      <c r="AK151" s="11">
        <f>'OddsRatio_working_3-way'!U151/(3*'OddsRatio_working_3-way'!X151^(1/3))*SIN(('OddsRatio_working_3-way'!Y151+4*PI())/3)</f>
        <v>0.48875198430228606</v>
      </c>
      <c r="AL151" s="11">
        <f>'OddsRatio_working_3-way'!Z151+'OddsRatio_working_3-way'!AF151</f>
        <v>1.0370130319218831</v>
      </c>
      <c r="AM151" s="11">
        <f>'OddsRatio_working_3-way'!AA151+'OddsRatio_working_3-way'!AG151</f>
        <v>-0.65607350630144823</v>
      </c>
      <c r="AN151" s="11">
        <f>'OddsRatio_working_3-way'!AB151+'OddsRatio_working_3-way'!AH151</f>
        <v>-0.38093952562043454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1.0370130319218831</v>
      </c>
      <c r="AS151" s="11">
        <f>IF(('OddsRatio_working_3-way'!X151=0),IF(Q151&gt;0,-Q151^(1/3),(-Q151)^(1/3)),'OddsRatio_working_3-way'!AM151-'OddsRatio_working_3-way'!R151/3)</f>
        <v>-0.65607350630144823</v>
      </c>
      <c r="AT151" s="11">
        <f>IF(('OddsRatio_working_3-way'!X151=0),IF(Q151&gt;0,-Q151^(1/3),(-Q151)^(1/3)),'OddsRatio_working_3-way'!AN151-'OddsRatio_working_3-way'!R151/3)</f>
        <v>-0.38093952562043454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2.11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3.53</v>
      </c>
      <c r="D152" s="9">
        <f t="shared" si="39"/>
        <v>0.46470047700516576</v>
      </c>
      <c r="E152" s="9">
        <f t="shared" si="40"/>
        <v>0.25947975667881173</v>
      </c>
      <c r="F152" s="9">
        <f t="shared" si="41"/>
        <v>0.27581976631602245</v>
      </c>
      <c r="G152" s="9">
        <f t="shared" si="42"/>
        <v>1.0377691575137069</v>
      </c>
      <c r="H152" s="9">
        <f t="shared" si="43"/>
        <v>2.1519237648402147</v>
      </c>
      <c r="I152" s="9">
        <f t="shared" si="44"/>
        <v>3.8538651831626938</v>
      </c>
      <c r="J152" s="9">
        <f t="shared" si="45"/>
        <v>3.6255559685096785</v>
      </c>
      <c r="K152" s="11">
        <f t="shared" si="46"/>
        <v>0.47393364928909953</v>
      </c>
      <c r="L152" s="11">
        <f t="shared" si="47"/>
        <v>0.26666666666666666</v>
      </c>
      <c r="M152" s="11">
        <f t="shared" si="48"/>
        <v>0.28328611898016998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-0.27649530765409558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0.22877703637071542</v>
      </c>
      <c r="Q152" s="11">
        <f>2*'OddsRatio_working_3-way'!K152*'OddsRatio_working_3-way'!L152*'OddsRatio_working_3-way'!M152</f>
        <v>7.1604706219316264E-2</v>
      </c>
      <c r="R152" s="11">
        <f t="shared" si="49"/>
        <v>0</v>
      </c>
      <c r="S152" s="11">
        <f t="shared" si="50"/>
        <v>-0.82741742820794184</v>
      </c>
      <c r="T152" s="11">
        <f t="shared" si="51"/>
        <v>-0.25897259098840125</v>
      </c>
      <c r="U152" s="11">
        <f>'OddsRatio_working_3-way'!S152-'OddsRatio_working_3-way'!R152^2/3</f>
        <v>-0.82741742820794184</v>
      </c>
      <c r="V152" s="11">
        <f>'OddsRatio_working_3-way'!S152*'OddsRatio_working_3-way'!R152/3-2*'OddsRatio_working_3-way'!R152^3/27-'OddsRatio_working_3-way'!T152</f>
        <v>0.25897259098840125</v>
      </c>
      <c r="W152" s="11">
        <f>'OddsRatio_working_3-way'!V152^2+4*'OddsRatio_working_3-way'!U152^3/27</f>
        <v>-1.6854114027615844E-2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0.14484553575348949</v>
      </c>
      <c r="Y152" s="11">
        <f>IF('OddsRatio_working_3-way'!W152&gt;=0,IF('OddsRatio_working_3-way'!V152+SQRT('OddsRatio_working_3-way'!W152)&gt;0,0,PI()),ACOS('OddsRatio_working_3-way'!V152/(2*'OddsRatio_working_3-way'!X152)))</f>
        <v>0.46468841254820648</v>
      </c>
      <c r="Z152" s="11">
        <f>'OddsRatio_working_3-way'!X152^(1/3)*COS('OddsRatio_working_3-way'!Y152/3)</f>
        <v>0.51888457875685345</v>
      </c>
      <c r="AA152" s="11">
        <f>'OddsRatio_working_3-way'!X152^(1/3)*COS(('OddsRatio_working_3-way'!Y152+2*PI())/3)</f>
        <v>-0.32960960725667787</v>
      </c>
      <c r="AB152" s="11">
        <f>'OddsRatio_working_3-way'!X152^(1/3)*COS(('OddsRatio_working_3-way'!Y152+4*PI())/3)</f>
        <v>-0.18927497150017569</v>
      </c>
      <c r="AC152" s="11">
        <f>'OddsRatio_working_3-way'!X152^(1/3)*SIN('OddsRatio_working_3-way'!Y152/3)</f>
        <v>8.1022239730644888E-2</v>
      </c>
      <c r="AD152" s="11">
        <f>'OddsRatio_working_3-way'!X152^(1/3)*SIN(('OddsRatio_working_3-way'!Y152+2*PI())/3)</f>
        <v>0.4088561069701</v>
      </c>
      <c r="AE152" s="11">
        <f>'OddsRatio_working_3-way'!X152^(1/3)*SIN(('OddsRatio_working_3-way'!Y152+4*PI())/3)</f>
        <v>-0.4898783467007447</v>
      </c>
      <c r="AF152" s="11">
        <f>-'OddsRatio_working_3-way'!U152/(3*'OddsRatio_working_3-way'!X152^(1/3))*COS(('OddsRatio_working_3-way'!Y152)/3)</f>
        <v>0.51888457875685345</v>
      </c>
      <c r="AG152" s="11">
        <f>-'OddsRatio_working_3-way'!U152/(3*'OddsRatio_working_3-way'!X152^(1/3))*COS(('OddsRatio_working_3-way'!Y152+2*PI())/3)</f>
        <v>-0.32960960725667787</v>
      </c>
      <c r="AH152" s="11">
        <f>-'OddsRatio_working_3-way'!U152/(3*'OddsRatio_working_3-way'!X152^(1/3))*COS(('OddsRatio_working_3-way'!Y152+4*PI())/3)</f>
        <v>-0.18927497150017569</v>
      </c>
      <c r="AI152" s="11">
        <f>'OddsRatio_working_3-way'!U152/(3*'OddsRatio_working_3-way'!X152^(1/3))*SIN(('OddsRatio_working_3-way'!Y152)/3)</f>
        <v>-8.1022239730644888E-2</v>
      </c>
      <c r="AJ152" s="11">
        <f>'OddsRatio_working_3-way'!U152/(3*'OddsRatio_working_3-way'!X152^(1/3))*SIN(('OddsRatio_working_3-way'!Y152+2*PI())/3)</f>
        <v>-0.4088561069701</v>
      </c>
      <c r="AK152" s="11">
        <f>'OddsRatio_working_3-way'!U152/(3*'OddsRatio_working_3-way'!X152^(1/3))*SIN(('OddsRatio_working_3-way'!Y152+4*PI())/3)</f>
        <v>0.4898783467007447</v>
      </c>
      <c r="AL152" s="11">
        <f>'OddsRatio_working_3-way'!Z152+'OddsRatio_working_3-way'!AF152</f>
        <v>1.0377691575137069</v>
      </c>
      <c r="AM152" s="11">
        <f>'OddsRatio_working_3-way'!AA152+'OddsRatio_working_3-way'!AG152</f>
        <v>-0.65921921451335574</v>
      </c>
      <c r="AN152" s="11">
        <f>'OddsRatio_working_3-way'!AB152+'OddsRatio_working_3-way'!AH152</f>
        <v>-0.37854994300035139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1.0377691575137069</v>
      </c>
      <c r="AS152" s="11">
        <f>IF(('OddsRatio_working_3-way'!X152=0),IF(Q152&gt;0,-Q152^(1/3),(-Q152)^(1/3)),'OddsRatio_working_3-way'!AM152-'OddsRatio_working_3-way'!R152/3)</f>
        <v>-0.65921921451335574</v>
      </c>
      <c r="AT152" s="11">
        <f>IF(('OddsRatio_working_3-way'!X152=0),IF(Q152&gt;0,-Q152^(1/3),(-Q152)^(1/3)),'OddsRatio_working_3-way'!AN152-'OddsRatio_working_3-way'!R152/3)</f>
        <v>-0.37854994300035139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2.0499999999999998</v>
      </c>
      <c r="B153" s="4">
        <f>IF('True_Odds_Calculator_3-way'!B154="","",'True_Odds_Calculator_3-way'!B154)</f>
        <v>3.55</v>
      </c>
      <c r="C153" s="4">
        <f>IF('True_Odds_Calculator_3-way'!C154="","",'True_Odds_Calculator_3-way'!C154)</f>
        <v>3.95</v>
      </c>
      <c r="D153" s="9">
        <f t="shared" si="39"/>
        <v>0.47893424638525733</v>
      </c>
      <c r="E153" s="9">
        <f t="shared" si="40"/>
        <v>0.27455849242943858</v>
      </c>
      <c r="F153" s="9">
        <f t="shared" si="41"/>
        <v>0.24650726118530406</v>
      </c>
      <c r="G153" s="9">
        <f t="shared" si="42"/>
        <v>1.0361612317894653</v>
      </c>
      <c r="H153" s="9">
        <f t="shared" si="43"/>
        <v>2.0879692933789382</v>
      </c>
      <c r="I153" s="9">
        <f t="shared" si="44"/>
        <v>3.6422111410631364</v>
      </c>
      <c r="J153" s="9">
        <f t="shared" si="45"/>
        <v>4.0566756337789238</v>
      </c>
      <c r="K153" s="11">
        <f t="shared" si="46"/>
        <v>0.48780487804878053</v>
      </c>
      <c r="L153" s="11">
        <f t="shared" si="47"/>
        <v>0.28169014084507044</v>
      </c>
      <c r="M153" s="11">
        <f t="shared" si="48"/>
        <v>0.25316455696202528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-0.27477181707099652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0.22785679809017739</v>
      </c>
      <c r="Q153" s="11">
        <f>2*'OddsRatio_working_3-way'!K153*'OddsRatio_working_3-way'!L153*'OddsRatio_working_3-way'!M153</f>
        <v>6.9574594836695383E-2</v>
      </c>
      <c r="R153" s="11">
        <f t="shared" si="49"/>
        <v>0</v>
      </c>
      <c r="S153" s="11">
        <f t="shared" si="50"/>
        <v>-0.82925825697510658</v>
      </c>
      <c r="T153" s="11">
        <f t="shared" si="51"/>
        <v>-0.25320862808400196</v>
      </c>
      <c r="U153" s="11">
        <f>'OddsRatio_working_3-way'!S153-'OddsRatio_working_3-way'!R153^2/3</f>
        <v>-0.82925825697510658</v>
      </c>
      <c r="V153" s="11">
        <f>'OddsRatio_working_3-way'!S153*'OddsRatio_working_3-way'!R153/3-2*'OddsRatio_working_3-way'!R153^3/27-'OddsRatio_working_3-way'!T153</f>
        <v>0.25320862808400196</v>
      </c>
      <c r="W153" s="11">
        <f>'OddsRatio_working_3-way'!V153^2+4*'OddsRatio_working_3-way'!U153^3/27</f>
        <v>-2.0367673513790735E-2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0.14532918052646307</v>
      </c>
      <c r="Y153" s="11">
        <f>IF('OddsRatio_working_3-way'!W153&gt;=0,IF('OddsRatio_working_3-way'!V153+SQRT('OddsRatio_working_3-way'!W153)&gt;0,0,PI()),ACOS('OddsRatio_working_3-way'!V153/(2*'OddsRatio_working_3-way'!X153)))</f>
        <v>0.51324558316205104</v>
      </c>
      <c r="Z153" s="11">
        <f>'OddsRatio_working_3-way'!X153^(1/3)*COS('OddsRatio_working_3-way'!Y153/3)</f>
        <v>0.51808061589473253</v>
      </c>
      <c r="AA153" s="11">
        <f>'OddsRatio_working_3-way'!X153^(1/3)*COS(('OddsRatio_working_3-way'!Y153+2*PI())/3)</f>
        <v>-0.33655753712499842</v>
      </c>
      <c r="AB153" s="11">
        <f>'OddsRatio_working_3-way'!X153^(1/3)*COS(('OddsRatio_working_3-way'!Y153+4*PI())/3)</f>
        <v>-0.1815230787697342</v>
      </c>
      <c r="AC153" s="11">
        <f>'OddsRatio_working_3-way'!X153^(1/3)*SIN('OddsRatio_working_3-way'!Y153/3)</f>
        <v>8.9509186265079602E-2</v>
      </c>
      <c r="AD153" s="11">
        <f>'OddsRatio_working_3-way'!X153^(1/3)*SIN(('OddsRatio_working_3-way'!Y153+2*PI())/3)</f>
        <v>0.40391638144058656</v>
      </c>
      <c r="AE153" s="11">
        <f>'OddsRatio_working_3-way'!X153^(1/3)*SIN(('OddsRatio_working_3-way'!Y153+4*PI())/3)</f>
        <v>-0.49342556770566626</v>
      </c>
      <c r="AF153" s="11">
        <f>-'OddsRatio_working_3-way'!U153/(3*'OddsRatio_working_3-way'!X153^(1/3))*COS(('OddsRatio_working_3-way'!Y153)/3)</f>
        <v>0.51808061589473264</v>
      </c>
      <c r="AG153" s="11">
        <f>-'OddsRatio_working_3-way'!U153/(3*'OddsRatio_working_3-way'!X153^(1/3))*COS(('OddsRatio_working_3-way'!Y153+2*PI())/3)</f>
        <v>-0.33655753712499853</v>
      </c>
      <c r="AH153" s="11">
        <f>-'OddsRatio_working_3-way'!U153/(3*'OddsRatio_working_3-way'!X153^(1/3))*COS(('OddsRatio_working_3-way'!Y153+4*PI())/3)</f>
        <v>-0.18152307876973423</v>
      </c>
      <c r="AI153" s="11">
        <f>'OddsRatio_working_3-way'!U153/(3*'OddsRatio_working_3-way'!X153^(1/3))*SIN(('OddsRatio_working_3-way'!Y153)/3)</f>
        <v>-8.9509186265079616E-2</v>
      </c>
      <c r="AJ153" s="11">
        <f>'OddsRatio_working_3-way'!U153/(3*'OddsRatio_working_3-way'!X153^(1/3))*SIN(('OddsRatio_working_3-way'!Y153+2*PI())/3)</f>
        <v>-0.40391638144058661</v>
      </c>
      <c r="AK153" s="11">
        <f>'OddsRatio_working_3-way'!U153/(3*'OddsRatio_working_3-way'!X153^(1/3))*SIN(('OddsRatio_working_3-way'!Y153+4*PI())/3)</f>
        <v>0.49342556770566631</v>
      </c>
      <c r="AL153" s="11">
        <f>'OddsRatio_working_3-way'!Z153+'OddsRatio_working_3-way'!AF153</f>
        <v>1.0361612317894653</v>
      </c>
      <c r="AM153" s="11">
        <f>'OddsRatio_working_3-way'!AA153+'OddsRatio_working_3-way'!AG153</f>
        <v>-0.67311507424999695</v>
      </c>
      <c r="AN153" s="11">
        <f>'OddsRatio_working_3-way'!AB153+'OddsRatio_working_3-way'!AH153</f>
        <v>-0.36304615753946845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1.0361612317894653</v>
      </c>
      <c r="AS153" s="11">
        <f>IF(('OddsRatio_working_3-way'!X153=0),IF(Q153&gt;0,-Q153^(1/3),(-Q153)^(1/3)),'OddsRatio_working_3-way'!AM153-'OddsRatio_working_3-way'!R153/3)</f>
        <v>-0.67311507424999695</v>
      </c>
      <c r="AT153" s="11">
        <f>IF(('OddsRatio_working_3-way'!X153=0),IF(Q153&gt;0,-Q153^(1/3),(-Q153)^(1/3)),'OddsRatio_working_3-way'!AN153-'OddsRatio_working_3-way'!R153/3)</f>
        <v>-0.36304615753946845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1.43</v>
      </c>
      <c r="B154" s="4">
        <f>IF('True_Odds_Calculator_3-way'!B155="","",'True_Odds_Calculator_3-way'!B155)</f>
        <v>4.68</v>
      </c>
      <c r="C154" s="4">
        <f>IF('True_Odds_Calculator_3-way'!C155="","",'True_Odds_Calculator_3-way'!C155)</f>
        <v>8.9700000000000006</v>
      </c>
      <c r="D154" s="9">
        <f t="shared" si="39"/>
        <v>0.68836422118765506</v>
      </c>
      <c r="E154" s="9">
        <f t="shared" si="40"/>
        <v>0.20515197879302655</v>
      </c>
      <c r="F154" s="9">
        <f t="shared" si="41"/>
        <v>0.10648380001931865</v>
      </c>
      <c r="G154" s="9">
        <f t="shared" si="42"/>
        <v>1.0528356167039445</v>
      </c>
      <c r="H154" s="9">
        <f t="shared" si="43"/>
        <v>1.4527193151826958</v>
      </c>
      <c r="I154" s="9">
        <f t="shared" si="44"/>
        <v>4.8744350694705147</v>
      </c>
      <c r="J154" s="9">
        <f t="shared" si="45"/>
        <v>9.3910998651304389</v>
      </c>
      <c r="K154" s="11">
        <f t="shared" si="46"/>
        <v>0.69930069930069938</v>
      </c>
      <c r="L154" s="11">
        <f t="shared" si="47"/>
        <v>0.21367521367521369</v>
      </c>
      <c r="M154" s="11">
        <f t="shared" si="48"/>
        <v>0.11148272017837234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-0.21008752369699124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0.20122994138944744</v>
      </c>
      <c r="Q154" s="11">
        <f>2*'OddsRatio_working_3-way'!K154*'OddsRatio_working_3-way'!L154*'OddsRatio_working_3-way'!M154</f>
        <v>3.331621546182905E-2</v>
      </c>
      <c r="R154" s="11">
        <f t="shared" si="49"/>
        <v>0</v>
      </c>
      <c r="S154" s="11">
        <f t="shared" si="50"/>
        <v>-0.95783860863475612</v>
      </c>
      <c r="T154" s="11">
        <f t="shared" si="51"/>
        <v>-0.15858255109846958</v>
      </c>
      <c r="U154" s="11">
        <f>'OddsRatio_working_3-way'!S154-'OddsRatio_working_3-way'!R154^2/3</f>
        <v>-0.95783860863475612</v>
      </c>
      <c r="V154" s="11">
        <f>'OddsRatio_working_3-way'!S154*'OddsRatio_working_3-way'!R154/3-2*'OddsRatio_working_3-way'!R154^3/27-'OddsRatio_working_3-way'!T154</f>
        <v>0.15858255109846958</v>
      </c>
      <c r="W154" s="11">
        <f>'OddsRatio_working_3-way'!V154^2+4*'OddsRatio_working_3-way'!U154^3/27</f>
        <v>-0.10504026030940879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0.18040834641328787</v>
      </c>
      <c r="Y154" s="11">
        <f>IF('OddsRatio_working_3-way'!W154&gt;=0,IF('OddsRatio_working_3-way'!V154+SQRT('OddsRatio_working_3-way'!W154)&gt;0,0,PI()),ACOS('OddsRatio_working_3-way'!V154/(2*'OddsRatio_working_3-way'!X154)))</f>
        <v>1.1157432190178656</v>
      </c>
      <c r="Z154" s="11">
        <f>'OddsRatio_working_3-way'!X154^(1/3)*COS('OddsRatio_working_3-way'!Y154/3)</f>
        <v>0.52641780835197227</v>
      </c>
      <c r="AA154" s="11">
        <f>'OddsRatio_working_3-way'!X154^(1/3)*COS(('OddsRatio_working_3-way'!Y154+2*PI())/3)</f>
        <v>-0.44103710904270205</v>
      </c>
      <c r="AB154" s="11">
        <f>'OddsRatio_working_3-way'!X154^(1/3)*COS(('OddsRatio_working_3-way'!Y154+4*PI())/3)</f>
        <v>-8.5380699309270364E-2</v>
      </c>
      <c r="AC154" s="11">
        <f>'OddsRatio_working_3-way'!X154^(1/3)*SIN('OddsRatio_working_3-way'!Y154/3)</f>
        <v>0.2053383238986127</v>
      </c>
      <c r="AD154" s="11">
        <f>'OddsRatio_working_3-way'!X154^(1/3)*SIN(('OddsRatio_working_3-way'!Y154+2*PI())/3)</f>
        <v>0.35322203308802969</v>
      </c>
      <c r="AE154" s="11">
        <f>'OddsRatio_working_3-way'!X154^(1/3)*SIN(('OddsRatio_working_3-way'!Y154+4*PI())/3)</f>
        <v>-0.5585603569866423</v>
      </c>
      <c r="AF154" s="11">
        <f>-'OddsRatio_working_3-way'!U154/(3*'OddsRatio_working_3-way'!X154^(1/3))*COS(('OddsRatio_working_3-way'!Y154)/3)</f>
        <v>0.52641780835197227</v>
      </c>
      <c r="AG154" s="11">
        <f>-'OddsRatio_working_3-way'!U154/(3*'OddsRatio_working_3-way'!X154^(1/3))*COS(('OddsRatio_working_3-way'!Y154+2*PI())/3)</f>
        <v>-0.44103710904270205</v>
      </c>
      <c r="AH154" s="11">
        <f>-'OddsRatio_working_3-way'!U154/(3*'OddsRatio_working_3-way'!X154^(1/3))*COS(('OddsRatio_working_3-way'!Y154+4*PI())/3)</f>
        <v>-8.5380699309270364E-2</v>
      </c>
      <c r="AI154" s="11">
        <f>'OddsRatio_working_3-way'!U154/(3*'OddsRatio_working_3-way'!X154^(1/3))*SIN(('OddsRatio_working_3-way'!Y154)/3)</f>
        <v>-0.2053383238986127</v>
      </c>
      <c r="AJ154" s="11">
        <f>'OddsRatio_working_3-way'!U154/(3*'OddsRatio_working_3-way'!X154^(1/3))*SIN(('OddsRatio_working_3-way'!Y154+2*PI())/3)</f>
        <v>-0.35322203308802969</v>
      </c>
      <c r="AK154" s="11">
        <f>'OddsRatio_working_3-way'!U154/(3*'OddsRatio_working_3-way'!X154^(1/3))*SIN(('OddsRatio_working_3-way'!Y154+4*PI())/3)</f>
        <v>0.5585603569866423</v>
      </c>
      <c r="AL154" s="11">
        <f>'OddsRatio_working_3-way'!Z154+'OddsRatio_working_3-way'!AF154</f>
        <v>1.0528356167039445</v>
      </c>
      <c r="AM154" s="11">
        <f>'OddsRatio_working_3-way'!AA154+'OddsRatio_working_3-way'!AG154</f>
        <v>-0.88207421808540409</v>
      </c>
      <c r="AN154" s="11">
        <f>'OddsRatio_working_3-way'!AB154+'OddsRatio_working_3-way'!AH154</f>
        <v>-0.17076139861854073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1.0528356167039445</v>
      </c>
      <c r="AS154" s="11">
        <f>IF(('OddsRatio_working_3-way'!X154=0),IF(Q154&gt;0,-Q154^(1/3),(-Q154)^(1/3)),'OddsRatio_working_3-way'!AM154-'OddsRatio_working_3-way'!R154/3)</f>
        <v>-0.88207421808540409</v>
      </c>
      <c r="AT154" s="11">
        <f>IF(('OddsRatio_working_3-way'!X154=0),IF(Q154&gt;0,-Q154^(1/3),(-Q154)^(1/3)),'OddsRatio_working_3-way'!AN154-'OddsRatio_working_3-way'!R154/3)</f>
        <v>-0.17076139861854073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6.49</v>
      </c>
      <c r="B155" s="4">
        <f>IF('True_Odds_Calculator_3-way'!B156="","",'True_Odds_Calculator_3-way'!B156)</f>
        <v>4.8</v>
      </c>
      <c r="C155" s="4">
        <f>IF('True_Odds_Calculator_3-way'!C156="","",'True_Odds_Calculator_3-way'!C156)</f>
        <v>1.51</v>
      </c>
      <c r="D155" s="9">
        <f t="shared" si="39"/>
        <v>0.14795698817255948</v>
      </c>
      <c r="E155" s="9">
        <f t="shared" si="40"/>
        <v>0.20056157444368722</v>
      </c>
      <c r="F155" s="9">
        <f t="shared" si="41"/>
        <v>0.6514814373837533</v>
      </c>
      <c r="G155" s="9">
        <f t="shared" si="42"/>
        <v>1.0489473550687751</v>
      </c>
      <c r="H155" s="9">
        <f t="shared" si="43"/>
        <v>6.7587209793275775</v>
      </c>
      <c r="I155" s="9">
        <f t="shared" si="44"/>
        <v>4.9859999492613456</v>
      </c>
      <c r="J155" s="9">
        <f t="shared" si="45"/>
        <v>1.534963151085075</v>
      </c>
      <c r="K155" s="11">
        <f t="shared" si="46"/>
        <v>0.15408320493066255</v>
      </c>
      <c r="L155" s="11">
        <f t="shared" si="47"/>
        <v>0.20833333333333334</v>
      </c>
      <c r="M155" s="11">
        <f t="shared" si="48"/>
        <v>0.66225165562913912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-0.22618470596638729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0.208335459205366</v>
      </c>
      <c r="Q155" s="11">
        <f>2*'OddsRatio_working_3-way'!K155*'OddsRatio_working_3-way'!L155*'OddsRatio_working_3-way'!M155</f>
        <v>4.2517440654156337E-2</v>
      </c>
      <c r="R155" s="11">
        <f t="shared" si="49"/>
        <v>0</v>
      </c>
      <c r="S155" s="11">
        <f t="shared" si="50"/>
        <v>-0.92108552749064376</v>
      </c>
      <c r="T155" s="11">
        <f t="shared" si="51"/>
        <v>-0.18797663826339672</v>
      </c>
      <c r="U155" s="11">
        <f>'OddsRatio_working_3-way'!S155-'OddsRatio_working_3-way'!R155^2/3</f>
        <v>-0.92108552749064376</v>
      </c>
      <c r="V155" s="11">
        <f>'OddsRatio_working_3-way'!S155*'OddsRatio_working_3-way'!R155/3-2*'OddsRatio_working_3-way'!R155^3/27-'OddsRatio_working_3-way'!T155</f>
        <v>0.18797663826339672</v>
      </c>
      <c r="W155" s="11">
        <f>'OddsRatio_working_3-way'!V155^2+4*'OddsRatio_working_3-way'!U155^3/27</f>
        <v>-8.0434801983401055E-2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0.1701249676827368</v>
      </c>
      <c r="Y155" s="11">
        <f>IF('OddsRatio_working_3-way'!W155&gt;=0,IF('OddsRatio_working_3-way'!V155+SQRT('OddsRatio_working_3-way'!W155)&gt;0,0,PI()),ACOS('OddsRatio_working_3-way'!V155/(2*'OddsRatio_working_3-way'!X155)))</f>
        <v>0.98547608285695965</v>
      </c>
      <c r="Z155" s="11">
        <f>'OddsRatio_working_3-way'!X155^(1/3)*COS('OddsRatio_working_3-way'!Y155/3)</f>
        <v>0.52447367753438756</v>
      </c>
      <c r="AA155" s="11">
        <f>'OddsRatio_working_3-way'!X155^(1/3)*COS(('OddsRatio_working_3-way'!Y155+2*PI())/3)</f>
        <v>-0.41704931582517313</v>
      </c>
      <c r="AB155" s="11">
        <f>'OddsRatio_working_3-way'!X155^(1/3)*COS(('OddsRatio_working_3-way'!Y155+4*PI())/3)</f>
        <v>-0.10742436170921457</v>
      </c>
      <c r="AC155" s="11">
        <f>'OddsRatio_working_3-way'!X155^(1/3)*SIN('OddsRatio_working_3-way'!Y155/3)</f>
        <v>0.17876205060667419</v>
      </c>
      <c r="AD155" s="11">
        <f>'OddsRatio_working_3-way'!X155^(1/3)*SIN(('OddsRatio_working_3-way'!Y155+2*PI())/3)</f>
        <v>0.36482650305769032</v>
      </c>
      <c r="AE155" s="11">
        <f>'OddsRatio_working_3-way'!X155^(1/3)*SIN(('OddsRatio_working_3-way'!Y155+4*PI())/3)</f>
        <v>-0.54358855366436454</v>
      </c>
      <c r="AF155" s="11">
        <f>-'OddsRatio_working_3-way'!U155/(3*'OddsRatio_working_3-way'!X155^(1/3))*COS(('OddsRatio_working_3-way'!Y155)/3)</f>
        <v>0.52447367753438756</v>
      </c>
      <c r="AG155" s="11">
        <f>-'OddsRatio_working_3-way'!U155/(3*'OddsRatio_working_3-way'!X155^(1/3))*COS(('OddsRatio_working_3-way'!Y155+2*PI())/3)</f>
        <v>-0.41704931582517313</v>
      </c>
      <c r="AH155" s="11">
        <f>-'OddsRatio_working_3-way'!U155/(3*'OddsRatio_working_3-way'!X155^(1/3))*COS(('OddsRatio_working_3-way'!Y155+4*PI())/3)</f>
        <v>-0.10742436170921457</v>
      </c>
      <c r="AI155" s="11">
        <f>'OddsRatio_working_3-way'!U155/(3*'OddsRatio_working_3-way'!X155^(1/3))*SIN(('OddsRatio_working_3-way'!Y155)/3)</f>
        <v>-0.17876205060667419</v>
      </c>
      <c r="AJ155" s="11">
        <f>'OddsRatio_working_3-way'!U155/(3*'OddsRatio_working_3-way'!X155^(1/3))*SIN(('OddsRatio_working_3-way'!Y155+2*PI())/3)</f>
        <v>-0.36482650305769032</v>
      </c>
      <c r="AK155" s="11">
        <f>'OddsRatio_working_3-way'!U155/(3*'OddsRatio_working_3-way'!X155^(1/3))*SIN(('OddsRatio_working_3-way'!Y155+4*PI())/3)</f>
        <v>0.54358855366436454</v>
      </c>
      <c r="AL155" s="11">
        <f>'OddsRatio_working_3-way'!Z155+'OddsRatio_working_3-way'!AF155</f>
        <v>1.0489473550687751</v>
      </c>
      <c r="AM155" s="11">
        <f>'OddsRatio_working_3-way'!AA155+'OddsRatio_working_3-way'!AG155</f>
        <v>-0.83409863165034626</v>
      </c>
      <c r="AN155" s="11">
        <f>'OddsRatio_working_3-way'!AB155+'OddsRatio_working_3-way'!AH155</f>
        <v>-0.21484872341842914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1.0489473550687751</v>
      </c>
      <c r="AS155" s="11">
        <f>IF(('OddsRatio_working_3-way'!X155=0),IF(Q155&gt;0,-Q155^(1/3),(-Q155)^(1/3)),'OddsRatio_working_3-way'!AM155-'OddsRatio_working_3-way'!R155/3)</f>
        <v>-0.83409863165034626</v>
      </c>
      <c r="AT155" s="11">
        <f>IF(('OddsRatio_working_3-way'!X155=0),IF(Q155&gt;0,-Q155^(1/3),(-Q155)^(1/3)),'OddsRatio_working_3-way'!AN155-'OddsRatio_working_3-way'!R155/3)</f>
        <v>-0.21484872341842914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1.29</v>
      </c>
      <c r="B156" s="4">
        <f>IF('True_Odds_Calculator_3-way'!B157="","",'True_Odds_Calculator_3-way'!B157)</f>
        <v>5.29</v>
      </c>
      <c r="C156" s="4">
        <f>IF('True_Odds_Calculator_3-way'!C157="","",'True_Odds_Calculator_3-way'!C157)</f>
        <v>10.3</v>
      </c>
      <c r="D156" s="9">
        <f t="shared" si="39"/>
        <v>0.74807636450589043</v>
      </c>
      <c r="E156" s="9">
        <f t="shared" si="40"/>
        <v>0.16717504673811553</v>
      </c>
      <c r="F156" s="9">
        <f t="shared" si="41"/>
        <v>8.4748588755993698E-2</v>
      </c>
      <c r="G156" s="9">
        <f t="shared" si="42"/>
        <v>1.1612480123373246</v>
      </c>
      <c r="H156" s="9">
        <f t="shared" si="43"/>
        <v>1.3367619235778248</v>
      </c>
      <c r="I156" s="9">
        <f t="shared" si="44"/>
        <v>5.9817539729271223</v>
      </c>
      <c r="J156" s="9">
        <f t="shared" si="45"/>
        <v>11.799606514737118</v>
      </c>
      <c r="K156" s="11">
        <f t="shared" si="46"/>
        <v>0.77519379844961234</v>
      </c>
      <c r="L156" s="11">
        <f t="shared" si="47"/>
        <v>0.1890359168241966</v>
      </c>
      <c r="M156" s="11">
        <f t="shared" si="48"/>
        <v>9.7087378640776698E-2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-0.16460977890608419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0.19747260672234876</v>
      </c>
      <c r="Q156" s="11">
        <f>2*'OddsRatio_working_3-way'!K156*'OddsRatio_working_3-way'!L156*'OddsRatio_working_3-way'!M156</f>
        <v>2.8454266098321152E-2</v>
      </c>
      <c r="R156" s="11">
        <f t="shared" si="49"/>
        <v>0</v>
      </c>
      <c r="S156" s="11">
        <f t="shared" si="50"/>
        <v>-1.1996407991958606</v>
      </c>
      <c r="T156" s="11">
        <f t="shared" si="51"/>
        <v>-0.17285890478326524</v>
      </c>
      <c r="U156" s="11">
        <f>'OddsRatio_working_3-way'!S156-'OddsRatio_working_3-way'!R156^2/3</f>
        <v>-1.1996407991958606</v>
      </c>
      <c r="V156" s="11">
        <f>'OddsRatio_working_3-way'!S156*'OddsRatio_working_3-way'!R156/3-2*'OddsRatio_working_3-way'!R156^3/27-'OddsRatio_working_3-way'!T156</f>
        <v>0.17285890478326524</v>
      </c>
      <c r="W156" s="11">
        <f>'OddsRatio_working_3-way'!V156^2+4*'OddsRatio_working_3-way'!U156^3/27</f>
        <v>-0.22588997932906427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0.25286863204633259</v>
      </c>
      <c r="Y156" s="11">
        <f>IF('OddsRatio_working_3-way'!W156&gt;=0,IF('OddsRatio_working_3-way'!V156+SQRT('OddsRatio_working_3-way'!W156)&gt;0,0,PI()),ACOS('OddsRatio_working_3-way'!V156/(2*'OddsRatio_working_3-way'!X156)))</f>
        <v>1.221969139851069</v>
      </c>
      <c r="Z156" s="11">
        <f>'OddsRatio_working_3-way'!X156^(1/3)*COS('OddsRatio_working_3-way'!Y156/3)</f>
        <v>0.58062400616866228</v>
      </c>
      <c r="AA156" s="11">
        <f>'OddsRatio_working_3-way'!X156^(1/3)*COS(('OddsRatio_working_3-way'!Y156+2*PI())/3)</f>
        <v>-0.50726135753014423</v>
      </c>
      <c r="AB156" s="11">
        <f>'OddsRatio_working_3-way'!X156^(1/3)*COS(('OddsRatio_working_3-way'!Y156+4*PI())/3)</f>
        <v>-7.3362648638518269E-2</v>
      </c>
      <c r="AC156" s="11">
        <f>'OddsRatio_working_3-way'!X156^(1/3)*SIN('OddsRatio_working_3-way'!Y156/3)</f>
        <v>0.25051153637961149</v>
      </c>
      <c r="AD156" s="11">
        <f>'OddsRatio_working_3-way'!X156^(1/3)*SIN(('OddsRatio_working_3-way'!Y156+2*PI())/3)</f>
        <v>0.37757937119934853</v>
      </c>
      <c r="AE156" s="11">
        <f>'OddsRatio_working_3-way'!X156^(1/3)*SIN(('OddsRatio_working_3-way'!Y156+4*PI())/3)</f>
        <v>-0.62809090757895991</v>
      </c>
      <c r="AF156" s="11">
        <f>-'OddsRatio_working_3-way'!U156/(3*'OddsRatio_working_3-way'!X156^(1/3))*COS(('OddsRatio_working_3-way'!Y156)/3)</f>
        <v>0.58062400616866239</v>
      </c>
      <c r="AG156" s="11">
        <f>-'OddsRatio_working_3-way'!U156/(3*'OddsRatio_working_3-way'!X156^(1/3))*COS(('OddsRatio_working_3-way'!Y156+2*PI())/3)</f>
        <v>-0.50726135753014434</v>
      </c>
      <c r="AH156" s="11">
        <f>-'OddsRatio_working_3-way'!U156/(3*'OddsRatio_working_3-way'!X156^(1/3))*COS(('OddsRatio_working_3-way'!Y156+4*PI())/3)</f>
        <v>-7.3362648638518282E-2</v>
      </c>
      <c r="AI156" s="11">
        <f>'OddsRatio_working_3-way'!U156/(3*'OddsRatio_working_3-way'!X156^(1/3))*SIN(('OddsRatio_working_3-way'!Y156)/3)</f>
        <v>-0.25051153637961154</v>
      </c>
      <c r="AJ156" s="11">
        <f>'OddsRatio_working_3-way'!U156/(3*'OddsRatio_working_3-way'!X156^(1/3))*SIN(('OddsRatio_working_3-way'!Y156+2*PI())/3)</f>
        <v>-0.37757937119934859</v>
      </c>
      <c r="AK156" s="11">
        <f>'OddsRatio_working_3-way'!U156/(3*'OddsRatio_working_3-way'!X156^(1/3))*SIN(('OddsRatio_working_3-way'!Y156+4*PI())/3)</f>
        <v>0.62809090757895991</v>
      </c>
      <c r="AL156" s="11">
        <f>'OddsRatio_working_3-way'!Z156+'OddsRatio_working_3-way'!AF156</f>
        <v>1.1612480123373246</v>
      </c>
      <c r="AM156" s="11">
        <f>'OddsRatio_working_3-way'!AA156+'OddsRatio_working_3-way'!AG156</f>
        <v>-1.0145227150602887</v>
      </c>
      <c r="AN156" s="11">
        <f>'OddsRatio_working_3-way'!AB156+'OddsRatio_working_3-way'!AH156</f>
        <v>-0.14672529727703654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1.1612480123373246</v>
      </c>
      <c r="AS156" s="11">
        <f>IF(('OddsRatio_working_3-way'!X156=0),IF(Q156&gt;0,-Q156^(1/3),(-Q156)^(1/3)),'OddsRatio_working_3-way'!AM156-'OddsRatio_working_3-way'!R156/3)</f>
        <v>-1.0145227150602887</v>
      </c>
      <c r="AT156" s="11">
        <f>IF(('OddsRatio_working_3-way'!X156=0),IF(Q156&gt;0,-Q156^(1/3),(-Q156)^(1/3)),'OddsRatio_working_3-way'!AN156-'OddsRatio_working_3-way'!R156/3)</f>
        <v>-0.14672529727703654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1.38</v>
      </c>
      <c r="B157" s="4">
        <f>IF('True_Odds_Calculator_3-way'!B158="","",'True_Odds_Calculator_3-way'!B158)</f>
        <v>4.6500000000000004</v>
      </c>
      <c r="C157" s="4">
        <f>IF('True_Odds_Calculator_3-way'!C158="","",'True_Odds_Calculator_3-way'!C158)</f>
        <v>8.16</v>
      </c>
      <c r="D157" s="9">
        <f t="shared" si="39"/>
        <v>0.69744765024000233</v>
      </c>
      <c r="E157" s="9">
        <f t="shared" si="40"/>
        <v>0.19354499997374214</v>
      </c>
      <c r="F157" s="9">
        <f t="shared" si="41"/>
        <v>0.10900734978625541</v>
      </c>
      <c r="G157" s="9">
        <f t="shared" si="42"/>
        <v>1.1415772837305798</v>
      </c>
      <c r="H157" s="9">
        <f t="shared" si="43"/>
        <v>1.4337993678176202</v>
      </c>
      <c r="I157" s="9">
        <f t="shared" si="44"/>
        <v>5.1667570856166165</v>
      </c>
      <c r="J157" s="9">
        <f t="shared" si="45"/>
        <v>9.173693351510952</v>
      </c>
      <c r="K157" s="11">
        <f t="shared" si="46"/>
        <v>0.7246376811594204</v>
      </c>
      <c r="L157" s="11">
        <f t="shared" si="47"/>
        <v>0.21505376344086019</v>
      </c>
      <c r="M157" s="11">
        <f t="shared" si="48"/>
        <v>0.12254901960784313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-0.18965630509645015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0.21370165644565448</v>
      </c>
      <c r="Q157" s="11">
        <f>2*'OddsRatio_working_3-way'!K157*'OddsRatio_working_3-way'!L157*'OddsRatio_working_3-way'!M157</f>
        <v>3.8195112858919474E-2</v>
      </c>
      <c r="R157" s="11">
        <f t="shared" si="49"/>
        <v>0</v>
      </c>
      <c r="S157" s="11">
        <f t="shared" si="50"/>
        <v>-1.1267838226468454</v>
      </c>
      <c r="T157" s="11">
        <f t="shared" si="51"/>
        <v>-0.20139121048200986</v>
      </c>
      <c r="U157" s="11">
        <f>'OddsRatio_working_3-way'!S157-'OddsRatio_working_3-way'!R157^2/3</f>
        <v>-1.1267838226468454</v>
      </c>
      <c r="V157" s="11">
        <f>'OddsRatio_working_3-way'!S157*'OddsRatio_working_3-way'!R157/3-2*'OddsRatio_working_3-way'!R157^3/27-'OddsRatio_working_3-way'!T157</f>
        <v>0.20139121048200986</v>
      </c>
      <c r="W157" s="11">
        <f>'OddsRatio_working_3-way'!V157^2+4*'OddsRatio_working_3-way'!U157^3/27</f>
        <v>-0.1713840724319724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0.23018606174754674</v>
      </c>
      <c r="Y157" s="11">
        <f>IF('OddsRatio_working_3-way'!W157&gt;=0,IF('OddsRatio_working_3-way'!V157+SQRT('OddsRatio_working_3-way'!W157)&gt;0,0,PI()),ACOS('OddsRatio_working_3-way'!V157/(2*'OddsRatio_working_3-way'!X157)))</f>
        <v>1.1180318928530499</v>
      </c>
      <c r="Z157" s="11">
        <f>'OddsRatio_working_3-way'!X157^(1/3)*COS('OddsRatio_working_3-way'!Y157/3)</f>
        <v>0.57078864186528988</v>
      </c>
      <c r="AA157" s="11">
        <f>'OddsRatio_working_3-way'!X157^(1/3)*COS(('OddsRatio_working_3-way'!Y157+2*PI())/3)</f>
        <v>-0.47864597137810627</v>
      </c>
      <c r="AB157" s="11">
        <f>'OddsRatio_working_3-way'!X157^(1/3)*COS(('OddsRatio_working_3-way'!Y157+4*PI())/3)</f>
        <v>-9.214267048718372E-2</v>
      </c>
      <c r="AC157" s="11">
        <f>'OddsRatio_working_3-way'!X157^(1/3)*SIN('OddsRatio_working_3-way'!Y157/3)</f>
        <v>0.22314778481205302</v>
      </c>
      <c r="AD157" s="11">
        <f>'OddsRatio_working_3-way'!X157^(1/3)*SIN(('OddsRatio_working_3-way'!Y157+2*PI())/3)</f>
        <v>0.38274357164093242</v>
      </c>
      <c r="AE157" s="11">
        <f>'OddsRatio_working_3-way'!X157^(1/3)*SIN(('OddsRatio_working_3-way'!Y157+4*PI())/3)</f>
        <v>-0.60589135645298553</v>
      </c>
      <c r="AF157" s="11">
        <f>-'OddsRatio_working_3-way'!U157/(3*'OddsRatio_working_3-way'!X157^(1/3))*COS(('OddsRatio_working_3-way'!Y157)/3)</f>
        <v>0.57078864186528988</v>
      </c>
      <c r="AG157" s="11">
        <f>-'OddsRatio_working_3-way'!U157/(3*'OddsRatio_working_3-way'!X157^(1/3))*COS(('OddsRatio_working_3-way'!Y157+2*PI())/3)</f>
        <v>-0.47864597137810627</v>
      </c>
      <c r="AH157" s="11">
        <f>-'OddsRatio_working_3-way'!U157/(3*'OddsRatio_working_3-way'!X157^(1/3))*COS(('OddsRatio_working_3-way'!Y157+4*PI())/3)</f>
        <v>-9.214267048718372E-2</v>
      </c>
      <c r="AI157" s="11">
        <f>'OddsRatio_working_3-way'!U157/(3*'OddsRatio_working_3-way'!X157^(1/3))*SIN(('OddsRatio_working_3-way'!Y157)/3)</f>
        <v>-0.22314778481205302</v>
      </c>
      <c r="AJ157" s="11">
        <f>'OddsRatio_working_3-way'!U157/(3*'OddsRatio_working_3-way'!X157^(1/3))*SIN(('OddsRatio_working_3-way'!Y157+2*PI())/3)</f>
        <v>-0.38274357164093242</v>
      </c>
      <c r="AK157" s="11">
        <f>'OddsRatio_working_3-way'!U157/(3*'OddsRatio_working_3-way'!X157^(1/3))*SIN(('OddsRatio_working_3-way'!Y157+4*PI())/3)</f>
        <v>0.60589135645298553</v>
      </c>
      <c r="AL157" s="11">
        <f>'OddsRatio_working_3-way'!Z157+'OddsRatio_working_3-way'!AF157</f>
        <v>1.1415772837305798</v>
      </c>
      <c r="AM157" s="11">
        <f>'OddsRatio_working_3-way'!AA157+'OddsRatio_working_3-way'!AG157</f>
        <v>-0.95729194275621254</v>
      </c>
      <c r="AN157" s="11">
        <f>'OddsRatio_working_3-way'!AB157+'OddsRatio_working_3-way'!AH157</f>
        <v>-0.18428534097436744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1.1415772837305798</v>
      </c>
      <c r="AS157" s="11">
        <f>IF(('OddsRatio_working_3-way'!X157=0),IF(Q157&gt;0,-Q157^(1/3),(-Q157)^(1/3)),'OddsRatio_working_3-way'!AM157-'OddsRatio_working_3-way'!R157/3)</f>
        <v>-0.95729194275621254</v>
      </c>
      <c r="AT157" s="11">
        <f>IF(('OddsRatio_working_3-way'!X157=0),IF(Q157&gt;0,-Q157^(1/3),(-Q157)^(1/3)),'OddsRatio_working_3-way'!AN157-'OddsRatio_working_3-way'!R157/3)</f>
        <v>-0.18428534097436744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1.24</v>
      </c>
      <c r="B158" s="4">
        <f>IF('True_Odds_Calculator_3-way'!B159="","",'True_Odds_Calculator_3-way'!B159)</f>
        <v>6.14</v>
      </c>
      <c r="C158" s="4">
        <f>IF('True_Odds_Calculator_3-way'!C159="","",'True_Odds_Calculator_3-way'!C159)</f>
        <v>10.99</v>
      </c>
      <c r="D158" s="9">
        <f t="shared" si="39"/>
        <v>0.77975407987130696</v>
      </c>
      <c r="E158" s="9">
        <f t="shared" si="40"/>
        <v>0.14185890589012837</v>
      </c>
      <c r="F158" s="9">
        <f t="shared" si="41"/>
        <v>7.8387014238564728E-2</v>
      </c>
      <c r="G158" s="9">
        <f t="shared" si="42"/>
        <v>1.1768984062526648</v>
      </c>
      <c r="H158" s="9">
        <f t="shared" si="43"/>
        <v>1.2824556175006396</v>
      </c>
      <c r="I158" s="9">
        <f t="shared" si="44"/>
        <v>7.0492578081386972</v>
      </c>
      <c r="J158" s="9">
        <f t="shared" si="45"/>
        <v>12.757215078464125</v>
      </c>
      <c r="K158" s="11">
        <f t="shared" si="46"/>
        <v>0.80645161290322587</v>
      </c>
      <c r="L158" s="11">
        <f t="shared" si="47"/>
        <v>0.16286644951140067</v>
      </c>
      <c r="M158" s="11">
        <f t="shared" si="48"/>
        <v>9.0991810737033663E-2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-0.14728282314211361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0.18369025573029943</v>
      </c>
      <c r="Q158" s="11">
        <f>2*'OddsRatio_working_3-way'!K158*'OddsRatio_working_3-way'!L158*'OddsRatio_working_3-way'!M158</f>
        <v>2.3902440563474226E-2</v>
      </c>
      <c r="R158" s="11">
        <f t="shared" si="49"/>
        <v>0</v>
      </c>
      <c r="S158" s="11">
        <f t="shared" si="50"/>
        <v>-1.2471940163250144</v>
      </c>
      <c r="T158" s="11">
        <f t="shared" si="51"/>
        <v>-0.16228939704944884</v>
      </c>
      <c r="U158" s="11">
        <f>'OddsRatio_working_3-way'!S158-'OddsRatio_working_3-way'!R158^2/3</f>
        <v>-1.2471940163250144</v>
      </c>
      <c r="V158" s="11">
        <f>'OddsRatio_working_3-way'!S158*'OddsRatio_working_3-way'!R158/3-2*'OddsRatio_working_3-way'!R158^3/27-'OddsRatio_working_3-way'!T158</f>
        <v>0.16228939704944884</v>
      </c>
      <c r="W158" s="11">
        <f>'OddsRatio_working_3-way'!V158^2+4*'OddsRatio_working_3-way'!U158^3/27</f>
        <v>-0.26106977460116476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0.26805205790845854</v>
      </c>
      <c r="Y158" s="11">
        <f>IF('OddsRatio_working_3-way'!W158&gt;=0,IF('OddsRatio_working_3-way'!V158+SQRT('OddsRatio_working_3-way'!W158)&gt;0,0,PI()),ACOS('OddsRatio_working_3-way'!V158/(2*'OddsRatio_working_3-way'!X158)))</f>
        <v>1.2632511346326001</v>
      </c>
      <c r="Z158" s="11">
        <f>'OddsRatio_working_3-way'!X158^(1/3)*COS('OddsRatio_working_3-way'!Y158/3)</f>
        <v>0.58844920312633242</v>
      </c>
      <c r="AA158" s="11">
        <f>'OddsRatio_working_3-way'!X158^(1/3)*COS(('OddsRatio_working_3-way'!Y158+2*PI())/3)</f>
        <v>-0.52246604299359944</v>
      </c>
      <c r="AB158" s="11">
        <f>'OddsRatio_working_3-way'!X158^(1/3)*COS(('OddsRatio_working_3-way'!Y158+4*PI())/3)</f>
        <v>-6.5983160132732824E-2</v>
      </c>
      <c r="AC158" s="11">
        <f>'OddsRatio_working_3-way'!X158^(1/3)*SIN('OddsRatio_working_3-way'!Y158/3)</f>
        <v>0.26355051530017765</v>
      </c>
      <c r="AD158" s="11">
        <f>'OddsRatio_working_3-way'!X158^(1/3)*SIN(('OddsRatio_working_3-way'!Y158+2*PI())/3)</f>
        <v>0.37783670109402434</v>
      </c>
      <c r="AE158" s="11">
        <f>'OddsRatio_working_3-way'!X158^(1/3)*SIN(('OddsRatio_working_3-way'!Y158+4*PI())/3)</f>
        <v>-0.64138721639420204</v>
      </c>
      <c r="AF158" s="11">
        <f>-'OddsRatio_working_3-way'!U158/(3*'OddsRatio_working_3-way'!X158^(1/3))*COS(('OddsRatio_working_3-way'!Y158)/3)</f>
        <v>0.58844920312633231</v>
      </c>
      <c r="AG158" s="11">
        <f>-'OddsRatio_working_3-way'!U158/(3*'OddsRatio_working_3-way'!X158^(1/3))*COS(('OddsRatio_working_3-way'!Y158+2*PI())/3)</f>
        <v>-0.52246604299359933</v>
      </c>
      <c r="AH158" s="11">
        <f>-'OddsRatio_working_3-way'!U158/(3*'OddsRatio_working_3-way'!X158^(1/3))*COS(('OddsRatio_working_3-way'!Y158+4*PI())/3)</f>
        <v>-6.598316013273281E-2</v>
      </c>
      <c r="AI158" s="11">
        <f>'OddsRatio_working_3-way'!U158/(3*'OddsRatio_working_3-way'!X158^(1/3))*SIN(('OddsRatio_working_3-way'!Y158)/3)</f>
        <v>-0.26355051530017759</v>
      </c>
      <c r="AJ158" s="11">
        <f>'OddsRatio_working_3-way'!U158/(3*'OddsRatio_working_3-way'!X158^(1/3))*SIN(('OddsRatio_working_3-way'!Y158+2*PI())/3)</f>
        <v>-0.37783670109402429</v>
      </c>
      <c r="AK158" s="11">
        <f>'OddsRatio_working_3-way'!U158/(3*'OddsRatio_working_3-way'!X158^(1/3))*SIN(('OddsRatio_working_3-way'!Y158+4*PI())/3)</f>
        <v>0.64138721639420193</v>
      </c>
      <c r="AL158" s="11">
        <f>'OddsRatio_working_3-way'!Z158+'OddsRatio_working_3-way'!AF158</f>
        <v>1.1768984062526648</v>
      </c>
      <c r="AM158" s="11">
        <f>'OddsRatio_working_3-way'!AA158+'OddsRatio_working_3-way'!AG158</f>
        <v>-1.0449320859871989</v>
      </c>
      <c r="AN158" s="11">
        <f>'OddsRatio_working_3-way'!AB158+'OddsRatio_working_3-way'!AH158</f>
        <v>-0.13196632026546562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1.1768984062526648</v>
      </c>
      <c r="AS158" s="11">
        <f>IF(('OddsRatio_working_3-way'!X158=0),IF(Q158&gt;0,-Q158^(1/3),(-Q158)^(1/3)),'OddsRatio_working_3-way'!AM158-'OddsRatio_working_3-way'!R158/3)</f>
        <v>-1.0449320859871989</v>
      </c>
      <c r="AT158" s="11">
        <f>IF(('OddsRatio_working_3-way'!X158=0),IF(Q158&gt;0,-Q158^(1/3),(-Q158)^(1/3)),'OddsRatio_working_3-way'!AN158-'OddsRatio_working_3-way'!R158/3)</f>
        <v>-0.13196632026546562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3.89</v>
      </c>
      <c r="B159" s="4">
        <f>IF('True_Odds_Calculator_3-way'!B160="","",'True_Odds_Calculator_3-way'!B160)</f>
        <v>3.95</v>
      </c>
      <c r="C159" s="4">
        <f>IF('True_Odds_Calculator_3-way'!C160="","",'True_Odds_Calculator_3-way'!C160)</f>
        <v>1.95</v>
      </c>
      <c r="D159" s="9">
        <f t="shared" si="39"/>
        <v>0.25010495087356116</v>
      </c>
      <c r="E159" s="9">
        <f t="shared" si="40"/>
        <v>0.24627082071715764</v>
      </c>
      <c r="F159" s="9">
        <f t="shared" si="41"/>
        <v>0.50362422840928134</v>
      </c>
      <c r="G159" s="9">
        <f t="shared" si="42"/>
        <v>1.0374814846598976</v>
      </c>
      <c r="H159" s="9">
        <f t="shared" si="43"/>
        <v>3.9983214906671045</v>
      </c>
      <c r="I159" s="9">
        <f t="shared" si="44"/>
        <v>4.0605703797466992</v>
      </c>
      <c r="J159" s="9">
        <f t="shared" si="45"/>
        <v>1.9856074104269026</v>
      </c>
      <c r="K159" s="11">
        <f t="shared" si="46"/>
        <v>0.25706940874035988</v>
      </c>
      <c r="L159" s="11">
        <f t="shared" si="47"/>
        <v>0.25316455696202528</v>
      </c>
      <c r="M159" s="11">
        <f t="shared" si="48"/>
        <v>0.51282051282051289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-0.27031002687505901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0.22661490234950257</v>
      </c>
      <c r="Q159" s="11">
        <f>2*'OddsRatio_working_3-way'!K159*'OddsRatio_working_3-way'!L159*'OddsRatio_working_3-way'!M159</f>
        <v>6.674960304845437E-2</v>
      </c>
      <c r="R159" s="11">
        <f t="shared" si="49"/>
        <v>0</v>
      </c>
      <c r="S159" s="11">
        <f t="shared" si="50"/>
        <v>-0.83835181761217858</v>
      </c>
      <c r="T159" s="11">
        <f t="shared" si="51"/>
        <v>-0.24693720695498636</v>
      </c>
      <c r="U159" s="11">
        <f>'OddsRatio_working_3-way'!S159-'OddsRatio_working_3-way'!R159^2/3</f>
        <v>-0.83835181761217858</v>
      </c>
      <c r="V159" s="11">
        <f>'OddsRatio_working_3-way'!S159*'OddsRatio_working_3-way'!R159/3-2*'OddsRatio_working_3-way'!R159^3/27-'OddsRatio_working_3-way'!T159</f>
        <v>0.24693720695498636</v>
      </c>
      <c r="W159" s="11">
        <f>'OddsRatio_working_3-way'!V159^2+4*'OddsRatio_working_3-way'!U159^3/27</f>
        <v>-2.631415932308151E-2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0.14772621932295166</v>
      </c>
      <c r="Y159" s="11">
        <f>IF('OddsRatio_working_3-way'!W159&gt;=0,IF('OddsRatio_working_3-way'!V159+SQRT('OddsRatio_working_3-way'!W159)&gt;0,0,PI()),ACOS('OddsRatio_working_3-way'!V159/(2*'OddsRatio_working_3-way'!X159)))</f>
        <v>0.58122001614778429</v>
      </c>
      <c r="Z159" s="11">
        <f>'OddsRatio_working_3-way'!X159^(1/3)*COS('OddsRatio_working_3-way'!Y159/3)</f>
        <v>0.51874074232994882</v>
      </c>
      <c r="AA159" s="11">
        <f>'OddsRatio_working_3-way'!X159^(1/3)*COS(('OddsRatio_working_3-way'!Y159+2*PI())/3)</f>
        <v>-0.34751222324600817</v>
      </c>
      <c r="AB159" s="11">
        <f>'OddsRatio_working_3-way'!X159^(1/3)*COS(('OddsRatio_working_3-way'!Y159+4*PI())/3)</f>
        <v>-0.17122851908394079</v>
      </c>
      <c r="AC159" s="11">
        <f>'OddsRatio_working_3-way'!X159^(1/3)*SIN('OddsRatio_working_3-way'!Y159/3)</f>
        <v>0.10177744405171409</v>
      </c>
      <c r="AD159" s="11">
        <f>'OddsRatio_working_3-way'!X159^(1/3)*SIN(('OddsRatio_working_3-way'!Y159+2*PI())/3)</f>
        <v>0.39835393880987635</v>
      </c>
      <c r="AE159" s="11">
        <f>'OddsRatio_working_3-way'!X159^(1/3)*SIN(('OddsRatio_working_3-way'!Y159+4*PI())/3)</f>
        <v>-0.50013138286159031</v>
      </c>
      <c r="AF159" s="11">
        <f>-'OddsRatio_working_3-way'!U159/(3*'OddsRatio_working_3-way'!X159^(1/3))*COS(('OddsRatio_working_3-way'!Y159)/3)</f>
        <v>0.51874074232994893</v>
      </c>
      <c r="AG159" s="11">
        <f>-'OddsRatio_working_3-way'!U159/(3*'OddsRatio_working_3-way'!X159^(1/3))*COS(('OddsRatio_working_3-way'!Y159+2*PI())/3)</f>
        <v>-0.34751222324600822</v>
      </c>
      <c r="AH159" s="11">
        <f>-'OddsRatio_working_3-way'!U159/(3*'OddsRatio_working_3-way'!X159^(1/3))*COS(('OddsRatio_working_3-way'!Y159+4*PI())/3)</f>
        <v>-0.17122851908394082</v>
      </c>
      <c r="AI159" s="11">
        <f>'OddsRatio_working_3-way'!U159/(3*'OddsRatio_working_3-way'!X159^(1/3))*SIN(('OddsRatio_working_3-way'!Y159)/3)</f>
        <v>-0.10177744405171411</v>
      </c>
      <c r="AJ159" s="11">
        <f>'OddsRatio_working_3-way'!U159/(3*'OddsRatio_working_3-way'!X159^(1/3))*SIN(('OddsRatio_working_3-way'!Y159+2*PI())/3)</f>
        <v>-0.39835393880987641</v>
      </c>
      <c r="AK159" s="11">
        <f>'OddsRatio_working_3-way'!U159/(3*'OddsRatio_working_3-way'!X159^(1/3))*SIN(('OddsRatio_working_3-way'!Y159+4*PI())/3)</f>
        <v>0.50013138286159042</v>
      </c>
      <c r="AL159" s="11">
        <f>'OddsRatio_working_3-way'!Z159+'OddsRatio_working_3-way'!AF159</f>
        <v>1.0374814846598976</v>
      </c>
      <c r="AM159" s="11">
        <f>'OddsRatio_working_3-way'!AA159+'OddsRatio_working_3-way'!AG159</f>
        <v>-0.69502444649201633</v>
      </c>
      <c r="AN159" s="11">
        <f>'OddsRatio_working_3-way'!AB159+'OddsRatio_working_3-way'!AH159</f>
        <v>-0.34245703816788164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1.0374814846598976</v>
      </c>
      <c r="AS159" s="11">
        <f>IF(('OddsRatio_working_3-way'!X159=0),IF(Q159&gt;0,-Q159^(1/3),(-Q159)^(1/3)),'OddsRatio_working_3-way'!AM159-'OddsRatio_working_3-way'!R159/3)</f>
        <v>-0.69502444649201633</v>
      </c>
      <c r="AT159" s="11">
        <f>IF(('OddsRatio_working_3-way'!X159=0),IF(Q159&gt;0,-Q159^(1/3),(-Q159)^(1/3)),'OddsRatio_working_3-way'!AN159-'OddsRatio_working_3-way'!R159/3)</f>
        <v>-0.34245703816788164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1.35</v>
      </c>
      <c r="B160" s="4">
        <f>IF('True_Odds_Calculator_3-way'!B161="","",'True_Odds_Calculator_3-way'!B161)</f>
        <v>5.69</v>
      </c>
      <c r="C160" s="4">
        <f>IF('True_Odds_Calculator_3-way'!C161="","",'True_Odds_Calculator_3-way'!C161)</f>
        <v>9.07</v>
      </c>
      <c r="D160" s="9">
        <f t="shared" si="39"/>
        <v>0.7286943963737964</v>
      </c>
      <c r="E160" s="9">
        <f t="shared" si="40"/>
        <v>0.16697130105927399</v>
      </c>
      <c r="F160" s="9">
        <f t="shared" si="41"/>
        <v>0.10433430256692967</v>
      </c>
      <c r="G160" s="9">
        <f t="shared" si="42"/>
        <v>1.06376400224959</v>
      </c>
      <c r="H160" s="9">
        <f t="shared" si="43"/>
        <v>1.3723174007873564</v>
      </c>
      <c r="I160" s="9">
        <f t="shared" si="44"/>
        <v>5.9890531705505783</v>
      </c>
      <c r="J160" s="9">
        <f t="shared" si="45"/>
        <v>9.5845754981541909</v>
      </c>
      <c r="K160" s="11">
        <f t="shared" si="46"/>
        <v>0.7407407407407407</v>
      </c>
      <c r="L160" s="11">
        <f t="shared" si="47"/>
        <v>0.17574692442882248</v>
      </c>
      <c r="M160" s="11">
        <f t="shared" si="48"/>
        <v>0.11025358324145534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-0.19013457568302439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0.18816956015042369</v>
      </c>
      <c r="Q160" s="11">
        <f>2*'OddsRatio_working_3-way'!K160*'OddsRatio_working_3-way'!L160*'OddsRatio_working_3-way'!M160</f>
        <v>2.8706263943619172E-2</v>
      </c>
      <c r="R160" s="11">
        <f t="shared" si="49"/>
        <v>0</v>
      </c>
      <c r="S160" s="11">
        <f t="shared" si="50"/>
        <v>-0.9896651331009011</v>
      </c>
      <c r="T160" s="11">
        <f t="shared" si="51"/>
        <v>-0.15097866256306652</v>
      </c>
      <c r="U160" s="11">
        <f>'OddsRatio_working_3-way'!S160-'OddsRatio_working_3-way'!R160^2/3</f>
        <v>-0.9896651331009011</v>
      </c>
      <c r="V160" s="11">
        <f>'OddsRatio_working_3-way'!S160*'OddsRatio_working_3-way'!R160/3-2*'OddsRatio_working_3-way'!R160^3/27-'OddsRatio_working_3-way'!T160</f>
        <v>0.15097866256306652</v>
      </c>
      <c r="W160" s="11">
        <f>'OddsRatio_working_3-way'!V160^2+4*'OddsRatio_working_3-way'!U160^3/27</f>
        <v>-0.12080762476362682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0.18947439227568399</v>
      </c>
      <c r="Y160" s="11">
        <f>IF('OddsRatio_working_3-way'!W160&gt;=0,IF('OddsRatio_working_3-way'!V160+SQRT('OddsRatio_working_3-way'!W160)&gt;0,0,PI()),ACOS('OddsRatio_working_3-way'!V160/(2*'OddsRatio_working_3-way'!X160)))</f>
        <v>1.1610088318026344</v>
      </c>
      <c r="Z160" s="11">
        <f>'OddsRatio_working_3-way'!X160^(1/3)*COS('OddsRatio_working_3-way'!Y160/3)</f>
        <v>0.531882001124795</v>
      </c>
      <c r="AA160" s="11">
        <f>'OddsRatio_working_3-way'!X160^(1/3)*COS(('OddsRatio_working_3-way'!Y160+2*PI())/3)</f>
        <v>-0.4536706890371775</v>
      </c>
      <c r="AB160" s="11">
        <f>'OddsRatio_working_3-way'!X160^(1/3)*COS(('OddsRatio_working_3-way'!Y160+4*PI())/3)</f>
        <v>-7.821131208761764E-2</v>
      </c>
      <c r="AC160" s="11">
        <f>'OddsRatio_working_3-way'!X160^(1/3)*SIN('OddsRatio_working_3-way'!Y160/3)</f>
        <v>0.21677157235159772</v>
      </c>
      <c r="AD160" s="11">
        <f>'OddsRatio_working_3-way'!X160^(1/3)*SIN(('OddsRatio_working_3-way'!Y160+2*PI())/3)</f>
        <v>0.352237538613977</v>
      </c>
      <c r="AE160" s="11">
        <f>'OddsRatio_working_3-way'!X160^(1/3)*SIN(('OddsRatio_working_3-way'!Y160+4*PI())/3)</f>
        <v>-0.5690091109655746</v>
      </c>
      <c r="AF160" s="11">
        <f>-'OddsRatio_working_3-way'!U160/(3*'OddsRatio_working_3-way'!X160^(1/3))*COS(('OddsRatio_working_3-way'!Y160)/3)</f>
        <v>0.531882001124795</v>
      </c>
      <c r="AG160" s="11">
        <f>-'OddsRatio_working_3-way'!U160/(3*'OddsRatio_working_3-way'!X160^(1/3))*COS(('OddsRatio_working_3-way'!Y160+2*PI())/3)</f>
        <v>-0.4536706890371775</v>
      </c>
      <c r="AH160" s="11">
        <f>-'OddsRatio_working_3-way'!U160/(3*'OddsRatio_working_3-way'!X160^(1/3))*COS(('OddsRatio_working_3-way'!Y160+4*PI())/3)</f>
        <v>-7.821131208761764E-2</v>
      </c>
      <c r="AI160" s="11">
        <f>'OddsRatio_working_3-way'!U160/(3*'OddsRatio_working_3-way'!X160^(1/3))*SIN(('OddsRatio_working_3-way'!Y160)/3)</f>
        <v>-0.21677157235159772</v>
      </c>
      <c r="AJ160" s="11">
        <f>'OddsRatio_working_3-way'!U160/(3*'OddsRatio_working_3-way'!X160^(1/3))*SIN(('OddsRatio_working_3-way'!Y160+2*PI())/3)</f>
        <v>-0.352237538613977</v>
      </c>
      <c r="AK160" s="11">
        <f>'OddsRatio_working_3-way'!U160/(3*'OddsRatio_working_3-way'!X160^(1/3))*SIN(('OddsRatio_working_3-way'!Y160+4*PI())/3)</f>
        <v>0.5690091109655746</v>
      </c>
      <c r="AL160" s="11">
        <f>'OddsRatio_working_3-way'!Z160+'OddsRatio_working_3-way'!AF160</f>
        <v>1.06376400224959</v>
      </c>
      <c r="AM160" s="11">
        <f>'OddsRatio_working_3-way'!AA160+'OddsRatio_working_3-way'!AG160</f>
        <v>-0.907341378074355</v>
      </c>
      <c r="AN160" s="11">
        <f>'OddsRatio_working_3-way'!AB160+'OddsRatio_working_3-way'!AH160</f>
        <v>-0.15642262417523528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1.06376400224959</v>
      </c>
      <c r="AS160" s="11">
        <f>IF(('OddsRatio_working_3-way'!X160=0),IF(Q160&gt;0,-Q160^(1/3),(-Q160)^(1/3)),'OddsRatio_working_3-way'!AM160-'OddsRatio_working_3-way'!R160/3)</f>
        <v>-0.907341378074355</v>
      </c>
      <c r="AT160" s="11">
        <f>IF(('OddsRatio_working_3-way'!X160=0),IF(Q160&gt;0,-Q160^(1/3),(-Q160)^(1/3)),'OddsRatio_working_3-way'!AN160-'OddsRatio_working_3-way'!R160/3)</f>
        <v>-0.15642262417523528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2.87</v>
      </c>
      <c r="B161" s="4">
        <f>IF('True_Odds_Calculator_3-way'!B162="","",'True_Odds_Calculator_3-way'!B162)</f>
        <v>3.61</v>
      </c>
      <c r="C161" s="4">
        <f>IF('True_Odds_Calculator_3-way'!C162="","",'True_Odds_Calculator_3-way'!C162)</f>
        <v>2.52</v>
      </c>
      <c r="D161" s="9">
        <f t="shared" si="39"/>
        <v>0.34084853105143481</v>
      </c>
      <c r="E161" s="9">
        <f t="shared" si="40"/>
        <v>0.27033433662846335</v>
      </c>
      <c r="F161" s="9">
        <f t="shared" si="41"/>
        <v>0.3888171323201019</v>
      </c>
      <c r="G161" s="9">
        <f t="shared" si="42"/>
        <v>1.0341467967096611</v>
      </c>
      <c r="H161" s="9">
        <f t="shared" si="43"/>
        <v>2.933854509847067</v>
      </c>
      <c r="I161" s="9">
        <f t="shared" si="44"/>
        <v>3.6991231394122153</v>
      </c>
      <c r="J161" s="9">
        <f t="shared" si="45"/>
        <v>2.5719031309986846</v>
      </c>
      <c r="K161" s="11">
        <f t="shared" si="46"/>
        <v>0.34843205574912889</v>
      </c>
      <c r="L161" s="11">
        <f t="shared" si="47"/>
        <v>0.2770083102493075</v>
      </c>
      <c r="M161" s="11">
        <f t="shared" si="48"/>
        <v>0.3968253968253968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-0.28414241177857535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0.22980613095180641</v>
      </c>
      <c r="Q161" s="11">
        <f>2*'OddsRatio_working_3-way'!K161*'OddsRatio_working_3-way'!L161*'OddsRatio_working_3-way'!M161</f>
        <v>7.6602043650602136E-2</v>
      </c>
      <c r="R161" s="11">
        <f t="shared" si="49"/>
        <v>0</v>
      </c>
      <c r="S161" s="11">
        <f t="shared" si="50"/>
        <v>-0.80877095929941012</v>
      </c>
      <c r="T161" s="11">
        <f t="shared" si="51"/>
        <v>-0.26959031976647008</v>
      </c>
      <c r="U161" s="11">
        <f>'OddsRatio_working_3-way'!S161-'OddsRatio_working_3-way'!R161^2/3</f>
        <v>-0.80877095929941012</v>
      </c>
      <c r="V161" s="11">
        <f>'OddsRatio_working_3-way'!S161*'OddsRatio_working_3-way'!R161/3-2*'OddsRatio_working_3-way'!R161^3/27-'OddsRatio_working_3-way'!T161</f>
        <v>0.26959031976647008</v>
      </c>
      <c r="W161" s="11">
        <f>'OddsRatio_working_3-way'!V161^2+4*'OddsRatio_working_3-way'!U161^3/27</f>
        <v>-5.6952147396566732E-3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0.13997692242959575</v>
      </c>
      <c r="Y161" s="11">
        <f>IF('OddsRatio_working_3-way'!W161&gt;=0,IF('OddsRatio_working_3-way'!V161+SQRT('OddsRatio_working_3-way'!W161)&gt;0,0,PI()),ACOS('OddsRatio_working_3-way'!V161/(2*'OddsRatio_working_3-way'!X161)))</f>
        <v>0.27294457631895797</v>
      </c>
      <c r="Z161" s="11">
        <f>'OddsRatio_working_3-way'!X161^(1/3)*COS('OddsRatio_working_3-way'!Y161/3)</f>
        <v>0.51707339835483057</v>
      </c>
      <c r="AA161" s="11">
        <f>'OddsRatio_working_3-way'!X161^(1/3)*COS(('OddsRatio_working_3-way'!Y161+2*PI())/3)</f>
        <v>-0.29939089553706144</v>
      </c>
      <c r="AB161" s="11">
        <f>'OddsRatio_working_3-way'!X161^(1/3)*COS(('OddsRatio_working_3-way'!Y161+4*PI())/3)</f>
        <v>-0.21768250281776927</v>
      </c>
      <c r="AC161" s="11">
        <f>'OddsRatio_working_3-way'!X161^(1/3)*SIN('OddsRatio_working_3-way'!Y161/3)</f>
        <v>4.717436253153507E-2</v>
      </c>
      <c r="AD161" s="11">
        <f>'OddsRatio_working_3-way'!X161^(1/3)*SIN(('OddsRatio_working_3-way'!Y161+2*PI())/3)</f>
        <v>0.42421151733066653</v>
      </c>
      <c r="AE161" s="11">
        <f>'OddsRatio_working_3-way'!X161^(1/3)*SIN(('OddsRatio_working_3-way'!Y161+4*PI())/3)</f>
        <v>-0.47138587986220154</v>
      </c>
      <c r="AF161" s="11">
        <f>-'OddsRatio_working_3-way'!U161/(3*'OddsRatio_working_3-way'!X161^(1/3))*COS(('OddsRatio_working_3-way'!Y161)/3)</f>
        <v>0.51707339835483046</v>
      </c>
      <c r="AG161" s="11">
        <f>-'OddsRatio_working_3-way'!U161/(3*'OddsRatio_working_3-way'!X161^(1/3))*COS(('OddsRatio_working_3-way'!Y161+2*PI())/3)</f>
        <v>-0.29939089553706139</v>
      </c>
      <c r="AH161" s="11">
        <f>-'OddsRatio_working_3-way'!U161/(3*'OddsRatio_working_3-way'!X161^(1/3))*COS(('OddsRatio_working_3-way'!Y161+4*PI())/3)</f>
        <v>-0.21768250281776921</v>
      </c>
      <c r="AI161" s="11">
        <f>'OddsRatio_working_3-way'!U161/(3*'OddsRatio_working_3-way'!X161^(1/3))*SIN(('OddsRatio_working_3-way'!Y161)/3)</f>
        <v>-4.7174362531535063E-2</v>
      </c>
      <c r="AJ161" s="11">
        <f>'OddsRatio_working_3-way'!U161/(3*'OddsRatio_working_3-way'!X161^(1/3))*SIN(('OddsRatio_working_3-way'!Y161+2*PI())/3)</f>
        <v>-0.42421151733066642</v>
      </c>
      <c r="AK161" s="11">
        <f>'OddsRatio_working_3-way'!U161/(3*'OddsRatio_working_3-way'!X161^(1/3))*SIN(('OddsRatio_working_3-way'!Y161+4*PI())/3)</f>
        <v>0.47138587986220148</v>
      </c>
      <c r="AL161" s="11">
        <f>'OddsRatio_working_3-way'!Z161+'OddsRatio_working_3-way'!AF161</f>
        <v>1.0341467967096611</v>
      </c>
      <c r="AM161" s="11">
        <f>'OddsRatio_working_3-way'!AA161+'OddsRatio_working_3-way'!AG161</f>
        <v>-0.59878179107412288</v>
      </c>
      <c r="AN161" s="11">
        <f>'OddsRatio_working_3-way'!AB161+'OddsRatio_working_3-way'!AH161</f>
        <v>-0.43536500563553848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1.0341467967096611</v>
      </c>
      <c r="AS161" s="11">
        <f>IF(('OddsRatio_working_3-way'!X161=0),IF(Q161&gt;0,-Q161^(1/3),(-Q161)^(1/3)),'OddsRatio_working_3-way'!AM161-'OddsRatio_working_3-way'!R161/3)</f>
        <v>-0.59878179107412288</v>
      </c>
      <c r="AT161" s="11">
        <f>IF(('OddsRatio_working_3-way'!X161=0),IF(Q161&gt;0,-Q161^(1/3),(-Q161)^(1/3)),'OddsRatio_working_3-way'!AN161-'OddsRatio_working_3-way'!R161/3)</f>
        <v>-0.43536500563553848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2.25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3.44</v>
      </c>
      <c r="D162" s="9">
        <f t="shared" si="39"/>
        <v>0.43597243736777974</v>
      </c>
      <c r="E162" s="9">
        <f t="shared" si="40"/>
        <v>0.28036756409257313</v>
      </c>
      <c r="F162" s="9">
        <f t="shared" si="41"/>
        <v>0.28365999853964713</v>
      </c>
      <c r="G162" s="9">
        <f t="shared" si="42"/>
        <v>1.034978387234907</v>
      </c>
      <c r="H162" s="9">
        <f t="shared" si="43"/>
        <v>2.293722984043634</v>
      </c>
      <c r="I162" s="9">
        <f t="shared" si="44"/>
        <v>3.56674640034257</v>
      </c>
      <c r="J162" s="9">
        <f t="shared" si="45"/>
        <v>3.5253472648531727</v>
      </c>
      <c r="K162" s="11">
        <f t="shared" si="46"/>
        <v>0.44444444444444442</v>
      </c>
      <c r="L162" s="11">
        <f t="shared" si="47"/>
        <v>0.28735632183908044</v>
      </c>
      <c r="M162" s="11">
        <f t="shared" si="48"/>
        <v>0.29069767441860467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-0.28082212123912209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0.22906828239626953</v>
      </c>
      <c r="Q162" s="11">
        <f>2*'OddsRatio_working_3-way'!K162*'OddsRatio_working_3-way'!L162*'OddsRatio_working_3-way'!M162</f>
        <v>7.4252279544982022E-2</v>
      </c>
      <c r="R162" s="11">
        <f t="shared" si="49"/>
        <v>0</v>
      </c>
      <c r="S162" s="11">
        <f t="shared" si="50"/>
        <v>-0.81570597567424619</v>
      </c>
      <c r="T162" s="11">
        <f t="shared" si="51"/>
        <v>-0.26441036488630348</v>
      </c>
      <c r="U162" s="11">
        <f>'OddsRatio_working_3-way'!S162-'OddsRatio_working_3-way'!R162^2/3</f>
        <v>-0.81570597567424619</v>
      </c>
      <c r="V162" s="11">
        <f>'OddsRatio_working_3-way'!S162*'OddsRatio_working_3-way'!R162/3-2*'OddsRatio_working_3-way'!R162^3/27-'OddsRatio_working_3-way'!T162</f>
        <v>0.26441036488630348</v>
      </c>
      <c r="W162" s="11">
        <f>'OddsRatio_working_3-way'!V162^2+4*'OddsRatio_working_3-way'!U162^3/27</f>
        <v>-1.0494769906703505E-2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0.14178117908066257</v>
      </c>
      <c r="Y162" s="11">
        <f>IF('OddsRatio_working_3-way'!W162&gt;=0,IF('OddsRatio_working_3-way'!V162+SQRT('OddsRatio_working_3-way'!W162)&gt;0,0,PI()),ACOS('OddsRatio_working_3-way'!V162/(2*'OddsRatio_working_3-way'!X162)))</f>
        <v>0.36963485838264254</v>
      </c>
      <c r="Z162" s="11">
        <f>'OddsRatio_working_3-way'!X162^(1/3)*COS('OddsRatio_working_3-way'!Y162/3)</f>
        <v>0.51748919361745349</v>
      </c>
      <c r="AA162" s="11">
        <f>'OddsRatio_working_3-way'!X162^(1/3)*COS(('OddsRatio_working_3-way'!Y162+2*PI())/3)</f>
        <v>-0.31424409937793779</v>
      </c>
      <c r="AB162" s="11">
        <f>'OddsRatio_working_3-way'!X162^(1/3)*COS(('OddsRatio_working_3-way'!Y162+4*PI())/3)</f>
        <v>-0.20324509423951578</v>
      </c>
      <c r="AC162" s="11">
        <f>'OddsRatio_working_3-way'!X162^(1/3)*SIN('OddsRatio_working_3-way'!Y162/3)</f>
        <v>6.4085305496448586E-2</v>
      </c>
      <c r="AD162" s="11">
        <f>'OddsRatio_working_3-way'!X162^(1/3)*SIN(('OddsRatio_working_3-way'!Y162+2*PI())/3)</f>
        <v>0.41611613510841439</v>
      </c>
      <c r="AE162" s="11">
        <f>'OddsRatio_working_3-way'!X162^(1/3)*SIN(('OddsRatio_working_3-way'!Y162+4*PI())/3)</f>
        <v>-0.48020144060486297</v>
      </c>
      <c r="AF162" s="11">
        <f>-'OddsRatio_working_3-way'!U162/(3*'OddsRatio_working_3-way'!X162^(1/3))*COS(('OddsRatio_working_3-way'!Y162)/3)</f>
        <v>0.51748919361745349</v>
      </c>
      <c r="AG162" s="11">
        <f>-'OddsRatio_working_3-way'!U162/(3*'OddsRatio_working_3-way'!X162^(1/3))*COS(('OddsRatio_working_3-way'!Y162+2*PI())/3)</f>
        <v>-0.31424409937793779</v>
      </c>
      <c r="AH162" s="11">
        <f>-'OddsRatio_working_3-way'!U162/(3*'OddsRatio_working_3-way'!X162^(1/3))*COS(('OddsRatio_working_3-way'!Y162+4*PI())/3)</f>
        <v>-0.20324509423951578</v>
      </c>
      <c r="AI162" s="11">
        <f>'OddsRatio_working_3-way'!U162/(3*'OddsRatio_working_3-way'!X162^(1/3))*SIN(('OddsRatio_working_3-way'!Y162)/3)</f>
        <v>-6.4085305496448586E-2</v>
      </c>
      <c r="AJ162" s="11">
        <f>'OddsRatio_working_3-way'!U162/(3*'OddsRatio_working_3-way'!X162^(1/3))*SIN(('OddsRatio_working_3-way'!Y162+2*PI())/3)</f>
        <v>-0.41611613510841439</v>
      </c>
      <c r="AK162" s="11">
        <f>'OddsRatio_working_3-way'!U162/(3*'OddsRatio_working_3-way'!X162^(1/3))*SIN(('OddsRatio_working_3-way'!Y162+4*PI())/3)</f>
        <v>0.48020144060486297</v>
      </c>
      <c r="AL162" s="11">
        <f>'OddsRatio_working_3-way'!Z162+'OddsRatio_working_3-way'!AF162</f>
        <v>1.034978387234907</v>
      </c>
      <c r="AM162" s="11">
        <f>'OddsRatio_working_3-way'!AA162+'OddsRatio_working_3-way'!AG162</f>
        <v>-0.62848819875587558</v>
      </c>
      <c r="AN162" s="11">
        <f>'OddsRatio_working_3-way'!AB162+'OddsRatio_working_3-way'!AH162</f>
        <v>-0.40649018847903157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1.034978387234907</v>
      </c>
      <c r="AS162" s="11">
        <f>IF(('OddsRatio_working_3-way'!X162=0),IF(Q162&gt;0,-Q162^(1/3),(-Q162)^(1/3)),'OddsRatio_working_3-way'!AM162-'OddsRatio_working_3-way'!R162/3)</f>
        <v>-0.62848819875587558</v>
      </c>
      <c r="AT162" s="11">
        <f>IF(('OddsRatio_working_3-way'!X162=0),IF(Q162&gt;0,-Q162^(1/3),(-Q162)^(1/3)),'OddsRatio_working_3-way'!AN162-'OddsRatio_working_3-way'!R162/3)</f>
        <v>-0.40649018847903157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1.96</v>
      </c>
      <c r="B163" s="4">
        <f>IF('True_Odds_Calculator_3-way'!B164="","",'True_Odds_Calculator_3-way'!B164)</f>
        <v>3.51</v>
      </c>
      <c r="C163" s="4">
        <f>IF('True_Odds_Calculator_3-way'!C164="","",'True_Odds_Calculator_3-way'!C164)</f>
        <v>4.28</v>
      </c>
      <c r="D163" s="9">
        <f t="shared" si="39"/>
        <v>0.49877077305580364</v>
      </c>
      <c r="E163" s="9">
        <f t="shared" si="40"/>
        <v>0.27567417846408715</v>
      </c>
      <c r="F163" s="9">
        <f t="shared" si="41"/>
        <v>0.22555504848010927</v>
      </c>
      <c r="G163" s="9">
        <f t="shared" si="42"/>
        <v>1.0468010682904549</v>
      </c>
      <c r="H163" s="9">
        <f t="shared" si="43"/>
        <v>2.0049290255588366</v>
      </c>
      <c r="I163" s="9">
        <f t="shared" si="44"/>
        <v>3.6274706814090418</v>
      </c>
      <c r="J163" s="9">
        <f t="shared" si="45"/>
        <v>4.4335075039926926</v>
      </c>
      <c r="K163" s="11">
        <f t="shared" si="46"/>
        <v>0.51020408163265307</v>
      </c>
      <c r="L163" s="11">
        <f t="shared" si="47"/>
        <v>0.28490028490028491</v>
      </c>
      <c r="M163" s="11">
        <f t="shared" si="48"/>
        <v>0.23364485981308411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-0.26841812689609745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0.22924338678677797</v>
      </c>
      <c r="Q163" s="11">
        <f>2*'OddsRatio_working_3-way'!K163*'OddsRatio_working_3-way'!L163*'OddsRatio_working_3-way'!M163</f>
        <v>6.7923966455341628E-2</v>
      </c>
      <c r="R163" s="11">
        <f t="shared" si="49"/>
        <v>0</v>
      </c>
      <c r="S163" s="11">
        <f t="shared" si="50"/>
        <v>-0.85405329899912563</v>
      </c>
      <c r="T163" s="11">
        <f t="shared" si="51"/>
        <v>-0.25305282933307427</v>
      </c>
      <c r="U163" s="11">
        <f>'OddsRatio_working_3-way'!S163-'OddsRatio_working_3-way'!R163^2/3</f>
        <v>-0.85405329899912563</v>
      </c>
      <c r="V163" s="11">
        <f>'OddsRatio_working_3-way'!S163*'OddsRatio_working_3-way'!R163/3-2*'OddsRatio_working_3-way'!R163^3/27-'OddsRatio_working_3-way'!T163</f>
        <v>0.25305282933307427</v>
      </c>
      <c r="W163" s="11">
        <f>'OddsRatio_working_3-way'!V163^2+4*'OddsRatio_working_3-way'!U163^3/27</f>
        <v>-2.8253522857900379E-2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0.15189573503835979</v>
      </c>
      <c r="Y163" s="11">
        <f>IF('OddsRatio_working_3-way'!W163&gt;=0,IF('OddsRatio_working_3-way'!V163+SQRT('OddsRatio_working_3-way'!W163)&gt;0,0,PI()),ACOS('OddsRatio_working_3-way'!V163/(2*'OddsRatio_working_3-way'!X163)))</f>
        <v>0.58632080732091452</v>
      </c>
      <c r="Z163" s="11">
        <f>'OddsRatio_working_3-way'!X163^(1/3)*COS('OddsRatio_working_3-way'!Y163/3)</f>
        <v>0.52340053414522758</v>
      </c>
      <c r="AA163" s="11">
        <f>'OddsRatio_working_3-way'!X163^(1/3)*COS(('OddsRatio_working_3-way'!Y163+2*PI())/3)</f>
        <v>-0.35143451578596352</v>
      </c>
      <c r="AB163" s="11">
        <f>'OddsRatio_working_3-way'!X163^(1/3)*COS(('OddsRatio_working_3-way'!Y163+4*PI())/3)</f>
        <v>-0.1719660183592642</v>
      </c>
      <c r="AC163" s="11">
        <f>'OddsRatio_working_3-way'!X163^(1/3)*SIN('OddsRatio_working_3-way'!Y163/3)</f>
        <v>0.10361618530036251</v>
      </c>
      <c r="AD163" s="11">
        <f>'OddsRatio_working_3-way'!X163^(1/3)*SIN(('OddsRatio_working_3-way'!Y163+2*PI())/3)</f>
        <v>0.40147006627393028</v>
      </c>
      <c r="AE163" s="11">
        <f>'OddsRatio_working_3-way'!X163^(1/3)*SIN(('OddsRatio_working_3-way'!Y163+4*PI())/3)</f>
        <v>-0.50508625157429277</v>
      </c>
      <c r="AF163" s="11">
        <f>-'OddsRatio_working_3-way'!U163/(3*'OddsRatio_working_3-way'!X163^(1/3))*COS(('OddsRatio_working_3-way'!Y163)/3)</f>
        <v>0.52340053414522747</v>
      </c>
      <c r="AG163" s="11">
        <f>-'OddsRatio_working_3-way'!U163/(3*'OddsRatio_working_3-way'!X163^(1/3))*COS(('OddsRatio_working_3-way'!Y163+2*PI())/3)</f>
        <v>-0.35143451578596341</v>
      </c>
      <c r="AH163" s="11">
        <f>-'OddsRatio_working_3-way'!U163/(3*'OddsRatio_working_3-way'!X163^(1/3))*COS(('OddsRatio_working_3-way'!Y163+4*PI())/3)</f>
        <v>-0.17196601835926417</v>
      </c>
      <c r="AI163" s="11">
        <f>'OddsRatio_working_3-way'!U163/(3*'OddsRatio_working_3-way'!X163^(1/3))*SIN(('OddsRatio_working_3-way'!Y163)/3)</f>
        <v>-0.10361618530036248</v>
      </c>
      <c r="AJ163" s="11">
        <f>'OddsRatio_working_3-way'!U163/(3*'OddsRatio_working_3-way'!X163^(1/3))*SIN(('OddsRatio_working_3-way'!Y163+2*PI())/3)</f>
        <v>-0.40147006627393017</v>
      </c>
      <c r="AK163" s="11">
        <f>'OddsRatio_working_3-way'!U163/(3*'OddsRatio_working_3-way'!X163^(1/3))*SIN(('OddsRatio_working_3-way'!Y163+4*PI())/3)</f>
        <v>0.50508625157429277</v>
      </c>
      <c r="AL163" s="11">
        <f>'OddsRatio_working_3-way'!Z163+'OddsRatio_working_3-way'!AF163</f>
        <v>1.0468010682904549</v>
      </c>
      <c r="AM163" s="11">
        <f>'OddsRatio_working_3-way'!AA163+'OddsRatio_working_3-way'!AG163</f>
        <v>-0.70286903157192693</v>
      </c>
      <c r="AN163" s="11">
        <f>'OddsRatio_working_3-way'!AB163+'OddsRatio_working_3-way'!AH163</f>
        <v>-0.34393203671852834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1.0468010682904549</v>
      </c>
      <c r="AS163" s="11">
        <f>IF(('OddsRatio_working_3-way'!X163=0),IF(Q163&gt;0,-Q163^(1/3),(-Q163)^(1/3)),'OddsRatio_working_3-way'!AM163-'OddsRatio_working_3-way'!R163/3)</f>
        <v>-0.70286903157192693</v>
      </c>
      <c r="AT163" s="11">
        <f>IF(('OddsRatio_working_3-way'!X163=0),IF(Q163&gt;0,-Q163^(1/3),(-Q163)^(1/3)),'OddsRatio_working_3-way'!AN163-'OddsRatio_working_3-way'!R163/3)</f>
        <v>-0.34393203671852834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2.73</v>
      </c>
      <c r="B164" s="4">
        <f>IF('True_Odds_Calculator_3-way'!B165="","",'True_Odds_Calculator_3-way'!B165)</f>
        <v>3.1</v>
      </c>
      <c r="C164" s="4">
        <f>IF('True_Odds_Calculator_3-way'!C165="","",'True_Odds_Calculator_3-way'!C165)</f>
        <v>2.96</v>
      </c>
      <c r="D164" s="9">
        <f t="shared" si="39"/>
        <v>0.35709461411998705</v>
      </c>
      <c r="E164" s="9">
        <f t="shared" si="40"/>
        <v>0.31392933224698077</v>
      </c>
      <c r="F164" s="9">
        <f t="shared" si="41"/>
        <v>0.32897605363303195</v>
      </c>
      <c r="G164" s="9">
        <f t="shared" si="42"/>
        <v>1.0406810846225736</v>
      </c>
      <c r="H164" s="9">
        <f t="shared" si="43"/>
        <v>2.8003782763970526</v>
      </c>
      <c r="I164" s="9">
        <f t="shared" si="44"/>
        <v>3.1854302777074044</v>
      </c>
      <c r="J164" s="9">
        <f t="shared" si="45"/>
        <v>3.0397349258602437</v>
      </c>
      <c r="K164" s="11">
        <f t="shared" si="46"/>
        <v>0.36630036630036628</v>
      </c>
      <c r="L164" s="11">
        <f t="shared" si="47"/>
        <v>0.32258064516129031</v>
      </c>
      <c r="M164" s="11">
        <f t="shared" si="48"/>
        <v>0.33783783783783783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-0.28425323586613893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0.2311332956494247</v>
      </c>
      <c r="Q164" s="11">
        <f>2*'OddsRatio_working_3-way'!K164*'OddsRatio_working_3-way'!L164*'OddsRatio_working_3-way'!M164</f>
        <v>7.9838789516208861E-2</v>
      </c>
      <c r="R164" s="11">
        <f t="shared" si="49"/>
        <v>0</v>
      </c>
      <c r="S164" s="11">
        <f t="shared" si="50"/>
        <v>-0.81312458922462516</v>
      </c>
      <c r="T164" s="11">
        <f t="shared" si="51"/>
        <v>-0.28087205154563905</v>
      </c>
      <c r="U164" s="11">
        <f>'OddsRatio_working_3-way'!S164-'OddsRatio_working_3-way'!R164^2/3</f>
        <v>-0.81312458922462516</v>
      </c>
      <c r="V164" s="11">
        <f>'OddsRatio_working_3-way'!S164*'OddsRatio_working_3-way'!R164/3-2*'OddsRatio_working_3-way'!R164^3/27-'OddsRatio_working_3-way'!T164</f>
        <v>0.28087205154563905</v>
      </c>
      <c r="W164" s="11">
        <f>'OddsRatio_working_3-way'!V164^2+4*'OddsRatio_working_3-way'!U164^3/27</f>
        <v>-7.5754009860078131E-4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0.14110868987951886</v>
      </c>
      <c r="Y164" s="11">
        <f>IF('OddsRatio_working_3-way'!W164&gt;=0,IF('OddsRatio_working_3-way'!V164+SQRT('OddsRatio_working_3-way'!W164)&gt;0,0,PI()),ACOS('OddsRatio_working_3-way'!V164/(2*'OddsRatio_working_3-way'!X164)))</f>
        <v>9.7680960047866527E-2</v>
      </c>
      <c r="Z164" s="11">
        <f>'OddsRatio_working_3-way'!X164^(1/3)*COS('OddsRatio_working_3-way'!Y164/3)</f>
        <v>0.52034054231128679</v>
      </c>
      <c r="AA164" s="11">
        <f>'OddsRatio_working_3-way'!X164^(1/3)*COS(('OddsRatio_working_3-way'!Y164+2*PI())/3)</f>
        <v>-0.27484805459025219</v>
      </c>
      <c r="AB164" s="11">
        <f>'OddsRatio_working_3-way'!X164^(1/3)*COS(('OddsRatio_working_3-way'!Y164+4*PI())/3)</f>
        <v>-0.24549248772103446</v>
      </c>
      <c r="AC164" s="11">
        <f>'OddsRatio_working_3-way'!X164^(1/3)*SIN('OddsRatio_working_3-way'!Y164/3)</f>
        <v>1.6948444434156898E-2</v>
      </c>
      <c r="AD164" s="11">
        <f>'OddsRatio_working_3-way'!X164^(1/3)*SIN(('OddsRatio_working_3-way'!Y164+2*PI())/3)</f>
        <v>0.44215390604346749</v>
      </c>
      <c r="AE164" s="11">
        <f>'OddsRatio_working_3-way'!X164^(1/3)*SIN(('OddsRatio_working_3-way'!Y164+4*PI())/3)</f>
        <v>-0.45910235047762438</v>
      </c>
      <c r="AF164" s="11">
        <f>-'OddsRatio_working_3-way'!U164/(3*'OddsRatio_working_3-way'!X164^(1/3))*COS(('OddsRatio_working_3-way'!Y164)/3)</f>
        <v>0.52034054231128679</v>
      </c>
      <c r="AG164" s="11">
        <f>-'OddsRatio_working_3-way'!U164/(3*'OddsRatio_working_3-way'!X164^(1/3))*COS(('OddsRatio_working_3-way'!Y164+2*PI())/3)</f>
        <v>-0.27484805459025219</v>
      </c>
      <c r="AH164" s="11">
        <f>-'OddsRatio_working_3-way'!U164/(3*'OddsRatio_working_3-way'!X164^(1/3))*COS(('OddsRatio_working_3-way'!Y164+4*PI())/3)</f>
        <v>-0.24549248772103446</v>
      </c>
      <c r="AI164" s="11">
        <f>'OddsRatio_working_3-way'!U164/(3*'OddsRatio_working_3-way'!X164^(1/3))*SIN(('OddsRatio_working_3-way'!Y164)/3)</f>
        <v>-1.6948444434156898E-2</v>
      </c>
      <c r="AJ164" s="11">
        <f>'OddsRatio_working_3-way'!U164/(3*'OddsRatio_working_3-way'!X164^(1/3))*SIN(('OddsRatio_working_3-way'!Y164+2*PI())/3)</f>
        <v>-0.44215390604346749</v>
      </c>
      <c r="AK164" s="11">
        <f>'OddsRatio_working_3-way'!U164/(3*'OddsRatio_working_3-way'!X164^(1/3))*SIN(('OddsRatio_working_3-way'!Y164+4*PI())/3)</f>
        <v>0.45910235047762438</v>
      </c>
      <c r="AL164" s="11">
        <f>'OddsRatio_working_3-way'!Z164+'OddsRatio_working_3-way'!AF164</f>
        <v>1.0406810846225736</v>
      </c>
      <c r="AM164" s="11">
        <f>'OddsRatio_working_3-way'!AA164+'OddsRatio_working_3-way'!AG164</f>
        <v>-0.54969610918050438</v>
      </c>
      <c r="AN164" s="11">
        <f>'OddsRatio_working_3-way'!AB164+'OddsRatio_working_3-way'!AH164</f>
        <v>-0.49098497544206893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1.0406810846225736</v>
      </c>
      <c r="AS164" s="11">
        <f>IF(('OddsRatio_working_3-way'!X164=0),IF(Q164&gt;0,-Q164^(1/3),(-Q164)^(1/3)),'OddsRatio_working_3-way'!AM164-'OddsRatio_working_3-way'!R164/3)</f>
        <v>-0.54969610918050438</v>
      </c>
      <c r="AT164" s="11">
        <f>IF(('OddsRatio_working_3-way'!X164=0),IF(Q164&gt;0,-Q164^(1/3),(-Q164)^(1/3)),'OddsRatio_working_3-way'!AN164-'OddsRatio_working_3-way'!R164/3)</f>
        <v>-0.49098497544206893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2.78</v>
      </c>
      <c r="B165" s="4">
        <f>IF('True_Odds_Calculator_3-way'!B166="","",'True_Odds_Calculator_3-way'!B166)</f>
        <v>3.09</v>
      </c>
      <c r="C165" s="4">
        <f>IF('True_Odds_Calculator_3-way'!C166="","",'True_Odds_Calculator_3-way'!C166)</f>
        <v>2.91</v>
      </c>
      <c r="D165" s="9">
        <f t="shared" si="39"/>
        <v>0.35049695576300133</v>
      </c>
      <c r="E165" s="9">
        <f t="shared" si="40"/>
        <v>0.31487917758008876</v>
      </c>
      <c r="F165" s="9">
        <f t="shared" si="41"/>
        <v>0.33462386665690996</v>
      </c>
      <c r="G165" s="9">
        <f t="shared" si="42"/>
        <v>1.0410628243563798</v>
      </c>
      <c r="H165" s="9">
        <f t="shared" si="43"/>
        <v>2.8530918273543548</v>
      </c>
      <c r="I165" s="9">
        <f t="shared" si="44"/>
        <v>3.1758213029048337</v>
      </c>
      <c r="J165" s="9">
        <f t="shared" si="45"/>
        <v>2.9884299945206854</v>
      </c>
      <c r="K165" s="11">
        <f t="shared" si="46"/>
        <v>0.35971223021582738</v>
      </c>
      <c r="L165" s="11">
        <f t="shared" si="47"/>
        <v>0.3236245954692557</v>
      </c>
      <c r="M165" s="11">
        <f t="shared" si="48"/>
        <v>0.3436426116838488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-0.28425190985236015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0.2312232888096489</v>
      </c>
      <c r="Q165" s="11">
        <f>2*'OddsRatio_working_3-way'!K165*'OddsRatio_working_3-way'!L165*'OddsRatio_working_3-way'!M165</f>
        <v>8.000805841164324E-2</v>
      </c>
      <c r="R165" s="11">
        <f t="shared" si="49"/>
        <v>0</v>
      </c>
      <c r="S165" s="11">
        <f t="shared" si="50"/>
        <v>-0.81344497889124401</v>
      </c>
      <c r="T165" s="11">
        <f t="shared" si="51"/>
        <v>-0.28146885082742013</v>
      </c>
      <c r="U165" s="11">
        <f>'OddsRatio_working_3-way'!S165-'OddsRatio_working_3-way'!R165^2/3</f>
        <v>-0.81344497889124401</v>
      </c>
      <c r="V165" s="11">
        <f>'OddsRatio_working_3-way'!S165*'OddsRatio_working_3-way'!R165/3-2*'OddsRatio_working_3-way'!R165^3/27-'OddsRatio_working_3-way'!T165</f>
        <v>0.28146885082742013</v>
      </c>
      <c r="W165" s="11">
        <f>'OddsRatio_working_3-way'!V165^2+4*'OddsRatio_working_3-way'!U165^3/27</f>
        <v>-5.1612035219723851E-4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0.14119209816620912</v>
      </c>
      <c r="Y165" s="11">
        <f>IF('OddsRatio_working_3-way'!W165&gt;=0,IF('OddsRatio_working_3-way'!V165+SQRT('OddsRatio_working_3-way'!W165)&gt;0,0,PI()),ACOS('OddsRatio_working_3-way'!V165/(2*'OddsRatio_working_3-way'!X165)))</f>
        <v>8.0538718271703891E-2</v>
      </c>
      <c r="Z165" s="11">
        <f>'OddsRatio_working_3-way'!X165^(1/3)*COS('OddsRatio_working_3-way'!Y165/3)</f>
        <v>0.52053141217818988</v>
      </c>
      <c r="AA165" s="11">
        <f>'OddsRatio_working_3-way'!X165^(1/3)*COS(('OddsRatio_working_3-way'!Y165+2*PI())/3)</f>
        <v>-0.272370722596538</v>
      </c>
      <c r="AB165" s="11">
        <f>'OddsRatio_working_3-way'!X165^(1/3)*COS(('OddsRatio_working_3-way'!Y165+4*PI())/3)</f>
        <v>-0.24816068958165186</v>
      </c>
      <c r="AC165" s="11">
        <f>'OddsRatio_working_3-way'!X165^(1/3)*SIN('OddsRatio_working_3-way'!Y165/3)</f>
        <v>1.3977669078234153E-2</v>
      </c>
      <c r="AD165" s="11">
        <f>'OddsRatio_working_3-way'!X165^(1/3)*SIN(('OddsRatio_working_3-way'!Y165+2*PI())/3)</f>
        <v>0.44380459187498389</v>
      </c>
      <c r="AE165" s="11">
        <f>'OddsRatio_working_3-way'!X165^(1/3)*SIN(('OddsRatio_working_3-way'!Y165+4*PI())/3)</f>
        <v>-0.45778226095321811</v>
      </c>
      <c r="AF165" s="11">
        <f>-'OddsRatio_working_3-way'!U165/(3*'OddsRatio_working_3-way'!X165^(1/3))*COS(('OddsRatio_working_3-way'!Y165)/3)</f>
        <v>0.52053141217818999</v>
      </c>
      <c r="AG165" s="11">
        <f>-'OddsRatio_working_3-way'!U165/(3*'OddsRatio_working_3-way'!X165^(1/3))*COS(('OddsRatio_working_3-way'!Y165+2*PI())/3)</f>
        <v>-0.27237072259653805</v>
      </c>
      <c r="AH165" s="11">
        <f>-'OddsRatio_working_3-way'!U165/(3*'OddsRatio_working_3-way'!X165^(1/3))*COS(('OddsRatio_working_3-way'!Y165+4*PI())/3)</f>
        <v>-0.24816068958165191</v>
      </c>
      <c r="AI165" s="11">
        <f>'OddsRatio_working_3-way'!U165/(3*'OddsRatio_working_3-way'!X165^(1/3))*SIN(('OddsRatio_working_3-way'!Y165)/3)</f>
        <v>-1.3977669078234157E-2</v>
      </c>
      <c r="AJ165" s="11">
        <f>'OddsRatio_working_3-way'!U165/(3*'OddsRatio_working_3-way'!X165^(1/3))*SIN(('OddsRatio_working_3-way'!Y165+2*PI())/3)</f>
        <v>-0.443804591874984</v>
      </c>
      <c r="AK165" s="11">
        <f>'OddsRatio_working_3-way'!U165/(3*'OddsRatio_working_3-way'!X165^(1/3))*SIN(('OddsRatio_working_3-way'!Y165+4*PI())/3)</f>
        <v>0.45778226095321822</v>
      </c>
      <c r="AL165" s="11">
        <f>'OddsRatio_working_3-way'!Z165+'OddsRatio_working_3-way'!AF165</f>
        <v>1.0410628243563798</v>
      </c>
      <c r="AM165" s="11">
        <f>'OddsRatio_working_3-way'!AA165+'OddsRatio_working_3-way'!AG165</f>
        <v>-0.5447414451930761</v>
      </c>
      <c r="AN165" s="11">
        <f>'OddsRatio_working_3-way'!AB165+'OddsRatio_working_3-way'!AH165</f>
        <v>-0.49632137916330377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1.0410628243563798</v>
      </c>
      <c r="AS165" s="11">
        <f>IF(('OddsRatio_working_3-way'!X165=0),IF(Q165&gt;0,-Q165^(1/3),(-Q165)^(1/3)),'OddsRatio_working_3-way'!AM165-'OddsRatio_working_3-way'!R165/3)</f>
        <v>-0.5447414451930761</v>
      </c>
      <c r="AT165" s="11">
        <f>IF(('OddsRatio_working_3-way'!X165=0),IF(Q165&gt;0,-Q165^(1/3),(-Q165)^(1/3)),'OddsRatio_working_3-way'!AN165-'OddsRatio_working_3-way'!R165/3)</f>
        <v>-0.49632137916330377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1.8</v>
      </c>
      <c r="B166" s="4">
        <f>IF('True_Odds_Calculator_3-way'!B167="","",'True_Odds_Calculator_3-way'!B167)</f>
        <v>3.77</v>
      </c>
      <c r="C166" s="4">
        <f>IF('True_Odds_Calculator_3-way'!C167="","",'True_Odds_Calculator_3-way'!C167)</f>
        <v>4.7699999999999996</v>
      </c>
      <c r="D166" s="9">
        <f t="shared" si="39"/>
        <v>0.54306229498516256</v>
      </c>
      <c r="E166" s="9">
        <f t="shared" si="40"/>
        <v>0.25553358271576943</v>
      </c>
      <c r="F166" s="9">
        <f t="shared" si="41"/>
        <v>0.20140412229906815</v>
      </c>
      <c r="G166" s="9">
        <f t="shared" si="42"/>
        <v>1.0517617160000992</v>
      </c>
      <c r="H166" s="9">
        <f t="shared" si="43"/>
        <v>1.8414093728000795</v>
      </c>
      <c r="I166" s="9">
        <f t="shared" si="44"/>
        <v>3.9133799533202733</v>
      </c>
      <c r="J166" s="9">
        <f t="shared" si="45"/>
        <v>4.9651416693203743</v>
      </c>
      <c r="K166" s="11">
        <f t="shared" si="46"/>
        <v>0.55555555555555558</v>
      </c>
      <c r="L166" s="11">
        <f t="shared" si="47"/>
        <v>0.26525198938992045</v>
      </c>
      <c r="M166" s="11">
        <f t="shared" si="48"/>
        <v>0.20964360587002098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-0.25809457255998147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0.22675863057559004</v>
      </c>
      <c r="Q166" s="11">
        <f>2*'OddsRatio_working_3-way'!K166*'OddsRatio_working_3-way'!L166*'OddsRatio_working_3-way'!M166</f>
        <v>6.1787092799888296E-2</v>
      </c>
      <c r="R166" s="11">
        <f t="shared" si="49"/>
        <v>0</v>
      </c>
      <c r="S166" s="11">
        <f t="shared" si="50"/>
        <v>-0.87858736557852679</v>
      </c>
      <c r="T166" s="11">
        <f t="shared" si="51"/>
        <v>-0.23939710233747324</v>
      </c>
      <c r="U166" s="11">
        <f>'OddsRatio_working_3-way'!S166-'OddsRatio_working_3-way'!R166^2/3</f>
        <v>-0.87858736557852679</v>
      </c>
      <c r="V166" s="11">
        <f>'OddsRatio_working_3-way'!S166*'OddsRatio_working_3-way'!R166/3-2*'OddsRatio_working_3-way'!R166^3/27-'OddsRatio_working_3-way'!T166</f>
        <v>0.23939710233747324</v>
      </c>
      <c r="W166" s="11">
        <f>'OddsRatio_working_3-way'!V166^2+4*'OddsRatio_working_3-way'!U166^3/27</f>
        <v>-4.3162424889922647E-2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0.15848769470963769</v>
      </c>
      <c r="Y166" s="11">
        <f>IF('OddsRatio_working_3-way'!W166&gt;=0,IF('OddsRatio_working_3-way'!V166+SQRT('OddsRatio_working_3-way'!W166)&gt;0,0,PI()),ACOS('OddsRatio_working_3-way'!V166/(2*'OddsRatio_working_3-way'!X166)))</f>
        <v>0.71475393737318915</v>
      </c>
      <c r="Z166" s="11">
        <f>'OddsRatio_working_3-way'!X166^(1/3)*COS('OddsRatio_working_3-way'!Y166/3)</f>
        <v>0.52588085800004958</v>
      </c>
      <c r="AA166" s="11">
        <f>'OddsRatio_working_3-way'!X166^(1/3)*COS(('OddsRatio_working_3-way'!Y166+2*PI())/3)</f>
        <v>-0.37354709148687687</v>
      </c>
      <c r="AB166" s="11">
        <f>'OddsRatio_working_3-way'!X166^(1/3)*COS(('OddsRatio_working_3-way'!Y166+4*PI())/3)</f>
        <v>-0.15233376651317287</v>
      </c>
      <c r="AC166" s="11">
        <f>'OddsRatio_working_3-way'!X166^(1/3)*SIN('OddsRatio_working_3-way'!Y166/3)</f>
        <v>0.12771757272190026</v>
      </c>
      <c r="AD166" s="11">
        <f>'OddsRatio_working_3-way'!X166^(1/3)*SIN(('OddsRatio_working_3-way'!Y166+2*PI())/3)</f>
        <v>0.39156739603104984</v>
      </c>
      <c r="AE166" s="11">
        <f>'OddsRatio_working_3-way'!X166^(1/3)*SIN(('OddsRatio_working_3-way'!Y166+4*PI())/3)</f>
        <v>-0.51928496875295005</v>
      </c>
      <c r="AF166" s="11">
        <f>-'OddsRatio_working_3-way'!U166/(3*'OddsRatio_working_3-way'!X166^(1/3))*COS(('OddsRatio_working_3-way'!Y166)/3)</f>
        <v>0.52588085800004969</v>
      </c>
      <c r="AG166" s="11">
        <f>-'OddsRatio_working_3-way'!U166/(3*'OddsRatio_working_3-way'!X166^(1/3))*COS(('OddsRatio_working_3-way'!Y166+2*PI())/3)</f>
        <v>-0.37354709148687693</v>
      </c>
      <c r="AH166" s="11">
        <f>-'OddsRatio_working_3-way'!U166/(3*'OddsRatio_working_3-way'!X166^(1/3))*COS(('OddsRatio_working_3-way'!Y166+4*PI())/3)</f>
        <v>-0.1523337665131729</v>
      </c>
      <c r="AI166" s="11">
        <f>'OddsRatio_working_3-way'!U166/(3*'OddsRatio_working_3-way'!X166^(1/3))*SIN(('OddsRatio_working_3-way'!Y166)/3)</f>
        <v>-0.12771757272190029</v>
      </c>
      <c r="AJ166" s="11">
        <f>'OddsRatio_working_3-way'!U166/(3*'OddsRatio_working_3-way'!X166^(1/3))*SIN(('OddsRatio_working_3-way'!Y166+2*PI())/3)</f>
        <v>-0.39156739603104995</v>
      </c>
      <c r="AK166" s="11">
        <f>'OddsRatio_working_3-way'!U166/(3*'OddsRatio_working_3-way'!X166^(1/3))*SIN(('OddsRatio_working_3-way'!Y166+4*PI())/3)</f>
        <v>0.51928496875295016</v>
      </c>
      <c r="AL166" s="11">
        <f>'OddsRatio_working_3-way'!Z166+'OddsRatio_working_3-way'!AF166</f>
        <v>1.0517617160000992</v>
      </c>
      <c r="AM166" s="11">
        <f>'OddsRatio_working_3-way'!AA166+'OddsRatio_working_3-way'!AG166</f>
        <v>-0.74709418297375385</v>
      </c>
      <c r="AN166" s="11">
        <f>'OddsRatio_working_3-way'!AB166+'OddsRatio_working_3-way'!AH166</f>
        <v>-0.30466753302634575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1.0517617160000992</v>
      </c>
      <c r="AS166" s="11">
        <f>IF(('OddsRatio_working_3-way'!X166=0),IF(Q166&gt;0,-Q166^(1/3),(-Q166)^(1/3)),'OddsRatio_working_3-way'!AM166-'OddsRatio_working_3-way'!R166/3)</f>
        <v>-0.74709418297375385</v>
      </c>
      <c r="AT166" s="11">
        <f>IF(('OddsRatio_working_3-way'!X166=0),IF(Q166&gt;0,-Q166^(1/3),(-Q166)^(1/3)),'OddsRatio_working_3-way'!AN166-'OddsRatio_working_3-way'!R166/3)</f>
        <v>-0.30466753302634575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2.97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2.72</v>
      </c>
      <c r="D167" s="9">
        <f t="shared" si="39"/>
        <v>0.32778424864143019</v>
      </c>
      <c r="E167" s="9">
        <f t="shared" si="40"/>
        <v>0.31386153455729415</v>
      </c>
      <c r="F167" s="9">
        <f t="shared" si="41"/>
        <v>0.35835421680127555</v>
      </c>
      <c r="G167" s="9">
        <f t="shared" si="42"/>
        <v>1.0410087462696738</v>
      </c>
      <c r="H167" s="9">
        <f t="shared" si="43"/>
        <v>3.0507872301512577</v>
      </c>
      <c r="I167" s="9">
        <f t="shared" si="44"/>
        <v>3.1861183671663151</v>
      </c>
      <c r="J167" s="9">
        <f t="shared" si="45"/>
        <v>2.790535043583839</v>
      </c>
      <c r="K167" s="11">
        <f t="shared" si="46"/>
        <v>0.33670033670033667</v>
      </c>
      <c r="L167" s="11">
        <f t="shared" si="47"/>
        <v>0.32258064516129031</v>
      </c>
      <c r="M167" s="11">
        <f t="shared" si="48"/>
        <v>0.36764705882352938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-0.28413643072087091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0.2312019627010139</v>
      </c>
      <c r="Q167" s="11">
        <f>2*'OddsRatio_working_3-way'!K167*'OddsRatio_working_3-way'!L167*'OddsRatio_working_3-way'!M167</f>
        <v>7.9862508705013435E-2</v>
      </c>
      <c r="R167" s="11">
        <f t="shared" si="49"/>
        <v>0</v>
      </c>
      <c r="S167" s="11">
        <f t="shared" si="50"/>
        <v>-0.81370052447847274</v>
      </c>
      <c r="T167" s="11">
        <f t="shared" si="51"/>
        <v>-0.28107099291138954</v>
      </c>
      <c r="U167" s="11">
        <f>'OddsRatio_working_3-way'!S167-'OddsRatio_working_3-way'!R167^2/3</f>
        <v>-0.81370052447847274</v>
      </c>
      <c r="V167" s="11">
        <f>'OddsRatio_working_3-way'!S167*'OddsRatio_working_3-way'!R167/3-2*'OddsRatio_working_3-way'!R167^3/27-'OddsRatio_working_3-way'!T167</f>
        <v>0.28107099291138954</v>
      </c>
      <c r="W167" s="11">
        <f>'OddsRatio_working_3-way'!V167^2+4*'OddsRatio_working_3-way'!U167^3/27</f>
        <v>-8.1510718637768653E-4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0.14125863711873698</v>
      </c>
      <c r="Y167" s="11">
        <f>IF('OddsRatio_working_3-way'!W167&gt;=0,IF('OddsRatio_working_3-way'!V167+SQRT('OddsRatio_working_3-way'!W167)&gt;0,0,PI()),ACOS('OddsRatio_working_3-way'!V167/(2*'OddsRatio_working_3-way'!X167)))</f>
        <v>0.10122885627919298</v>
      </c>
      <c r="Z167" s="11">
        <f>'OddsRatio_working_3-way'!X167^(1/3)*COS('OddsRatio_working_3-way'!Y167/3)</f>
        <v>0.52050437313483677</v>
      </c>
      <c r="AA167" s="11">
        <f>'OddsRatio_working_3-way'!X167^(1/3)*COS(('OddsRatio_working_3-way'!Y167+2*PI())/3)</f>
        <v>-0.2754682728004505</v>
      </c>
      <c r="AB167" s="11">
        <f>'OddsRatio_working_3-way'!X167^(1/3)*COS(('OddsRatio_working_3-way'!Y167+4*PI())/3)</f>
        <v>-0.24503610033438664</v>
      </c>
      <c r="AC167" s="11">
        <f>'OddsRatio_working_3-way'!X167^(1/3)*SIN('OddsRatio_working_3-way'!Y167/3)</f>
        <v>1.7570022965307287E-2</v>
      </c>
      <c r="AD167" s="11">
        <f>'OddsRatio_working_3-way'!X167^(1/3)*SIN(('OddsRatio_working_3-way'!Y167+2*PI())/3)</f>
        <v>0.44198499843300953</v>
      </c>
      <c r="AE167" s="11">
        <f>'OddsRatio_working_3-way'!X167^(1/3)*SIN(('OddsRatio_working_3-way'!Y167+4*PI())/3)</f>
        <v>-0.45955502139831667</v>
      </c>
      <c r="AF167" s="11">
        <f>-'OddsRatio_working_3-way'!U167/(3*'OddsRatio_working_3-way'!X167^(1/3))*COS(('OddsRatio_working_3-way'!Y167)/3)</f>
        <v>0.52050437313483688</v>
      </c>
      <c r="AG167" s="11">
        <f>-'OddsRatio_working_3-way'!U167/(3*'OddsRatio_working_3-way'!X167^(1/3))*COS(('OddsRatio_working_3-way'!Y167+2*PI())/3)</f>
        <v>-0.27546827280045055</v>
      </c>
      <c r="AH167" s="11">
        <f>-'OddsRatio_working_3-way'!U167/(3*'OddsRatio_working_3-way'!X167^(1/3))*COS(('OddsRatio_working_3-way'!Y167+4*PI())/3)</f>
        <v>-0.24503610033438669</v>
      </c>
      <c r="AI167" s="11">
        <f>'OddsRatio_working_3-way'!U167/(3*'OddsRatio_working_3-way'!X167^(1/3))*SIN(('OddsRatio_working_3-way'!Y167)/3)</f>
        <v>-1.757002296530729E-2</v>
      </c>
      <c r="AJ167" s="11">
        <f>'OddsRatio_working_3-way'!U167/(3*'OddsRatio_working_3-way'!X167^(1/3))*SIN(('OddsRatio_working_3-way'!Y167+2*PI())/3)</f>
        <v>-0.44198499843300965</v>
      </c>
      <c r="AK167" s="11">
        <f>'OddsRatio_working_3-way'!U167/(3*'OddsRatio_working_3-way'!X167^(1/3))*SIN(('OddsRatio_working_3-way'!Y167+4*PI())/3)</f>
        <v>0.45955502139831678</v>
      </c>
      <c r="AL167" s="11">
        <f>'OddsRatio_working_3-way'!Z167+'OddsRatio_working_3-way'!AF167</f>
        <v>1.0410087462696738</v>
      </c>
      <c r="AM167" s="11">
        <f>'OddsRatio_working_3-way'!AA167+'OddsRatio_working_3-way'!AG167</f>
        <v>-0.550936545600901</v>
      </c>
      <c r="AN167" s="11">
        <f>'OddsRatio_working_3-way'!AB167+'OddsRatio_working_3-way'!AH167</f>
        <v>-0.49007220066877333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1.0410087462696738</v>
      </c>
      <c r="AS167" s="11">
        <f>IF(('OddsRatio_working_3-way'!X167=0),IF(Q167&gt;0,-Q167^(1/3),(-Q167)^(1/3)),'OddsRatio_working_3-way'!AM167-'OddsRatio_working_3-way'!R167/3)</f>
        <v>-0.550936545600901</v>
      </c>
      <c r="AT167" s="11">
        <f>IF(('OddsRatio_working_3-way'!X167=0),IF(Q167&gt;0,-Q167^(1/3),(-Q167)^(1/3)),'OddsRatio_working_3-way'!AN167-'OddsRatio_working_3-way'!R167/3)</f>
        <v>-0.49007220066877333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2.06</v>
      </c>
      <c r="B168" s="4">
        <f>IF('True_Odds_Calculator_3-way'!B169="","",'True_Odds_Calculator_3-way'!B169)</f>
        <v>3.47</v>
      </c>
      <c r="C168" s="4">
        <f>IF('True_Odds_Calculator_3-way'!C169="","",'True_Odds_Calculator_3-way'!C169)</f>
        <v>3.91</v>
      </c>
      <c r="D168" s="9">
        <f t="shared" si="39"/>
        <v>0.47399759245474221</v>
      </c>
      <c r="E168" s="9">
        <f t="shared" si="40"/>
        <v>0.27887420563526094</v>
      </c>
      <c r="F168" s="9">
        <f t="shared" si="41"/>
        <v>0.24712820190999718</v>
      </c>
      <c r="G168" s="9">
        <f t="shared" si="42"/>
        <v>1.0469012802229185</v>
      </c>
      <c r="H168" s="9">
        <f t="shared" si="43"/>
        <v>2.1097153570362934</v>
      </c>
      <c r="I168" s="9">
        <f t="shared" si="44"/>
        <v>3.5858461621506081</v>
      </c>
      <c r="J168" s="9">
        <f t="shared" si="45"/>
        <v>4.0464827254486915</v>
      </c>
      <c r="K168" s="11">
        <f t="shared" si="46"/>
        <v>0.4854368932038835</v>
      </c>
      <c r="L168" s="11">
        <f t="shared" si="47"/>
        <v>0.28818443804034583</v>
      </c>
      <c r="M168" s="11">
        <f t="shared" si="48"/>
        <v>0.25575447570332482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-0.27259780528154731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0.23041588421272649</v>
      </c>
      <c r="Q168" s="11">
        <f>2*'OddsRatio_working_3-way'!K168*'OddsRatio_working_3-way'!L168*'OddsRatio_working_3-way'!M168</f>
        <v>7.1557728016374708E-2</v>
      </c>
      <c r="R168" s="11">
        <f t="shared" si="49"/>
        <v>0</v>
      </c>
      <c r="S168" s="11">
        <f t="shared" si="50"/>
        <v>-0.84525949860361482</v>
      </c>
      <c r="T168" s="11">
        <f t="shared" si="51"/>
        <v>-0.26250294987689909</v>
      </c>
      <c r="U168" s="11">
        <f>'OddsRatio_working_3-way'!S168-'OddsRatio_working_3-way'!R168^2/3</f>
        <v>-0.84525949860361482</v>
      </c>
      <c r="V168" s="11">
        <f>'OddsRatio_working_3-way'!S168*'OddsRatio_working_3-way'!R168/3-2*'OddsRatio_working_3-way'!R168^3/27-'OddsRatio_working_3-way'!T168</f>
        <v>0.26250294987689909</v>
      </c>
      <c r="W168" s="11">
        <f>'OddsRatio_working_3-way'!V168^2+4*'OddsRatio_working_3-way'!U168^3/27</f>
        <v>-2.0559928890297952E-2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0.14955578188787266</v>
      </c>
      <c r="Y168" s="11">
        <f>IF('OddsRatio_working_3-way'!W168&gt;=0,IF('OddsRatio_working_3-way'!V168+SQRT('OddsRatio_working_3-way'!W168)&gt;0,0,PI()),ACOS('OddsRatio_working_3-way'!V168/(2*'OddsRatio_working_3-way'!X168)))</f>
        <v>0.49994520399411924</v>
      </c>
      <c r="Z168" s="11">
        <f>'OddsRatio_working_3-way'!X168^(1/3)*COS('OddsRatio_working_3-way'!Y168/3)</f>
        <v>0.52345064011145925</v>
      </c>
      <c r="AA168" s="11">
        <f>'OddsRatio_working_3-way'!X168^(1/3)*COS(('OddsRatio_working_3-way'!Y168+2*PI())/3)</f>
        <v>-0.33797782936579357</v>
      </c>
      <c r="AB168" s="11">
        <f>'OddsRatio_working_3-way'!X168^(1/3)*COS(('OddsRatio_working_3-way'!Y168+4*PI())/3)</f>
        <v>-0.18547281074566555</v>
      </c>
      <c r="AC168" s="11">
        <f>'OddsRatio_working_3-way'!X168^(1/3)*SIN('OddsRatio_working_3-way'!Y168/3)</f>
        <v>8.8048813553099722E-2</v>
      </c>
      <c r="AD168" s="11">
        <f>'OddsRatio_working_3-way'!X168^(1/3)*SIN(('OddsRatio_working_3-way'!Y168+2*PI())/3)</f>
        <v>0.40929714518719951</v>
      </c>
      <c r="AE168" s="11">
        <f>'OddsRatio_working_3-way'!X168^(1/3)*SIN(('OddsRatio_working_3-way'!Y168+4*PI())/3)</f>
        <v>-0.4973459587402993</v>
      </c>
      <c r="AF168" s="11">
        <f>-'OddsRatio_working_3-way'!U168/(3*'OddsRatio_working_3-way'!X168^(1/3))*COS(('OddsRatio_working_3-way'!Y168)/3)</f>
        <v>0.52345064011145925</v>
      </c>
      <c r="AG168" s="11">
        <f>-'OddsRatio_working_3-way'!U168/(3*'OddsRatio_working_3-way'!X168^(1/3))*COS(('OddsRatio_working_3-way'!Y168+2*PI())/3)</f>
        <v>-0.33797782936579357</v>
      </c>
      <c r="AH168" s="11">
        <f>-'OddsRatio_working_3-way'!U168/(3*'OddsRatio_working_3-way'!X168^(1/3))*COS(('OddsRatio_working_3-way'!Y168+4*PI())/3)</f>
        <v>-0.18547281074566555</v>
      </c>
      <c r="AI168" s="11">
        <f>'OddsRatio_working_3-way'!U168/(3*'OddsRatio_working_3-way'!X168^(1/3))*SIN(('OddsRatio_working_3-way'!Y168)/3)</f>
        <v>-8.8048813553099722E-2</v>
      </c>
      <c r="AJ168" s="11">
        <f>'OddsRatio_working_3-way'!U168/(3*'OddsRatio_working_3-way'!X168^(1/3))*SIN(('OddsRatio_working_3-way'!Y168+2*PI())/3)</f>
        <v>-0.40929714518719951</v>
      </c>
      <c r="AK168" s="11">
        <f>'OddsRatio_working_3-way'!U168/(3*'OddsRatio_working_3-way'!X168^(1/3))*SIN(('OddsRatio_working_3-way'!Y168+4*PI())/3)</f>
        <v>0.4973459587402993</v>
      </c>
      <c r="AL168" s="11">
        <f>'OddsRatio_working_3-way'!Z168+'OddsRatio_working_3-way'!AF168</f>
        <v>1.0469012802229185</v>
      </c>
      <c r="AM168" s="11">
        <f>'OddsRatio_working_3-way'!AA168+'OddsRatio_working_3-way'!AG168</f>
        <v>-0.67595565873158714</v>
      </c>
      <c r="AN168" s="11">
        <f>'OddsRatio_working_3-way'!AB168+'OddsRatio_working_3-way'!AH168</f>
        <v>-0.37094562149133109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1.0469012802229185</v>
      </c>
      <c r="AS168" s="11">
        <f>IF(('OddsRatio_working_3-way'!X168=0),IF(Q168&gt;0,-Q168^(1/3),(-Q168)^(1/3)),'OddsRatio_working_3-way'!AM168-'OddsRatio_working_3-way'!R168/3)</f>
        <v>-0.67595565873158714</v>
      </c>
      <c r="AT168" s="11">
        <f>IF(('OddsRatio_working_3-way'!X168=0),IF(Q168&gt;0,-Q168^(1/3),(-Q168)^(1/3)),'OddsRatio_working_3-way'!AN168-'OddsRatio_working_3-way'!R168/3)</f>
        <v>-0.37094562149133109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1.88</v>
      </c>
      <c r="B169" s="4">
        <f>IF('True_Odds_Calculator_3-way'!B170="","",'True_Odds_Calculator_3-way'!B170)</f>
        <v>3.7</v>
      </c>
      <c r="C169" s="4">
        <f>IF('True_Odds_Calculator_3-way'!C170="","",'True_Odds_Calculator_3-way'!C170)</f>
        <v>4.38</v>
      </c>
      <c r="D169" s="9">
        <f t="shared" si="39"/>
        <v>0.51961419197577119</v>
      </c>
      <c r="E169" s="9">
        <f t="shared" si="40"/>
        <v>0.26065092810163959</v>
      </c>
      <c r="F169" s="9">
        <f t="shared" si="41"/>
        <v>0.21973487992258933</v>
      </c>
      <c r="G169" s="9">
        <f t="shared" si="42"/>
        <v>1.0505736219178374</v>
      </c>
      <c r="H169" s="9">
        <f t="shared" si="43"/>
        <v>1.9245047872876968</v>
      </c>
      <c r="I169" s="9">
        <f t="shared" si="44"/>
        <v>3.8365487791781612</v>
      </c>
      <c r="J169" s="9">
        <f t="shared" si="45"/>
        <v>4.5509388420822914</v>
      </c>
      <c r="K169" s="11">
        <f t="shared" si="46"/>
        <v>0.53191489361702127</v>
      </c>
      <c r="L169" s="11">
        <f t="shared" si="47"/>
        <v>0.27027027027027023</v>
      </c>
      <c r="M169" s="11">
        <f t="shared" si="48"/>
        <v>0.22831050228310504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-0.26359031721899695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0.2284417906685467</v>
      </c>
      <c r="Q169" s="11">
        <f>2*'OddsRatio_working_3-way'!K169*'OddsRatio_working_3-way'!L169*'OddsRatio_working_3-way'!M169</f>
        <v>6.5644192720846747E-2</v>
      </c>
      <c r="R169" s="11">
        <f t="shared" si="49"/>
        <v>0</v>
      </c>
      <c r="S169" s="11">
        <f t="shared" si="50"/>
        <v>-0.86665471280855877</v>
      </c>
      <c r="T169" s="11">
        <f t="shared" si="51"/>
        <v>-0.24903871057717203</v>
      </c>
      <c r="U169" s="11">
        <f>'OddsRatio_working_3-way'!S169-'OddsRatio_working_3-way'!R169^2/3</f>
        <v>-0.86665471280855877</v>
      </c>
      <c r="V169" s="11">
        <f>'OddsRatio_working_3-way'!S169*'OddsRatio_working_3-way'!R169/3-2*'OddsRatio_working_3-way'!R169^3/27-'OddsRatio_working_3-way'!T169</f>
        <v>0.24903871057717203</v>
      </c>
      <c r="W169" s="11">
        <f>'OddsRatio_working_3-way'!V169^2+4*'OddsRatio_working_3-way'!U169^3/27</f>
        <v>-3.4414687642585623E-2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0.15526989969769259</v>
      </c>
      <c r="Y169" s="11">
        <f>IF('OddsRatio_working_3-way'!W169&gt;=0,IF('OddsRatio_working_3-way'!V169+SQRT('OddsRatio_working_3-way'!W169)&gt;0,0,PI()),ACOS('OddsRatio_working_3-way'!V169/(2*'OddsRatio_working_3-way'!X169)))</f>
        <v>0.64023692360276507</v>
      </c>
      <c r="Z169" s="11">
        <f>'OddsRatio_working_3-way'!X169^(1/3)*COS('OddsRatio_working_3-way'!Y169/3)</f>
        <v>0.52528681095891872</v>
      </c>
      <c r="AA169" s="11">
        <f>'OddsRatio_working_3-way'!X169^(1/3)*COS(('OddsRatio_working_3-way'!Y169+2*PI())/3)</f>
        <v>-0.36122840878420404</v>
      </c>
      <c r="AB169" s="11">
        <f>'OddsRatio_working_3-way'!X169^(1/3)*COS(('OddsRatio_working_3-way'!Y169+4*PI())/3)</f>
        <v>-0.1640584021747144</v>
      </c>
      <c r="AC169" s="11">
        <f>'OddsRatio_working_3-way'!X169^(1/3)*SIN('OddsRatio_working_3-way'!Y169/3)</f>
        <v>0.11383615639210914</v>
      </c>
      <c r="AD169" s="11">
        <f>'OddsRatio_working_3-way'!X169^(1/3)*SIN(('OddsRatio_working_3-way'!Y169+2*PI())/3)</f>
        <v>0.39799364436728329</v>
      </c>
      <c r="AE169" s="11">
        <f>'OddsRatio_working_3-way'!X169^(1/3)*SIN(('OddsRatio_working_3-way'!Y169+4*PI())/3)</f>
        <v>-0.51182980075939233</v>
      </c>
      <c r="AF169" s="11">
        <f>-'OddsRatio_working_3-way'!U169/(3*'OddsRatio_working_3-way'!X169^(1/3))*COS(('OddsRatio_working_3-way'!Y169)/3)</f>
        <v>0.52528681095891872</v>
      </c>
      <c r="AG169" s="11">
        <f>-'OddsRatio_working_3-way'!U169/(3*'OddsRatio_working_3-way'!X169^(1/3))*COS(('OddsRatio_working_3-way'!Y169+2*PI())/3)</f>
        <v>-0.36122840878420404</v>
      </c>
      <c r="AH169" s="11">
        <f>-'OddsRatio_working_3-way'!U169/(3*'OddsRatio_working_3-way'!X169^(1/3))*COS(('OddsRatio_working_3-way'!Y169+4*PI())/3)</f>
        <v>-0.1640584021747144</v>
      </c>
      <c r="AI169" s="11">
        <f>'OddsRatio_working_3-way'!U169/(3*'OddsRatio_working_3-way'!X169^(1/3))*SIN(('OddsRatio_working_3-way'!Y169)/3)</f>
        <v>-0.11383615639210914</v>
      </c>
      <c r="AJ169" s="11">
        <f>'OddsRatio_working_3-way'!U169/(3*'OddsRatio_working_3-way'!X169^(1/3))*SIN(('OddsRatio_working_3-way'!Y169+2*PI())/3)</f>
        <v>-0.39799364436728329</v>
      </c>
      <c r="AK169" s="11">
        <f>'OddsRatio_working_3-way'!U169/(3*'OddsRatio_working_3-way'!X169^(1/3))*SIN(('OddsRatio_working_3-way'!Y169+4*PI())/3)</f>
        <v>0.51182980075939233</v>
      </c>
      <c r="AL169" s="11">
        <f>'OddsRatio_working_3-way'!Z169+'OddsRatio_working_3-way'!AF169</f>
        <v>1.0505736219178374</v>
      </c>
      <c r="AM169" s="11">
        <f>'OddsRatio_working_3-way'!AA169+'OddsRatio_working_3-way'!AG169</f>
        <v>-0.72245681756840807</v>
      </c>
      <c r="AN169" s="11">
        <f>'OddsRatio_working_3-way'!AB169+'OddsRatio_working_3-way'!AH169</f>
        <v>-0.3281168043494288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1.0505736219178374</v>
      </c>
      <c r="AS169" s="11">
        <f>IF(('OddsRatio_working_3-way'!X169=0),IF(Q169&gt;0,-Q169^(1/3),(-Q169)^(1/3)),'OddsRatio_working_3-way'!AM169-'OddsRatio_working_3-way'!R169/3)</f>
        <v>-0.72245681756840807</v>
      </c>
      <c r="AT169" s="11">
        <f>IF(('OddsRatio_working_3-way'!X169=0),IF(Q169&gt;0,-Q169^(1/3),(-Q169)^(1/3)),'OddsRatio_working_3-way'!AN169-'OddsRatio_working_3-way'!R169/3)</f>
        <v>-0.3281168043494288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10.95</v>
      </c>
      <c r="B170" s="4">
        <f>IF('True_Odds_Calculator_3-way'!B171="","",'True_Odds_Calculator_3-way'!B171)</f>
        <v>6.46</v>
      </c>
      <c r="C170" s="4">
        <f>IF('True_Odds_Calculator_3-way'!C171="","",'True_Odds_Calculator_3-way'!C171)</f>
        <v>1.26</v>
      </c>
      <c r="D170" s="9">
        <f t="shared" si="39"/>
        <v>8.2883630270097916E-2</v>
      </c>
      <c r="E170" s="9">
        <f t="shared" si="40"/>
        <v>0.1414045377281376</v>
      </c>
      <c r="F170" s="9">
        <f t="shared" si="41"/>
        <v>0.77571183200176463</v>
      </c>
      <c r="G170" s="9">
        <f t="shared" si="42"/>
        <v>1.112071215630563</v>
      </c>
      <c r="H170" s="9">
        <f t="shared" si="43"/>
        <v>12.065108595524102</v>
      </c>
      <c r="I170" s="9">
        <f t="shared" si="44"/>
        <v>7.0719088373428729</v>
      </c>
      <c r="J170" s="9">
        <f t="shared" si="45"/>
        <v>1.2891385160639461</v>
      </c>
      <c r="K170" s="11">
        <f t="shared" si="46"/>
        <v>9.1324200913242018E-2</v>
      </c>
      <c r="L170" s="11">
        <f t="shared" si="47"/>
        <v>0.15479876160990713</v>
      </c>
      <c r="M170" s="11">
        <f t="shared" si="48"/>
        <v>0.79365079365079361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-0.15847906093463582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0.17581333582860365</v>
      </c>
      <c r="Q170" s="11">
        <f>2*'OddsRatio_working_3-way'!K170*'OddsRatio_working_3-way'!L170*'OddsRatio_working_3-way'!M170</f>
        <v>2.2439481279974943E-2</v>
      </c>
      <c r="R170" s="11">
        <f t="shared" si="49"/>
        <v>0</v>
      </c>
      <c r="S170" s="11">
        <f t="shared" si="50"/>
        <v>-1.1093789601713837</v>
      </c>
      <c r="T170" s="11">
        <f t="shared" si="51"/>
        <v>-0.14159271986871524</v>
      </c>
      <c r="U170" s="11">
        <f>'OddsRatio_working_3-way'!S170-'OddsRatio_working_3-way'!R170^2/3</f>
        <v>-1.1093789601713837</v>
      </c>
      <c r="V170" s="11">
        <f>'OddsRatio_working_3-way'!S170*'OddsRatio_working_3-way'!R170/3-2*'OddsRatio_working_3-way'!R170^3/27-'OddsRatio_working_3-way'!T170</f>
        <v>0.14159271986871524</v>
      </c>
      <c r="W170" s="11">
        <f>'OddsRatio_working_3-way'!V170^2+4*'OddsRatio_working_3-way'!U170^3/27</f>
        <v>-0.18222361050850802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0.22487335815316611</v>
      </c>
      <c r="Y170" s="11">
        <f>IF('OddsRatio_working_3-way'!W170&gt;=0,IF('OddsRatio_working_3-way'!V170+SQRT('OddsRatio_working_3-way'!W170)&gt;0,0,PI()),ACOS('OddsRatio_working_3-way'!V170/(2*'OddsRatio_working_3-way'!X170)))</f>
        <v>1.2505212196047231</v>
      </c>
      <c r="Z170" s="11">
        <f>'OddsRatio_working_3-way'!X170^(1/3)*COS('OddsRatio_working_3-way'!Y170/3)</f>
        <v>0.55603560781528161</v>
      </c>
      <c r="AA170" s="11">
        <f>'OddsRatio_working_3-way'!X170^(1/3)*COS(('OddsRatio_working_3-way'!Y170+2*PI())/3)</f>
        <v>-0.49123844590546356</v>
      </c>
      <c r="AB170" s="11">
        <f>'OddsRatio_working_3-way'!X170^(1/3)*COS(('OddsRatio_working_3-way'!Y170+4*PI())/3)</f>
        <v>-6.4797161909818213E-2</v>
      </c>
      <c r="AC170" s="11">
        <f>'OddsRatio_working_3-way'!X170^(1/3)*SIN('OddsRatio_working_3-way'!Y170/3)</f>
        <v>0.24620599010845573</v>
      </c>
      <c r="AD170" s="11">
        <f>'OddsRatio_working_3-way'!X170^(1/3)*SIN(('OddsRatio_working_3-way'!Y170+2*PI())/3)</f>
        <v>0.35843796672252726</v>
      </c>
      <c r="AE170" s="11">
        <f>'OddsRatio_working_3-way'!X170^(1/3)*SIN(('OddsRatio_working_3-way'!Y170+4*PI())/3)</f>
        <v>-0.60464395683098282</v>
      </c>
      <c r="AF170" s="11">
        <f>-'OddsRatio_working_3-way'!U170/(3*'OddsRatio_working_3-way'!X170^(1/3))*COS(('OddsRatio_working_3-way'!Y170)/3)</f>
        <v>0.5560356078152815</v>
      </c>
      <c r="AG170" s="11">
        <f>-'OddsRatio_working_3-way'!U170/(3*'OddsRatio_working_3-way'!X170^(1/3))*COS(('OddsRatio_working_3-way'!Y170+2*PI())/3)</f>
        <v>-0.49123844590546345</v>
      </c>
      <c r="AH170" s="11">
        <f>-'OddsRatio_working_3-way'!U170/(3*'OddsRatio_working_3-way'!X170^(1/3))*COS(('OddsRatio_working_3-way'!Y170+4*PI())/3)</f>
        <v>-6.4797161909818199E-2</v>
      </c>
      <c r="AI170" s="11">
        <f>'OddsRatio_working_3-way'!U170/(3*'OddsRatio_working_3-way'!X170^(1/3))*SIN(('OddsRatio_working_3-way'!Y170)/3)</f>
        <v>-0.2462059901084557</v>
      </c>
      <c r="AJ170" s="11">
        <f>'OddsRatio_working_3-way'!U170/(3*'OddsRatio_working_3-way'!X170^(1/3))*SIN(('OddsRatio_working_3-way'!Y170+2*PI())/3)</f>
        <v>-0.3584379667225272</v>
      </c>
      <c r="AK170" s="11">
        <f>'OddsRatio_working_3-way'!U170/(3*'OddsRatio_working_3-way'!X170^(1/3))*SIN(('OddsRatio_working_3-way'!Y170+4*PI())/3)</f>
        <v>0.60464395683098271</v>
      </c>
      <c r="AL170" s="11">
        <f>'OddsRatio_working_3-way'!Z170+'OddsRatio_working_3-way'!AF170</f>
        <v>1.112071215630563</v>
      </c>
      <c r="AM170" s="11">
        <f>'OddsRatio_working_3-way'!AA170+'OddsRatio_working_3-way'!AG170</f>
        <v>-0.98247689181092701</v>
      </c>
      <c r="AN170" s="11">
        <f>'OddsRatio_working_3-way'!AB170+'OddsRatio_working_3-way'!AH170</f>
        <v>-0.12959432381963643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1.112071215630563</v>
      </c>
      <c r="AS170" s="11">
        <f>IF(('OddsRatio_working_3-way'!X170=0),IF(Q170&gt;0,-Q170^(1/3),(-Q170)^(1/3)),'OddsRatio_working_3-way'!AM170-'OddsRatio_working_3-way'!R170/3)</f>
        <v>-0.98247689181092701</v>
      </c>
      <c r="AT170" s="11">
        <f>IF(('OddsRatio_working_3-way'!X170=0),IF(Q170&gt;0,-Q170^(1/3),(-Q170)^(1/3)),'OddsRatio_working_3-way'!AN170-'OddsRatio_working_3-way'!R170/3)</f>
        <v>-0.12959432381963643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7.61</v>
      </c>
      <c r="B171" s="4">
        <f>IF('True_Odds_Calculator_3-way'!B172="","",'True_Odds_Calculator_3-way'!B172)</f>
        <v>5.82</v>
      </c>
      <c r="C171" s="4">
        <f>IF('True_Odds_Calculator_3-way'!C172="","",'True_Odds_Calculator_3-way'!C172)</f>
        <v>1.37</v>
      </c>
      <c r="D171" s="9">
        <f t="shared" si="39"/>
        <v>0.12322958232392316</v>
      </c>
      <c r="E171" s="9">
        <f t="shared" si="40"/>
        <v>0.1615979481055233</v>
      </c>
      <c r="F171" s="9">
        <f t="shared" si="41"/>
        <v>0.71517246957055358</v>
      </c>
      <c r="G171" s="9">
        <f t="shared" si="42"/>
        <v>1.0763894991064924</v>
      </c>
      <c r="H171" s="9">
        <f t="shared" si="43"/>
        <v>8.1149345890939131</v>
      </c>
      <c r="I171" s="9">
        <f t="shared" si="44"/>
        <v>6.1881973856932948</v>
      </c>
      <c r="J171" s="9">
        <f t="shared" si="45"/>
        <v>1.3982641146694021</v>
      </c>
      <c r="K171" s="11">
        <f t="shared" si="46"/>
        <v>0.13140604467805519</v>
      </c>
      <c r="L171" s="11">
        <f t="shared" si="47"/>
        <v>0.1718213058419244</v>
      </c>
      <c r="M171" s="11">
        <f t="shared" si="48"/>
        <v>0.72992700729927007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-0.19427727944429685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0.19447053041375714</v>
      </c>
      <c r="Q171" s="11">
        <f>2*'OddsRatio_working_3-way'!K171*'OddsRatio_working_3-way'!L171*'OddsRatio_working_3-way'!M171</f>
        <v>3.2961106849789347E-2</v>
      </c>
      <c r="R171" s="11">
        <f t="shared" si="49"/>
        <v>0</v>
      </c>
      <c r="S171" s="11">
        <f t="shared" si="50"/>
        <v>-1.0009947172927944</v>
      </c>
      <c r="T171" s="11">
        <f t="shared" si="51"/>
        <v>-0.16966012157504989</v>
      </c>
      <c r="U171" s="11">
        <f>'OddsRatio_working_3-way'!S171-'OddsRatio_working_3-way'!R171^2/3</f>
        <v>-1.0009947172927944</v>
      </c>
      <c r="V171" s="11">
        <f>'OddsRatio_working_3-way'!S171*'OddsRatio_working_3-way'!R171/3-2*'OddsRatio_working_3-way'!R171^3/27-'OddsRatio_working_3-way'!T171</f>
        <v>0.16966012157504989</v>
      </c>
      <c r="W171" s="11">
        <f>'OddsRatio_working_3-way'!V171^2+4*'OddsRatio_working_3-way'!U171^3/27</f>
        <v>-0.11980612777678321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0.19273731127472693</v>
      </c>
      <c r="Y171" s="11">
        <f>IF('OddsRatio_working_3-way'!W171&gt;=0,IF('OddsRatio_working_3-way'!V171+SQRT('OddsRatio_working_3-way'!W171)&gt;0,0,PI()),ACOS('OddsRatio_working_3-way'!V171/(2*'OddsRatio_working_3-way'!X171)))</f>
        <v>1.1150494843330592</v>
      </c>
      <c r="Z171" s="11">
        <f>'OddsRatio_working_3-way'!X171^(1/3)*COS('OddsRatio_working_3-way'!Y171/3)</f>
        <v>0.53819474955324631</v>
      </c>
      <c r="AA171" s="11">
        <f>'OddsRatio_working_3-way'!X171^(1/3)*COS(('OddsRatio_working_3-way'!Y171+2*PI())/3)</f>
        <v>-0.45077975693897682</v>
      </c>
      <c r="AB171" s="11">
        <f>'OddsRatio_working_3-way'!X171^(1/3)*COS(('OddsRatio_working_3-way'!Y171+4*PI())/3)</f>
        <v>-8.7414992614269119E-2</v>
      </c>
      <c r="AC171" s="11">
        <f>'OddsRatio_working_3-way'!X171^(1/3)*SIN('OddsRatio_working_3-way'!Y171/3)</f>
        <v>0.20978874449689483</v>
      </c>
      <c r="AD171" s="11">
        <f>'OddsRatio_working_3-way'!X171^(1/3)*SIN(('OddsRatio_working_3-way'!Y171+2*PI())/3)</f>
        <v>0.36119595304806762</v>
      </c>
      <c r="AE171" s="11">
        <f>'OddsRatio_working_3-way'!X171^(1/3)*SIN(('OddsRatio_working_3-way'!Y171+4*PI())/3)</f>
        <v>-0.57098469754496239</v>
      </c>
      <c r="AF171" s="11">
        <f>-'OddsRatio_working_3-way'!U171/(3*'OddsRatio_working_3-way'!X171^(1/3))*COS(('OddsRatio_working_3-way'!Y171)/3)</f>
        <v>0.5381947495532462</v>
      </c>
      <c r="AG171" s="11">
        <f>-'OddsRatio_working_3-way'!U171/(3*'OddsRatio_working_3-way'!X171^(1/3))*COS(('OddsRatio_working_3-way'!Y171+2*PI())/3)</f>
        <v>-0.45077975693897671</v>
      </c>
      <c r="AH171" s="11">
        <f>-'OddsRatio_working_3-way'!U171/(3*'OddsRatio_working_3-way'!X171^(1/3))*COS(('OddsRatio_working_3-way'!Y171+4*PI())/3)</f>
        <v>-8.7414992614269105E-2</v>
      </c>
      <c r="AI171" s="11">
        <f>'OddsRatio_working_3-way'!U171/(3*'OddsRatio_working_3-way'!X171^(1/3))*SIN(('OddsRatio_working_3-way'!Y171)/3)</f>
        <v>-0.20978874449689477</v>
      </c>
      <c r="AJ171" s="11">
        <f>'OddsRatio_working_3-way'!U171/(3*'OddsRatio_working_3-way'!X171^(1/3))*SIN(('OddsRatio_working_3-way'!Y171+2*PI())/3)</f>
        <v>-0.36119595304806756</v>
      </c>
      <c r="AK171" s="11">
        <f>'OddsRatio_working_3-way'!U171/(3*'OddsRatio_working_3-way'!X171^(1/3))*SIN(('OddsRatio_working_3-way'!Y171+4*PI())/3)</f>
        <v>0.57098469754496228</v>
      </c>
      <c r="AL171" s="11">
        <f>'OddsRatio_working_3-way'!Z171+'OddsRatio_working_3-way'!AF171</f>
        <v>1.0763894991064924</v>
      </c>
      <c r="AM171" s="11">
        <f>'OddsRatio_working_3-way'!AA171+'OddsRatio_working_3-way'!AG171</f>
        <v>-0.90155951387795352</v>
      </c>
      <c r="AN171" s="11">
        <f>'OddsRatio_working_3-way'!AB171+'OddsRatio_working_3-way'!AH171</f>
        <v>-0.17482998522853821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1.0763894991064924</v>
      </c>
      <c r="AS171" s="11">
        <f>IF(('OddsRatio_working_3-way'!X171=0),IF(Q171&gt;0,-Q171^(1/3),(-Q171)^(1/3)),'OddsRatio_working_3-way'!AM171-'OddsRatio_working_3-way'!R171/3)</f>
        <v>-0.90155951387795352</v>
      </c>
      <c r="AT171" s="11">
        <f>IF(('OddsRatio_working_3-way'!X171=0),IF(Q171&gt;0,-Q171^(1/3),(-Q171)^(1/3)),'OddsRatio_working_3-way'!AN171-'OddsRatio_working_3-way'!R171/3)</f>
        <v>-0.17482998522853821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2.56</v>
      </c>
      <c r="B172" s="4">
        <f>IF('True_Odds_Calculator_3-way'!B173="","",'True_Odds_Calculator_3-way'!B173)</f>
        <v>3.1</v>
      </c>
      <c r="C172" s="4">
        <f>IF('True_Odds_Calculator_3-way'!C173="","",'True_Odds_Calculator_3-way'!C173)</f>
        <v>3.19</v>
      </c>
      <c r="D172" s="9">
        <f t="shared" si="39"/>
        <v>0.38115164019904441</v>
      </c>
      <c r="E172" s="9">
        <f t="shared" si="40"/>
        <v>0.31390741674396011</v>
      </c>
      <c r="F172" s="9">
        <f t="shared" si="41"/>
        <v>0.30494094305699548</v>
      </c>
      <c r="G172" s="9">
        <f t="shared" si="42"/>
        <v>1.0407869852846789</v>
      </c>
      <c r="H172" s="9">
        <f t="shared" si="43"/>
        <v>2.6236276970440993</v>
      </c>
      <c r="I172" s="9">
        <f t="shared" si="44"/>
        <v>3.1856526690978257</v>
      </c>
      <c r="J172" s="9">
        <f t="shared" si="45"/>
        <v>3.2793234977734471</v>
      </c>
      <c r="K172" s="11">
        <f t="shared" si="46"/>
        <v>0.390625</v>
      </c>
      <c r="L172" s="11">
        <f t="shared" si="47"/>
        <v>0.32258064516129031</v>
      </c>
      <c r="M172" s="11">
        <f t="shared" si="48"/>
        <v>0.31347962382445144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-0.28339727222166045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0.23108061988067546</v>
      </c>
      <c r="Q172" s="11">
        <f>2*'OddsRatio_working_3-way'!K172*'OddsRatio_working_3-way'!L172*'OddsRatio_working_3-way'!M172</f>
        <v>7.9001921326726676E-2</v>
      </c>
      <c r="R172" s="11">
        <f t="shared" si="49"/>
        <v>0</v>
      </c>
      <c r="S172" s="11">
        <f t="shared" si="50"/>
        <v>-0.81539465101108921</v>
      </c>
      <c r="T172" s="11">
        <f t="shared" si="51"/>
        <v>-0.27876740205507333</v>
      </c>
      <c r="U172" s="11">
        <f>'OddsRatio_working_3-way'!S172-'OddsRatio_working_3-way'!R172^2/3</f>
        <v>-0.81539465101108921</v>
      </c>
      <c r="V172" s="11">
        <f>'OddsRatio_working_3-way'!S172*'OddsRatio_working_3-way'!R172/3-2*'OddsRatio_working_3-way'!R172^3/27-'OddsRatio_working_3-way'!T172</f>
        <v>0.27876740205507333</v>
      </c>
      <c r="W172" s="11">
        <f>'OddsRatio_working_3-way'!V172^2+4*'OddsRatio_working_3-way'!U172^3/27</f>
        <v>-2.6043158584757725E-3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0.14170001791373446</v>
      </c>
      <c r="Y172" s="11">
        <f>IF('OddsRatio_working_3-way'!W172&gt;=0,IF('OddsRatio_working_3-way'!V172+SQRT('OddsRatio_working_3-way'!W172)&gt;0,0,PI()),ACOS('OddsRatio_working_3-way'!V172/(2*'OddsRatio_working_3-way'!X172)))</f>
        <v>0.18105995867719282</v>
      </c>
      <c r="Z172" s="11">
        <f>'OddsRatio_working_3-way'!X172^(1/3)*COS('OddsRatio_working_3-way'!Y172/3)</f>
        <v>0.52039349264233947</v>
      </c>
      <c r="AA172" s="11">
        <f>'OddsRatio_working_3-way'!X172^(1/3)*COS(('OddsRatio_working_3-way'!Y172+2*PI())/3)</f>
        <v>-0.28742949066328177</v>
      </c>
      <c r="AB172" s="11">
        <f>'OddsRatio_working_3-way'!X172^(1/3)*COS(('OddsRatio_working_3-way'!Y172+4*PI())/3)</f>
        <v>-0.23296400197905778</v>
      </c>
      <c r="AC172" s="11">
        <f>'OddsRatio_working_3-way'!X172^(1/3)*SIN('OddsRatio_working_3-way'!Y172/3)</f>
        <v>3.1445664553381249E-2</v>
      </c>
      <c r="AD172" s="11">
        <f>'OddsRatio_working_3-way'!X172^(1/3)*SIN(('OddsRatio_working_3-way'!Y172+2*PI())/3)</f>
        <v>0.43495115231568565</v>
      </c>
      <c r="AE172" s="11">
        <f>'OddsRatio_working_3-way'!X172^(1/3)*SIN(('OddsRatio_working_3-way'!Y172+4*PI())/3)</f>
        <v>-0.46639681686906692</v>
      </c>
      <c r="AF172" s="11">
        <f>-'OddsRatio_working_3-way'!U172/(3*'OddsRatio_working_3-way'!X172^(1/3))*COS(('OddsRatio_working_3-way'!Y172)/3)</f>
        <v>0.52039349264233958</v>
      </c>
      <c r="AG172" s="11">
        <f>-'OddsRatio_working_3-way'!U172/(3*'OddsRatio_working_3-way'!X172^(1/3))*COS(('OddsRatio_working_3-way'!Y172+2*PI())/3)</f>
        <v>-0.28742949066328183</v>
      </c>
      <c r="AH172" s="11">
        <f>-'OddsRatio_working_3-way'!U172/(3*'OddsRatio_working_3-way'!X172^(1/3))*COS(('OddsRatio_working_3-way'!Y172+4*PI())/3)</f>
        <v>-0.23296400197905784</v>
      </c>
      <c r="AI172" s="11">
        <f>'OddsRatio_working_3-way'!U172/(3*'OddsRatio_working_3-way'!X172^(1/3))*SIN(('OddsRatio_working_3-way'!Y172)/3)</f>
        <v>-3.1445664553381256E-2</v>
      </c>
      <c r="AJ172" s="11">
        <f>'OddsRatio_working_3-way'!U172/(3*'OddsRatio_working_3-way'!X172^(1/3))*SIN(('OddsRatio_working_3-way'!Y172+2*PI())/3)</f>
        <v>-0.43495115231568576</v>
      </c>
      <c r="AK172" s="11">
        <f>'OddsRatio_working_3-way'!U172/(3*'OddsRatio_working_3-way'!X172^(1/3))*SIN(('OddsRatio_working_3-way'!Y172+4*PI())/3)</f>
        <v>0.46639681686906703</v>
      </c>
      <c r="AL172" s="11">
        <f>'OddsRatio_working_3-way'!Z172+'OddsRatio_working_3-way'!AF172</f>
        <v>1.0407869852846789</v>
      </c>
      <c r="AM172" s="11">
        <f>'OddsRatio_working_3-way'!AA172+'OddsRatio_working_3-way'!AG172</f>
        <v>-0.57485898132656366</v>
      </c>
      <c r="AN172" s="11">
        <f>'OddsRatio_working_3-way'!AB172+'OddsRatio_working_3-way'!AH172</f>
        <v>-0.46592800395811562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1.0407869852846789</v>
      </c>
      <c r="AS172" s="11">
        <f>IF(('OddsRatio_working_3-way'!X172=0),IF(Q172&gt;0,-Q172^(1/3),(-Q172)^(1/3)),'OddsRatio_working_3-way'!AM172-'OddsRatio_working_3-way'!R172/3)</f>
        <v>-0.57485898132656366</v>
      </c>
      <c r="AT172" s="11">
        <f>IF(('OddsRatio_working_3-way'!X172=0),IF(Q172&gt;0,-Q172^(1/3),(-Q172)^(1/3)),'OddsRatio_working_3-way'!AN172-'OddsRatio_working_3-way'!R172/3)</f>
        <v>-0.46592800395811562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1.41</v>
      </c>
      <c r="B173" s="4">
        <f>IF('True_Odds_Calculator_3-way'!B174="","",'True_Odds_Calculator_3-way'!B174)</f>
        <v>5.1100000000000003</v>
      </c>
      <c r="C173" s="4">
        <f>IF('True_Odds_Calculator_3-way'!C174="","",'True_Odds_Calculator_3-way'!C174)</f>
        <v>7.98</v>
      </c>
      <c r="D173" s="9">
        <f t="shared" si="39"/>
        <v>0.69578857928409066</v>
      </c>
      <c r="E173" s="9">
        <f t="shared" si="40"/>
        <v>0.18577534109376564</v>
      </c>
      <c r="F173" s="9">
        <f t="shared" si="41"/>
        <v>0.11843607962214382</v>
      </c>
      <c r="G173" s="9">
        <f t="shared" si="42"/>
        <v>1.0663858203598102</v>
      </c>
      <c r="H173" s="9">
        <f t="shared" si="43"/>
        <v>1.4372181863475224</v>
      </c>
      <c r="I173" s="9">
        <f t="shared" si="44"/>
        <v>5.3828457216788204</v>
      </c>
      <c r="J173" s="9">
        <f t="shared" si="45"/>
        <v>8.443373026111475</v>
      </c>
      <c r="K173" s="11">
        <f t="shared" si="46"/>
        <v>0.70921985815602839</v>
      </c>
      <c r="L173" s="11">
        <f t="shared" si="47"/>
        <v>0.19569471624266144</v>
      </c>
      <c r="M173" s="11">
        <f t="shared" si="48"/>
        <v>0.12531328320802004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-0.20456823450974537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0.20001148587698028</v>
      </c>
      <c r="Q173" s="11">
        <f>2*'OddsRatio_working_3-way'!K173*'OddsRatio_working_3-way'!L173*'OddsRatio_working_3-way'!M173</f>
        <v>3.4784606239474825E-2</v>
      </c>
      <c r="R173" s="11">
        <f t="shared" si="49"/>
        <v>0</v>
      </c>
      <c r="S173" s="11">
        <f t="shared" si="50"/>
        <v>-0.97772504297314056</v>
      </c>
      <c r="T173" s="11">
        <f t="shared" si="51"/>
        <v>-0.17003913790837222</v>
      </c>
      <c r="U173" s="11">
        <f>'OddsRatio_working_3-way'!S173-'OddsRatio_working_3-way'!R173^2/3</f>
        <v>-0.97772504297314056</v>
      </c>
      <c r="V173" s="11">
        <f>'OddsRatio_working_3-way'!S173*'OddsRatio_working_3-way'!R173/3-2*'OddsRatio_working_3-way'!R173^3/27-'OddsRatio_working_3-way'!T173</f>
        <v>0.17003913790837222</v>
      </c>
      <c r="W173" s="11">
        <f>'OddsRatio_working_3-way'!V173^2+4*'OddsRatio_working_3-way'!U173^3/27</f>
        <v>-0.10955374310574598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0.18605580582608031</v>
      </c>
      <c r="Y173" s="11">
        <f>IF('OddsRatio_working_3-way'!W173&gt;=0,IF('OddsRatio_working_3-way'!V173+SQRT('OddsRatio_working_3-way'!W173)&gt;0,0,PI()),ACOS('OddsRatio_working_3-way'!V173/(2*'OddsRatio_working_3-way'!X173)))</f>
        <v>1.0962248133600343</v>
      </c>
      <c r="Z173" s="11">
        <f>'OddsRatio_working_3-way'!X173^(1/3)*COS('OddsRatio_working_3-way'!Y173/3)</f>
        <v>0.53319291017990522</v>
      </c>
      <c r="AA173" s="11">
        <f>'OddsRatio_working_3-way'!X173^(1/3)*COS(('OddsRatio_working_3-way'!Y173+2*PI())/3)</f>
        <v>-0.44326068786981626</v>
      </c>
      <c r="AB173" s="11">
        <f>'OddsRatio_working_3-way'!X173^(1/3)*COS(('OddsRatio_working_3-way'!Y173+4*PI())/3)</f>
        <v>-8.993222231008885E-2</v>
      </c>
      <c r="AC173" s="11">
        <f>'OddsRatio_working_3-way'!X173^(1/3)*SIN('OddsRatio_working_3-way'!Y173/3)</f>
        <v>0.20399428470326594</v>
      </c>
      <c r="AD173" s="11">
        <f>'OddsRatio_working_3-way'!X173^(1/3)*SIN(('OddsRatio_working_3-way'!Y173+2*PI())/3)</f>
        <v>0.35976146298191936</v>
      </c>
      <c r="AE173" s="11">
        <f>'OddsRatio_working_3-way'!X173^(1/3)*SIN(('OddsRatio_working_3-way'!Y173+4*PI())/3)</f>
        <v>-0.56375574768518533</v>
      </c>
      <c r="AF173" s="11">
        <f>-'OddsRatio_working_3-way'!U173/(3*'OddsRatio_working_3-way'!X173^(1/3))*COS(('OddsRatio_working_3-way'!Y173)/3)</f>
        <v>0.53319291017990511</v>
      </c>
      <c r="AG173" s="11">
        <f>-'OddsRatio_working_3-way'!U173/(3*'OddsRatio_working_3-way'!X173^(1/3))*COS(('OddsRatio_working_3-way'!Y173+2*PI())/3)</f>
        <v>-0.44326068786981621</v>
      </c>
      <c r="AH173" s="11">
        <f>-'OddsRatio_working_3-way'!U173/(3*'OddsRatio_working_3-way'!X173^(1/3))*COS(('OddsRatio_working_3-way'!Y173+4*PI())/3)</f>
        <v>-8.9932222310088822E-2</v>
      </c>
      <c r="AI173" s="11">
        <f>'OddsRatio_working_3-way'!U173/(3*'OddsRatio_working_3-way'!X173^(1/3))*SIN(('OddsRatio_working_3-way'!Y173)/3)</f>
        <v>-0.20399428470326592</v>
      </c>
      <c r="AJ173" s="11">
        <f>'OddsRatio_working_3-way'!U173/(3*'OddsRatio_working_3-way'!X173^(1/3))*SIN(('OddsRatio_working_3-way'!Y173+2*PI())/3)</f>
        <v>-0.3597614629819193</v>
      </c>
      <c r="AK173" s="11">
        <f>'OddsRatio_working_3-way'!U173/(3*'OddsRatio_working_3-way'!X173^(1/3))*SIN(('OddsRatio_working_3-way'!Y173+4*PI())/3)</f>
        <v>0.56375574768518522</v>
      </c>
      <c r="AL173" s="11">
        <f>'OddsRatio_working_3-way'!Z173+'OddsRatio_working_3-way'!AF173</f>
        <v>1.0663858203598102</v>
      </c>
      <c r="AM173" s="11">
        <f>'OddsRatio_working_3-way'!AA173+'OddsRatio_working_3-way'!AG173</f>
        <v>-0.88652137573963241</v>
      </c>
      <c r="AN173" s="11">
        <f>'OddsRatio_working_3-way'!AB173+'OddsRatio_working_3-way'!AH173</f>
        <v>-0.17986444462017767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1.0663858203598102</v>
      </c>
      <c r="AS173" s="11">
        <f>IF(('OddsRatio_working_3-way'!X173=0),IF(Q173&gt;0,-Q173^(1/3),(-Q173)^(1/3)),'OddsRatio_working_3-way'!AM173-'OddsRatio_working_3-way'!R173/3)</f>
        <v>-0.88652137573963241</v>
      </c>
      <c r="AT173" s="11">
        <f>IF(('OddsRatio_working_3-way'!X173=0),IF(Q173&gt;0,-Q173^(1/3),(-Q173)^(1/3)),'OddsRatio_working_3-way'!AN173-'OddsRatio_working_3-way'!R173/3)</f>
        <v>-0.17986444462017767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2.83</v>
      </c>
      <c r="B174" s="4">
        <f>IF('True_Odds_Calculator_3-way'!B175="","",'True_Odds_Calculator_3-way'!B175)</f>
        <v>3.27</v>
      </c>
      <c r="C174" s="4">
        <f>IF('True_Odds_Calculator_3-way'!C175="","",'True_Odds_Calculator_3-way'!C175)</f>
        <v>2.71</v>
      </c>
      <c r="D174" s="9">
        <f t="shared" si="39"/>
        <v>0.34379740290091287</v>
      </c>
      <c r="E174" s="9">
        <f t="shared" si="40"/>
        <v>0.296946520733607</v>
      </c>
      <c r="F174" s="9">
        <f t="shared" si="41"/>
        <v>0.35925607636548051</v>
      </c>
      <c r="G174" s="9">
        <f t="shared" si="42"/>
        <v>1.04299989216572</v>
      </c>
      <c r="H174" s="9">
        <f t="shared" si="43"/>
        <v>2.9086898026632673</v>
      </c>
      <c r="I174" s="9">
        <f t="shared" si="44"/>
        <v>3.3676097552161846</v>
      </c>
      <c r="J174" s="9">
        <f t="shared" si="45"/>
        <v>2.7835298156033805</v>
      </c>
      <c r="K174" s="11">
        <f t="shared" si="46"/>
        <v>0.35335689045936397</v>
      </c>
      <c r="L174" s="11">
        <f t="shared" si="47"/>
        <v>0.3058103975535168</v>
      </c>
      <c r="M174" s="11">
        <f t="shared" si="48"/>
        <v>0.36900369003690037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-0.28324977806785256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0.23167152279685665</v>
      </c>
      <c r="Q174" s="11">
        <f>2*'OddsRatio_working_3-way'!K174*'OddsRatio_working_3-way'!L174*'OddsRatio_working_3-way'!M174</f>
        <v>7.9749233320776811E-2</v>
      </c>
      <c r="R174" s="11">
        <f t="shared" si="49"/>
        <v>0</v>
      </c>
      <c r="S174" s="11">
        <f t="shared" si="50"/>
        <v>-0.8179053991751396</v>
      </c>
      <c r="T174" s="11">
        <f t="shared" si="51"/>
        <v>-0.28155091193636472</v>
      </c>
      <c r="U174" s="11">
        <f>'OddsRatio_working_3-way'!S174-'OddsRatio_working_3-way'!R174^2/3</f>
        <v>-0.8179053991751396</v>
      </c>
      <c r="V174" s="11">
        <f>'OddsRatio_working_3-way'!S174*'OddsRatio_working_3-way'!R174/3-2*'OddsRatio_working_3-way'!R174^3/27-'OddsRatio_working_3-way'!T174</f>
        <v>0.28155091193636472</v>
      </c>
      <c r="W174" s="11">
        <f>'OddsRatio_working_3-way'!V174^2+4*'OddsRatio_working_3-way'!U174^3/27</f>
        <v>-1.7888699009529913E-3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0.14235500159210387</v>
      </c>
      <c r="Y174" s="11">
        <f>IF('OddsRatio_working_3-way'!W174&gt;=0,IF('OddsRatio_working_3-way'!V174+SQRT('OddsRatio_working_3-way'!W174)&gt;0,0,PI()),ACOS('OddsRatio_working_3-way'!V174/(2*'OddsRatio_working_3-way'!X174)))</f>
        <v>0.14910668347183176</v>
      </c>
      <c r="Z174" s="11">
        <f>'OddsRatio_working_3-way'!X174^(1/3)*COS('OddsRatio_working_3-way'!Y174/3)</f>
        <v>0.52149994608285999</v>
      </c>
      <c r="AA174" s="11">
        <f>'OddsRatio_working_3-way'!X174^(1/3)*COS(('OddsRatio_working_3-way'!Y174+2*PI())/3)</f>
        <v>-0.28321560168755211</v>
      </c>
      <c r="AB174" s="11">
        <f>'OddsRatio_working_3-way'!X174^(1/3)*COS(('OddsRatio_working_3-way'!Y174+4*PI())/3)</f>
        <v>-0.2382843443953078</v>
      </c>
      <c r="AC174" s="11">
        <f>'OddsRatio_working_3-way'!X174^(1/3)*SIN('OddsRatio_working_3-way'!Y174/3)</f>
        <v>2.5941073492705573E-2</v>
      </c>
      <c r="AD174" s="11">
        <f>'OddsRatio_working_3-way'!X174^(1/3)*SIN(('OddsRatio_working_3-way'!Y174+2*PI())/3)</f>
        <v>0.43866166463361905</v>
      </c>
      <c r="AE174" s="11">
        <f>'OddsRatio_working_3-way'!X174^(1/3)*SIN(('OddsRatio_working_3-way'!Y174+4*PI())/3)</f>
        <v>-0.46460273812632463</v>
      </c>
      <c r="AF174" s="11">
        <f>-'OddsRatio_working_3-way'!U174/(3*'OddsRatio_working_3-way'!X174^(1/3))*COS(('OddsRatio_working_3-way'!Y174)/3)</f>
        <v>0.5214999460828601</v>
      </c>
      <c r="AG174" s="11">
        <f>-'OddsRatio_working_3-way'!U174/(3*'OddsRatio_working_3-way'!X174^(1/3))*COS(('OddsRatio_working_3-way'!Y174+2*PI())/3)</f>
        <v>-0.28321560168755217</v>
      </c>
      <c r="AH174" s="11">
        <f>-'OddsRatio_working_3-way'!U174/(3*'OddsRatio_working_3-way'!X174^(1/3))*COS(('OddsRatio_working_3-way'!Y174+4*PI())/3)</f>
        <v>-0.23828434439530785</v>
      </c>
      <c r="AI174" s="11">
        <f>'OddsRatio_working_3-way'!U174/(3*'OddsRatio_working_3-way'!X174^(1/3))*SIN(('OddsRatio_working_3-way'!Y174)/3)</f>
        <v>-2.5941073492705576E-2</v>
      </c>
      <c r="AJ174" s="11">
        <f>'OddsRatio_working_3-way'!U174/(3*'OddsRatio_working_3-way'!X174^(1/3))*SIN(('OddsRatio_working_3-way'!Y174+2*PI())/3)</f>
        <v>-0.43866166463361916</v>
      </c>
      <c r="AK174" s="11">
        <f>'OddsRatio_working_3-way'!U174/(3*'OddsRatio_working_3-way'!X174^(1/3))*SIN(('OddsRatio_working_3-way'!Y174+4*PI())/3)</f>
        <v>0.46460273812632474</v>
      </c>
      <c r="AL174" s="11">
        <f>'OddsRatio_working_3-way'!Z174+'OddsRatio_working_3-way'!AF174</f>
        <v>1.04299989216572</v>
      </c>
      <c r="AM174" s="11">
        <f>'OddsRatio_working_3-way'!AA174+'OddsRatio_working_3-way'!AG174</f>
        <v>-0.56643120337510422</v>
      </c>
      <c r="AN174" s="11">
        <f>'OddsRatio_working_3-way'!AB174+'OddsRatio_working_3-way'!AH174</f>
        <v>-0.47656868879061565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1.04299989216572</v>
      </c>
      <c r="AS174" s="11">
        <f>IF(('OddsRatio_working_3-way'!X174=0),IF(Q174&gt;0,-Q174^(1/3),(-Q174)^(1/3)),'OddsRatio_working_3-way'!AM174-'OddsRatio_working_3-way'!R174/3)</f>
        <v>-0.56643120337510422</v>
      </c>
      <c r="AT174" s="11">
        <f>IF(('OddsRatio_working_3-way'!X174=0),IF(Q174&gt;0,-Q174^(1/3),(-Q174)^(1/3)),'OddsRatio_working_3-way'!AN174-'OddsRatio_working_3-way'!R174/3)</f>
        <v>-0.47656868879061565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1.22</v>
      </c>
      <c r="B175" s="4">
        <f>IF('True_Odds_Calculator_3-way'!B176="","",'True_Odds_Calculator_3-way'!B176)</f>
        <v>7.06</v>
      </c>
      <c r="C175" s="4">
        <f>IF('True_Odds_Calculator_3-way'!C176="","",'True_Odds_Calculator_3-way'!C176)</f>
        <v>13.61</v>
      </c>
      <c r="D175" s="9">
        <f t="shared" si="39"/>
        <v>0.80380900687871115</v>
      </c>
      <c r="E175" s="9">
        <f t="shared" si="40"/>
        <v>0.12947997975006706</v>
      </c>
      <c r="F175" s="9">
        <f t="shared" si="41"/>
        <v>6.6711013371221761E-2</v>
      </c>
      <c r="G175" s="9">
        <f t="shared" si="42"/>
        <v>1.1094392247771443</v>
      </c>
      <c r="H175" s="9">
        <f t="shared" si="43"/>
        <v>1.2440766294509717</v>
      </c>
      <c r="I175" s="9">
        <f t="shared" si="44"/>
        <v>7.7232017021494945</v>
      </c>
      <c r="J175" s="9">
        <f t="shared" si="45"/>
        <v>14.990028624439793</v>
      </c>
      <c r="K175" s="11">
        <f t="shared" si="46"/>
        <v>0.81967213114754101</v>
      </c>
      <c r="L175" s="11">
        <f t="shared" si="47"/>
        <v>0.14164305949008499</v>
      </c>
      <c r="M175" s="11">
        <f t="shared" si="48"/>
        <v>7.3475385745775168E-2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-0.1434127404128237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0.16114220460893663</v>
      </c>
      <c r="Q175" s="11">
        <f>2*'OddsRatio_working_3-way'!K175*'OddsRatio_working_3-way'!L175*'OddsRatio_working_3-way'!M175</f>
        <v>1.7061112187288157E-2</v>
      </c>
      <c r="R175" s="11">
        <f t="shared" si="49"/>
        <v>0</v>
      </c>
      <c r="S175" s="11">
        <f t="shared" si="50"/>
        <v>-1.1236254473980305</v>
      </c>
      <c r="T175" s="11">
        <f t="shared" si="51"/>
        <v>-0.11896510824754161</v>
      </c>
      <c r="U175" s="11">
        <f>'OddsRatio_working_3-way'!S175-'OddsRatio_working_3-way'!R175^2/3</f>
        <v>-1.1236254473980305</v>
      </c>
      <c r="V175" s="11">
        <f>'OddsRatio_working_3-way'!S175*'OddsRatio_working_3-way'!R175/3-2*'OddsRatio_working_3-way'!R175^3/27-'OddsRatio_working_3-way'!T175</f>
        <v>0.11896510824754161</v>
      </c>
      <c r="W175" s="11">
        <f>'OddsRatio_working_3-way'!V175^2+4*'OddsRatio_working_3-way'!U175^3/27</f>
        <v>-0.19601256149371915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0.22921892290672058</v>
      </c>
      <c r="Y175" s="11">
        <f>IF('OddsRatio_working_3-way'!W175&gt;=0,IF('OddsRatio_working_3-way'!V175+SQRT('OddsRatio_working_3-way'!W175)&gt;0,0,PI()),ACOS('OddsRatio_working_3-way'!V175/(2*'OddsRatio_working_3-way'!X175)))</f>
        <v>1.3082907953848315</v>
      </c>
      <c r="Z175" s="11">
        <f>'OddsRatio_working_3-way'!X175^(1/3)*COS('OddsRatio_working_3-way'!Y175/3)</f>
        <v>0.55471961238857215</v>
      </c>
      <c r="AA175" s="11">
        <f>'OddsRatio_working_3-way'!X175^(1/3)*COS(('OddsRatio_working_3-way'!Y175+2*PI())/3)</f>
        <v>-0.5012369501217353</v>
      </c>
      <c r="AB175" s="11">
        <f>'OddsRatio_working_3-way'!X175^(1/3)*COS(('OddsRatio_working_3-way'!Y175+4*PI())/3)</f>
        <v>-5.3482662266836796E-2</v>
      </c>
      <c r="AC175" s="11">
        <f>'OddsRatio_working_3-way'!X175^(1/3)*SIN('OddsRatio_working_3-way'!Y175/3)</f>
        <v>0.25851105862383483</v>
      </c>
      <c r="AD175" s="11">
        <f>'OddsRatio_working_3-way'!X175^(1/3)*SIN(('OddsRatio_working_3-way'!Y175+2*PI())/3)</f>
        <v>0.35114574699404316</v>
      </c>
      <c r="AE175" s="11">
        <f>'OddsRatio_working_3-way'!X175^(1/3)*SIN(('OddsRatio_working_3-way'!Y175+4*PI())/3)</f>
        <v>-0.60965680561787794</v>
      </c>
      <c r="AF175" s="11">
        <f>-'OddsRatio_working_3-way'!U175/(3*'OddsRatio_working_3-way'!X175^(1/3))*COS(('OddsRatio_working_3-way'!Y175)/3)</f>
        <v>0.55471961238857215</v>
      </c>
      <c r="AG175" s="11">
        <f>-'OddsRatio_working_3-way'!U175/(3*'OddsRatio_working_3-way'!X175^(1/3))*COS(('OddsRatio_working_3-way'!Y175+2*PI())/3)</f>
        <v>-0.5012369501217353</v>
      </c>
      <c r="AH175" s="11">
        <f>-'OddsRatio_working_3-way'!U175/(3*'OddsRatio_working_3-way'!X175^(1/3))*COS(('OddsRatio_working_3-way'!Y175+4*PI())/3)</f>
        <v>-5.3482662266836796E-2</v>
      </c>
      <c r="AI175" s="11">
        <f>'OddsRatio_working_3-way'!U175/(3*'OddsRatio_working_3-way'!X175^(1/3))*SIN(('OddsRatio_working_3-way'!Y175)/3)</f>
        <v>-0.25851105862383483</v>
      </c>
      <c r="AJ175" s="11">
        <f>'OddsRatio_working_3-way'!U175/(3*'OddsRatio_working_3-way'!X175^(1/3))*SIN(('OddsRatio_working_3-way'!Y175+2*PI())/3)</f>
        <v>-0.35114574699404316</v>
      </c>
      <c r="AK175" s="11">
        <f>'OddsRatio_working_3-way'!U175/(3*'OddsRatio_working_3-way'!X175^(1/3))*SIN(('OddsRatio_working_3-way'!Y175+4*PI())/3)</f>
        <v>0.60965680561787794</v>
      </c>
      <c r="AL175" s="11">
        <f>'OddsRatio_working_3-way'!Z175+'OddsRatio_working_3-way'!AF175</f>
        <v>1.1094392247771443</v>
      </c>
      <c r="AM175" s="11">
        <f>'OddsRatio_working_3-way'!AA175+'OddsRatio_working_3-way'!AG175</f>
        <v>-1.0024739002434706</v>
      </c>
      <c r="AN175" s="11">
        <f>'OddsRatio_working_3-way'!AB175+'OddsRatio_working_3-way'!AH175</f>
        <v>-0.10696532453367359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1.1094392247771443</v>
      </c>
      <c r="AS175" s="11">
        <f>IF(('OddsRatio_working_3-way'!X175=0),IF(Q175&gt;0,-Q175^(1/3),(-Q175)^(1/3)),'OddsRatio_working_3-way'!AM175-'OddsRatio_working_3-way'!R175/3)</f>
        <v>-1.0024739002434706</v>
      </c>
      <c r="AT175" s="11">
        <f>IF(('OddsRatio_working_3-way'!X175=0),IF(Q175&gt;0,-Q175^(1/3),(-Q175)^(1/3)),'OddsRatio_working_3-way'!AN175-'OddsRatio_working_3-way'!R175/3)</f>
        <v>-0.10696532453367359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1.81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5.2</v>
      </c>
      <c r="D176" s="9">
        <f t="shared" si="39"/>
        <v>0.54285423968230051</v>
      </c>
      <c r="E176" s="9">
        <f t="shared" si="40"/>
        <v>0.27080536186917425</v>
      </c>
      <c r="F176" s="9">
        <f t="shared" si="41"/>
        <v>0.18634039844852537</v>
      </c>
      <c r="G176" s="9">
        <f t="shared" si="42"/>
        <v>1.0396482897582211</v>
      </c>
      <c r="H176" s="9">
        <f t="shared" si="43"/>
        <v>1.842115114704159</v>
      </c>
      <c r="I176" s="9">
        <f t="shared" si="44"/>
        <v>3.6926890704737922</v>
      </c>
      <c r="J176" s="9">
        <f t="shared" si="45"/>
        <v>5.3665228169845296</v>
      </c>
      <c r="K176" s="11">
        <f t="shared" si="46"/>
        <v>0.5524861878453039</v>
      </c>
      <c r="L176" s="11">
        <f t="shared" si="47"/>
        <v>0.2785515320334262</v>
      </c>
      <c r="M176" s="11">
        <f t="shared" si="48"/>
        <v>0.19230769230769229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-0.26077004760117772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0.22492473899851667</v>
      </c>
      <c r="Q176" s="11">
        <f>2*'OddsRatio_working_3-way'!K176*'OddsRatio_working_3-way'!L176*'OddsRatio_working_3-way'!M176</f>
        <v>5.9190720789083343E-2</v>
      </c>
      <c r="R176" s="11">
        <f t="shared" si="49"/>
        <v>0</v>
      </c>
      <c r="S176" s="11">
        <f t="shared" si="50"/>
        <v>-0.86254054508022737</v>
      </c>
      <c r="T176" s="11">
        <f t="shared" si="51"/>
        <v>-0.22698435396848091</v>
      </c>
      <c r="U176" s="11">
        <f>'OddsRatio_working_3-way'!S176-'OddsRatio_working_3-way'!R176^2/3</f>
        <v>-0.86254054508022737</v>
      </c>
      <c r="V176" s="11">
        <f>'OddsRatio_working_3-way'!S176*'OddsRatio_working_3-way'!R176/3-2*'OddsRatio_working_3-way'!R176^3/27-'OddsRatio_working_3-way'!T176</f>
        <v>0.22698435396848091</v>
      </c>
      <c r="W176" s="11">
        <f>'OddsRatio_working_3-way'!V176^2+4*'OddsRatio_working_3-way'!U176^3/27</f>
        <v>-4.354619640083443E-2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0.15416557117862201</v>
      </c>
      <c r="Y176" s="11">
        <f>IF('OddsRatio_working_3-way'!W176&gt;=0,IF('OddsRatio_working_3-way'!V176+SQRT('OddsRatio_working_3-way'!W176)&gt;0,0,PI()),ACOS('OddsRatio_working_3-way'!V176/(2*'OddsRatio_working_3-way'!X176)))</f>
        <v>0.74340149593311655</v>
      </c>
      <c r="Z176" s="11">
        <f>'OddsRatio_working_3-way'!X176^(1/3)*COS('OddsRatio_working_3-way'!Y176/3)</f>
        <v>0.51982414487911055</v>
      </c>
      <c r="AA176" s="11">
        <f>'OddsRatio_working_3-way'!X176^(1/3)*COS(('OddsRatio_working_3-way'!Y176+2*PI())/3)</f>
        <v>-0.37380799014771077</v>
      </c>
      <c r="AB176" s="11">
        <f>'OddsRatio_working_3-way'!X176^(1/3)*COS(('OddsRatio_working_3-way'!Y176+4*PI())/3)</f>
        <v>-0.14601615473139967</v>
      </c>
      <c r="AC176" s="11">
        <f>'OddsRatio_working_3-way'!X176^(1/3)*SIN('OddsRatio_working_3-way'!Y176/3)</f>
        <v>0.13151567749680615</v>
      </c>
      <c r="AD176" s="11">
        <f>'OddsRatio_working_3-way'!X176^(1/3)*SIN(('OddsRatio_working_3-way'!Y176+2*PI())/3)</f>
        <v>0.38442307621742922</v>
      </c>
      <c r="AE176" s="11">
        <f>'OddsRatio_working_3-way'!X176^(1/3)*SIN(('OddsRatio_working_3-way'!Y176+4*PI())/3)</f>
        <v>-0.51593875371423537</v>
      </c>
      <c r="AF176" s="11">
        <f>-'OddsRatio_working_3-way'!U176/(3*'OddsRatio_working_3-way'!X176^(1/3))*COS(('OddsRatio_working_3-way'!Y176)/3)</f>
        <v>0.51982414487911055</v>
      </c>
      <c r="AG176" s="11">
        <f>-'OddsRatio_working_3-way'!U176/(3*'OddsRatio_working_3-way'!X176^(1/3))*COS(('OddsRatio_working_3-way'!Y176+2*PI())/3)</f>
        <v>-0.37380799014771077</v>
      </c>
      <c r="AH176" s="11">
        <f>-'OddsRatio_working_3-way'!U176/(3*'OddsRatio_working_3-way'!X176^(1/3))*COS(('OddsRatio_working_3-way'!Y176+4*PI())/3)</f>
        <v>-0.14601615473139967</v>
      </c>
      <c r="AI176" s="11">
        <f>'OddsRatio_working_3-way'!U176/(3*'OddsRatio_working_3-way'!X176^(1/3))*SIN(('OddsRatio_working_3-way'!Y176)/3)</f>
        <v>-0.13151567749680615</v>
      </c>
      <c r="AJ176" s="11">
        <f>'OddsRatio_working_3-way'!U176/(3*'OddsRatio_working_3-way'!X176^(1/3))*SIN(('OddsRatio_working_3-way'!Y176+2*PI())/3)</f>
        <v>-0.38442307621742922</v>
      </c>
      <c r="AK176" s="11">
        <f>'OddsRatio_working_3-way'!U176/(3*'OddsRatio_working_3-way'!X176^(1/3))*SIN(('OddsRatio_working_3-way'!Y176+4*PI())/3)</f>
        <v>0.51593875371423537</v>
      </c>
      <c r="AL176" s="11">
        <f>'OddsRatio_working_3-way'!Z176+'OddsRatio_working_3-way'!AF176</f>
        <v>1.0396482897582211</v>
      </c>
      <c r="AM176" s="11">
        <f>'OddsRatio_working_3-way'!AA176+'OddsRatio_working_3-way'!AG176</f>
        <v>-0.74761598029542153</v>
      </c>
      <c r="AN176" s="11">
        <f>'OddsRatio_working_3-way'!AB176+'OddsRatio_working_3-way'!AH176</f>
        <v>-0.29203230946279934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1.0396482897582211</v>
      </c>
      <c r="AS176" s="11">
        <f>IF(('OddsRatio_working_3-way'!X176=0),IF(Q176&gt;0,-Q176^(1/3),(-Q176)^(1/3)),'OddsRatio_working_3-way'!AM176-'OddsRatio_working_3-way'!R176/3)</f>
        <v>-0.74761598029542153</v>
      </c>
      <c r="AT176" s="11">
        <f>IF(('OddsRatio_working_3-way'!X176=0),IF(Q176&gt;0,-Q176^(1/3),(-Q176)^(1/3)),'OddsRatio_working_3-way'!AN176-'OddsRatio_working_3-way'!R176/3)</f>
        <v>-0.29203230946279934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1.96</v>
      </c>
      <c r="B177" s="4">
        <f>IF('True_Odds_Calculator_3-way'!B178="","",'True_Odds_Calculator_3-way'!B178)</f>
        <v>3.55</v>
      </c>
      <c r="C177" s="4">
        <f>IF('True_Odds_Calculator_3-way'!C178="","",'True_Odds_Calculator_3-way'!C178)</f>
        <v>4.3</v>
      </c>
      <c r="D177" s="9">
        <f t="shared" si="39"/>
        <v>0.50045859104738732</v>
      </c>
      <c r="E177" s="9">
        <f t="shared" si="40"/>
        <v>0.27386891259118645</v>
      </c>
      <c r="F177" s="9">
        <f t="shared" si="41"/>
        <v>0.22567249636142639</v>
      </c>
      <c r="G177" s="9">
        <f t="shared" si="42"/>
        <v>1.0397576215778601</v>
      </c>
      <c r="H177" s="9">
        <f t="shared" si="43"/>
        <v>1.9981673167147453</v>
      </c>
      <c r="I177" s="9">
        <f t="shared" si="44"/>
        <v>3.6513819350235432</v>
      </c>
      <c r="J177" s="9">
        <f t="shared" si="45"/>
        <v>4.431200151206939</v>
      </c>
      <c r="K177" s="11">
        <f t="shared" si="46"/>
        <v>0.51020408163265307</v>
      </c>
      <c r="L177" s="11">
        <f t="shared" si="47"/>
        <v>0.28169014084507044</v>
      </c>
      <c r="M177" s="11">
        <f t="shared" si="48"/>
        <v>0.23255813953488372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-0.27000541454708327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0.22761151627372206</v>
      </c>
      <c r="Q177" s="11">
        <f>2*'OddsRatio_working_3-way'!K177*'OddsRatio_working_3-way'!L177*'OddsRatio_working_3-way'!M177</f>
        <v>6.6846260285968295E-2</v>
      </c>
      <c r="R177" s="11">
        <f t="shared" si="49"/>
        <v>0</v>
      </c>
      <c r="S177" s="11">
        <f t="shared" si="50"/>
        <v>-0.84298871063576908</v>
      </c>
      <c r="T177" s="11">
        <f t="shared" si="51"/>
        <v>-0.24757377698554156</v>
      </c>
      <c r="U177" s="11">
        <f>'OddsRatio_working_3-way'!S177-'OddsRatio_working_3-way'!R177^2/3</f>
        <v>-0.84298871063576908</v>
      </c>
      <c r="V177" s="11">
        <f>'OddsRatio_working_3-way'!S177*'OddsRatio_working_3-way'!R177/3-2*'OddsRatio_working_3-way'!R177^3/27-'OddsRatio_working_3-way'!T177</f>
        <v>0.24757377698554156</v>
      </c>
      <c r="W177" s="11">
        <f>'OddsRatio_working_3-way'!V177^2+4*'OddsRatio_working_3-way'!U177^3/27</f>
        <v>-2.7455823318908133E-2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0.14895351487107883</v>
      </c>
      <c r="Y177" s="11">
        <f>IF('OddsRatio_working_3-way'!W177&gt;=0,IF('OddsRatio_working_3-way'!V177+SQRT('OddsRatio_working_3-way'!W177)&gt;0,0,PI()),ACOS('OddsRatio_working_3-way'!V177/(2*'OddsRatio_working_3-way'!X177)))</f>
        <v>0.58981470425071081</v>
      </c>
      <c r="Z177" s="11">
        <f>'OddsRatio_working_3-way'!X177^(1/3)*COS('OddsRatio_working_3-way'!Y177/3)</f>
        <v>0.51987881078893006</v>
      </c>
      <c r="AA177" s="11">
        <f>'OddsRatio_working_3-way'!X177^(1/3)*COS(('OddsRatio_working_3-way'!Y177+2*PI())/3)</f>
        <v>-0.3496148994185192</v>
      </c>
      <c r="AB177" s="11">
        <f>'OddsRatio_working_3-way'!X177^(1/3)*COS(('OddsRatio_working_3-way'!Y177+4*PI())/3)</f>
        <v>-0.17026391137041055</v>
      </c>
      <c r="AC177" s="11">
        <f>'OddsRatio_working_3-way'!X177^(1/3)*SIN('OddsRatio_working_3-way'!Y177/3)</f>
        <v>0.10354834122900082</v>
      </c>
      <c r="AD177" s="11">
        <f>'OddsRatio_working_3-way'!X177^(1/3)*SIN(('OddsRatio_working_3-way'!Y177+2*PI())/3)</f>
        <v>0.3984540864179566</v>
      </c>
      <c r="AE177" s="11">
        <f>'OddsRatio_working_3-way'!X177^(1/3)*SIN(('OddsRatio_working_3-way'!Y177+4*PI())/3)</f>
        <v>-0.50200242764695746</v>
      </c>
      <c r="AF177" s="11">
        <f>-'OddsRatio_working_3-way'!U177/(3*'OddsRatio_working_3-way'!X177^(1/3))*COS(('OddsRatio_working_3-way'!Y177)/3)</f>
        <v>0.51987881078893006</v>
      </c>
      <c r="AG177" s="11">
        <f>-'OddsRatio_working_3-way'!U177/(3*'OddsRatio_working_3-way'!X177^(1/3))*COS(('OddsRatio_working_3-way'!Y177+2*PI())/3)</f>
        <v>-0.3496148994185192</v>
      </c>
      <c r="AH177" s="11">
        <f>-'OddsRatio_working_3-way'!U177/(3*'OddsRatio_working_3-way'!X177^(1/3))*COS(('OddsRatio_working_3-way'!Y177+4*PI())/3)</f>
        <v>-0.17026391137041055</v>
      </c>
      <c r="AI177" s="11">
        <f>'OddsRatio_working_3-way'!U177/(3*'OddsRatio_working_3-way'!X177^(1/3))*SIN(('OddsRatio_working_3-way'!Y177)/3)</f>
        <v>-0.10354834122900082</v>
      </c>
      <c r="AJ177" s="11">
        <f>'OddsRatio_working_3-way'!U177/(3*'OddsRatio_working_3-way'!X177^(1/3))*SIN(('OddsRatio_working_3-way'!Y177+2*PI())/3)</f>
        <v>-0.3984540864179566</v>
      </c>
      <c r="AK177" s="11">
        <f>'OddsRatio_working_3-way'!U177/(3*'OddsRatio_working_3-way'!X177^(1/3))*SIN(('OddsRatio_working_3-way'!Y177+4*PI())/3)</f>
        <v>0.50200242764695746</v>
      </c>
      <c r="AL177" s="11">
        <f>'OddsRatio_working_3-way'!Z177+'OddsRatio_working_3-way'!AF177</f>
        <v>1.0397576215778601</v>
      </c>
      <c r="AM177" s="11">
        <f>'OddsRatio_working_3-way'!AA177+'OddsRatio_working_3-way'!AG177</f>
        <v>-0.6992297988370384</v>
      </c>
      <c r="AN177" s="11">
        <f>'OddsRatio_working_3-way'!AB177+'OddsRatio_working_3-way'!AH177</f>
        <v>-0.34052782274082111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1.0397576215778601</v>
      </c>
      <c r="AS177" s="11">
        <f>IF(('OddsRatio_working_3-way'!X177=0),IF(Q177&gt;0,-Q177^(1/3),(-Q177)^(1/3)),'OddsRatio_working_3-way'!AM177-'OddsRatio_working_3-way'!R177/3)</f>
        <v>-0.6992297988370384</v>
      </c>
      <c r="AT177" s="11">
        <f>IF(('OddsRatio_working_3-way'!X177=0),IF(Q177&gt;0,-Q177^(1/3),(-Q177)^(1/3)),'OddsRatio_working_3-way'!AN177-'OddsRatio_working_3-way'!R177/3)</f>
        <v>-0.34052782274082111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3.46</v>
      </c>
      <c r="B178" s="4">
        <f>IF('True_Odds_Calculator_3-way'!B179="","",'True_Odds_Calculator_3-way'!B179)</f>
        <v>3.7</v>
      </c>
      <c r="C178" s="4">
        <f>IF('True_Odds_Calculator_3-way'!C179="","",'True_Odds_Calculator_3-way'!C179)</f>
        <v>2.16</v>
      </c>
      <c r="D178" s="9">
        <f t="shared" si="39"/>
        <v>0.28201225954687342</v>
      </c>
      <c r="E178" s="9">
        <f t="shared" si="40"/>
        <v>0.26355113889250487</v>
      </c>
      <c r="F178" s="9">
        <f t="shared" si="41"/>
        <v>0.45443660156062199</v>
      </c>
      <c r="G178" s="9">
        <f t="shared" si="42"/>
        <v>1.0349370471074728</v>
      </c>
      <c r="H178" s="9">
        <f t="shared" si="43"/>
        <v>3.545945135884383</v>
      </c>
      <c r="I178" s="9">
        <f t="shared" si="44"/>
        <v>3.7943300271901768</v>
      </c>
      <c r="J178" s="9">
        <f t="shared" si="45"/>
        <v>2.2005269746446681</v>
      </c>
      <c r="K178" s="11">
        <f t="shared" si="46"/>
        <v>0.28901734104046245</v>
      </c>
      <c r="L178" s="11">
        <f t="shared" si="47"/>
        <v>0.27027027027027023</v>
      </c>
      <c r="M178" s="11">
        <f t="shared" si="48"/>
        <v>0.46296296296296291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-0.27862833932198106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0.22855225167363891</v>
      </c>
      <c r="Q178" s="11">
        <f>2*'OddsRatio_working_3-way'!K178*'OddsRatio_working_3-way'!L178*'OddsRatio_working_3-way'!M178</f>
        <v>7.2326661922037627E-2</v>
      </c>
      <c r="R178" s="11">
        <f t="shared" si="49"/>
        <v>0</v>
      </c>
      <c r="S178" s="11">
        <f t="shared" si="50"/>
        <v>-0.82027640199773588</v>
      </c>
      <c r="T178" s="11">
        <f t="shared" si="51"/>
        <v>-0.25958113987270126</v>
      </c>
      <c r="U178" s="11">
        <f>'OddsRatio_working_3-way'!S178-'OddsRatio_working_3-way'!R178^2/3</f>
        <v>-0.82027640199773588</v>
      </c>
      <c r="V178" s="11">
        <f>'OddsRatio_working_3-way'!S178*'OddsRatio_working_3-way'!R178/3-2*'OddsRatio_working_3-way'!R178^3/27-'OddsRatio_working_3-way'!T178</f>
        <v>0.25958113987270126</v>
      </c>
      <c r="W178" s="11">
        <f>'OddsRatio_working_3-way'!V178^2+4*'OddsRatio_working_3-way'!U178^3/27</f>
        <v>-1.4384409017972472E-2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0.14297445330860981</v>
      </c>
      <c r="Y178" s="11">
        <f>IF('OddsRatio_working_3-way'!W178&gt;=0,IF('OddsRatio_working_3-way'!V178+SQRT('OddsRatio_working_3-way'!W178)&gt;0,0,PI()),ACOS('OddsRatio_working_3-way'!V178/(2*'OddsRatio_working_3-way'!X178)))</f>
        <v>0.43281528734806285</v>
      </c>
      <c r="Z178" s="11">
        <f>'OddsRatio_working_3-way'!X178^(1/3)*COS('OddsRatio_working_3-way'!Y178/3)</f>
        <v>0.51746852355373651</v>
      </c>
      <c r="AA178" s="11">
        <f>'OddsRatio_working_3-way'!X178^(1/3)*COS(('OddsRatio_working_3-way'!Y178+2*PI())/3)</f>
        <v>-0.32384068118210874</v>
      </c>
      <c r="AB178" s="11">
        <f>'OddsRatio_working_3-way'!X178^(1/3)*COS(('OddsRatio_working_3-way'!Y178+4*PI())/3)</f>
        <v>-0.19362784237162767</v>
      </c>
      <c r="AC178" s="11">
        <f>'OddsRatio_working_3-way'!X178^(1/3)*SIN('OddsRatio_working_3-way'!Y178/3)</f>
        <v>7.5178417539176479E-2</v>
      </c>
      <c r="AD178" s="11">
        <f>'OddsRatio_working_3-way'!X178^(1/3)*SIN(('OddsRatio_working_3-way'!Y178+2*PI())/3)</f>
        <v>0.41055167828677369</v>
      </c>
      <c r="AE178" s="11">
        <f>'OddsRatio_working_3-way'!X178^(1/3)*SIN(('OddsRatio_working_3-way'!Y178+4*PI())/3)</f>
        <v>-0.48573009582595028</v>
      </c>
      <c r="AF178" s="11">
        <f>-'OddsRatio_working_3-way'!U178/(3*'OddsRatio_working_3-way'!X178^(1/3))*COS(('OddsRatio_working_3-way'!Y178)/3)</f>
        <v>0.5174685235537364</v>
      </c>
      <c r="AG178" s="11">
        <f>-'OddsRatio_working_3-way'!U178/(3*'OddsRatio_working_3-way'!X178^(1/3))*COS(('OddsRatio_working_3-way'!Y178+2*PI())/3)</f>
        <v>-0.32384068118210863</v>
      </c>
      <c r="AH178" s="11">
        <f>-'OddsRatio_working_3-way'!U178/(3*'OddsRatio_working_3-way'!X178^(1/3))*COS(('OddsRatio_working_3-way'!Y178+4*PI())/3)</f>
        <v>-0.19362784237162764</v>
      </c>
      <c r="AI178" s="11">
        <f>'OddsRatio_working_3-way'!U178/(3*'OddsRatio_working_3-way'!X178^(1/3))*SIN(('OddsRatio_working_3-way'!Y178)/3)</f>
        <v>-7.5178417539176465E-2</v>
      </c>
      <c r="AJ178" s="11">
        <f>'OddsRatio_working_3-way'!U178/(3*'OddsRatio_working_3-way'!X178^(1/3))*SIN(('OddsRatio_working_3-way'!Y178+2*PI())/3)</f>
        <v>-0.41055167828677358</v>
      </c>
      <c r="AK178" s="11">
        <f>'OddsRatio_working_3-way'!U178/(3*'OddsRatio_working_3-way'!X178^(1/3))*SIN(('OddsRatio_working_3-way'!Y178+4*PI())/3)</f>
        <v>0.48573009582595017</v>
      </c>
      <c r="AL178" s="11">
        <f>'OddsRatio_working_3-way'!Z178+'OddsRatio_working_3-way'!AF178</f>
        <v>1.0349370471074728</v>
      </c>
      <c r="AM178" s="11">
        <f>'OddsRatio_working_3-way'!AA178+'OddsRatio_working_3-way'!AG178</f>
        <v>-0.64768136236421736</v>
      </c>
      <c r="AN178" s="11">
        <f>'OddsRatio_working_3-way'!AB178+'OddsRatio_working_3-way'!AH178</f>
        <v>-0.38725568474325534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1.0349370471074728</v>
      </c>
      <c r="AS178" s="11">
        <f>IF(('OddsRatio_working_3-way'!X178=0),IF(Q178&gt;0,-Q178^(1/3),(-Q178)^(1/3)),'OddsRatio_working_3-way'!AM178-'OddsRatio_working_3-way'!R178/3)</f>
        <v>-0.64768136236421736</v>
      </c>
      <c r="AT178" s="11">
        <f>IF(('OddsRatio_working_3-way'!X178=0),IF(Q178&gt;0,-Q178^(1/3),(-Q178)^(1/3)),'OddsRatio_working_3-way'!AN178-'OddsRatio_working_3-way'!R178/3)</f>
        <v>-0.38725568474325534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2.0699999999999998</v>
      </c>
      <c r="B179" s="4">
        <f>IF('True_Odds_Calculator_3-way'!B180="","",'True_Odds_Calculator_3-way'!B180)</f>
        <v>3.02</v>
      </c>
      <c r="C179" s="4">
        <f>IF('True_Odds_Calculator_3-way'!C180="","",'True_Odds_Calculator_3-way'!C180)</f>
        <v>4.4400000000000004</v>
      </c>
      <c r="D179" s="9">
        <f t="shared" si="39"/>
        <v>0.4677240507895874</v>
      </c>
      <c r="E179" s="9">
        <f t="shared" si="40"/>
        <v>0.31762185427190376</v>
      </c>
      <c r="F179" s="9">
        <f t="shared" si="41"/>
        <v>0.21465409493850901</v>
      </c>
      <c r="G179" s="9">
        <f t="shared" si="42"/>
        <v>1.0635633495878531</v>
      </c>
      <c r="H179" s="9">
        <f t="shared" si="43"/>
        <v>2.1380127840590024</v>
      </c>
      <c r="I179" s="9">
        <f t="shared" si="44"/>
        <v>3.1483979661674626</v>
      </c>
      <c r="J179" s="9">
        <f t="shared" si="45"/>
        <v>4.6586579225822149</v>
      </c>
      <c r="K179" s="11">
        <f t="shared" si="46"/>
        <v>0.48309178743961356</v>
      </c>
      <c r="L179" s="11">
        <f t="shared" si="47"/>
        <v>0.33112582781456956</v>
      </c>
      <c r="M179" s="11">
        <f t="shared" si="48"/>
        <v>0.2252252252252252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-0.26787570755321988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0.23526261648922175</v>
      </c>
      <c r="Q179" s="11">
        <f>2*'OddsRatio_working_3-way'!K179*'OddsRatio_working_3-way'!L179*'OddsRatio_working_3-way'!M179</f>
        <v>7.2055931543406351E-2</v>
      </c>
      <c r="R179" s="11">
        <f t="shared" si="49"/>
        <v>0</v>
      </c>
      <c r="S179" s="11">
        <f t="shared" si="50"/>
        <v>-0.87825289810006846</v>
      </c>
      <c r="T179" s="11">
        <f t="shared" si="51"/>
        <v>-0.26899016787138391</v>
      </c>
      <c r="U179" s="11">
        <f>'OddsRatio_working_3-way'!S179-'OddsRatio_working_3-way'!R179^2/3</f>
        <v>-0.87825289810006846</v>
      </c>
      <c r="V179" s="11">
        <f>'OddsRatio_working_3-way'!S179*'OddsRatio_working_3-way'!R179/3-2*'OddsRatio_working_3-way'!R179^3/27-'OddsRatio_working_3-way'!T179</f>
        <v>0.26899016787138391</v>
      </c>
      <c r="W179" s="11">
        <f>'OddsRatio_working_3-way'!V179^2+4*'OddsRatio_working_3-way'!U179^3/27</f>
        <v>-2.8002983777712098E-2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0.15839720182912592</v>
      </c>
      <c r="Y179" s="11">
        <f>IF('OddsRatio_working_3-way'!W179&gt;=0,IF('OddsRatio_working_3-way'!V179+SQRT('OddsRatio_working_3-way'!W179)&gt;0,0,PI()),ACOS('OddsRatio_working_3-way'!V179/(2*'OddsRatio_working_3-way'!X179)))</f>
        <v>0.55651693233965571</v>
      </c>
      <c r="Z179" s="11">
        <f>'OddsRatio_working_3-way'!X179^(1/3)*COS('OddsRatio_working_3-way'!Y179/3)</f>
        <v>0.53178167479392657</v>
      </c>
      <c r="AA179" s="11">
        <f>'OddsRatio_working_3-way'!X179^(1/3)*COS(('OddsRatio_working_3-way'!Y179+2*PI())/3)</f>
        <v>-0.35231659912367325</v>
      </c>
      <c r="AB179" s="11">
        <f>'OddsRatio_working_3-way'!X179^(1/3)*COS(('OddsRatio_working_3-way'!Y179+4*PI())/3)</f>
        <v>-0.17946507567025349</v>
      </c>
      <c r="AC179" s="11">
        <f>'OddsRatio_working_3-way'!X179^(1/3)*SIN('OddsRatio_working_3-way'!Y179/3)</f>
        <v>9.9795873595668869E-2</v>
      </c>
      <c r="AD179" s="11">
        <f>'OddsRatio_working_3-way'!X179^(1/3)*SIN(('OddsRatio_working_3-way'!Y179+2*PI())/3)</f>
        <v>0.41063850284074088</v>
      </c>
      <c r="AE179" s="11">
        <f>'OddsRatio_working_3-way'!X179^(1/3)*SIN(('OddsRatio_working_3-way'!Y179+4*PI())/3)</f>
        <v>-0.51043437643640976</v>
      </c>
      <c r="AF179" s="11">
        <f>-'OddsRatio_working_3-way'!U179/(3*'OddsRatio_working_3-way'!X179^(1/3))*COS(('OddsRatio_working_3-way'!Y179)/3)</f>
        <v>0.53178167479392646</v>
      </c>
      <c r="AG179" s="11">
        <f>-'OddsRatio_working_3-way'!U179/(3*'OddsRatio_working_3-way'!X179^(1/3))*COS(('OddsRatio_working_3-way'!Y179+2*PI())/3)</f>
        <v>-0.35231659912367314</v>
      </c>
      <c r="AH179" s="11">
        <f>-'OddsRatio_working_3-way'!U179/(3*'OddsRatio_working_3-way'!X179^(1/3))*COS(('OddsRatio_working_3-way'!Y179+4*PI())/3)</f>
        <v>-0.17946507567025344</v>
      </c>
      <c r="AI179" s="11">
        <f>'OddsRatio_working_3-way'!U179/(3*'OddsRatio_working_3-way'!X179^(1/3))*SIN(('OddsRatio_working_3-way'!Y179)/3)</f>
        <v>-9.9795873595668841E-2</v>
      </c>
      <c r="AJ179" s="11">
        <f>'OddsRatio_working_3-way'!U179/(3*'OddsRatio_working_3-way'!X179^(1/3))*SIN(('OddsRatio_working_3-way'!Y179+2*PI())/3)</f>
        <v>-0.41063850284074083</v>
      </c>
      <c r="AK179" s="11">
        <f>'OddsRatio_working_3-way'!U179/(3*'OddsRatio_working_3-way'!X179^(1/3))*SIN(('OddsRatio_working_3-way'!Y179+4*PI())/3)</f>
        <v>0.51043437643640965</v>
      </c>
      <c r="AL179" s="11">
        <f>'OddsRatio_working_3-way'!Z179+'OddsRatio_working_3-way'!AF179</f>
        <v>1.0635633495878531</v>
      </c>
      <c r="AM179" s="11">
        <f>'OddsRatio_working_3-way'!AA179+'OddsRatio_working_3-way'!AG179</f>
        <v>-0.70463319824734638</v>
      </c>
      <c r="AN179" s="11">
        <f>'OddsRatio_working_3-way'!AB179+'OddsRatio_working_3-way'!AH179</f>
        <v>-0.35893015134050693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1.0635633495878531</v>
      </c>
      <c r="AS179" s="11">
        <f>IF(('OddsRatio_working_3-way'!X179=0),IF(Q179&gt;0,-Q179^(1/3),(-Q179)^(1/3)),'OddsRatio_working_3-way'!AM179-'OddsRatio_working_3-way'!R179/3)</f>
        <v>-0.70463319824734638</v>
      </c>
      <c r="AT179" s="11">
        <f>IF(('OddsRatio_working_3-way'!X179=0),IF(Q179&gt;0,-Q179^(1/3),(-Q179)^(1/3)),'OddsRatio_working_3-way'!AN179-'OddsRatio_working_3-way'!R179/3)</f>
        <v>-0.35893015134050693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2.0299999999999998</v>
      </c>
      <c r="B180" s="4">
        <f>IF('True_Odds_Calculator_3-way'!B181="","",'True_Odds_Calculator_3-way'!B181)</f>
        <v>3.31</v>
      </c>
      <c r="C180" s="4">
        <f>IF('True_Odds_Calculator_3-way'!C181="","",'True_Odds_Calculator_3-way'!C181)</f>
        <v>4.09</v>
      </c>
      <c r="D180" s="9">
        <f t="shared" si="39"/>
        <v>0.477299523904892</v>
      </c>
      <c r="E180" s="9">
        <f t="shared" si="40"/>
        <v>0.28934792808059789</v>
      </c>
      <c r="F180" s="9">
        <f t="shared" si="41"/>
        <v>0.23335254801451005</v>
      </c>
      <c r="G180" s="9">
        <f t="shared" si="42"/>
        <v>1.0632237514754386</v>
      </c>
      <c r="H180" s="9">
        <f t="shared" si="43"/>
        <v>2.0951204640197014</v>
      </c>
      <c r="I180" s="9">
        <f t="shared" si="44"/>
        <v>3.4560468659082635</v>
      </c>
      <c r="J180" s="9">
        <f t="shared" si="45"/>
        <v>4.2853613920591052</v>
      </c>
      <c r="K180" s="11">
        <f t="shared" si="46"/>
        <v>0.49261083743842371</v>
      </c>
      <c r="L180" s="11">
        <f t="shared" si="47"/>
        <v>0.30211480362537763</v>
      </c>
      <c r="M180" s="11">
        <f t="shared" si="48"/>
        <v>0.24449877750611249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-0.26752251851825437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0.23397186304589815</v>
      </c>
      <c r="Q180" s="11">
        <f>2*'OddsRatio_working_3-way'!K180*'OddsRatio_working_3-way'!L180*'OddsRatio_working_3-way'!M180</f>
        <v>7.277507404227003E-2</v>
      </c>
      <c r="R180" s="11">
        <f t="shared" si="49"/>
        <v>0</v>
      </c>
      <c r="S180" s="11">
        <f t="shared" si="50"/>
        <v>-0.87458754628139124</v>
      </c>
      <c r="T180" s="11">
        <f t="shared" si="51"/>
        <v>-0.27203345140945295</v>
      </c>
      <c r="U180" s="11">
        <f>'OddsRatio_working_3-way'!S180-'OddsRatio_working_3-way'!R180^2/3</f>
        <v>-0.87458754628139124</v>
      </c>
      <c r="V180" s="11">
        <f>'OddsRatio_working_3-way'!S180*'OddsRatio_working_3-way'!R180/3-2*'OddsRatio_working_3-way'!R180^3/27-'OddsRatio_working_3-way'!T180</f>
        <v>0.27203345140945295</v>
      </c>
      <c r="W180" s="11">
        <f>'OddsRatio_working_3-way'!V180^2+4*'OddsRatio_working_3-way'!U180^3/27</f>
        <v>-2.5105203811273888E-2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0.1574066409788776</v>
      </c>
      <c r="Y180" s="11">
        <f>IF('OddsRatio_working_3-way'!W180&gt;=0,IF('OddsRatio_working_3-way'!V180+SQRT('OddsRatio_working_3-way'!W180)&gt;0,0,PI()),ACOS('OddsRatio_working_3-way'!V180/(2*'OddsRatio_working_3-way'!X180)))</f>
        <v>0.52741604346003368</v>
      </c>
      <c r="Z180" s="11">
        <f>'OddsRatio_working_3-way'!X180^(1/3)*COS('OddsRatio_working_3-way'!Y180/3)</f>
        <v>0.53161187573771929</v>
      </c>
      <c r="AA180" s="11">
        <f>'OddsRatio_working_3-way'!X180^(1/3)*COS(('OddsRatio_working_3-way'!Y180+2*PI())/3)</f>
        <v>-0.34758916812614149</v>
      </c>
      <c r="AB180" s="11">
        <f>'OddsRatio_working_3-way'!X180^(1/3)*COS(('OddsRatio_working_3-way'!Y180+4*PI())/3)</f>
        <v>-0.18402270761157791</v>
      </c>
      <c r="AC180" s="11">
        <f>'OddsRatio_working_3-way'!X180^(1/3)*SIN('OddsRatio_working_3-way'!Y180/3)</f>
        <v>9.4435140008477664E-2</v>
      </c>
      <c r="AD180" s="11">
        <f>'OddsRatio_working_3-way'!X180^(1/3)*SIN(('OddsRatio_working_3-way'!Y180+2*PI())/3)</f>
        <v>0.41317181933812236</v>
      </c>
      <c r="AE180" s="11">
        <f>'OddsRatio_working_3-way'!X180^(1/3)*SIN(('OddsRatio_working_3-way'!Y180+4*PI())/3)</f>
        <v>-0.50760695934659994</v>
      </c>
      <c r="AF180" s="11">
        <f>-'OddsRatio_working_3-way'!U180/(3*'OddsRatio_working_3-way'!X180^(1/3))*COS(('OddsRatio_working_3-way'!Y180)/3)</f>
        <v>0.5316118757377194</v>
      </c>
      <c r="AG180" s="11">
        <f>-'OddsRatio_working_3-way'!U180/(3*'OddsRatio_working_3-way'!X180^(1/3))*COS(('OddsRatio_working_3-way'!Y180+2*PI())/3)</f>
        <v>-0.34758916812614155</v>
      </c>
      <c r="AH180" s="11">
        <f>-'OddsRatio_working_3-way'!U180/(3*'OddsRatio_working_3-way'!X180^(1/3))*COS(('OddsRatio_working_3-way'!Y180+4*PI())/3)</f>
        <v>-0.18402270761157793</v>
      </c>
      <c r="AI180" s="11">
        <f>'OddsRatio_working_3-way'!U180/(3*'OddsRatio_working_3-way'!X180^(1/3))*SIN(('OddsRatio_working_3-way'!Y180)/3)</f>
        <v>-9.4435140008477678E-2</v>
      </c>
      <c r="AJ180" s="11">
        <f>'OddsRatio_working_3-way'!U180/(3*'OddsRatio_working_3-way'!X180^(1/3))*SIN(('OddsRatio_working_3-way'!Y180+2*PI())/3)</f>
        <v>-0.41317181933812241</v>
      </c>
      <c r="AK180" s="11">
        <f>'OddsRatio_working_3-way'!U180/(3*'OddsRatio_working_3-way'!X180^(1/3))*SIN(('OddsRatio_working_3-way'!Y180+4*PI())/3)</f>
        <v>0.50760695934660005</v>
      </c>
      <c r="AL180" s="11">
        <f>'OddsRatio_working_3-way'!Z180+'OddsRatio_working_3-way'!AF180</f>
        <v>1.0632237514754386</v>
      </c>
      <c r="AM180" s="11">
        <f>'OddsRatio_working_3-way'!AA180+'OddsRatio_working_3-way'!AG180</f>
        <v>-0.69517833625228298</v>
      </c>
      <c r="AN180" s="11">
        <f>'OddsRatio_working_3-way'!AB180+'OddsRatio_working_3-way'!AH180</f>
        <v>-0.36804541522315581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1.0632237514754386</v>
      </c>
      <c r="AS180" s="11">
        <f>IF(('OddsRatio_working_3-way'!X180=0),IF(Q180&gt;0,-Q180^(1/3),(-Q180)^(1/3)),'OddsRatio_working_3-way'!AM180-'OddsRatio_working_3-way'!R180/3)</f>
        <v>-0.69517833625228298</v>
      </c>
      <c r="AT180" s="11">
        <f>IF(('OddsRatio_working_3-way'!X180=0),IF(Q180&gt;0,-Q180^(1/3),(-Q180)^(1/3)),'OddsRatio_working_3-way'!AN180-'OddsRatio_working_3-way'!R180/3)</f>
        <v>-0.36804541522315581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1.61</v>
      </c>
      <c r="B181" s="4">
        <f>IF('True_Odds_Calculator_3-way'!B182="","",'True_Odds_Calculator_3-way'!B182)</f>
        <v>3.64</v>
      </c>
      <c r="C181" s="4">
        <f>IF('True_Odds_Calculator_3-way'!C182="","",'True_Odds_Calculator_3-way'!C182)</f>
        <v>6.69</v>
      </c>
      <c r="D181" s="9">
        <f t="shared" si="39"/>
        <v>0.60177793830643367</v>
      </c>
      <c r="E181" s="9">
        <f t="shared" si="40"/>
        <v>0.25880353016065666</v>
      </c>
      <c r="F181" s="9">
        <f t="shared" si="41"/>
        <v>0.13941853153290959</v>
      </c>
      <c r="G181" s="9">
        <f t="shared" si="42"/>
        <v>1.0848238368357057</v>
      </c>
      <c r="H181" s="9">
        <f t="shared" si="43"/>
        <v>1.6617425404697805</v>
      </c>
      <c r="I181" s="9">
        <f t="shared" si="44"/>
        <v>3.863934929246263</v>
      </c>
      <c r="J181" s="9">
        <f t="shared" si="45"/>
        <v>7.1726476315951668</v>
      </c>
      <c r="K181" s="11">
        <f t="shared" si="46"/>
        <v>0.6211180124223602</v>
      </c>
      <c r="L181" s="11">
        <f t="shared" si="47"/>
        <v>0.27472527472527469</v>
      </c>
      <c r="M181" s="11">
        <f t="shared" si="48"/>
        <v>0.14947683109118085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-0.23371826346508118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0.22802588047832173</v>
      </c>
      <c r="Q181" s="11">
        <f>2*'OddsRatio_working_3-way'!K181*'OddsRatio_working_3-way'!L181*'OddsRatio_working_3-way'!M181</f>
        <v>5.1012501225575324E-2</v>
      </c>
      <c r="R181" s="11">
        <f t="shared" si="49"/>
        <v>0</v>
      </c>
      <c r="S181" s="11">
        <f t="shared" si="50"/>
        <v>-0.97564425260411913</v>
      </c>
      <c r="T181" s="11">
        <f t="shared" si="51"/>
        <v>-0.218264933468483</v>
      </c>
      <c r="U181" s="11">
        <f>'OddsRatio_working_3-way'!S181-'OddsRatio_working_3-way'!R181^2/3</f>
        <v>-0.97564425260411913</v>
      </c>
      <c r="V181" s="11">
        <f>'OddsRatio_working_3-way'!S181*'OddsRatio_working_3-way'!R181/3-2*'OddsRatio_working_3-way'!R181^3/27-'OddsRatio_working_3-way'!T181</f>
        <v>0.218264933468483</v>
      </c>
      <c r="W181" s="11">
        <f>'OddsRatio_working_3-way'!V181^2+4*'OddsRatio_working_3-way'!U181^3/27</f>
        <v>-8.9945295442802248E-2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0.18546217715804184</v>
      </c>
      <c r="Y181" s="11">
        <f>IF('OddsRatio_working_3-way'!W181&gt;=0,IF('OddsRatio_working_3-way'!V181+SQRT('OddsRatio_working_3-way'!W181)&gt;0,0,PI()),ACOS('OddsRatio_working_3-way'!V181/(2*'OddsRatio_working_3-way'!X181)))</f>
        <v>0.94167422568429726</v>
      </c>
      <c r="Z181" s="11">
        <f>'OddsRatio_working_3-way'!X181^(1/3)*COS('OddsRatio_working_3-way'!Y181/3)</f>
        <v>0.54241191841785286</v>
      </c>
      <c r="AA181" s="11">
        <f>'OddsRatio_working_3-way'!X181^(1/3)*COS(('OddsRatio_working_3-way'!Y181+2*PI())/3)</f>
        <v>-0.42369545464952441</v>
      </c>
      <c r="AB181" s="11">
        <f>'OddsRatio_working_3-way'!X181^(1/3)*COS(('OddsRatio_working_3-way'!Y181+4*PI())/3)</f>
        <v>-0.11871646376832862</v>
      </c>
      <c r="AC181" s="11">
        <f>'OddsRatio_working_3-way'!X181^(1/3)*SIN('OddsRatio_working_3-way'!Y181/3)</f>
        <v>0.17607970248243893</v>
      </c>
      <c r="AD181" s="11">
        <f>'OddsRatio_working_3-way'!X181^(1/3)*SIN(('OddsRatio_working_3-way'!Y181+2*PI())/3)</f>
        <v>0.3817026494240936</v>
      </c>
      <c r="AE181" s="11">
        <f>'OddsRatio_working_3-way'!X181^(1/3)*SIN(('OddsRatio_working_3-way'!Y181+4*PI())/3)</f>
        <v>-0.55778235190653247</v>
      </c>
      <c r="AF181" s="11">
        <f>-'OddsRatio_working_3-way'!U181/(3*'OddsRatio_working_3-way'!X181^(1/3))*COS(('OddsRatio_working_3-way'!Y181)/3)</f>
        <v>0.54241191841785286</v>
      </c>
      <c r="AG181" s="11">
        <f>-'OddsRatio_working_3-way'!U181/(3*'OddsRatio_working_3-way'!X181^(1/3))*COS(('OddsRatio_working_3-way'!Y181+2*PI())/3)</f>
        <v>-0.42369545464952441</v>
      </c>
      <c r="AH181" s="11">
        <f>-'OddsRatio_working_3-way'!U181/(3*'OddsRatio_working_3-way'!X181^(1/3))*COS(('OddsRatio_working_3-way'!Y181+4*PI())/3)</f>
        <v>-0.11871646376832862</v>
      </c>
      <c r="AI181" s="11">
        <f>'OddsRatio_working_3-way'!U181/(3*'OddsRatio_working_3-way'!X181^(1/3))*SIN(('OddsRatio_working_3-way'!Y181)/3)</f>
        <v>-0.17607970248243893</v>
      </c>
      <c r="AJ181" s="11">
        <f>'OddsRatio_working_3-way'!U181/(3*'OddsRatio_working_3-way'!X181^(1/3))*SIN(('OddsRatio_working_3-way'!Y181+2*PI())/3)</f>
        <v>-0.3817026494240936</v>
      </c>
      <c r="AK181" s="11">
        <f>'OddsRatio_working_3-way'!U181/(3*'OddsRatio_working_3-way'!X181^(1/3))*SIN(('OddsRatio_working_3-way'!Y181+4*PI())/3)</f>
        <v>0.55778235190653247</v>
      </c>
      <c r="AL181" s="11">
        <f>'OddsRatio_working_3-way'!Z181+'OddsRatio_working_3-way'!AF181</f>
        <v>1.0848238368357057</v>
      </c>
      <c r="AM181" s="11">
        <f>'OddsRatio_working_3-way'!AA181+'OddsRatio_working_3-way'!AG181</f>
        <v>-0.84739090929904881</v>
      </c>
      <c r="AN181" s="11">
        <f>'OddsRatio_working_3-way'!AB181+'OddsRatio_working_3-way'!AH181</f>
        <v>-0.23743292753665723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1.0848238368357057</v>
      </c>
      <c r="AS181" s="11">
        <f>IF(('OddsRatio_working_3-way'!X181=0),IF(Q181&gt;0,-Q181^(1/3),(-Q181)^(1/3)),'OddsRatio_working_3-way'!AM181-'OddsRatio_working_3-way'!R181/3)</f>
        <v>-0.84739090929904881</v>
      </c>
      <c r="AT181" s="11">
        <f>IF(('OddsRatio_working_3-way'!X181=0),IF(Q181&gt;0,-Q181^(1/3),(-Q181)^(1/3)),'OddsRatio_working_3-way'!AN181-'OddsRatio_working_3-way'!R181/3)</f>
        <v>-0.23743292753665723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1.57</v>
      </c>
      <c r="B182" s="4">
        <f>IF('True_Odds_Calculator_3-way'!B183="","",'True_Odds_Calculator_3-way'!B183)</f>
        <v>4.18</v>
      </c>
      <c r="C182" s="4">
        <f>IF('True_Odds_Calculator_3-way'!C183="","",'True_Odds_Calculator_3-way'!C183)</f>
        <v>6.36</v>
      </c>
      <c r="D182" s="9">
        <f t="shared" si="39"/>
        <v>0.62256973051581477</v>
      </c>
      <c r="E182" s="9">
        <f t="shared" si="40"/>
        <v>0.22819519194589075</v>
      </c>
      <c r="F182" s="9">
        <f t="shared" si="41"/>
        <v>0.14923507753829446</v>
      </c>
      <c r="G182" s="9">
        <f t="shared" si="42"/>
        <v>1.0635890809652746</v>
      </c>
      <c r="H182" s="9">
        <f t="shared" si="43"/>
        <v>1.6062457761502069</v>
      </c>
      <c r="I182" s="9">
        <f t="shared" si="44"/>
        <v>4.3822132774695719</v>
      </c>
      <c r="J182" s="9">
        <f t="shared" si="45"/>
        <v>6.7008374739738725</v>
      </c>
      <c r="K182" s="11">
        <f t="shared" si="46"/>
        <v>0.63694267515923564</v>
      </c>
      <c r="L182" s="11">
        <f t="shared" si="47"/>
        <v>0.23923444976076558</v>
      </c>
      <c r="M182" s="11">
        <f t="shared" si="48"/>
        <v>0.15723270440251572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-0.23277359583092072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0.21826561684498799</v>
      </c>
      <c r="Q182" s="11">
        <f>2*'OddsRatio_working_3-way'!K182*'OddsRatio_working_3-way'!L182*'OddsRatio_working_3-way'!M182</f>
        <v>4.7917808308449619E-2</v>
      </c>
      <c r="R182" s="11">
        <f t="shared" si="49"/>
        <v>0</v>
      </c>
      <c r="S182" s="11">
        <f t="shared" si="50"/>
        <v>-0.93767343356043331</v>
      </c>
      <c r="T182" s="11">
        <f t="shared" si="51"/>
        <v>-0.20585585808132456</v>
      </c>
      <c r="U182" s="11">
        <f>'OddsRatio_working_3-way'!S182-'OddsRatio_working_3-way'!R182^2/3</f>
        <v>-0.93767343356043331</v>
      </c>
      <c r="V182" s="11">
        <f>'OddsRatio_working_3-way'!S182*'OddsRatio_working_3-way'!R182/3-2*'OddsRatio_working_3-way'!R182^3/27-'OddsRatio_working_3-way'!T182</f>
        <v>0.20585585808132456</v>
      </c>
      <c r="W182" s="11">
        <f>'OddsRatio_working_3-way'!V182^2+4*'OddsRatio_working_3-way'!U182^3/27</f>
        <v>-7.9761438211918639E-2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0.17474128913791173</v>
      </c>
      <c r="Y182" s="11">
        <f>IF('OddsRatio_working_3-way'!W182&gt;=0,IF('OddsRatio_working_3-way'!V182+SQRT('OddsRatio_working_3-way'!W182)&gt;0,0,PI()),ACOS('OddsRatio_working_3-way'!V182/(2*'OddsRatio_working_3-way'!X182)))</f>
        <v>0.94093786375548993</v>
      </c>
      <c r="Z182" s="11">
        <f>'OddsRatio_working_3-way'!X182^(1/3)*COS('OddsRatio_working_3-way'!Y182/3)</f>
        <v>0.5317945404826373</v>
      </c>
      <c r="AA182" s="11">
        <f>'OddsRatio_working_3-way'!X182^(1/3)*COS(('OddsRatio_working_3-way'!Y182+2*PI())/3)</f>
        <v>-0.41527693225979356</v>
      </c>
      <c r="AB182" s="11">
        <f>'OddsRatio_working_3-way'!X182^(1/3)*COS(('OddsRatio_working_3-way'!Y182+4*PI())/3)</f>
        <v>-0.11651760822284357</v>
      </c>
      <c r="AC182" s="11">
        <f>'OddsRatio_working_3-way'!X182^(1/3)*SIN('OddsRatio_working_3-way'!Y182/3)</f>
        <v>0.17248877615564367</v>
      </c>
      <c r="AD182" s="11">
        <f>'OddsRatio_working_3-way'!X182^(1/3)*SIN(('OddsRatio_working_3-way'!Y182+2*PI())/3)</f>
        <v>0.37430319357401415</v>
      </c>
      <c r="AE182" s="11">
        <f>'OddsRatio_working_3-way'!X182^(1/3)*SIN(('OddsRatio_working_3-way'!Y182+4*PI())/3)</f>
        <v>-0.54679196972965782</v>
      </c>
      <c r="AF182" s="11">
        <f>-'OddsRatio_working_3-way'!U182/(3*'OddsRatio_working_3-way'!X182^(1/3))*COS(('OddsRatio_working_3-way'!Y182)/3)</f>
        <v>0.5317945404826373</v>
      </c>
      <c r="AG182" s="11">
        <f>-'OddsRatio_working_3-way'!U182/(3*'OddsRatio_working_3-way'!X182^(1/3))*COS(('OddsRatio_working_3-way'!Y182+2*PI())/3)</f>
        <v>-0.41527693225979356</v>
      </c>
      <c r="AH182" s="11">
        <f>-'OddsRatio_working_3-way'!U182/(3*'OddsRatio_working_3-way'!X182^(1/3))*COS(('OddsRatio_working_3-way'!Y182+4*PI())/3)</f>
        <v>-0.11651760822284357</v>
      </c>
      <c r="AI182" s="11">
        <f>'OddsRatio_working_3-way'!U182/(3*'OddsRatio_working_3-way'!X182^(1/3))*SIN(('OddsRatio_working_3-way'!Y182)/3)</f>
        <v>-0.17248877615564367</v>
      </c>
      <c r="AJ182" s="11">
        <f>'OddsRatio_working_3-way'!U182/(3*'OddsRatio_working_3-way'!X182^(1/3))*SIN(('OddsRatio_working_3-way'!Y182+2*PI())/3)</f>
        <v>-0.37430319357401415</v>
      </c>
      <c r="AK182" s="11">
        <f>'OddsRatio_working_3-way'!U182/(3*'OddsRatio_working_3-way'!X182^(1/3))*SIN(('OddsRatio_working_3-way'!Y182+4*PI())/3)</f>
        <v>0.54679196972965782</v>
      </c>
      <c r="AL182" s="11">
        <f>'OddsRatio_working_3-way'!Z182+'OddsRatio_working_3-way'!AF182</f>
        <v>1.0635890809652746</v>
      </c>
      <c r="AM182" s="11">
        <f>'OddsRatio_working_3-way'!AA182+'OddsRatio_working_3-way'!AG182</f>
        <v>-0.83055386451958713</v>
      </c>
      <c r="AN182" s="11">
        <f>'OddsRatio_working_3-way'!AB182+'OddsRatio_working_3-way'!AH182</f>
        <v>-0.23303521644568714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1.0635890809652746</v>
      </c>
      <c r="AS182" s="11">
        <f>IF(('OddsRatio_working_3-way'!X182=0),IF(Q182&gt;0,-Q182^(1/3),(-Q182)^(1/3)),'OddsRatio_working_3-way'!AM182-'OddsRatio_working_3-way'!R182/3)</f>
        <v>-0.83055386451958713</v>
      </c>
      <c r="AT182" s="11">
        <f>IF(('OddsRatio_working_3-way'!X182=0),IF(Q182&gt;0,-Q182^(1/3),(-Q182)^(1/3)),'OddsRatio_working_3-way'!AN182-'OddsRatio_working_3-way'!R182/3)</f>
        <v>-0.23303521644568714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1.66</v>
      </c>
      <c r="B183" s="4">
        <f>IF('True_Odds_Calculator_3-way'!B184="","",'True_Odds_Calculator_3-way'!B184)</f>
        <v>4.3899999999999997</v>
      </c>
      <c r="C183" s="4">
        <f>IF('True_Odds_Calculator_3-way'!C184="","",'True_Odds_Calculator_3-way'!C184)</f>
        <v>5.01</v>
      </c>
      <c r="D183" s="9">
        <f t="shared" si="39"/>
        <v>0.58985398684304724</v>
      </c>
      <c r="E183" s="9">
        <f t="shared" si="40"/>
        <v>0.21874694278811707</v>
      </c>
      <c r="F183" s="9">
        <f t="shared" si="41"/>
        <v>0.19139907036883602</v>
      </c>
      <c r="G183" s="9">
        <f t="shared" si="42"/>
        <v>1.0535375993541707</v>
      </c>
      <c r="H183" s="9">
        <f t="shared" si="43"/>
        <v>1.6953348155737522</v>
      </c>
      <c r="I183" s="9">
        <f t="shared" si="44"/>
        <v>4.5714924618106378</v>
      </c>
      <c r="J183" s="9">
        <f t="shared" si="45"/>
        <v>5.2246857734102248</v>
      </c>
      <c r="K183" s="11">
        <f t="shared" si="46"/>
        <v>0.60240963855421692</v>
      </c>
      <c r="L183" s="11">
        <f t="shared" si="47"/>
        <v>0.22779043280182235</v>
      </c>
      <c r="M183" s="11">
        <f t="shared" si="48"/>
        <v>0.19960079840319361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-0.24574102885153759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0.22076219709769473</v>
      </c>
      <c r="Q183" s="11">
        <f>2*'OddsRatio_working_3-way'!K183*'OddsRatio_working_3-way'!L183*'OddsRatio_working_3-way'!M183</f>
        <v>5.4779701513075631E-2</v>
      </c>
      <c r="R183" s="11">
        <f t="shared" si="49"/>
        <v>0</v>
      </c>
      <c r="S183" s="11">
        <f t="shared" si="50"/>
        <v>-0.89835302688126362</v>
      </c>
      <c r="T183" s="11">
        <f t="shared" si="51"/>
        <v>-0.22291638384150469</v>
      </c>
      <c r="U183" s="11">
        <f>'OddsRatio_working_3-way'!S183-'OddsRatio_working_3-way'!R183^2/3</f>
        <v>-0.89835302688126362</v>
      </c>
      <c r="V183" s="11">
        <f>'OddsRatio_working_3-way'!S183*'OddsRatio_working_3-way'!R183/3-2*'OddsRatio_working_3-way'!R183^3/27-'OddsRatio_working_3-way'!T183</f>
        <v>0.22291638384150469</v>
      </c>
      <c r="W183" s="11">
        <f>'OddsRatio_working_3-way'!V183^2+4*'OddsRatio_working_3-way'!U183^3/27</f>
        <v>-5.7716459838619193E-2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0.16386593149858228</v>
      </c>
      <c r="Y183" s="11">
        <f>IF('OddsRatio_working_3-way'!W183&gt;=0,IF('OddsRatio_working_3-way'!V183+SQRT('OddsRatio_working_3-way'!W183)&gt;0,0,PI()),ACOS('OddsRatio_working_3-way'!V183/(2*'OddsRatio_working_3-way'!X183)))</f>
        <v>0.8227893126140402</v>
      </c>
      <c r="Z183" s="11">
        <f>'OddsRatio_working_3-way'!X183^(1/3)*COS('OddsRatio_working_3-way'!Y183/3)</f>
        <v>0.52676879967708545</v>
      </c>
      <c r="AA183" s="11">
        <f>'OddsRatio_working_3-way'!X183^(1/3)*COS(('OddsRatio_working_3-way'!Y183+2*PI())/3)</f>
        <v>-0.39173637873013534</v>
      </c>
      <c r="AB183" s="11">
        <f>'OddsRatio_working_3-way'!X183^(1/3)*COS(('OddsRatio_working_3-way'!Y183+4*PI())/3)</f>
        <v>-0.13503242094695034</v>
      </c>
      <c r="AC183" s="11">
        <f>'OddsRatio_working_3-way'!X183^(1/3)*SIN('OddsRatio_working_3-way'!Y183/3)</f>
        <v>0.14820809912816446</v>
      </c>
      <c r="AD183" s="11">
        <f>'OddsRatio_working_3-way'!X183^(1/3)*SIN(('OddsRatio_working_3-way'!Y183+2*PI())/3)</f>
        <v>0.38209111287730996</v>
      </c>
      <c r="AE183" s="11">
        <f>'OddsRatio_working_3-way'!X183^(1/3)*SIN(('OddsRatio_working_3-way'!Y183+4*PI())/3)</f>
        <v>-0.53029921200547414</v>
      </c>
      <c r="AF183" s="11">
        <f>-'OddsRatio_working_3-way'!U183/(3*'OddsRatio_working_3-way'!X183^(1/3))*COS(('OddsRatio_working_3-way'!Y183)/3)</f>
        <v>0.52676879967708534</v>
      </c>
      <c r="AG183" s="11">
        <f>-'OddsRatio_working_3-way'!U183/(3*'OddsRatio_working_3-way'!X183^(1/3))*COS(('OddsRatio_working_3-way'!Y183+2*PI())/3)</f>
        <v>-0.39173637873013528</v>
      </c>
      <c r="AH183" s="11">
        <f>-'OddsRatio_working_3-way'!U183/(3*'OddsRatio_working_3-way'!X183^(1/3))*COS(('OddsRatio_working_3-way'!Y183+4*PI())/3)</f>
        <v>-0.13503242094695031</v>
      </c>
      <c r="AI183" s="11">
        <f>'OddsRatio_working_3-way'!U183/(3*'OddsRatio_working_3-way'!X183^(1/3))*SIN(('OddsRatio_working_3-way'!Y183)/3)</f>
        <v>-0.14820809912816443</v>
      </c>
      <c r="AJ183" s="11">
        <f>'OddsRatio_working_3-way'!U183/(3*'OddsRatio_working_3-way'!X183^(1/3))*SIN(('OddsRatio_working_3-way'!Y183+2*PI())/3)</f>
        <v>-0.38209111287730985</v>
      </c>
      <c r="AK183" s="11">
        <f>'OddsRatio_working_3-way'!U183/(3*'OddsRatio_working_3-way'!X183^(1/3))*SIN(('OddsRatio_working_3-way'!Y183+4*PI())/3)</f>
        <v>0.53029921200547414</v>
      </c>
      <c r="AL183" s="11">
        <f>'OddsRatio_working_3-way'!Z183+'OddsRatio_working_3-way'!AF183</f>
        <v>1.0535375993541707</v>
      </c>
      <c r="AM183" s="11">
        <f>'OddsRatio_working_3-way'!AA183+'OddsRatio_working_3-way'!AG183</f>
        <v>-0.78347275746027067</v>
      </c>
      <c r="AN183" s="11">
        <f>'OddsRatio_working_3-way'!AB183+'OddsRatio_working_3-way'!AH183</f>
        <v>-0.27006484189390068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1.0535375993541707</v>
      </c>
      <c r="AS183" s="11">
        <f>IF(('OddsRatio_working_3-way'!X183=0),IF(Q183&gt;0,-Q183^(1/3),(-Q183)^(1/3)),'OddsRatio_working_3-way'!AM183-'OddsRatio_working_3-way'!R183/3)</f>
        <v>-0.78347275746027067</v>
      </c>
      <c r="AT183" s="11">
        <f>IF(('OddsRatio_working_3-way'!X183=0),IF(Q183&gt;0,-Q183^(1/3),(-Q183)^(1/3)),'OddsRatio_working_3-way'!AN183-'OddsRatio_working_3-way'!R183/3)</f>
        <v>-0.27006484189390068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5.39</v>
      </c>
      <c r="B184" s="4">
        <f>IF('True_Odds_Calculator_3-way'!B185="","",'True_Odds_Calculator_3-way'!B185)</f>
        <v>4.3499999999999996</v>
      </c>
      <c r="C184" s="4">
        <f>IF('True_Odds_Calculator_3-way'!C185="","",'True_Odds_Calculator_3-way'!C185)</f>
        <v>1.64</v>
      </c>
      <c r="D184" s="9">
        <f t="shared" si="39"/>
        <v>0.17886763936003944</v>
      </c>
      <c r="E184" s="9">
        <f t="shared" si="40"/>
        <v>0.22206560371866979</v>
      </c>
      <c r="F184" s="9">
        <f t="shared" si="41"/>
        <v>0.59906675692129085</v>
      </c>
      <c r="G184" s="9">
        <f t="shared" si="42"/>
        <v>1.0457235108987881</v>
      </c>
      <c r="H184" s="9">
        <f t="shared" si="43"/>
        <v>5.5907262128456789</v>
      </c>
      <c r="I184" s="9">
        <f t="shared" si="44"/>
        <v>4.50317376151094</v>
      </c>
      <c r="J184" s="9">
        <f t="shared" si="45"/>
        <v>1.6692630469752243</v>
      </c>
      <c r="K184" s="11">
        <f t="shared" si="46"/>
        <v>0.1855287569573284</v>
      </c>
      <c r="L184" s="11">
        <f t="shared" si="47"/>
        <v>0.22988505747126439</v>
      </c>
      <c r="M184" s="11">
        <f t="shared" si="48"/>
        <v>0.6097560975609756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-0.24477520957155707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0.2179325740541648</v>
      </c>
      <c r="Q184" s="11">
        <f>2*'OddsRatio_working_3-way'!K184*'OddsRatio_working_3-way'!L184*'OddsRatio_working_3-way'!M184</f>
        <v>5.2012547506960584E-2</v>
      </c>
      <c r="R184" s="11">
        <f t="shared" si="49"/>
        <v>0</v>
      </c>
      <c r="S184" s="11">
        <f t="shared" si="50"/>
        <v>-0.89033760582055532</v>
      </c>
      <c r="T184" s="11">
        <f t="shared" si="51"/>
        <v>-0.21249107537483425</v>
      </c>
      <c r="U184" s="11">
        <f>'OddsRatio_working_3-way'!S184-'OddsRatio_working_3-way'!R184^2/3</f>
        <v>-0.89033760582055532</v>
      </c>
      <c r="V184" s="11">
        <f>'OddsRatio_working_3-way'!S184*'OddsRatio_working_3-way'!R184/3-2*'OddsRatio_working_3-way'!R184^3/27-'OddsRatio_working_3-way'!T184</f>
        <v>0.21249107537483425</v>
      </c>
      <c r="W184" s="11">
        <f>'OddsRatio_working_3-way'!V184^2+4*'OddsRatio_working_3-way'!U184^3/27</f>
        <v>-5.9406292081646161E-2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0.16167772666295105</v>
      </c>
      <c r="Y184" s="11">
        <f>IF('OddsRatio_working_3-way'!W184&gt;=0,IF('OddsRatio_working_3-way'!V184+SQRT('OddsRatio_working_3-way'!W184)&gt;0,0,PI()),ACOS('OddsRatio_working_3-way'!V184/(2*'OddsRatio_working_3-way'!X184)))</f>
        <v>0.85377291760103069</v>
      </c>
      <c r="Z184" s="11">
        <f>'OddsRatio_working_3-way'!X184^(1/3)*COS('OddsRatio_working_3-way'!Y184/3)</f>
        <v>0.52286175544939406</v>
      </c>
      <c r="AA184" s="11">
        <f>'OddsRatio_working_3-way'!X184^(1/3)*COS(('OddsRatio_working_3-way'!Y184+2*PI())/3)</f>
        <v>-0.39389253244568562</v>
      </c>
      <c r="AB184" s="11">
        <f>'OddsRatio_working_3-way'!X184^(1/3)*COS(('OddsRatio_working_3-way'!Y184+4*PI())/3)</f>
        <v>-0.1289692230037085</v>
      </c>
      <c r="AC184" s="11">
        <f>'OddsRatio_working_3-way'!X184^(1/3)*SIN('OddsRatio_working_3-way'!Y184/3)</f>
        <v>0.152953544020932</v>
      </c>
      <c r="AD184" s="11">
        <f>'OddsRatio_working_3-way'!X184^(1/3)*SIN(('OddsRatio_working_3-way'!Y184+2*PI())/3)</f>
        <v>0.37633479087603583</v>
      </c>
      <c r="AE184" s="11">
        <f>'OddsRatio_working_3-way'!X184^(1/3)*SIN(('OddsRatio_working_3-way'!Y184+4*PI())/3)</f>
        <v>-0.5292883348969678</v>
      </c>
      <c r="AF184" s="11">
        <f>-'OddsRatio_working_3-way'!U184/(3*'OddsRatio_working_3-way'!X184^(1/3))*COS(('OddsRatio_working_3-way'!Y184)/3)</f>
        <v>0.52286175544939406</v>
      </c>
      <c r="AG184" s="11">
        <f>-'OddsRatio_working_3-way'!U184/(3*'OddsRatio_working_3-way'!X184^(1/3))*COS(('OddsRatio_working_3-way'!Y184+2*PI())/3)</f>
        <v>-0.39389253244568562</v>
      </c>
      <c r="AH184" s="11">
        <f>-'OddsRatio_working_3-way'!U184/(3*'OddsRatio_working_3-way'!X184^(1/3))*COS(('OddsRatio_working_3-way'!Y184+4*PI())/3)</f>
        <v>-0.1289692230037085</v>
      </c>
      <c r="AI184" s="11">
        <f>'OddsRatio_working_3-way'!U184/(3*'OddsRatio_working_3-way'!X184^(1/3))*SIN(('OddsRatio_working_3-way'!Y184)/3)</f>
        <v>-0.152953544020932</v>
      </c>
      <c r="AJ184" s="11">
        <f>'OddsRatio_working_3-way'!U184/(3*'OddsRatio_working_3-way'!X184^(1/3))*SIN(('OddsRatio_working_3-way'!Y184+2*PI())/3)</f>
        <v>-0.37633479087603583</v>
      </c>
      <c r="AK184" s="11">
        <f>'OddsRatio_working_3-way'!U184/(3*'OddsRatio_working_3-way'!X184^(1/3))*SIN(('OddsRatio_working_3-way'!Y184+4*PI())/3)</f>
        <v>0.5292883348969678</v>
      </c>
      <c r="AL184" s="11">
        <f>'OddsRatio_working_3-way'!Z184+'OddsRatio_working_3-way'!AF184</f>
        <v>1.0457235108987881</v>
      </c>
      <c r="AM184" s="11">
        <f>'OddsRatio_working_3-way'!AA184+'OddsRatio_working_3-way'!AG184</f>
        <v>-0.78778506489137123</v>
      </c>
      <c r="AN184" s="11">
        <f>'OddsRatio_working_3-way'!AB184+'OddsRatio_working_3-way'!AH184</f>
        <v>-0.257938446007417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1.0457235108987881</v>
      </c>
      <c r="AS184" s="11">
        <f>IF(('OddsRatio_working_3-way'!X184=0),IF(Q184&gt;0,-Q184^(1/3),(-Q184)^(1/3)),'OddsRatio_working_3-way'!AM184-'OddsRatio_working_3-way'!R184/3)</f>
        <v>-0.78778506489137123</v>
      </c>
      <c r="AT184" s="11">
        <f>IF(('OddsRatio_working_3-way'!X184=0),IF(Q184&gt;0,-Q184^(1/3),(-Q184)^(1/3)),'OddsRatio_working_3-way'!AN184-'OddsRatio_working_3-way'!R184/3)</f>
        <v>-0.257938446007417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3.07</v>
      </c>
      <c r="B185" s="4">
        <f>IF('True_Odds_Calculator_3-way'!B186="","",'True_Odds_Calculator_3-way'!B186)</f>
        <v>3.06</v>
      </c>
      <c r="C185" s="4">
        <f>IF('True_Odds_Calculator_3-way'!C186="","",'True_Odds_Calculator_3-way'!C186)</f>
        <v>2.5499999999999998</v>
      </c>
      <c r="D185" s="9">
        <f t="shared" si="39"/>
        <v>0.31127964098913136</v>
      </c>
      <c r="E185" s="9">
        <f t="shared" si="40"/>
        <v>0.31231877286048543</v>
      </c>
      <c r="F185" s="9">
        <f t="shared" si="41"/>
        <v>0.37640158615038305</v>
      </c>
      <c r="G185" s="9">
        <f t="shared" si="42"/>
        <v>1.0688625450201867</v>
      </c>
      <c r="H185" s="9">
        <f t="shared" si="43"/>
        <v>3.2125454681917858</v>
      </c>
      <c r="I185" s="9">
        <f t="shared" si="44"/>
        <v>3.2018568427415848</v>
      </c>
      <c r="J185" s="9">
        <f t="shared" si="45"/>
        <v>2.6567369447812896</v>
      </c>
      <c r="K185" s="11">
        <f t="shared" si="46"/>
        <v>0.32573289902280134</v>
      </c>
      <c r="L185" s="11">
        <f t="shared" si="47"/>
        <v>0.32679738562091504</v>
      </c>
      <c r="M185" s="11">
        <f t="shared" si="48"/>
        <v>0.39215686274509809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-0.27591116921955583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0.23710917165827389</v>
      </c>
      <c r="Q185" s="11">
        <f>2*'OddsRatio_working_3-way'!K185*'OddsRatio_working_3-way'!L185*'OddsRatio_working_3-way'!M185</f>
        <v>8.3489144950096475E-2</v>
      </c>
      <c r="R185" s="11">
        <f t="shared" si="49"/>
        <v>0</v>
      </c>
      <c r="S185" s="11">
        <f t="shared" si="50"/>
        <v>-0.85936778974538242</v>
      </c>
      <c r="T185" s="11">
        <f t="shared" si="51"/>
        <v>-0.30259429216386718</v>
      </c>
      <c r="U185" s="11">
        <f>'OddsRatio_working_3-way'!S185-'OddsRatio_working_3-way'!R185^2/3</f>
        <v>-0.85936778974538242</v>
      </c>
      <c r="V185" s="11">
        <f>'OddsRatio_working_3-way'!S185*'OddsRatio_working_3-way'!R185/3-2*'OddsRatio_working_3-way'!R185^3/27-'OddsRatio_working_3-way'!T185</f>
        <v>0.30259429216386718</v>
      </c>
      <c r="W185" s="11">
        <f>'OddsRatio_working_3-way'!V185^2+4*'OddsRatio_working_3-way'!U185^3/27</f>
        <v>-2.4595510660061215E-3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0.15331573363174272</v>
      </c>
      <c r="Y185" s="11">
        <f>IF('OddsRatio_working_3-way'!W185&gt;=0,IF('OddsRatio_working_3-way'!V185+SQRT('OddsRatio_working_3-way'!W185)&gt;0,0,PI()),ACOS('OddsRatio_working_3-way'!V185/(2*'OddsRatio_working_3-way'!X185)))</f>
        <v>0.16245126058880399</v>
      </c>
      <c r="Z185" s="11">
        <f>'OddsRatio_working_3-way'!X185^(1/3)*COS('OddsRatio_working_3-way'!Y185/3)</f>
        <v>0.53443127251009337</v>
      </c>
      <c r="AA185" s="11">
        <f>'OddsRatio_working_3-way'!X185^(1/3)*COS(('OddsRatio_working_3-way'!Y185+2*PI())/3)</f>
        <v>-0.29230265797499932</v>
      </c>
      <c r="AB185" s="11">
        <f>'OddsRatio_working_3-way'!X185^(1/3)*COS(('OddsRatio_working_3-way'!Y185+4*PI())/3)</f>
        <v>-0.24212861453509368</v>
      </c>
      <c r="AC185" s="11">
        <f>'OddsRatio_working_3-way'!X185^(1/3)*SIN('OddsRatio_working_3-way'!Y185/3)</f>
        <v>2.8967997486361485E-2</v>
      </c>
      <c r="AD185" s="11">
        <f>'OddsRatio_working_3-way'!X185^(1/3)*SIN(('OddsRatio_working_3-way'!Y185+2*PI())/3)</f>
        <v>0.44834705982740425</v>
      </c>
      <c r="AE185" s="11">
        <f>'OddsRatio_working_3-way'!X185^(1/3)*SIN(('OddsRatio_working_3-way'!Y185+4*PI())/3)</f>
        <v>-0.47731505731376572</v>
      </c>
      <c r="AF185" s="11">
        <f>-'OddsRatio_working_3-way'!U185/(3*'OddsRatio_working_3-way'!X185^(1/3))*COS(('OddsRatio_working_3-way'!Y185)/3)</f>
        <v>0.53443127251009337</v>
      </c>
      <c r="AG185" s="11">
        <f>-'OddsRatio_working_3-way'!U185/(3*'OddsRatio_working_3-way'!X185^(1/3))*COS(('OddsRatio_working_3-way'!Y185+2*PI())/3)</f>
        <v>-0.29230265797499932</v>
      </c>
      <c r="AH185" s="11">
        <f>-'OddsRatio_working_3-way'!U185/(3*'OddsRatio_working_3-way'!X185^(1/3))*COS(('OddsRatio_working_3-way'!Y185+4*PI())/3)</f>
        <v>-0.24212861453509368</v>
      </c>
      <c r="AI185" s="11">
        <f>'OddsRatio_working_3-way'!U185/(3*'OddsRatio_working_3-way'!X185^(1/3))*SIN(('OddsRatio_working_3-way'!Y185)/3)</f>
        <v>-2.8967997486361485E-2</v>
      </c>
      <c r="AJ185" s="11">
        <f>'OddsRatio_working_3-way'!U185/(3*'OddsRatio_working_3-way'!X185^(1/3))*SIN(('OddsRatio_working_3-way'!Y185+2*PI())/3)</f>
        <v>-0.44834705982740425</v>
      </c>
      <c r="AK185" s="11">
        <f>'OddsRatio_working_3-way'!U185/(3*'OddsRatio_working_3-way'!X185^(1/3))*SIN(('OddsRatio_working_3-way'!Y185+4*PI())/3)</f>
        <v>0.47731505731376572</v>
      </c>
      <c r="AL185" s="11">
        <f>'OddsRatio_working_3-way'!Z185+'OddsRatio_working_3-way'!AF185</f>
        <v>1.0688625450201867</v>
      </c>
      <c r="AM185" s="11">
        <f>'OddsRatio_working_3-way'!AA185+'OddsRatio_working_3-way'!AG185</f>
        <v>-0.58460531594999865</v>
      </c>
      <c r="AN185" s="11">
        <f>'OddsRatio_working_3-way'!AB185+'OddsRatio_working_3-way'!AH185</f>
        <v>-0.48425722907018737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1.0688625450201867</v>
      </c>
      <c r="AS185" s="11">
        <f>IF(('OddsRatio_working_3-way'!X185=0),IF(Q185&gt;0,-Q185^(1/3),(-Q185)^(1/3)),'OddsRatio_working_3-way'!AM185-'OddsRatio_working_3-way'!R185/3)</f>
        <v>-0.58460531594999865</v>
      </c>
      <c r="AT185" s="11">
        <f>IF(('OddsRatio_working_3-way'!X185=0),IF(Q185&gt;0,-Q185^(1/3),(-Q185)^(1/3)),'OddsRatio_working_3-way'!AN185-'OddsRatio_working_3-way'!R185/3)</f>
        <v>-0.48425722907018737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1.24</v>
      </c>
      <c r="B186" s="4">
        <f>IF('True_Odds_Calculator_3-way'!B187="","",'True_Odds_Calculator_3-way'!B187)</f>
        <v>6.33</v>
      </c>
      <c r="C186" s="4">
        <f>IF('True_Odds_Calculator_3-way'!C187="","",'True_Odds_Calculator_3-way'!C187)</f>
        <v>14.61</v>
      </c>
      <c r="D186" s="9">
        <f t="shared" si="39"/>
        <v>0.79139444461441477</v>
      </c>
      <c r="E186" s="9">
        <f t="shared" si="40"/>
        <v>0.14590131702481821</v>
      </c>
      <c r="F186" s="9">
        <f t="shared" si="41"/>
        <v>6.2704238360766926E-2</v>
      </c>
      <c r="G186" s="9">
        <f t="shared" si="42"/>
        <v>1.0983016370933631</v>
      </c>
      <c r="H186" s="9">
        <f t="shared" si="43"/>
        <v>1.2635923929024073</v>
      </c>
      <c r="I186" s="9">
        <f t="shared" si="44"/>
        <v>6.8539477257076253</v>
      </c>
      <c r="J186" s="9">
        <f t="shared" si="45"/>
        <v>15.947885280840675</v>
      </c>
      <c r="K186" s="11">
        <f t="shared" si="46"/>
        <v>0.80645161290322587</v>
      </c>
      <c r="L186" s="11">
        <f t="shared" si="47"/>
        <v>0.15797788309636651</v>
      </c>
      <c r="M186" s="11">
        <f t="shared" si="48"/>
        <v>6.8446269678302529E-2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-0.15181719561579721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0.16725264389107714</v>
      </c>
      <c r="Q186" s="11">
        <f>2*'OddsRatio_working_3-way'!K186*'OddsRatio_working_3-way'!L186*'OddsRatio_working_3-way'!M186</f>
        <v>1.7440317402614924E-2</v>
      </c>
      <c r="R186" s="11">
        <f t="shared" si="49"/>
        <v>0</v>
      </c>
      <c r="S186" s="11">
        <f t="shared" si="50"/>
        <v>-1.1016712778329953</v>
      </c>
      <c r="T186" s="11">
        <f t="shared" si="51"/>
        <v>-0.11487708840802871</v>
      </c>
      <c r="U186" s="11">
        <f>'OddsRatio_working_3-way'!S186-'OddsRatio_working_3-way'!R186^2/3</f>
        <v>-1.1016712778329953</v>
      </c>
      <c r="V186" s="11">
        <f>'OddsRatio_working_3-way'!S186*'OddsRatio_working_3-way'!R186/3-2*'OddsRatio_working_3-way'!R186^3/27-'OddsRatio_working_3-way'!T186</f>
        <v>0.11487708840802871</v>
      </c>
      <c r="W186" s="11">
        <f>'OddsRatio_working_3-way'!V186^2+4*'OddsRatio_working_3-way'!U186^3/27</f>
        <v>-0.18488858206431608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0.22253388927611797</v>
      </c>
      <c r="Y186" s="11">
        <f>IF('OddsRatio_working_3-way'!W186&gt;=0,IF('OddsRatio_working_3-way'!V186+SQRT('OddsRatio_working_3-way'!W186)&gt;0,0,PI()),ACOS('OddsRatio_working_3-way'!V186/(2*'OddsRatio_working_3-way'!X186)))</f>
        <v>1.3097294264702228</v>
      </c>
      <c r="Z186" s="11">
        <f>'OddsRatio_working_3-way'!X186^(1/3)*COS('OddsRatio_working_3-way'!Y186/3)</f>
        <v>0.54915081854668157</v>
      </c>
      <c r="AA186" s="11">
        <f>'OddsRatio_working_3-way'!X186^(1/3)*COS(('OddsRatio_working_3-way'!Y186+2*PI())/3)</f>
        <v>-0.49648271723182391</v>
      </c>
      <c r="AB186" s="11">
        <f>'OddsRatio_working_3-way'!X186^(1/3)*COS(('OddsRatio_working_3-way'!Y186+4*PI())/3)</f>
        <v>-5.2668101314857829E-2</v>
      </c>
      <c r="AC186" s="11">
        <f>'OddsRatio_working_3-way'!X186^(1/3)*SIN('OddsRatio_working_3-way'!Y186/3)</f>
        <v>0.25623648796995085</v>
      </c>
      <c r="AD186" s="11">
        <f>'OddsRatio_working_3-way'!X186^(1/3)*SIN(('OddsRatio_working_3-way'!Y186+2*PI())/3)</f>
        <v>0.34746031538546956</v>
      </c>
      <c r="AE186" s="11">
        <f>'OddsRatio_working_3-way'!X186^(1/3)*SIN(('OddsRatio_working_3-way'!Y186+4*PI())/3)</f>
        <v>-0.60369680335542042</v>
      </c>
      <c r="AF186" s="11">
        <f>-'OddsRatio_working_3-way'!U186/(3*'OddsRatio_working_3-way'!X186^(1/3))*COS(('OddsRatio_working_3-way'!Y186)/3)</f>
        <v>0.54915081854668146</v>
      </c>
      <c r="AG186" s="11">
        <f>-'OddsRatio_working_3-way'!U186/(3*'OddsRatio_working_3-way'!X186^(1/3))*COS(('OddsRatio_working_3-way'!Y186+2*PI())/3)</f>
        <v>-0.49648271723182374</v>
      </c>
      <c r="AH186" s="11">
        <f>-'OddsRatio_working_3-way'!U186/(3*'OddsRatio_working_3-way'!X186^(1/3))*COS(('OddsRatio_working_3-way'!Y186+4*PI())/3)</f>
        <v>-5.2668101314857815E-2</v>
      </c>
      <c r="AI186" s="11">
        <f>'OddsRatio_working_3-way'!U186/(3*'OddsRatio_working_3-way'!X186^(1/3))*SIN(('OddsRatio_working_3-way'!Y186)/3)</f>
        <v>-0.25623648796995074</v>
      </c>
      <c r="AJ186" s="11">
        <f>'OddsRatio_working_3-way'!U186/(3*'OddsRatio_working_3-way'!X186^(1/3))*SIN(('OddsRatio_working_3-way'!Y186+2*PI())/3)</f>
        <v>-0.34746031538546945</v>
      </c>
      <c r="AK186" s="11">
        <f>'OddsRatio_working_3-way'!U186/(3*'OddsRatio_working_3-way'!X186^(1/3))*SIN(('OddsRatio_working_3-way'!Y186+4*PI())/3)</f>
        <v>0.6036968033554202</v>
      </c>
      <c r="AL186" s="11">
        <f>'OddsRatio_working_3-way'!Z186+'OddsRatio_working_3-way'!AF186</f>
        <v>1.0983016370933631</v>
      </c>
      <c r="AM186" s="11">
        <f>'OddsRatio_working_3-way'!AA186+'OddsRatio_working_3-way'!AG186</f>
        <v>-0.9929654344636476</v>
      </c>
      <c r="AN186" s="11">
        <f>'OddsRatio_working_3-way'!AB186+'OddsRatio_working_3-way'!AH186</f>
        <v>-0.10533620262971564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1.0983016370933631</v>
      </c>
      <c r="AS186" s="11">
        <f>IF(('OddsRatio_working_3-way'!X186=0),IF(Q186&gt;0,-Q186^(1/3),(-Q186)^(1/3)),'OddsRatio_working_3-way'!AM186-'OddsRatio_working_3-way'!R186/3)</f>
        <v>-0.9929654344636476</v>
      </c>
      <c r="AT186" s="11">
        <f>IF(('OddsRatio_working_3-way'!X186=0),IF(Q186&gt;0,-Q186^(1/3),(-Q186)^(1/3)),'OddsRatio_working_3-way'!AN186-'OddsRatio_working_3-way'!R186/3)</f>
        <v>-0.10533620262971564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6.12</v>
      </c>
      <c r="B187" s="4">
        <f>IF('True_Odds_Calculator_3-way'!B188="","",'True_Odds_Calculator_3-way'!B188)</f>
        <v>4.0999999999999996</v>
      </c>
      <c r="C187" s="4">
        <f>IF('True_Odds_Calculator_3-way'!C188="","",'True_Odds_Calculator_3-way'!C188)</f>
        <v>1.62</v>
      </c>
      <c r="D187" s="9">
        <f t="shared" si="39"/>
        <v>0.15742704657295475</v>
      </c>
      <c r="E187" s="9">
        <f t="shared" si="40"/>
        <v>0.23581798048294991</v>
      </c>
      <c r="F187" s="9">
        <f t="shared" si="41"/>
        <v>0.60675497294409553</v>
      </c>
      <c r="G187" s="9">
        <f t="shared" si="42"/>
        <v>1.0453415315135011</v>
      </c>
      <c r="H187" s="9">
        <f t="shared" si="43"/>
        <v>6.3521486413491255</v>
      </c>
      <c r="I187" s="9">
        <f t="shared" si="44"/>
        <v>4.2405587476918534</v>
      </c>
      <c r="J187" s="9">
        <f t="shared" si="45"/>
        <v>1.6481117495383706</v>
      </c>
      <c r="K187" s="11">
        <f t="shared" si="46"/>
        <v>0.16339869281045752</v>
      </c>
      <c r="L187" s="11">
        <f t="shared" si="47"/>
        <v>0.24390243902439027</v>
      </c>
      <c r="M187" s="11">
        <f t="shared" si="48"/>
        <v>0.61728395061728392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-0.24208788202624232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0.21747131051557428</v>
      </c>
      <c r="Q187" s="11">
        <f>2*'OddsRatio_working_3-way'!K187*'OddsRatio_working_3-way'!L187*'OddsRatio_working_3-way'!M187</f>
        <v>4.9201653962799623E-2</v>
      </c>
      <c r="R187" s="11">
        <f t="shared" si="49"/>
        <v>0</v>
      </c>
      <c r="S187" s="11">
        <f t="shared" si="50"/>
        <v>-0.89831555671175811</v>
      </c>
      <c r="T187" s="11">
        <f t="shared" si="51"/>
        <v>-0.20323881373569191</v>
      </c>
      <c r="U187" s="11">
        <f>'OddsRatio_working_3-way'!S187-'OddsRatio_working_3-way'!R187^2/3</f>
        <v>-0.89831555671175811</v>
      </c>
      <c r="V187" s="11">
        <f>'OddsRatio_working_3-way'!S187*'OddsRatio_working_3-way'!R187/3-2*'OddsRatio_working_3-way'!R187^3/27-'OddsRatio_working_3-way'!T187</f>
        <v>0.20323881373569191</v>
      </c>
      <c r="W187" s="11">
        <f>'OddsRatio_working_3-way'!V187^2+4*'OddsRatio_working_3-way'!U187^3/27</f>
        <v>-6.6088719239165733E-2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0.16385567937048826</v>
      </c>
      <c r="Y187" s="11">
        <f>IF('OddsRatio_working_3-way'!W187&gt;=0,IF('OddsRatio_working_3-way'!V187+SQRT('OddsRatio_working_3-way'!W187)&gt;0,0,PI()),ACOS('OddsRatio_working_3-way'!V187/(2*'OddsRatio_working_3-way'!X187)))</f>
        <v>0.90182891999515902</v>
      </c>
      <c r="Z187" s="11">
        <f>'OddsRatio_working_3-way'!X187^(1/3)*COS('OddsRatio_working_3-way'!Y187/3)</f>
        <v>0.52267076575675053</v>
      </c>
      <c r="AA187" s="11">
        <f>'OddsRatio_working_3-way'!X187^(1/3)*COS(('OddsRatio_working_3-way'!Y187+2*PI())/3)</f>
        <v>-0.40165766245428042</v>
      </c>
      <c r="AB187" s="11">
        <f>'OddsRatio_working_3-way'!X187^(1/3)*COS(('OddsRatio_working_3-way'!Y187+4*PI())/3)</f>
        <v>-0.12101310330247031</v>
      </c>
      <c r="AC187" s="11">
        <f>'OddsRatio_working_3-way'!X187^(1/3)*SIN('OddsRatio_working_3-way'!Y187/3)</f>
        <v>0.16203021177290156</v>
      </c>
      <c r="AD187" s="11">
        <f>'OddsRatio_working_3-way'!X187^(1/3)*SIN(('OddsRatio_working_3-way'!Y187+2*PI())/3)</f>
        <v>0.37163105507436095</v>
      </c>
      <c r="AE187" s="11">
        <f>'OddsRatio_working_3-way'!X187^(1/3)*SIN(('OddsRatio_working_3-way'!Y187+4*PI())/3)</f>
        <v>-0.53366126684726245</v>
      </c>
      <c r="AF187" s="11">
        <f>-'OddsRatio_working_3-way'!U187/(3*'OddsRatio_working_3-way'!X187^(1/3))*COS(('OddsRatio_working_3-way'!Y187)/3)</f>
        <v>0.52267076575675053</v>
      </c>
      <c r="AG187" s="11">
        <f>-'OddsRatio_working_3-way'!U187/(3*'OddsRatio_working_3-way'!X187^(1/3))*COS(('OddsRatio_working_3-way'!Y187+2*PI())/3)</f>
        <v>-0.40165766245428042</v>
      </c>
      <c r="AH187" s="11">
        <f>-'OddsRatio_working_3-way'!U187/(3*'OddsRatio_working_3-way'!X187^(1/3))*COS(('OddsRatio_working_3-way'!Y187+4*PI())/3)</f>
        <v>-0.12101310330247031</v>
      </c>
      <c r="AI187" s="11">
        <f>'OddsRatio_working_3-way'!U187/(3*'OddsRatio_working_3-way'!X187^(1/3))*SIN(('OddsRatio_working_3-way'!Y187)/3)</f>
        <v>-0.16203021177290156</v>
      </c>
      <c r="AJ187" s="11">
        <f>'OddsRatio_working_3-way'!U187/(3*'OddsRatio_working_3-way'!X187^(1/3))*SIN(('OddsRatio_working_3-way'!Y187+2*PI())/3)</f>
        <v>-0.37163105507436095</v>
      </c>
      <c r="AK187" s="11">
        <f>'OddsRatio_working_3-way'!U187/(3*'OddsRatio_working_3-way'!X187^(1/3))*SIN(('OddsRatio_working_3-way'!Y187+4*PI())/3)</f>
        <v>0.53366126684726245</v>
      </c>
      <c r="AL187" s="11">
        <f>'OddsRatio_working_3-way'!Z187+'OddsRatio_working_3-way'!AF187</f>
        <v>1.0453415315135011</v>
      </c>
      <c r="AM187" s="11">
        <f>'OddsRatio_working_3-way'!AA187+'OddsRatio_working_3-way'!AG187</f>
        <v>-0.80331532490856083</v>
      </c>
      <c r="AN187" s="11">
        <f>'OddsRatio_working_3-way'!AB187+'OddsRatio_working_3-way'!AH187</f>
        <v>-0.24202620660494062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1.0453415315135011</v>
      </c>
      <c r="AS187" s="11">
        <f>IF(('OddsRatio_working_3-way'!X187=0),IF(Q187&gt;0,-Q187^(1/3),(-Q187)^(1/3)),'OddsRatio_working_3-way'!AM187-'OddsRatio_working_3-way'!R187/3)</f>
        <v>-0.80331532490856083</v>
      </c>
      <c r="AT187" s="11">
        <f>IF(('OddsRatio_working_3-way'!X187=0),IF(Q187&gt;0,-Q187^(1/3),(-Q187)^(1/3)),'OddsRatio_working_3-way'!AN187-'OddsRatio_working_3-way'!R187/3)</f>
        <v>-0.24202620660494062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3.38</v>
      </c>
      <c r="C188" s="4">
        <f>IF('True_Odds_Calculator_3-way'!C189="","",'True_Odds_Calculator_3-way'!C189)</f>
        <v>3.36</v>
      </c>
      <c r="D188" s="9">
        <f t="shared" si="39"/>
        <v>0.42784463840603409</v>
      </c>
      <c r="E188" s="9">
        <f t="shared" si="40"/>
        <v>0.28521591715148342</v>
      </c>
      <c r="F188" s="9">
        <f t="shared" si="41"/>
        <v>0.28693944444248243</v>
      </c>
      <c r="G188" s="9">
        <f t="shared" si="42"/>
        <v>1.0529897825284993</v>
      </c>
      <c r="H188" s="9">
        <f t="shared" si="43"/>
        <v>2.3372970238111943</v>
      </c>
      <c r="I188" s="9">
        <f t="shared" si="44"/>
        <v>3.5061156824178279</v>
      </c>
      <c r="J188" s="9">
        <f t="shared" si="45"/>
        <v>3.4850558867672583</v>
      </c>
      <c r="K188" s="11">
        <f t="shared" si="46"/>
        <v>0.44052863436123346</v>
      </c>
      <c r="L188" s="11">
        <f t="shared" si="47"/>
        <v>0.29585798816568049</v>
      </c>
      <c r="M188" s="11">
        <f t="shared" si="48"/>
        <v>0.29761904761904762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-0.27670107482035633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0.23312703336424109</v>
      </c>
      <c r="Q188" s="11">
        <f>2*'OddsRatio_working_3-way'!K188*'OddsRatio_working_3-way'!L188*'OddsRatio_working_3-way'!M188</f>
        <v>7.7579711602076912E-2</v>
      </c>
      <c r="R188" s="11">
        <f t="shared" si="49"/>
        <v>0</v>
      </c>
      <c r="S188" s="11">
        <f t="shared" si="50"/>
        <v>-0.84252304952409396</v>
      </c>
      <c r="T188" s="11">
        <f t="shared" si="51"/>
        <v>-0.28037372696309287</v>
      </c>
      <c r="U188" s="11">
        <f>'OddsRatio_working_3-way'!S188-'OddsRatio_working_3-way'!R188^2/3</f>
        <v>-0.84252304952409396</v>
      </c>
      <c r="V188" s="11">
        <f>'OddsRatio_working_3-way'!S188*'OddsRatio_working_3-way'!R188/3-2*'OddsRatio_working_3-way'!R188^3/27-'OddsRatio_working_3-way'!T188</f>
        <v>0.28037372696309287</v>
      </c>
      <c r="W188" s="11">
        <f>'OddsRatio_working_3-way'!V188^2+4*'OddsRatio_working_3-way'!U188^3/27</f>
        <v>-9.9921804964707012E-3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0.1488301105855647</v>
      </c>
      <c r="Y188" s="11">
        <f>IF('OddsRatio_working_3-way'!W188&gt;=0,IF('OddsRatio_working_3-way'!V188+SQRT('OddsRatio_working_3-way'!W188)&gt;0,0,PI()),ACOS('OddsRatio_working_3-way'!V188/(2*'OddsRatio_working_3-way'!X188)))</f>
        <v>0.3424779320918292</v>
      </c>
      <c r="Z188" s="11">
        <f>'OddsRatio_working_3-way'!X188^(1/3)*COS('OddsRatio_working_3-way'!Y188/3)</f>
        <v>0.52649489126424964</v>
      </c>
      <c r="AA188" s="11">
        <f>'OddsRatio_working_3-way'!X188^(1/3)*COS(('OddsRatio_working_3-way'!Y188+2*PI())/3)</f>
        <v>-0.31552659525707505</v>
      </c>
      <c r="AB188" s="11">
        <f>'OddsRatio_working_3-way'!X188^(1/3)*COS(('OddsRatio_working_3-way'!Y188+4*PI())/3)</f>
        <v>-0.2109682960071747</v>
      </c>
      <c r="AC188" s="11">
        <f>'OddsRatio_working_3-way'!X188^(1/3)*SIN('OddsRatio_working_3-way'!Y188/3)</f>
        <v>6.0366762217939435E-2</v>
      </c>
      <c r="AD188" s="11">
        <f>'OddsRatio_working_3-way'!X188^(1/3)*SIN(('OddsRatio_working_3-way'!Y188+2*PI())/3)</f>
        <v>0.42577456968859617</v>
      </c>
      <c r="AE188" s="11">
        <f>'OddsRatio_working_3-way'!X188^(1/3)*SIN(('OddsRatio_working_3-way'!Y188+4*PI())/3)</f>
        <v>-0.48614133190653563</v>
      </c>
      <c r="AF188" s="11">
        <f>-'OddsRatio_working_3-way'!U188/(3*'OddsRatio_working_3-way'!X188^(1/3))*COS(('OddsRatio_working_3-way'!Y188)/3)</f>
        <v>0.52649489126424964</v>
      </c>
      <c r="AG188" s="11">
        <f>-'OddsRatio_working_3-way'!U188/(3*'OddsRatio_working_3-way'!X188^(1/3))*COS(('OddsRatio_working_3-way'!Y188+2*PI())/3)</f>
        <v>-0.31552659525707505</v>
      </c>
      <c r="AH188" s="11">
        <f>-'OddsRatio_working_3-way'!U188/(3*'OddsRatio_working_3-way'!X188^(1/3))*COS(('OddsRatio_working_3-way'!Y188+4*PI())/3)</f>
        <v>-0.2109682960071747</v>
      </c>
      <c r="AI188" s="11">
        <f>'OddsRatio_working_3-way'!U188/(3*'OddsRatio_working_3-way'!X188^(1/3))*SIN(('OddsRatio_working_3-way'!Y188)/3)</f>
        <v>-6.0366762217939435E-2</v>
      </c>
      <c r="AJ188" s="11">
        <f>'OddsRatio_working_3-way'!U188/(3*'OddsRatio_working_3-way'!X188^(1/3))*SIN(('OddsRatio_working_3-way'!Y188+2*PI())/3)</f>
        <v>-0.42577456968859617</v>
      </c>
      <c r="AK188" s="11">
        <f>'OddsRatio_working_3-way'!U188/(3*'OddsRatio_working_3-way'!X188^(1/3))*SIN(('OddsRatio_working_3-way'!Y188+4*PI())/3)</f>
        <v>0.48614133190653563</v>
      </c>
      <c r="AL188" s="11">
        <f>'OddsRatio_working_3-way'!Z188+'OddsRatio_working_3-way'!AF188</f>
        <v>1.0529897825284993</v>
      </c>
      <c r="AM188" s="11">
        <f>'OddsRatio_working_3-way'!AA188+'OddsRatio_working_3-way'!AG188</f>
        <v>-0.6310531905141501</v>
      </c>
      <c r="AN188" s="11">
        <f>'OddsRatio_working_3-way'!AB188+'OddsRatio_working_3-way'!AH188</f>
        <v>-0.42193659201434941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1.0529897825284993</v>
      </c>
      <c r="AS188" s="11">
        <f>IF(('OddsRatio_working_3-way'!X188=0),IF(Q188&gt;0,-Q188^(1/3),(-Q188)^(1/3)),'OddsRatio_working_3-way'!AM188-'OddsRatio_working_3-way'!R188/3)</f>
        <v>-0.6310531905141501</v>
      </c>
      <c r="AT188" s="11">
        <f>IF(('OddsRatio_working_3-way'!X188=0),IF(Q188&gt;0,-Q188^(1/3),(-Q188)^(1/3)),'OddsRatio_working_3-way'!AN188-'OddsRatio_working_3-way'!R188/3)</f>
        <v>-0.42193659201434941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2.6</v>
      </c>
      <c r="B189" s="4">
        <f>IF('True_Odds_Calculator_3-way'!B190="","",'True_Odds_Calculator_3-way'!B190)</f>
        <v>3.2</v>
      </c>
      <c r="C189" s="4">
        <f>IF('True_Odds_Calculator_3-way'!C190="","",'True_Odds_Calculator_3-way'!C190)</f>
        <v>3.08</v>
      </c>
      <c r="D189" s="9">
        <f t="shared" si="39"/>
        <v>0.37691594011001334</v>
      </c>
      <c r="E189" s="9">
        <f t="shared" si="40"/>
        <v>0.30552745699329603</v>
      </c>
      <c r="F189" s="9">
        <f t="shared" si="41"/>
        <v>0.31755660289669069</v>
      </c>
      <c r="G189" s="9">
        <f t="shared" si="42"/>
        <v>1.0331946622304602</v>
      </c>
      <c r="H189" s="9">
        <f t="shared" si="43"/>
        <v>2.6531114595687364</v>
      </c>
      <c r="I189" s="9">
        <f t="shared" si="44"/>
        <v>3.2730282569070126</v>
      </c>
      <c r="J189" s="9">
        <f t="shared" si="45"/>
        <v>3.149044897439357</v>
      </c>
      <c r="K189" s="11">
        <f t="shared" si="46"/>
        <v>0.38461538461538458</v>
      </c>
      <c r="L189" s="11">
        <f t="shared" si="47"/>
        <v>0.3125</v>
      </c>
      <c r="M189" s="11">
        <f t="shared" si="48"/>
        <v>0.32467532467532467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-0.28571428571428581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0.22945804195804193</v>
      </c>
      <c r="Q189" s="11">
        <f>2*'OddsRatio_working_3-way'!K189*'OddsRatio_working_3-way'!L189*'OddsRatio_working_3-way'!M189</f>
        <v>7.8046953046953041E-2</v>
      </c>
      <c r="R189" s="11">
        <f t="shared" si="49"/>
        <v>0</v>
      </c>
      <c r="S189" s="11">
        <f t="shared" si="50"/>
        <v>-0.80310314685314643</v>
      </c>
      <c r="T189" s="11">
        <f t="shared" si="51"/>
        <v>-0.27316433566433557</v>
      </c>
      <c r="U189" s="11">
        <f>'OddsRatio_working_3-way'!S189-'OddsRatio_working_3-way'!R189^2/3</f>
        <v>-0.80310314685314643</v>
      </c>
      <c r="V189" s="11">
        <f>'OddsRatio_working_3-way'!S189*'OddsRatio_working_3-way'!R189/3-2*'OddsRatio_working_3-way'!R189^3/27-'OddsRatio_working_3-way'!T189</f>
        <v>0.27316433566433557</v>
      </c>
      <c r="W189" s="11">
        <f>'OddsRatio_working_3-way'!V189^2+4*'OddsRatio_working_3-way'!U189^3/27</f>
        <v>-2.1191987119952849E-3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0.13850808008103091</v>
      </c>
      <c r="Y189" s="11">
        <f>IF('OddsRatio_working_3-way'!W189&gt;=0,IF('OddsRatio_working_3-way'!V189+SQRT('OddsRatio_working_3-way'!W189)&gt;0,0,PI()),ACOS('OddsRatio_working_3-way'!V189/(2*'OddsRatio_working_3-way'!X189)))</f>
        <v>0.16695529840816015</v>
      </c>
      <c r="Z189" s="11">
        <f>'OddsRatio_working_3-way'!X189^(1/3)*COS('OddsRatio_working_3-way'!Y189/3)</f>
        <v>0.5165973311152301</v>
      </c>
      <c r="AA189" s="11">
        <f>'OddsRatio_working_3-way'!X189^(1/3)*COS(('OddsRatio_working_3-way'!Y189+2*PI())/3)</f>
        <v>-0.28322224529152568</v>
      </c>
      <c r="AB189" s="11">
        <f>'OddsRatio_working_3-way'!X189^(1/3)*COS(('OddsRatio_working_3-way'!Y189+4*PI())/3)</f>
        <v>-0.23337508582370445</v>
      </c>
      <c r="AC189" s="11">
        <f>'OddsRatio_working_3-way'!X189^(1/3)*SIN('OddsRatio_working_3-way'!Y189/3)</f>
        <v>2.8779270937084978E-2</v>
      </c>
      <c r="AD189" s="11">
        <f>'OddsRatio_working_3-way'!X189^(1/3)*SIN(('OddsRatio_working_3-way'!Y189+2*PI())/3)</f>
        <v>0.43299677680448806</v>
      </c>
      <c r="AE189" s="11">
        <f>'OddsRatio_working_3-way'!X189^(1/3)*SIN(('OddsRatio_working_3-way'!Y189+4*PI())/3)</f>
        <v>-0.46177604774157288</v>
      </c>
      <c r="AF189" s="11">
        <f>-'OddsRatio_working_3-way'!U189/(3*'OddsRatio_working_3-way'!X189^(1/3))*COS(('OddsRatio_working_3-way'!Y189)/3)</f>
        <v>0.5165973311152301</v>
      </c>
      <c r="AG189" s="11">
        <f>-'OddsRatio_working_3-way'!U189/(3*'OddsRatio_working_3-way'!X189^(1/3))*COS(('OddsRatio_working_3-way'!Y189+2*PI())/3)</f>
        <v>-0.28322224529152568</v>
      </c>
      <c r="AH189" s="11">
        <f>-'OddsRatio_working_3-way'!U189/(3*'OddsRatio_working_3-way'!X189^(1/3))*COS(('OddsRatio_working_3-way'!Y189+4*PI())/3)</f>
        <v>-0.23337508582370445</v>
      </c>
      <c r="AI189" s="11">
        <f>'OddsRatio_working_3-way'!U189/(3*'OddsRatio_working_3-way'!X189^(1/3))*SIN(('OddsRatio_working_3-way'!Y189)/3)</f>
        <v>-2.8779270937084978E-2</v>
      </c>
      <c r="AJ189" s="11">
        <f>'OddsRatio_working_3-way'!U189/(3*'OddsRatio_working_3-way'!X189^(1/3))*SIN(('OddsRatio_working_3-way'!Y189+2*PI())/3)</f>
        <v>-0.43299677680448806</v>
      </c>
      <c r="AK189" s="11">
        <f>'OddsRatio_working_3-way'!U189/(3*'OddsRatio_working_3-way'!X189^(1/3))*SIN(('OddsRatio_working_3-way'!Y189+4*PI())/3)</f>
        <v>0.46177604774157288</v>
      </c>
      <c r="AL189" s="11">
        <f>'OddsRatio_working_3-way'!Z189+'OddsRatio_working_3-way'!AF189</f>
        <v>1.0331946622304602</v>
      </c>
      <c r="AM189" s="11">
        <f>'OddsRatio_working_3-way'!AA189+'OddsRatio_working_3-way'!AG189</f>
        <v>-0.56644449058305135</v>
      </c>
      <c r="AN189" s="11">
        <f>'OddsRatio_working_3-way'!AB189+'OddsRatio_working_3-way'!AH189</f>
        <v>-0.4667501716474089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1.0331946622304602</v>
      </c>
      <c r="AS189" s="11">
        <f>IF(('OddsRatio_working_3-way'!X189=0),IF(Q189&gt;0,-Q189^(1/3),(-Q189)^(1/3)),'OddsRatio_working_3-way'!AM189-'OddsRatio_working_3-way'!R189/3)</f>
        <v>-0.56644449058305135</v>
      </c>
      <c r="AT189" s="11">
        <f>IF(('OddsRatio_working_3-way'!X189=0),IF(Q189&gt;0,-Q189^(1/3),(-Q189)^(1/3)),'OddsRatio_working_3-way'!AN189-'OddsRatio_working_3-way'!R189/3)</f>
        <v>-0.4667501716474089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2.85</v>
      </c>
      <c r="B190" s="4">
        <f>IF('True_Odds_Calculator_3-way'!B191="","",'True_Odds_Calculator_3-way'!B191)</f>
        <v>2.83</v>
      </c>
      <c r="C190" s="4">
        <f>IF('True_Odds_Calculator_3-way'!C191="","",'True_Odds_Calculator_3-way'!C191)</f>
        <v>3.15</v>
      </c>
      <c r="D190" s="9">
        <f t="shared" si="39"/>
        <v>0.34353216026485822</v>
      </c>
      <c r="E190" s="9">
        <f t="shared" si="40"/>
        <v>0.34598761695107422</v>
      </c>
      <c r="F190" s="9">
        <f t="shared" si="41"/>
        <v>0.31048022278406751</v>
      </c>
      <c r="G190" s="9">
        <f t="shared" si="42"/>
        <v>1.0329381699353339</v>
      </c>
      <c r="H190" s="9">
        <f t="shared" si="43"/>
        <v>2.9109356143803677</v>
      </c>
      <c r="I190" s="9">
        <f t="shared" si="44"/>
        <v>2.8902768509816612</v>
      </c>
      <c r="J190" s="9">
        <f t="shared" si="45"/>
        <v>3.2208170653609685</v>
      </c>
      <c r="K190" s="11">
        <f t="shared" si="46"/>
        <v>0.35087719298245612</v>
      </c>
      <c r="L190" s="11">
        <f t="shared" si="47"/>
        <v>0.35335689045936397</v>
      </c>
      <c r="M190" s="11">
        <f t="shared" si="48"/>
        <v>0.31746031746031744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-0.28649657122783401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0.22947041730750117</v>
      </c>
      <c r="Q190" s="11">
        <f>2*'OddsRatio_working_3-way'!K190*'OddsRatio_working_3-way'!L190*'OddsRatio_working_3-way'!M190</f>
        <v>7.8720554822470382E-2</v>
      </c>
      <c r="R190" s="11">
        <f t="shared" si="49"/>
        <v>0</v>
      </c>
      <c r="S190" s="11">
        <f t="shared" si="50"/>
        <v>-0.80095345059126988</v>
      </c>
      <c r="T190" s="11">
        <f t="shared" si="51"/>
        <v>-0.27476962284434642</v>
      </c>
      <c r="U190" s="11">
        <f>'OddsRatio_working_3-way'!S190-'OddsRatio_working_3-way'!R190^2/3</f>
        <v>-0.80095345059126988</v>
      </c>
      <c r="V190" s="11">
        <f>'OddsRatio_working_3-way'!S190*'OddsRatio_working_3-way'!R190/3-2*'OddsRatio_working_3-way'!R190^3/27-'OddsRatio_working_3-way'!T190</f>
        <v>0.27476962284434642</v>
      </c>
      <c r="W190" s="11">
        <f>'OddsRatio_working_3-way'!V190^2+4*'OddsRatio_working_3-way'!U190^3/27</f>
        <v>-6.2503329016252995E-4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0.13795232775146177</v>
      </c>
      <c r="Y190" s="11">
        <f>IF('OddsRatio_working_3-way'!W190&gt;=0,IF('OddsRatio_working_3-way'!V190+SQRT('OddsRatio_working_3-way'!W190)&gt;0,0,PI()),ACOS('OddsRatio_working_3-way'!V190/(2*'OddsRatio_working_3-way'!X190)))</f>
        <v>9.0737886710198445E-2</v>
      </c>
      <c r="Z190" s="11">
        <f>'OddsRatio_working_3-way'!X190^(1/3)*COS('OddsRatio_working_3-way'!Y190/3)</f>
        <v>0.51646908496766697</v>
      </c>
      <c r="AA190" s="11">
        <f>'OddsRatio_working_3-way'!X190^(1/3)*COS(('OddsRatio_working_3-way'!Y190+2*PI())/3)</f>
        <v>-0.27176694257816564</v>
      </c>
      <c r="AB190" s="11">
        <f>'OddsRatio_working_3-way'!X190^(1/3)*COS(('OddsRatio_working_3-way'!Y190+4*PI())/3)</f>
        <v>-0.24470214238950144</v>
      </c>
      <c r="AC190" s="11">
        <f>'OddsRatio_working_3-way'!X190^(1/3)*SIN('OddsRatio_working_3-way'!Y190/3)</f>
        <v>1.5625869674488885E-2</v>
      </c>
      <c r="AD190" s="11">
        <f>'OddsRatio_working_3-way'!X190^(1/3)*SIN(('OddsRatio_working_3-way'!Y190+2*PI())/3)</f>
        <v>0.43946241301405897</v>
      </c>
      <c r="AE190" s="11">
        <f>'OddsRatio_working_3-way'!X190^(1/3)*SIN(('OddsRatio_working_3-way'!Y190+4*PI())/3)</f>
        <v>-0.45508828268854767</v>
      </c>
      <c r="AF190" s="11">
        <f>-'OddsRatio_working_3-way'!U190/(3*'OddsRatio_working_3-way'!X190^(1/3))*COS(('OddsRatio_working_3-way'!Y190)/3)</f>
        <v>0.51646908496766686</v>
      </c>
      <c r="AG190" s="11">
        <f>-'OddsRatio_working_3-way'!U190/(3*'OddsRatio_working_3-way'!X190^(1/3))*COS(('OddsRatio_working_3-way'!Y190+2*PI())/3)</f>
        <v>-0.27176694257816558</v>
      </c>
      <c r="AH190" s="11">
        <f>-'OddsRatio_working_3-way'!U190/(3*'OddsRatio_working_3-way'!X190^(1/3))*COS(('OddsRatio_working_3-way'!Y190+4*PI())/3)</f>
        <v>-0.24470214238950141</v>
      </c>
      <c r="AI190" s="11">
        <f>'OddsRatio_working_3-way'!U190/(3*'OddsRatio_working_3-way'!X190^(1/3))*SIN(('OddsRatio_working_3-way'!Y190)/3)</f>
        <v>-1.5625869674488882E-2</v>
      </c>
      <c r="AJ190" s="11">
        <f>'OddsRatio_working_3-way'!U190/(3*'OddsRatio_working_3-way'!X190^(1/3))*SIN(('OddsRatio_working_3-way'!Y190+2*PI())/3)</f>
        <v>-0.43946241301405886</v>
      </c>
      <c r="AK190" s="11">
        <f>'OddsRatio_working_3-way'!U190/(3*'OddsRatio_working_3-way'!X190^(1/3))*SIN(('OddsRatio_working_3-way'!Y190+4*PI())/3)</f>
        <v>0.45508828268854756</v>
      </c>
      <c r="AL190" s="11">
        <f>'OddsRatio_working_3-way'!Z190+'OddsRatio_working_3-way'!AF190</f>
        <v>1.0329381699353339</v>
      </c>
      <c r="AM190" s="11">
        <f>'OddsRatio_working_3-way'!AA190+'OddsRatio_working_3-way'!AG190</f>
        <v>-0.54353388515633116</v>
      </c>
      <c r="AN190" s="11">
        <f>'OddsRatio_working_3-way'!AB190+'OddsRatio_working_3-way'!AH190</f>
        <v>-0.48940428477900288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1.0329381699353339</v>
      </c>
      <c r="AS190" s="11">
        <f>IF(('OddsRatio_working_3-way'!X190=0),IF(Q190&gt;0,-Q190^(1/3),(-Q190)^(1/3)),'OddsRatio_working_3-way'!AM190-'OddsRatio_working_3-way'!R190/3)</f>
        <v>-0.54353388515633116</v>
      </c>
      <c r="AT190" s="11">
        <f>IF(('OddsRatio_working_3-way'!X190=0),IF(Q190&gt;0,-Q190^(1/3),(-Q190)^(1/3)),'OddsRatio_working_3-way'!AN190-'OddsRatio_working_3-way'!R190/3)</f>
        <v>-0.48940428477900288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2.11</v>
      </c>
      <c r="B191" s="4">
        <f>IF('True_Odds_Calculator_3-way'!B192="","",'True_Odds_Calculator_3-way'!B192)</f>
        <v>3.3</v>
      </c>
      <c r="C191" s="4">
        <f>IF('True_Odds_Calculator_3-way'!C192="","",'True_Odds_Calculator_3-way'!C192)</f>
        <v>3.81</v>
      </c>
      <c r="D191" s="9">
        <f t="shared" si="39"/>
        <v>0.45879690947726043</v>
      </c>
      <c r="E191" s="9">
        <f t="shared" si="40"/>
        <v>0.29033943684593816</v>
      </c>
      <c r="F191" s="9">
        <f t="shared" si="41"/>
        <v>0.25086365367680163</v>
      </c>
      <c r="G191" s="9">
        <f t="shared" si="42"/>
        <v>1.062714987286665</v>
      </c>
      <c r="H191" s="9">
        <f t="shared" si="43"/>
        <v>2.1796136358881979</v>
      </c>
      <c r="I191" s="9">
        <f t="shared" si="44"/>
        <v>3.4442444707593292</v>
      </c>
      <c r="J191" s="9">
        <f t="shared" si="45"/>
        <v>3.9862291142755288</v>
      </c>
      <c r="K191" s="11">
        <f t="shared" si="46"/>
        <v>0.47393364928909953</v>
      </c>
      <c r="L191" s="11">
        <f t="shared" si="47"/>
        <v>0.30303030303030304</v>
      </c>
      <c r="M191" s="11">
        <f t="shared" si="48"/>
        <v>0.26246719160104987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-0.27041810424278623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0.23446013668799803</v>
      </c>
      <c r="Q191" s="11">
        <f>2*'OddsRatio_working_3-way'!K191*'OddsRatio_working_3-way'!L191*'OddsRatio_working_3-way'!M191</f>
        <v>7.5389111475240522E-2</v>
      </c>
      <c r="R191" s="11">
        <f t="shared" si="49"/>
        <v>0</v>
      </c>
      <c r="S191" s="11">
        <f t="shared" si="50"/>
        <v>-0.86702825369079395</v>
      </c>
      <c r="T191" s="11">
        <f t="shared" si="51"/>
        <v>-0.27878721983626814</v>
      </c>
      <c r="U191" s="11">
        <f>'OddsRatio_working_3-way'!S191-'OddsRatio_working_3-way'!R191^2/3</f>
        <v>-0.86702825369079395</v>
      </c>
      <c r="V191" s="11">
        <f>'OddsRatio_working_3-way'!S191*'OddsRatio_working_3-way'!R191/3-2*'OddsRatio_working_3-way'!R191^3/27-'OddsRatio_working_3-way'!T191</f>
        <v>0.27878721983626814</v>
      </c>
      <c r="W191" s="11">
        <f>'OddsRatio_working_3-way'!V191^2+4*'OddsRatio_working_3-way'!U191^3/27</f>
        <v>-1.8837401469603277E-2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0.15537029591723683</v>
      </c>
      <c r="Y191" s="11">
        <f>IF('OddsRatio_working_3-way'!W191&gt;=0,IF('OddsRatio_working_3-way'!V191+SQRT('OddsRatio_working_3-way'!W191)&gt;0,0,PI()),ACOS('OddsRatio_working_3-way'!V191/(2*'OddsRatio_working_3-way'!X191)))</f>
        <v>0.45747577331508515</v>
      </c>
      <c r="Z191" s="11">
        <f>'OddsRatio_working_3-way'!X191^(1/3)*COS('OddsRatio_working_3-way'!Y191/3)</f>
        <v>0.53135749364333251</v>
      </c>
      <c r="AA191" s="11">
        <f>'OddsRatio_working_3-way'!X191^(1/3)*COS(('OddsRatio_working_3-way'!Y191+2*PI())/3)</f>
        <v>-0.33639984610968171</v>
      </c>
      <c r="AB191" s="11">
        <f>'OddsRatio_working_3-way'!X191^(1/3)*COS(('OddsRatio_working_3-way'!Y191+4*PI())/3)</f>
        <v>-0.194957647533651</v>
      </c>
      <c r="AC191" s="11">
        <f>'OddsRatio_working_3-way'!X191^(1/3)*SIN('OddsRatio_working_3-way'!Y191/3)</f>
        <v>8.166169142264397E-2</v>
      </c>
      <c r="AD191" s="11">
        <f>'OddsRatio_working_3-way'!X191^(1/3)*SIN(('OddsRatio_working_3-way'!Y191+2*PI())/3)</f>
        <v>0.41933824227503247</v>
      </c>
      <c r="AE191" s="11">
        <f>'OddsRatio_working_3-way'!X191^(1/3)*SIN(('OddsRatio_working_3-way'!Y191+4*PI())/3)</f>
        <v>-0.50099993369767626</v>
      </c>
      <c r="AF191" s="11">
        <f>-'OddsRatio_working_3-way'!U191/(3*'OddsRatio_working_3-way'!X191^(1/3))*COS(('OddsRatio_working_3-way'!Y191)/3)</f>
        <v>0.5313574936433324</v>
      </c>
      <c r="AG191" s="11">
        <f>-'OddsRatio_working_3-way'!U191/(3*'OddsRatio_working_3-way'!X191^(1/3))*COS(('OddsRatio_working_3-way'!Y191+2*PI())/3)</f>
        <v>-0.3363998461096816</v>
      </c>
      <c r="AH191" s="11">
        <f>-'OddsRatio_working_3-way'!U191/(3*'OddsRatio_working_3-way'!X191^(1/3))*COS(('OddsRatio_working_3-way'!Y191+4*PI())/3)</f>
        <v>-0.19495764753365097</v>
      </c>
      <c r="AI191" s="11">
        <f>'OddsRatio_working_3-way'!U191/(3*'OddsRatio_working_3-way'!X191^(1/3))*SIN(('OddsRatio_working_3-way'!Y191)/3)</f>
        <v>-8.1661691422643956E-2</v>
      </c>
      <c r="AJ191" s="11">
        <f>'OddsRatio_working_3-way'!U191/(3*'OddsRatio_working_3-way'!X191^(1/3))*SIN(('OddsRatio_working_3-way'!Y191+2*PI())/3)</f>
        <v>-0.41933824227503236</v>
      </c>
      <c r="AK191" s="11">
        <f>'OddsRatio_working_3-way'!U191/(3*'OddsRatio_working_3-way'!X191^(1/3))*SIN(('OddsRatio_working_3-way'!Y191+4*PI())/3)</f>
        <v>0.50099993369767615</v>
      </c>
      <c r="AL191" s="11">
        <f>'OddsRatio_working_3-way'!Z191+'OddsRatio_working_3-way'!AF191</f>
        <v>1.062714987286665</v>
      </c>
      <c r="AM191" s="11">
        <f>'OddsRatio_working_3-way'!AA191+'OddsRatio_working_3-way'!AG191</f>
        <v>-0.67279969221936331</v>
      </c>
      <c r="AN191" s="11">
        <f>'OddsRatio_working_3-way'!AB191+'OddsRatio_working_3-way'!AH191</f>
        <v>-0.38991529506730194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1.062714987286665</v>
      </c>
      <c r="AS191" s="11">
        <f>IF(('OddsRatio_working_3-way'!X191=0),IF(Q191&gt;0,-Q191^(1/3),(-Q191)^(1/3)),'OddsRatio_working_3-way'!AM191-'OddsRatio_working_3-way'!R191/3)</f>
        <v>-0.67279969221936331</v>
      </c>
      <c r="AT191" s="11">
        <f>IF(('OddsRatio_working_3-way'!X191=0),IF(Q191&gt;0,-Q191^(1/3),(-Q191)^(1/3)),'OddsRatio_working_3-way'!AN191-'OddsRatio_working_3-way'!R191/3)</f>
        <v>-0.38991529506730194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2.81</v>
      </c>
      <c r="B192" s="4">
        <f>IF('True_Odds_Calculator_3-way'!B193="","",'True_Odds_Calculator_3-way'!B193)</f>
        <v>2.98</v>
      </c>
      <c r="C192" s="4">
        <f>IF('True_Odds_Calculator_3-way'!C193="","",'True_Odds_Calculator_3-way'!C193)</f>
        <v>2.88</v>
      </c>
      <c r="D192" s="9">
        <f t="shared" si="39"/>
        <v>0.34280890233609868</v>
      </c>
      <c r="E192" s="9">
        <f t="shared" si="40"/>
        <v>0.32287914490983727</v>
      </c>
      <c r="F192" s="9">
        <f t="shared" si="41"/>
        <v>0.33431195275406411</v>
      </c>
      <c r="G192" s="9">
        <f t="shared" si="42"/>
        <v>1.0591586209106607</v>
      </c>
      <c r="H192" s="9">
        <f t="shared" si="43"/>
        <v>2.9170771038482957</v>
      </c>
      <c r="I192" s="9">
        <f t="shared" si="44"/>
        <v>3.0971340694031078</v>
      </c>
      <c r="J192" s="9">
        <f t="shared" si="45"/>
        <v>2.9912182073120426</v>
      </c>
      <c r="K192" s="11">
        <f t="shared" si="46"/>
        <v>0.35587188612099646</v>
      </c>
      <c r="L192" s="11">
        <f t="shared" si="47"/>
        <v>0.33557046979865773</v>
      </c>
      <c r="M192" s="11">
        <f t="shared" si="48"/>
        <v>0.34722222222222221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-0.27937435811698397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0.23510831402708449</v>
      </c>
      <c r="Q192" s="11">
        <f>2*'OddsRatio_working_3-way'!K192*'OddsRatio_working_3-way'!L192*'OddsRatio_working_3-way'!M192</f>
        <v>8.293062223177583E-2</v>
      </c>
      <c r="R192" s="11">
        <f t="shared" si="49"/>
        <v>0</v>
      </c>
      <c r="S192" s="11">
        <f t="shared" si="50"/>
        <v>-0.84155294570246952</v>
      </c>
      <c r="T192" s="11">
        <f t="shared" si="51"/>
        <v>-0.29684407255819029</v>
      </c>
      <c r="U192" s="11">
        <f>'OddsRatio_working_3-way'!S192-'OddsRatio_working_3-way'!R192^2/3</f>
        <v>-0.84155294570246952</v>
      </c>
      <c r="V192" s="11">
        <f>'OddsRatio_working_3-way'!S192*'OddsRatio_working_3-way'!R192/3-2*'OddsRatio_working_3-way'!R192^3/27-'OddsRatio_working_3-way'!T192</f>
        <v>0.29684407255819029</v>
      </c>
      <c r="W192" s="11">
        <f>'OddsRatio_working_3-way'!V192^2+4*'OddsRatio_working_3-way'!U192^3/27</f>
        <v>-1.7950125993128341E-4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0.14857313407280556</v>
      </c>
      <c r="Y192" s="11">
        <f>IF('OddsRatio_working_3-way'!W192&gt;=0,IF('OddsRatio_working_3-way'!V192+SQRT('OddsRatio_working_3-way'!W192)&gt;0,0,PI()),ACOS('OddsRatio_working_3-way'!V192/(2*'OddsRatio_working_3-way'!X192)))</f>
        <v>4.5103550461879083E-2</v>
      </c>
      <c r="Z192" s="11">
        <f>'OddsRatio_working_3-way'!X192^(1/3)*COS('OddsRatio_working_3-way'!Y192/3)</f>
        <v>0.52957931045533035</v>
      </c>
      <c r="AA192" s="11">
        <f>'OddsRatio_working_3-way'!X192^(1/3)*COS(('OddsRatio_working_3-way'!Y192+2*PI())/3)</f>
        <v>-0.2716854422646891</v>
      </c>
      <c r="AB192" s="11">
        <f>'OddsRatio_working_3-way'!X192^(1/3)*COS(('OddsRatio_working_3-way'!Y192+4*PI())/3)</f>
        <v>-0.25789386819064086</v>
      </c>
      <c r="AC192" s="11">
        <f>'OddsRatio_working_3-way'!X192^(1/3)*SIN('OddsRatio_working_3-way'!Y192/3)</f>
        <v>7.9625690042004031E-3</v>
      </c>
      <c r="AD192" s="11">
        <f>'OddsRatio_working_3-way'!X192^(1/3)*SIN(('OddsRatio_working_3-way'!Y192+2*PI())/3)</f>
        <v>0.45464785167086191</v>
      </c>
      <c r="AE192" s="11">
        <f>'OddsRatio_working_3-way'!X192^(1/3)*SIN(('OddsRatio_working_3-way'!Y192+4*PI())/3)</f>
        <v>-0.46261042067506231</v>
      </c>
      <c r="AF192" s="11">
        <f>-'OddsRatio_working_3-way'!U192/(3*'OddsRatio_working_3-way'!X192^(1/3))*COS(('OddsRatio_working_3-way'!Y192)/3)</f>
        <v>0.52957931045533047</v>
      </c>
      <c r="AG192" s="11">
        <f>-'OddsRatio_working_3-way'!U192/(3*'OddsRatio_working_3-way'!X192^(1/3))*COS(('OddsRatio_working_3-way'!Y192+2*PI())/3)</f>
        <v>-0.27168544226468916</v>
      </c>
      <c r="AH192" s="11">
        <f>-'OddsRatio_working_3-way'!U192/(3*'OddsRatio_working_3-way'!X192^(1/3))*COS(('OddsRatio_working_3-way'!Y192+4*PI())/3)</f>
        <v>-0.25789386819064092</v>
      </c>
      <c r="AI192" s="11">
        <f>'OddsRatio_working_3-way'!U192/(3*'OddsRatio_working_3-way'!X192^(1/3))*SIN(('OddsRatio_working_3-way'!Y192)/3)</f>
        <v>-7.9625690042004049E-3</v>
      </c>
      <c r="AJ192" s="11">
        <f>'OddsRatio_working_3-way'!U192/(3*'OddsRatio_working_3-way'!X192^(1/3))*SIN(('OddsRatio_working_3-way'!Y192+2*PI())/3)</f>
        <v>-0.45464785167086202</v>
      </c>
      <c r="AK192" s="11">
        <f>'OddsRatio_working_3-way'!U192/(3*'OddsRatio_working_3-way'!X192^(1/3))*SIN(('OddsRatio_working_3-way'!Y192+4*PI())/3)</f>
        <v>0.46261042067506242</v>
      </c>
      <c r="AL192" s="11">
        <f>'OddsRatio_working_3-way'!Z192+'OddsRatio_working_3-way'!AF192</f>
        <v>1.0591586209106607</v>
      </c>
      <c r="AM192" s="11">
        <f>'OddsRatio_working_3-way'!AA192+'OddsRatio_working_3-way'!AG192</f>
        <v>-0.54337088452937832</v>
      </c>
      <c r="AN192" s="11">
        <f>'OddsRatio_working_3-way'!AB192+'OddsRatio_working_3-way'!AH192</f>
        <v>-0.51578773638128173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1.0591586209106607</v>
      </c>
      <c r="AS192" s="11">
        <f>IF(('OddsRatio_working_3-way'!X192=0),IF(Q192&gt;0,-Q192^(1/3),(-Q192)^(1/3)),'OddsRatio_working_3-way'!AM192-'OddsRatio_working_3-way'!R192/3)</f>
        <v>-0.54337088452937832</v>
      </c>
      <c r="AT192" s="11">
        <f>IF(('OddsRatio_working_3-way'!X192=0),IF(Q192&gt;0,-Q192^(1/3),(-Q192)^(1/3)),'OddsRatio_working_3-way'!AN192-'OddsRatio_working_3-way'!R192/3)</f>
        <v>-0.51578773638128173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3.95</v>
      </c>
      <c r="B193" s="4">
        <f>IF('True_Odds_Calculator_3-way'!B194="","",'True_Odds_Calculator_3-way'!B194)</f>
        <v>3.55</v>
      </c>
      <c r="C193" s="4">
        <f>IF('True_Odds_Calculator_3-way'!C194="","",'True_Odds_Calculator_3-way'!C194)</f>
        <v>2</v>
      </c>
      <c r="D193" s="9">
        <f t="shared" si="39"/>
        <v>0.24294907108124589</v>
      </c>
      <c r="E193" s="9">
        <f t="shared" si="40"/>
        <v>0.2707408866371725</v>
      </c>
      <c r="F193" s="9">
        <f t="shared" si="41"/>
        <v>0.48631004228158164</v>
      </c>
      <c r="G193" s="9">
        <f t="shared" si="42"/>
        <v>1.0563013572748376</v>
      </c>
      <c r="H193" s="9">
        <f t="shared" si="43"/>
        <v>4.1160890039607709</v>
      </c>
      <c r="I193" s="9">
        <f t="shared" si="44"/>
        <v>3.6935684610508357</v>
      </c>
      <c r="J193" s="9">
        <f t="shared" si="45"/>
        <v>2.0563013572748376</v>
      </c>
      <c r="K193" s="11">
        <f t="shared" si="46"/>
        <v>0.25316455696202528</v>
      </c>
      <c r="L193" s="11">
        <f t="shared" si="47"/>
        <v>0.28169014084507044</v>
      </c>
      <c r="M193" s="11">
        <f t="shared" si="48"/>
        <v>0.5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-0.26822963095025854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0.23177036904974146</v>
      </c>
      <c r="Q193" s="11">
        <f>2*'OddsRatio_working_3-way'!K193*'OddsRatio_working_3-way'!L193*'OddsRatio_working_3-way'!M193</f>
        <v>7.1313959707612756E-2</v>
      </c>
      <c r="R193" s="11">
        <f t="shared" si="49"/>
        <v>0</v>
      </c>
      <c r="S193" s="11">
        <f t="shared" si="50"/>
        <v>-0.86407444333665651</v>
      </c>
      <c r="T193" s="11">
        <f t="shared" si="51"/>
        <v>-0.265869059488202</v>
      </c>
      <c r="U193" s="11">
        <f>'OddsRatio_working_3-way'!S193-'OddsRatio_working_3-way'!R193^2/3</f>
        <v>-0.86407444333665651</v>
      </c>
      <c r="V193" s="11">
        <f>'OddsRatio_working_3-way'!S193*'OddsRatio_working_3-way'!R193/3-2*'OddsRatio_working_3-way'!R193^3/27-'OddsRatio_working_3-way'!T193</f>
        <v>0.265869059488202</v>
      </c>
      <c r="W193" s="11">
        <f>'OddsRatio_working_3-way'!V193^2+4*'OddsRatio_working_3-way'!U193^3/27</f>
        <v>-2.488983184743776E-2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0.15457699427840066</v>
      </c>
      <c r="Y193" s="11">
        <f>IF('OddsRatio_working_3-way'!W193&gt;=0,IF('OddsRatio_working_3-way'!V193+SQRT('OddsRatio_working_3-way'!W193)&gt;0,0,PI()),ACOS('OddsRatio_working_3-way'!V193/(2*'OddsRatio_working_3-way'!X193)))</f>
        <v>0.53554801981909539</v>
      </c>
      <c r="Z193" s="11">
        <f>'OddsRatio_working_3-way'!X193^(1/3)*COS('OddsRatio_working_3-way'!Y193/3)</f>
        <v>0.52815067863741882</v>
      </c>
      <c r="AA193" s="11">
        <f>'OddsRatio_working_3-way'!X193^(1/3)*COS(('OddsRatio_working_3-way'!Y193+2*PI())/3)</f>
        <v>-0.34660567510676749</v>
      </c>
      <c r="AB193" s="11">
        <f>'OddsRatio_working_3-way'!X193^(1/3)*COS(('OddsRatio_working_3-way'!Y193+4*PI())/3)</f>
        <v>-0.18154500353065145</v>
      </c>
      <c r="AC193" s="11">
        <f>'OddsRatio_working_3-way'!X193^(1/3)*SIN('OddsRatio_working_3-way'!Y193/3)</f>
        <v>9.5297823167091109E-2</v>
      </c>
      <c r="AD193" s="11">
        <f>'OddsRatio_working_3-way'!X193^(1/3)*SIN(('OddsRatio_working_3-way'!Y193+2*PI())/3)</f>
        <v>0.40974299314245044</v>
      </c>
      <c r="AE193" s="11">
        <f>'OddsRatio_working_3-way'!X193^(1/3)*SIN(('OddsRatio_working_3-way'!Y193+4*PI())/3)</f>
        <v>-0.50504081630954145</v>
      </c>
      <c r="AF193" s="11">
        <f>-'OddsRatio_working_3-way'!U193/(3*'OddsRatio_working_3-way'!X193^(1/3))*COS(('OddsRatio_working_3-way'!Y193)/3)</f>
        <v>0.52815067863741871</v>
      </c>
      <c r="AG193" s="11">
        <f>-'OddsRatio_working_3-way'!U193/(3*'OddsRatio_working_3-way'!X193^(1/3))*COS(('OddsRatio_working_3-way'!Y193+2*PI())/3)</f>
        <v>-0.34660567510676743</v>
      </c>
      <c r="AH193" s="11">
        <f>-'OddsRatio_working_3-way'!U193/(3*'OddsRatio_working_3-way'!X193^(1/3))*COS(('OddsRatio_working_3-way'!Y193+4*PI())/3)</f>
        <v>-0.18154500353065139</v>
      </c>
      <c r="AI193" s="11">
        <f>'OddsRatio_working_3-way'!U193/(3*'OddsRatio_working_3-way'!X193^(1/3))*SIN(('OddsRatio_working_3-way'!Y193)/3)</f>
        <v>-9.5297823167091095E-2</v>
      </c>
      <c r="AJ193" s="11">
        <f>'OddsRatio_working_3-way'!U193/(3*'OddsRatio_working_3-way'!X193^(1/3))*SIN(('OddsRatio_working_3-way'!Y193+2*PI())/3)</f>
        <v>-0.40974299314245033</v>
      </c>
      <c r="AK193" s="11">
        <f>'OddsRatio_working_3-way'!U193/(3*'OddsRatio_working_3-way'!X193^(1/3))*SIN(('OddsRatio_working_3-way'!Y193+4*PI())/3)</f>
        <v>0.50504081630954134</v>
      </c>
      <c r="AL193" s="11">
        <f>'OddsRatio_working_3-way'!Z193+'OddsRatio_working_3-way'!AF193</f>
        <v>1.0563013572748376</v>
      </c>
      <c r="AM193" s="11">
        <f>'OddsRatio_working_3-way'!AA193+'OddsRatio_working_3-way'!AG193</f>
        <v>-0.69321135021353486</v>
      </c>
      <c r="AN193" s="11">
        <f>'OddsRatio_working_3-way'!AB193+'OddsRatio_working_3-way'!AH193</f>
        <v>-0.36309000706130284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1.0563013572748376</v>
      </c>
      <c r="AS193" s="11">
        <f>IF(('OddsRatio_working_3-way'!X193=0),IF(Q193&gt;0,-Q193^(1/3),(-Q193)^(1/3)),'OddsRatio_working_3-way'!AM193-'OddsRatio_working_3-way'!R193/3)</f>
        <v>-0.69321135021353486</v>
      </c>
      <c r="AT193" s="11">
        <f>IF(('OddsRatio_working_3-way'!X193=0),IF(Q193&gt;0,-Q193^(1/3),(-Q193)^(1/3)),'OddsRatio_working_3-way'!AN193-'OddsRatio_working_3-way'!R193/3)</f>
        <v>-0.36309000706130284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2.5499999999999998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2.8</v>
      </c>
      <c r="D194" s="9">
        <f t="shared" si="39"/>
        <v>0.38055557309634164</v>
      </c>
      <c r="E194" s="9">
        <f t="shared" si="40"/>
        <v>0.27345663002551662</v>
      </c>
      <c r="F194" s="9">
        <f t="shared" si="41"/>
        <v>0.34598779687814163</v>
      </c>
      <c r="G194" s="9">
        <f t="shared" si="42"/>
        <v>1.0501529710698057</v>
      </c>
      <c r="H194" s="9">
        <f t="shared" si="43"/>
        <v>2.6277371051581984</v>
      </c>
      <c r="I194" s="9">
        <f t="shared" si="44"/>
        <v>3.6568870168066088</v>
      </c>
      <c r="J194" s="9">
        <f t="shared" si="45"/>
        <v>2.8902753479256504</v>
      </c>
      <c r="K194" s="11">
        <f t="shared" si="46"/>
        <v>0.39215686274509809</v>
      </c>
      <c r="L194" s="11">
        <f t="shared" si="47"/>
        <v>0.28328611898016998</v>
      </c>
      <c r="M194" s="11">
        <f t="shared" si="48"/>
        <v>0.35714285714285715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-0.28006046611279067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0.23329445092484585</v>
      </c>
      <c r="Q194" s="11">
        <f>2*'OddsRatio_working_3-way'!K194*'OddsRatio_working_3-way'!L194*'OddsRatio_working_3-way'!M194</f>
        <v>7.9351854056070023E-2</v>
      </c>
      <c r="R194" s="11">
        <f t="shared" si="49"/>
        <v>0</v>
      </c>
      <c r="S194" s="11">
        <f t="shared" si="50"/>
        <v>-0.8330145777551109</v>
      </c>
      <c r="T194" s="11">
        <f t="shared" si="51"/>
        <v>-0.28333829175343911</v>
      </c>
      <c r="U194" s="11">
        <f>'OddsRatio_working_3-way'!S194-'OddsRatio_working_3-way'!R194^2/3</f>
        <v>-0.8330145777551109</v>
      </c>
      <c r="V194" s="11">
        <f>'OddsRatio_working_3-way'!S194*'OddsRatio_working_3-way'!R194/3-2*'OddsRatio_working_3-way'!R194^3/27-'OddsRatio_working_3-way'!T194</f>
        <v>0.28333829175343911</v>
      </c>
      <c r="W194" s="11">
        <f>'OddsRatio_working_3-way'!V194^2+4*'OddsRatio_working_3-way'!U194^3/27</f>
        <v>-5.3549507318454426E-3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0.14631775208907705</v>
      </c>
      <c r="Y194" s="11">
        <f>IF('OddsRatio_working_3-way'!W194&gt;=0,IF('OddsRatio_working_3-way'!V194+SQRT('OddsRatio_working_3-way'!W194)&gt;0,0,PI()),ACOS('OddsRatio_working_3-way'!V194/(2*'OddsRatio_working_3-way'!X194)))</f>
        <v>0.2527460869398781</v>
      </c>
      <c r="Z194" s="11">
        <f>'OddsRatio_working_3-way'!X194^(1/3)*COS('OddsRatio_working_3-way'!Y194/3)</f>
        <v>0.52507648553490283</v>
      </c>
      <c r="AA194" s="11">
        <f>'OddsRatio_working_3-way'!X194^(1/3)*COS(('OddsRatio_working_3-way'!Y194+2*PI())/3)</f>
        <v>-0.30093951478432579</v>
      </c>
      <c r="AB194" s="11">
        <f>'OddsRatio_working_3-way'!X194^(1/3)*COS(('OddsRatio_working_3-way'!Y194+4*PI())/3)</f>
        <v>-0.22413697075057715</v>
      </c>
      <c r="AC194" s="11">
        <f>'OddsRatio_working_3-way'!X194^(1/3)*SIN('OddsRatio_working_3-way'!Y194/3)</f>
        <v>4.4341969472332973E-2</v>
      </c>
      <c r="AD194" s="11">
        <f>'OddsRatio_working_3-way'!X194^(1/3)*SIN(('OddsRatio_working_3-way'!Y194+2*PI())/3)</f>
        <v>0.43255859066691166</v>
      </c>
      <c r="AE194" s="11">
        <f>'OddsRatio_working_3-way'!X194^(1/3)*SIN(('OddsRatio_working_3-way'!Y194+4*PI())/3)</f>
        <v>-0.47690056013924459</v>
      </c>
      <c r="AF194" s="11">
        <f>-'OddsRatio_working_3-way'!U194/(3*'OddsRatio_working_3-way'!X194^(1/3))*COS(('OddsRatio_working_3-way'!Y194)/3)</f>
        <v>0.52507648553490283</v>
      </c>
      <c r="AG194" s="11">
        <f>-'OddsRatio_working_3-way'!U194/(3*'OddsRatio_working_3-way'!X194^(1/3))*COS(('OddsRatio_working_3-way'!Y194+2*PI())/3)</f>
        <v>-0.30093951478432579</v>
      </c>
      <c r="AH194" s="11">
        <f>-'OddsRatio_working_3-way'!U194/(3*'OddsRatio_working_3-way'!X194^(1/3))*COS(('OddsRatio_working_3-way'!Y194+4*PI())/3)</f>
        <v>-0.22413697075057715</v>
      </c>
      <c r="AI194" s="11">
        <f>'OddsRatio_working_3-way'!U194/(3*'OddsRatio_working_3-way'!X194^(1/3))*SIN(('OddsRatio_working_3-way'!Y194)/3)</f>
        <v>-4.4341969472332973E-2</v>
      </c>
      <c r="AJ194" s="11">
        <f>'OddsRatio_working_3-way'!U194/(3*'OddsRatio_working_3-way'!X194^(1/3))*SIN(('OddsRatio_working_3-way'!Y194+2*PI())/3)</f>
        <v>-0.43255859066691166</v>
      </c>
      <c r="AK194" s="11">
        <f>'OddsRatio_working_3-way'!U194/(3*'OddsRatio_working_3-way'!X194^(1/3))*SIN(('OddsRatio_working_3-way'!Y194+4*PI())/3)</f>
        <v>0.47690056013924459</v>
      </c>
      <c r="AL194" s="11">
        <f>'OddsRatio_working_3-way'!Z194+'OddsRatio_working_3-way'!AF194</f>
        <v>1.0501529710698057</v>
      </c>
      <c r="AM194" s="11">
        <f>'OddsRatio_working_3-way'!AA194+'OddsRatio_working_3-way'!AG194</f>
        <v>-0.60187902956865158</v>
      </c>
      <c r="AN194" s="11">
        <f>'OddsRatio_working_3-way'!AB194+'OddsRatio_working_3-way'!AH194</f>
        <v>-0.44827394150115429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1.0501529710698057</v>
      </c>
      <c r="AS194" s="11">
        <f>IF(('OddsRatio_working_3-way'!X194=0),IF(Q194&gt;0,-Q194^(1/3),(-Q194)^(1/3)),'OddsRatio_working_3-way'!AM194-'OddsRatio_working_3-way'!R194/3)</f>
        <v>-0.60187902956865158</v>
      </c>
      <c r="AT194" s="11">
        <f>IF(('OddsRatio_working_3-way'!X194=0),IF(Q194&gt;0,-Q194^(1/3),(-Q194)^(1/3)),'OddsRatio_working_3-way'!AN194-'OddsRatio_working_3-way'!R194/3)</f>
        <v>-0.44827394150115429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1.75</v>
      </c>
      <c r="B195" s="4">
        <f>IF('True_Odds_Calculator_3-way'!B196="","",'True_Odds_Calculator_3-way'!B196)</f>
        <v>4.49</v>
      </c>
      <c r="C195" s="4">
        <f>IF('True_Odds_Calculator_3-way'!C196="","",'True_Odds_Calculator_3-way'!C196)</f>
        <v>4.16</v>
      </c>
      <c r="D195" s="9">
        <f t="shared" si="39"/>
        <v>0.55718551993957899</v>
      </c>
      <c r="E195" s="9">
        <f t="shared" si="40"/>
        <v>0.21284910857410169</v>
      </c>
      <c r="F195" s="9">
        <f t="shared" si="41"/>
        <v>0.22996537148631935</v>
      </c>
      <c r="G195" s="9">
        <f t="shared" si="42"/>
        <v>1.059645819243926</v>
      </c>
      <c r="H195" s="9">
        <f t="shared" si="43"/>
        <v>1.7947343644329445</v>
      </c>
      <c r="I195" s="9">
        <f t="shared" si="44"/>
        <v>4.6981639091613019</v>
      </c>
      <c r="J195" s="9">
        <f t="shared" si="45"/>
        <v>4.3484807888108064</v>
      </c>
      <c r="K195" s="11">
        <f t="shared" si="46"/>
        <v>0.5714285714285714</v>
      </c>
      <c r="L195" s="11">
        <f t="shared" si="47"/>
        <v>0.22271714922048996</v>
      </c>
      <c r="M195" s="11">
        <f t="shared" si="48"/>
        <v>0.24038461538461536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-0.25304400499278001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0.22638831102082768</v>
      </c>
      <c r="Q195" s="11">
        <f>2*'OddsRatio_working_3-way'!K195*'OddsRatio_working_3-way'!L195*'OddsRatio_working_3-way'!M195</f>
        <v>6.1186030005629104E-2</v>
      </c>
      <c r="R195" s="11">
        <f t="shared" si="49"/>
        <v>0</v>
      </c>
      <c r="S195" s="11">
        <f t="shared" si="50"/>
        <v>-0.89465984790782582</v>
      </c>
      <c r="T195" s="11">
        <f t="shared" si="51"/>
        <v>-0.24179995889400699</v>
      </c>
      <c r="U195" s="11">
        <f>'OddsRatio_working_3-way'!S195-'OddsRatio_working_3-way'!R195^2/3</f>
        <v>-0.89465984790782582</v>
      </c>
      <c r="V195" s="11">
        <f>'OddsRatio_working_3-way'!S195*'OddsRatio_working_3-way'!R195/3-2*'OddsRatio_working_3-way'!R195^3/27-'OddsRatio_working_3-way'!T195</f>
        <v>0.24179995889400699</v>
      </c>
      <c r="W195" s="11">
        <f>'OddsRatio_working_3-way'!V195^2+4*'OddsRatio_working_3-way'!U195^3/27</f>
        <v>-4.7621709454485253E-2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0.16285647789973595</v>
      </c>
      <c r="Y195" s="11">
        <f>IF('OddsRatio_working_3-way'!W195&gt;=0,IF('OddsRatio_working_3-way'!V195+SQRT('OddsRatio_working_3-way'!W195)&gt;0,0,PI()),ACOS('OddsRatio_working_3-way'!V195/(2*'OddsRatio_working_3-way'!X195)))</f>
        <v>0.73419352182164699</v>
      </c>
      <c r="Z195" s="11">
        <f>'OddsRatio_working_3-way'!X195^(1/3)*COS('OddsRatio_working_3-way'!Y195/3)</f>
        <v>0.5298229096219631</v>
      </c>
      <c r="AA195" s="11">
        <f>'OddsRatio_working_3-way'!X195^(1/3)*COS(('OddsRatio_working_3-way'!Y195+2*PI())/3)</f>
        <v>-0.37950083174769567</v>
      </c>
      <c r="AB195" s="11">
        <f>'OddsRatio_working_3-way'!X195^(1/3)*COS(('OddsRatio_working_3-way'!Y195+4*PI())/3)</f>
        <v>-0.1503220778742676</v>
      </c>
      <c r="AC195" s="11">
        <f>'OddsRatio_working_3-way'!X195^(1/3)*SIN('OddsRatio_working_3-way'!Y195/3)</f>
        <v>0.13231641524136692</v>
      </c>
      <c r="AD195" s="11">
        <f>'OddsRatio_working_3-way'!X195^(1/3)*SIN(('OddsRatio_working_3-way'!Y195+2*PI())/3)</f>
        <v>0.39268189161892336</v>
      </c>
      <c r="AE195" s="11">
        <f>'OddsRatio_working_3-way'!X195^(1/3)*SIN(('OddsRatio_working_3-way'!Y195+4*PI())/3)</f>
        <v>-0.52499830686029014</v>
      </c>
      <c r="AF195" s="11">
        <f>-'OddsRatio_working_3-way'!U195/(3*'OddsRatio_working_3-way'!X195^(1/3))*COS(('OddsRatio_working_3-way'!Y195)/3)</f>
        <v>0.52982290962196288</v>
      </c>
      <c r="AG195" s="11">
        <f>-'OddsRatio_working_3-way'!U195/(3*'OddsRatio_working_3-way'!X195^(1/3))*COS(('OddsRatio_working_3-way'!Y195+2*PI())/3)</f>
        <v>-0.3795008317476955</v>
      </c>
      <c r="AH195" s="11">
        <f>-'OddsRatio_working_3-way'!U195/(3*'OddsRatio_working_3-way'!X195^(1/3))*COS(('OddsRatio_working_3-way'!Y195+4*PI())/3)</f>
        <v>-0.15032207787426755</v>
      </c>
      <c r="AI195" s="11">
        <f>'OddsRatio_working_3-way'!U195/(3*'OddsRatio_working_3-way'!X195^(1/3))*SIN(('OddsRatio_working_3-way'!Y195)/3)</f>
        <v>-0.13231641524136686</v>
      </c>
      <c r="AJ195" s="11">
        <f>'OddsRatio_working_3-way'!U195/(3*'OddsRatio_working_3-way'!X195^(1/3))*SIN(('OddsRatio_working_3-way'!Y195+2*PI())/3)</f>
        <v>-0.39268189161892325</v>
      </c>
      <c r="AK195" s="11">
        <f>'OddsRatio_working_3-way'!U195/(3*'OddsRatio_working_3-way'!X195^(1/3))*SIN(('OddsRatio_working_3-way'!Y195+4*PI())/3)</f>
        <v>0.52499830686028992</v>
      </c>
      <c r="AL195" s="11">
        <f>'OddsRatio_working_3-way'!Z195+'OddsRatio_working_3-way'!AF195</f>
        <v>1.059645819243926</v>
      </c>
      <c r="AM195" s="11">
        <f>'OddsRatio_working_3-way'!AA195+'OddsRatio_working_3-way'!AG195</f>
        <v>-0.75900166349539111</v>
      </c>
      <c r="AN195" s="11">
        <f>'OddsRatio_working_3-way'!AB195+'OddsRatio_working_3-way'!AH195</f>
        <v>-0.30064415574853515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1.059645819243926</v>
      </c>
      <c r="AS195" s="11">
        <f>IF(('OddsRatio_working_3-way'!X195=0),IF(Q195&gt;0,-Q195^(1/3),(-Q195)^(1/3)),'OddsRatio_working_3-way'!AM195-'OddsRatio_working_3-way'!R195/3)</f>
        <v>-0.75900166349539111</v>
      </c>
      <c r="AT195" s="11">
        <f>IF(('OddsRatio_working_3-way'!X195=0),IF(Q195&gt;0,-Q195^(1/3),(-Q195)^(1/3)),'OddsRatio_working_3-way'!AN195-'OddsRatio_working_3-way'!R195/3)</f>
        <v>-0.30064415574853515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1.79</v>
      </c>
      <c r="B2" s="4">
        <f>IF('True_Odds_Calculator_2-way'!B3="","",'True_Odds_Calculator_2-way'!B3)</f>
        <v>2.09</v>
      </c>
      <c r="C2" s="4">
        <f t="shared" ref="C2:C65" si="0">IF(A2="","",((1/A2)+(1/B2))-1)</f>
        <v>3.7128117398625982E-2</v>
      </c>
      <c r="D2" s="4">
        <f>IF(A2="","",(2*A2)/(2-($C2*A2)))</f>
        <v>1.8515255747197545</v>
      </c>
      <c r="E2" s="4">
        <f>IF(B2="","",(2*B2)/(2-($C2*B2)))</f>
        <v>2.1743628490889537</v>
      </c>
      <c r="G2" s="4">
        <f t="shared" ref="G2:G65" si="1">IF(A2="","",C2+1)</f>
        <v>1.037128117398626</v>
      </c>
    </row>
    <row r="3" spans="1:7" x14ac:dyDescent="0.2">
      <c r="A3" s="4">
        <f>IF('True_Odds_Calculator_2-way'!A4="","",'True_Odds_Calculator_2-way'!A4)</f>
        <v>1.54</v>
      </c>
      <c r="B3" s="4">
        <f>IF('True_Odds_Calculator_2-way'!B4="","",'True_Odds_Calculator_2-way'!B4)</f>
        <v>2.61</v>
      </c>
      <c r="C3" s="4">
        <f t="shared" si="0"/>
        <v>3.2492411802756749E-2</v>
      </c>
      <c r="D3" s="4">
        <f t="shared" ref="D3:D66" si="2">IF(A3="","",(2*A3)/(2-($C3*A3)))</f>
        <v>1.5795182143278188</v>
      </c>
      <c r="E3" s="4">
        <f t="shared" ref="E3:E66" si="3">IF(B3="","",(2*B3)/(2-($C3*B3)))</f>
        <v>2.725571302637825</v>
      </c>
      <c r="G3" s="4">
        <f t="shared" si="1"/>
        <v>1.0324924118027567</v>
      </c>
    </row>
    <row r="4" spans="1:7" x14ac:dyDescent="0.2">
      <c r="A4" s="4">
        <f>IF('True_Odds_Calculator_2-way'!A5="","",'True_Odds_Calculator_2-way'!A5)</f>
        <v>1.53</v>
      </c>
      <c r="B4" s="4">
        <f>IF('True_Odds_Calculator_2-way'!B5="","",'True_Odds_Calculator_2-way'!B5)</f>
        <v>2.59</v>
      </c>
      <c r="C4" s="4">
        <f t="shared" si="0"/>
        <v>3.9695157342216181E-2</v>
      </c>
      <c r="D4" s="4">
        <f t="shared" si="2"/>
        <v>1.5779162601787884</v>
      </c>
      <c r="E4" s="4">
        <f t="shared" si="3"/>
        <v>2.7303544975367759</v>
      </c>
      <c r="G4" s="4">
        <f t="shared" si="1"/>
        <v>1.0396951573422162</v>
      </c>
    </row>
    <row r="5" spans="1:7" x14ac:dyDescent="0.2">
      <c r="A5" s="4">
        <f>IF('True_Odds_Calculator_2-way'!A6="","",'True_Odds_Calculator_2-way'!A6)</f>
        <v>1.48</v>
      </c>
      <c r="B5" s="4">
        <f>IF('True_Odds_Calculator_2-way'!B6="","",'True_Odds_Calculator_2-way'!B6)</f>
        <v>2.75</v>
      </c>
      <c r="C5" s="4">
        <f t="shared" si="0"/>
        <v>3.9312039312039193E-2</v>
      </c>
      <c r="D5" s="4">
        <f t="shared" si="2"/>
        <v>1.5243445692883895</v>
      </c>
      <c r="E5" s="4">
        <f t="shared" si="3"/>
        <v>2.907142857142857</v>
      </c>
      <c r="G5" s="4">
        <f t="shared" si="1"/>
        <v>1.0393120393120392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1.72</v>
      </c>
      <c r="C6" s="4">
        <f t="shared" si="0"/>
        <v>3.1845799287659737E-2</v>
      </c>
      <c r="D6" s="4">
        <f t="shared" si="2"/>
        <v>2.3013500482160079</v>
      </c>
      <c r="E6" s="4">
        <f t="shared" si="3"/>
        <v>1.7684327528714336</v>
      </c>
      <c r="G6" s="4">
        <f t="shared" si="1"/>
        <v>1.0318457992876597</v>
      </c>
    </row>
    <row r="7" spans="1:7" x14ac:dyDescent="0.2">
      <c r="A7" s="4">
        <f>IF('True_Odds_Calculator_2-way'!A8="","",'True_Odds_Calculator_2-way'!A8)</f>
        <v>1.5</v>
      </c>
      <c r="B7" s="4">
        <f>IF('True_Odds_Calculator_2-way'!B8="","",'True_Odds_Calculator_2-way'!B8)</f>
        <v>2.69</v>
      </c>
      <c r="C7" s="4">
        <f t="shared" si="0"/>
        <v>3.8413878562577386E-2</v>
      </c>
      <c r="D7" s="4">
        <f t="shared" si="2"/>
        <v>1.5444976076555021</v>
      </c>
      <c r="E7" s="4">
        <f t="shared" si="3"/>
        <v>2.8365553602811948</v>
      </c>
      <c r="G7" s="4">
        <f t="shared" si="1"/>
        <v>1.0384138785625774</v>
      </c>
    </row>
    <row r="8" spans="1:7" x14ac:dyDescent="0.2">
      <c r="A8" s="4">
        <f>IF('True_Odds_Calculator_2-way'!A9="","",'True_Odds_Calculator_2-way'!A9)</f>
        <v>2.21</v>
      </c>
      <c r="B8" s="4">
        <f>IF('True_Odds_Calculator_2-way'!B9="","",'True_Odds_Calculator_2-way'!B9)</f>
        <v>1.68</v>
      </c>
      <c r="C8" s="4">
        <f t="shared" si="0"/>
        <v>4.772678302090072E-2</v>
      </c>
      <c r="D8" s="4">
        <f t="shared" si="2"/>
        <v>2.3330400904863642</v>
      </c>
      <c r="E8" s="4">
        <f t="shared" si="3"/>
        <v>1.7501649853870085</v>
      </c>
      <c r="G8" s="4">
        <f t="shared" si="1"/>
        <v>1.0477267830209007</v>
      </c>
    </row>
    <row r="9" spans="1:7" x14ac:dyDescent="0.2">
      <c r="A9" s="4">
        <f>IF('True_Odds_Calculator_2-way'!A10="","",'True_Odds_Calculator_2-way'!A10)</f>
        <v>2.2200000000000002</v>
      </c>
      <c r="B9" s="4">
        <f>IF('True_Odds_Calculator_2-way'!B10="","",'True_Odds_Calculator_2-way'!B10)</f>
        <v>1.71</v>
      </c>
      <c r="C9" s="4">
        <f t="shared" si="0"/>
        <v>3.5245772087877381E-2</v>
      </c>
      <c r="D9" s="4">
        <f t="shared" si="2"/>
        <v>2.3103888990323171</v>
      </c>
      <c r="E9" s="4">
        <f t="shared" si="3"/>
        <v>1.7631322279503969</v>
      </c>
      <c r="G9" s="4">
        <f t="shared" si="1"/>
        <v>1.0352457720878774</v>
      </c>
    </row>
    <row r="10" spans="1:7" x14ac:dyDescent="0.2">
      <c r="A10" s="4">
        <f>IF('True_Odds_Calculator_2-way'!A11="","",'True_Odds_Calculator_2-way'!A11)</f>
        <v>2.31</v>
      </c>
      <c r="B10" s="4">
        <f>IF('True_Odds_Calculator_2-way'!B11="","",'True_Odds_Calculator_2-way'!B11)</f>
        <v>1.66</v>
      </c>
      <c r="C10" s="4">
        <f t="shared" si="0"/>
        <v>3.5310071454649705E-2</v>
      </c>
      <c r="D10" s="4">
        <f t="shared" si="2"/>
        <v>2.4082145324373547</v>
      </c>
      <c r="E10" s="4">
        <f t="shared" si="3"/>
        <v>1.7101190741649199</v>
      </c>
      <c r="G10" s="4">
        <f t="shared" si="1"/>
        <v>1.0353100714546497</v>
      </c>
    </row>
    <row r="11" spans="1:7" x14ac:dyDescent="0.2">
      <c r="A11" s="4">
        <f>IF('True_Odds_Calculator_2-way'!A12="","",'True_Odds_Calculator_2-way'!A12)</f>
        <v>2.16</v>
      </c>
      <c r="B11" s="4">
        <f>IF('True_Odds_Calculator_2-way'!B12="","",'True_Odds_Calculator_2-way'!B12)</f>
        <v>1.71</v>
      </c>
      <c r="C11" s="4">
        <f t="shared" si="0"/>
        <v>4.7758284600389889E-2</v>
      </c>
      <c r="D11" s="4">
        <f t="shared" si="2"/>
        <v>2.2774694783573808</v>
      </c>
      <c r="E11" s="4">
        <f t="shared" si="3"/>
        <v>1.7827975673327543</v>
      </c>
      <c r="G11" s="4">
        <f t="shared" si="1"/>
        <v>1.0477582846003899</v>
      </c>
    </row>
    <row r="12" spans="1:7" x14ac:dyDescent="0.2">
      <c r="A12" s="4">
        <f>IF('True_Odds_Calculator_2-way'!A13="","",'True_Odds_Calculator_2-way'!A13)</f>
        <v>2.4700000000000002</v>
      </c>
      <c r="B12" s="4">
        <f>IF('True_Odds_Calculator_2-way'!B13="","",'True_Odds_Calculator_2-way'!B13)</f>
        <v>1.6</v>
      </c>
      <c r="C12" s="4">
        <f t="shared" si="0"/>
        <v>2.9858299595141746E-2</v>
      </c>
      <c r="D12" s="4">
        <f t="shared" si="2"/>
        <v>2.5645684620376383</v>
      </c>
      <c r="E12" s="4">
        <f t="shared" si="3"/>
        <v>1.6391538780588968</v>
      </c>
      <c r="G12" s="4">
        <f t="shared" si="1"/>
        <v>1.0298582995951417</v>
      </c>
    </row>
    <row r="13" spans="1:7" x14ac:dyDescent="0.2">
      <c r="A13" s="4">
        <f>IF('True_Odds_Calculator_2-way'!A14="","",'True_Odds_Calculator_2-way'!A14)</f>
        <v>2.0099999999999998</v>
      </c>
      <c r="B13" s="4">
        <f>IF('True_Odds_Calculator_2-way'!B14="","",'True_Odds_Calculator_2-way'!B14)</f>
        <v>1.9</v>
      </c>
      <c r="C13" s="4">
        <f t="shared" si="0"/>
        <v>2.3828227284629522E-2</v>
      </c>
      <c r="D13" s="4">
        <f t="shared" si="2"/>
        <v>2.05931517929361</v>
      </c>
      <c r="E13" s="4">
        <f t="shared" si="3"/>
        <v>1.9440061084245355</v>
      </c>
      <c r="G13" s="4">
        <f t="shared" si="1"/>
        <v>1.0238282272846295</v>
      </c>
    </row>
    <row r="14" spans="1:7" x14ac:dyDescent="0.2">
      <c r="A14" s="4">
        <f>IF('True_Odds_Calculator_2-way'!A15="","",'True_Odds_Calculator_2-way'!A15)</f>
        <v>2.2799999999999998</v>
      </c>
      <c r="B14" s="4">
        <f>IF('True_Odds_Calculator_2-way'!B15="","",'True_Odds_Calculator_2-way'!B15)</f>
        <v>1.68</v>
      </c>
      <c r="C14" s="4">
        <f t="shared" si="0"/>
        <v>3.383458646616555E-2</v>
      </c>
      <c r="D14" s="4">
        <f t="shared" si="2"/>
        <v>2.3714710252600297</v>
      </c>
      <c r="E14" s="4">
        <f t="shared" si="3"/>
        <v>1.7291440953412784</v>
      </c>
      <c r="G14" s="4">
        <f t="shared" si="1"/>
        <v>1.0338345864661656</v>
      </c>
    </row>
    <row r="15" spans="1:7" x14ac:dyDescent="0.2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2.9808863239265015E-2</v>
      </c>
      <c r="D15" s="4">
        <f t="shared" si="2"/>
        <v>2.082703865027292</v>
      </c>
      <c r="E15" s="4">
        <f t="shared" si="3"/>
        <v>1.9236135865967305</v>
      </c>
      <c r="G15" s="4">
        <f t="shared" si="1"/>
        <v>1.029808863239265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3.5731402098088338E-2</v>
      </c>
      <c r="D17" s="4">
        <f t="shared" si="2"/>
        <v>2.1926557300484557</v>
      </c>
      <c r="E17" s="4">
        <f t="shared" si="3"/>
        <v>1.8384649273092173</v>
      </c>
      <c r="G17" s="4">
        <f t="shared" si="1"/>
        <v>1.0357314020980883</v>
      </c>
    </row>
    <row r="18" spans="1:7" x14ac:dyDescent="0.2">
      <c r="A18" s="4">
        <f>IF('True_Odds_Calculator_2-way'!A19="","",'True_Odds_Calculator_2-way'!A19)</f>
        <v>1.62</v>
      </c>
      <c r="B18" s="4">
        <f>IF('True_Odds_Calculator_2-way'!B19="","",'True_Odds_Calculator_2-way'!B19)</f>
        <v>2.37</v>
      </c>
      <c r="C18" s="4">
        <f t="shared" si="0"/>
        <v>3.9224878887325954E-2</v>
      </c>
      <c r="D18" s="4">
        <f t="shared" si="2"/>
        <v>1.6731598901817231</v>
      </c>
      <c r="E18" s="4">
        <f t="shared" si="3"/>
        <v>2.4855311711011843</v>
      </c>
      <c r="G18" s="4">
        <f t="shared" si="1"/>
        <v>1.039224878887326</v>
      </c>
    </row>
    <row r="19" spans="1:7" x14ac:dyDescent="0.2">
      <c r="A19" s="4">
        <f>IF('True_Odds_Calculator_2-way'!A20="","",'True_Odds_Calculator_2-way'!A20)</f>
        <v>1.93</v>
      </c>
      <c r="B19" s="4">
        <f>IF('True_Odds_Calculator_2-way'!B20="","",'True_Odds_Calculator_2-way'!B20)</f>
        <v>1.98</v>
      </c>
      <c r="C19" s="4">
        <f t="shared" si="0"/>
        <v>2.3185220076411994E-2</v>
      </c>
      <c r="D19" s="4">
        <f t="shared" si="2"/>
        <v>1.974169551066798</v>
      </c>
      <c r="E19" s="4">
        <f t="shared" si="3"/>
        <v>2.0265153523890338</v>
      </c>
      <c r="G19" s="4">
        <f t="shared" si="1"/>
        <v>1.023185220076412</v>
      </c>
    </row>
    <row r="20" spans="1:7" x14ac:dyDescent="0.2">
      <c r="A20" s="4">
        <f>IF('True_Odds_Calculator_2-way'!A21="","",'True_Odds_Calculator_2-way'!A21)</f>
        <v>1.42</v>
      </c>
      <c r="B20" s="4">
        <f>IF('True_Odds_Calculator_2-way'!B21="","",'True_Odds_Calculator_2-way'!B21)</f>
        <v>3.02</v>
      </c>
      <c r="C20" s="4">
        <f t="shared" si="0"/>
        <v>3.5351179927245679E-2</v>
      </c>
      <c r="D20" s="4">
        <f t="shared" si="2"/>
        <v>1.4565586576998846</v>
      </c>
      <c r="E20" s="4">
        <f t="shared" si="3"/>
        <v>3.1902990626394887</v>
      </c>
      <c r="G20" s="4">
        <f t="shared" si="1"/>
        <v>1.0353511799272457</v>
      </c>
    </row>
    <row r="21" spans="1:7" x14ac:dyDescent="0.2">
      <c r="A21" s="4">
        <f>IF('True_Odds_Calculator_2-way'!A22="","",'True_Odds_Calculator_2-way'!A22)</f>
        <v>1.47</v>
      </c>
      <c r="B21" s="4">
        <f>IF('True_Odds_Calculator_2-way'!B22="","",'True_Odds_Calculator_2-way'!B22)</f>
        <v>2.84</v>
      </c>
      <c r="C21" s="4">
        <f t="shared" si="0"/>
        <v>3.2384784899875507E-2</v>
      </c>
      <c r="D21" s="4">
        <f t="shared" si="2"/>
        <v>1.5058433126532969</v>
      </c>
      <c r="E21" s="4">
        <f t="shared" si="3"/>
        <v>2.9768967484312605</v>
      </c>
      <c r="G21" s="4">
        <f t="shared" si="1"/>
        <v>1.0323847848998755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1.7</v>
      </c>
      <c r="B23" s="4">
        <f>IF('True_Odds_Calculator_2-way'!B24="","",'True_Odds_Calculator_2-way'!B24)</f>
        <v>2.2599999999999998</v>
      </c>
      <c r="C23" s="4">
        <f t="shared" si="0"/>
        <v>3.0713170223841679E-2</v>
      </c>
      <c r="D23" s="4">
        <f t="shared" si="2"/>
        <v>1.7455701953657428</v>
      </c>
      <c r="E23" s="4">
        <f t="shared" si="3"/>
        <v>2.3412553321145642</v>
      </c>
      <c r="G23" s="4">
        <f t="shared" si="1"/>
        <v>1.0307131702238417</v>
      </c>
    </row>
    <row r="24" spans="1:7" x14ac:dyDescent="0.2">
      <c r="A24" s="4">
        <f>IF('True_Odds_Calculator_2-way'!A25="","",'True_Odds_Calculator_2-way'!A25)</f>
        <v>1.9</v>
      </c>
      <c r="B24" s="4">
        <f>IF('True_Odds_Calculator_2-way'!B25="","",'True_Odds_Calculator_2-way'!B25)</f>
        <v>2</v>
      </c>
      <c r="C24" s="4">
        <f t="shared" si="0"/>
        <v>2.631578947368407E-2</v>
      </c>
      <c r="D24" s="4">
        <f t="shared" si="2"/>
        <v>1.9487179487179485</v>
      </c>
      <c r="E24" s="4">
        <f t="shared" si="3"/>
        <v>2.0540540540540539</v>
      </c>
      <c r="G24" s="4">
        <f t="shared" si="1"/>
        <v>1.0263157894736841</v>
      </c>
    </row>
    <row r="25" spans="1:7" x14ac:dyDescent="0.2">
      <c r="A25" s="4">
        <f>IF('True_Odds_Calculator_2-way'!A26="","",'True_Odds_Calculator_2-way'!A26)</f>
        <v>1.4</v>
      </c>
      <c r="B25" s="4">
        <f>IF('True_Odds_Calculator_2-way'!B26="","",'True_Odds_Calculator_2-way'!B26)</f>
        <v>3.06</v>
      </c>
      <c r="C25" s="4">
        <f t="shared" si="0"/>
        <v>4.1083099906629394E-2</v>
      </c>
      <c r="D25" s="4">
        <f t="shared" si="2"/>
        <v>1.4414535666218034</v>
      </c>
      <c r="E25" s="4">
        <f t="shared" si="3"/>
        <v>3.2652439024390247</v>
      </c>
      <c r="G25" s="4">
        <f t="shared" si="1"/>
        <v>1.0410830999066294</v>
      </c>
    </row>
    <row r="26" spans="1:7" x14ac:dyDescent="0.2">
      <c r="A26" s="4">
        <f>IF('True_Odds_Calculator_2-way'!A27="","",'True_Odds_Calculator_2-way'!A27)</f>
        <v>1.75</v>
      </c>
      <c r="B26" s="4">
        <f>IF('True_Odds_Calculator_2-way'!B27="","",'True_Odds_Calculator_2-way'!B27)</f>
        <v>2.16</v>
      </c>
      <c r="C26" s="4">
        <f t="shared" si="0"/>
        <v>3.4391534391534417E-2</v>
      </c>
      <c r="D26" s="4">
        <f t="shared" si="2"/>
        <v>1.8042959427207637</v>
      </c>
      <c r="E26" s="4">
        <f t="shared" si="3"/>
        <v>2.2433234421364987</v>
      </c>
      <c r="G26" s="4">
        <f t="shared" si="1"/>
        <v>1.0343915343915344</v>
      </c>
    </row>
    <row r="27" spans="1:7" x14ac:dyDescent="0.2">
      <c r="A27" s="4">
        <f>IF('True_Odds_Calculator_2-way'!A28="","",'True_Odds_Calculator_2-way'!A28)</f>
        <v>1.89</v>
      </c>
      <c r="B27" s="4">
        <f>IF('True_Odds_Calculator_2-way'!B28="","",'True_Odds_Calculator_2-way'!B28)</f>
        <v>1.99</v>
      </c>
      <c r="C27" s="4">
        <f t="shared" si="0"/>
        <v>3.16130919145996E-2</v>
      </c>
      <c r="D27" s="4">
        <f t="shared" si="2"/>
        <v>1.9482012897878844</v>
      </c>
      <c r="E27" s="4">
        <f t="shared" si="3"/>
        <v>2.0546283903744778</v>
      </c>
      <c r="G27" s="4">
        <f t="shared" si="1"/>
        <v>1.0316130919145996</v>
      </c>
    </row>
    <row r="28" spans="1:7" x14ac:dyDescent="0.2">
      <c r="A28" s="4">
        <f>IF('True_Odds_Calculator_2-way'!A29="","",'True_Odds_Calculator_2-way'!A29)</f>
        <v>1.8</v>
      </c>
      <c r="B28" s="4">
        <f>IF('True_Odds_Calculator_2-way'!B29="","",'True_Odds_Calculator_2-way'!B29)</f>
        <v>2.09</v>
      </c>
      <c r="C28" s="4">
        <f t="shared" si="0"/>
        <v>3.4024455077086735E-2</v>
      </c>
      <c r="D28" s="4">
        <f t="shared" si="2"/>
        <v>1.8568608094768018</v>
      </c>
      <c r="E28" s="4">
        <f t="shared" si="3"/>
        <v>2.1670506912442398</v>
      </c>
      <c r="G28" s="4">
        <f t="shared" si="1"/>
        <v>1.0340244550770867</v>
      </c>
    </row>
    <row r="29" spans="1:7" x14ac:dyDescent="0.2">
      <c r="A29" s="4">
        <f>IF('True_Odds_Calculator_2-way'!A30="","",'True_Odds_Calculator_2-way'!A30)</f>
        <v>1.74</v>
      </c>
      <c r="B29" s="4">
        <f>IF('True_Odds_Calculator_2-way'!B30="","",'True_Odds_Calculator_2-way'!B30)</f>
        <v>2.21</v>
      </c>
      <c r="C29" s="4">
        <f t="shared" si="0"/>
        <v>2.720133146096626E-2</v>
      </c>
      <c r="D29" s="4">
        <f t="shared" si="2"/>
        <v>1.7821754646150993</v>
      </c>
      <c r="E29" s="4">
        <f t="shared" si="3"/>
        <v>2.2784855128281092</v>
      </c>
      <c r="G29" s="4">
        <f t="shared" si="1"/>
        <v>1.0272013314609663</v>
      </c>
    </row>
    <row r="30" spans="1:7" x14ac:dyDescent="0.2">
      <c r="A30" s="4">
        <f>IF('True_Odds_Calculator_2-way'!A31="","",'True_Odds_Calculator_2-way'!A31)</f>
        <v>2.27</v>
      </c>
      <c r="B30" s="4">
        <f>IF('True_Odds_Calculator_2-way'!B31="","",'True_Odds_Calculator_2-way'!B31)</f>
        <v>1.7</v>
      </c>
      <c r="C30" s="4">
        <f t="shared" si="0"/>
        <v>2.876392847888054E-2</v>
      </c>
      <c r="D30" s="4">
        <f t="shared" si="2"/>
        <v>2.3466099118273029</v>
      </c>
      <c r="E30" s="4">
        <f t="shared" si="3"/>
        <v>1.7426055543011967</v>
      </c>
      <c r="G30" s="4">
        <f t="shared" si="1"/>
        <v>1.0287639284788805</v>
      </c>
    </row>
    <row r="31" spans="1:7" x14ac:dyDescent="0.2">
      <c r="A31" s="4">
        <f>IF('True_Odds_Calculator_2-way'!A32="","",'True_Odds_Calculator_2-way'!A32)</f>
        <v>2.1</v>
      </c>
      <c r="B31" s="4">
        <f>IF('True_Odds_Calculator_2-way'!B32="","",'True_Odds_Calculator_2-way'!B32)</f>
        <v>1.81</v>
      </c>
      <c r="C31" s="4">
        <f t="shared" si="0"/>
        <v>2.8676664035780064E-2</v>
      </c>
      <c r="D31" s="4">
        <f t="shared" si="2"/>
        <v>2.1651951011107946</v>
      </c>
      <c r="E31" s="4">
        <f t="shared" si="3"/>
        <v>1.858225372769494</v>
      </c>
      <c r="G31" s="4">
        <f t="shared" si="1"/>
        <v>1.0286766640357801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2.5748928223876311E-2</v>
      </c>
      <c r="D32" s="4">
        <f t="shared" si="2"/>
        <v>1.9791780536685666</v>
      </c>
      <c r="E32" s="4">
        <f t="shared" si="3"/>
        <v>2.0212647191728026</v>
      </c>
      <c r="G32" s="4">
        <f t="shared" si="1"/>
        <v>1.0257489282238763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1.81</v>
      </c>
      <c r="B34" s="4">
        <f>IF('True_Odds_Calculator_2-way'!B35="","",'True_Odds_Calculator_2-way'!B35)</f>
        <v>2.1</v>
      </c>
      <c r="C34" s="4">
        <f t="shared" si="0"/>
        <v>2.8676664035780064E-2</v>
      </c>
      <c r="D34" s="4">
        <f t="shared" si="2"/>
        <v>1.858225372769494</v>
      </c>
      <c r="E34" s="4">
        <f t="shared" si="3"/>
        <v>2.1651951011107946</v>
      </c>
      <c r="G34" s="4">
        <f t="shared" si="1"/>
        <v>1.0286766640357801</v>
      </c>
    </row>
    <row r="35" spans="1:7" x14ac:dyDescent="0.2">
      <c r="A35" s="4">
        <f>IF('True_Odds_Calculator_2-way'!A36="","",'True_Odds_Calculator_2-way'!A36)</f>
        <v>2.2400000000000002</v>
      </c>
      <c r="B35" s="4">
        <f>IF('True_Odds_Calculator_2-way'!B36="","",'True_Odds_Calculator_2-way'!B36)</f>
        <v>1.7</v>
      </c>
      <c r="C35" s="4">
        <f t="shared" si="0"/>
        <v>3.4663865546218364E-2</v>
      </c>
      <c r="D35" s="4">
        <f t="shared" si="2"/>
        <v>2.3304773561811505</v>
      </c>
      <c r="E35" s="4">
        <f t="shared" si="3"/>
        <v>1.7516099356025756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1.97</v>
      </c>
      <c r="B36" s="4">
        <f>IF('True_Odds_Calculator_2-way'!B37="","",'True_Odds_Calculator_2-way'!B37)</f>
        <v>1.92</v>
      </c>
      <c r="C36" s="4">
        <f t="shared" si="0"/>
        <v>2.844754653130277E-2</v>
      </c>
      <c r="D36" s="4">
        <f t="shared" si="2"/>
        <v>2.0267924123888115</v>
      </c>
      <c r="E36" s="4">
        <f t="shared" si="3"/>
        <v>1.9739066903246005</v>
      </c>
      <c r="G36" s="4">
        <f t="shared" si="1"/>
        <v>1.0284475465313028</v>
      </c>
    </row>
    <row r="37" spans="1:7" x14ac:dyDescent="0.2">
      <c r="A37" s="4">
        <f>IF('True_Odds_Calculator_2-way'!A38="","",'True_Odds_Calculator_2-way'!A38)</f>
        <v>2.41</v>
      </c>
      <c r="B37" s="4">
        <f>IF('True_Odds_Calculator_2-way'!B38="","",'True_Odds_Calculator_2-way'!B38)</f>
        <v>1.62</v>
      </c>
      <c r="C37" s="4">
        <f t="shared" si="0"/>
        <v>3.2221709953383471E-2</v>
      </c>
      <c r="D37" s="4">
        <f t="shared" si="2"/>
        <v>2.5073534133966988</v>
      </c>
      <c r="E37" s="4">
        <f t="shared" si="3"/>
        <v>1.6634144263133228</v>
      </c>
      <c r="G37" s="4">
        <f t="shared" si="1"/>
        <v>1.0322217099533835</v>
      </c>
    </row>
    <row r="38" spans="1:7" x14ac:dyDescent="0.2">
      <c r="A38" s="4">
        <f>IF('True_Odds_Calculator_2-way'!A39="","",'True_Odds_Calculator_2-way'!A39)</f>
        <v>2.04</v>
      </c>
      <c r="B38" s="4">
        <f>IF('True_Odds_Calculator_2-way'!B39="","",'True_Odds_Calculator_2-way'!B39)</f>
        <v>1.85</v>
      </c>
      <c r="C38" s="4">
        <f t="shared" si="0"/>
        <v>3.0736618971912932E-2</v>
      </c>
      <c r="D38" s="4">
        <f t="shared" si="2"/>
        <v>2.1060267857142851</v>
      </c>
      <c r="E38" s="4">
        <f t="shared" si="3"/>
        <v>1.9041372351160444</v>
      </c>
      <c r="G38" s="4">
        <f t="shared" si="1"/>
        <v>1.0307366189719129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2.08</v>
      </c>
      <c r="B40" s="4">
        <f>IF('True_Odds_Calculator_2-way'!B41="","",'True_Odds_Calculator_2-way'!B41)</f>
        <v>1.81</v>
      </c>
      <c r="C40" s="4">
        <f t="shared" si="0"/>
        <v>3.3255418614534626E-2</v>
      </c>
      <c r="D40" s="4">
        <f t="shared" si="2"/>
        <v>2.1545152798443401</v>
      </c>
      <c r="E40" s="4">
        <f t="shared" si="3"/>
        <v>1.8661643699811639</v>
      </c>
      <c r="G40" s="4">
        <f t="shared" si="1"/>
        <v>1.0332554186145346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1.83</v>
      </c>
      <c r="C41" s="4">
        <f t="shared" si="0"/>
        <v>2.7217318200924545E-2</v>
      </c>
      <c r="D41" s="4">
        <f t="shared" si="2"/>
        <v>2.1405916094927453</v>
      </c>
      <c r="E41" s="4">
        <f t="shared" si="3"/>
        <v>1.8767379942806428</v>
      </c>
      <c r="G41" s="4">
        <f t="shared" si="1"/>
        <v>1.0272173182009245</v>
      </c>
    </row>
    <row r="42" spans="1:7" x14ac:dyDescent="0.2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3.4655686647135031E-2</v>
      </c>
      <c r="D42" s="4">
        <f t="shared" si="2"/>
        <v>2.2763841740018629</v>
      </c>
      <c r="E42" s="4">
        <f t="shared" si="3"/>
        <v>1.7834631769717797</v>
      </c>
      <c r="G42" s="4">
        <f t="shared" si="1"/>
        <v>1.034655686647135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1.87</v>
      </c>
      <c r="C43" s="4">
        <f t="shared" si="0"/>
        <v>2.9808863239265015E-2</v>
      </c>
      <c r="D43" s="4">
        <f t="shared" si="2"/>
        <v>2.082703865027292</v>
      </c>
      <c r="E43" s="4">
        <f t="shared" si="3"/>
        <v>1.9236135865967305</v>
      </c>
      <c r="G43" s="4">
        <f t="shared" si="1"/>
        <v>1.029808863239265</v>
      </c>
    </row>
    <row r="44" spans="1:7" x14ac:dyDescent="0.2">
      <c r="A44" s="4">
        <f>IF('True_Odds_Calculator_2-way'!A45="","",'True_Odds_Calculator_2-way'!A45)</f>
        <v>2.06</v>
      </c>
      <c r="B44" s="4">
        <f>IF('True_Odds_Calculator_2-way'!B45="","",'True_Odds_Calculator_2-way'!B45)</f>
        <v>1.82</v>
      </c>
      <c r="C44" s="4">
        <f t="shared" si="0"/>
        <v>3.4887442654432999E-2</v>
      </c>
      <c r="D44" s="4">
        <f t="shared" si="2"/>
        <v>2.1367833124358828</v>
      </c>
      <c r="E44" s="4">
        <f t="shared" si="3"/>
        <v>1.8796751228316457</v>
      </c>
      <c r="G44" s="4">
        <f t="shared" si="1"/>
        <v>1.034887442654433</v>
      </c>
    </row>
    <row r="45" spans="1:7" x14ac:dyDescent="0.2">
      <c r="A45" s="4">
        <f>IF('True_Odds_Calculator_2-way'!A46="","",'True_Odds_Calculator_2-way'!A46)</f>
        <v>2.09</v>
      </c>
      <c r="B45" s="4">
        <f>IF('True_Odds_Calculator_2-way'!B46="","",'True_Odds_Calculator_2-way'!B46)</f>
        <v>1.79</v>
      </c>
      <c r="C45" s="4">
        <f t="shared" si="0"/>
        <v>3.7128117398625982E-2</v>
      </c>
      <c r="D45" s="4">
        <f t="shared" si="2"/>
        <v>2.1743628490889537</v>
      </c>
      <c r="E45" s="4">
        <f t="shared" si="3"/>
        <v>1.8515255747197545</v>
      </c>
      <c r="G45" s="4">
        <f t="shared" si="1"/>
        <v>1.037128117398626</v>
      </c>
    </row>
    <row r="46" spans="1:7" x14ac:dyDescent="0.2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1.81</v>
      </c>
      <c r="C46" s="4">
        <f t="shared" si="0"/>
        <v>3.5577975284917462E-2</v>
      </c>
      <c r="D46" s="4">
        <f t="shared" si="2"/>
        <v>2.1491381535549374</v>
      </c>
      <c r="E46" s="4">
        <f t="shared" si="3"/>
        <v>1.8702173858786533</v>
      </c>
      <c r="G46" s="4">
        <f t="shared" si="1"/>
        <v>1.0355779752849175</v>
      </c>
    </row>
    <row r="47" spans="1:7" x14ac:dyDescent="0.2">
      <c r="A47" s="4">
        <f>IF('True_Odds_Calculator_2-way'!A48="","",'True_Odds_Calculator_2-way'!A48)</f>
        <v>1.97</v>
      </c>
      <c r="B47" s="4">
        <f>IF('True_Odds_Calculator_2-way'!B48="","",'True_Odds_Calculator_2-way'!B48)</f>
        <v>1.9</v>
      </c>
      <c r="C47" s="4">
        <f t="shared" si="0"/>
        <v>3.3930002671653803E-2</v>
      </c>
      <c r="D47" s="4">
        <f t="shared" si="2"/>
        <v>2.0381159814865235</v>
      </c>
      <c r="E47" s="4">
        <f t="shared" si="3"/>
        <v>1.9632835038027801</v>
      </c>
      <c r="G47" s="4">
        <f t="shared" si="1"/>
        <v>1.0339300026716538</v>
      </c>
    </row>
    <row r="48" spans="1:7" x14ac:dyDescent="0.2">
      <c r="A48" s="4">
        <f>IF('True_Odds_Calculator_2-way'!A49="","",'True_Odds_Calculator_2-way'!A49)</f>
        <v>1.81</v>
      </c>
      <c r="B48" s="4">
        <f>IF('True_Odds_Calculator_2-way'!B49="","",'True_Odds_Calculator_2-way'!B49)</f>
        <v>2.06</v>
      </c>
      <c r="C48" s="4">
        <f t="shared" si="0"/>
        <v>3.7923081049187513E-2</v>
      </c>
      <c r="D48" s="4">
        <f t="shared" si="2"/>
        <v>1.8743276529432467</v>
      </c>
      <c r="E48" s="4">
        <f t="shared" si="3"/>
        <v>2.1437359857413907</v>
      </c>
      <c r="G48" s="4">
        <f t="shared" si="1"/>
        <v>1.0379230810491875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1.75</v>
      </c>
      <c r="C49" s="4">
        <f t="shared" si="0"/>
        <v>3.8718291054739673E-2</v>
      </c>
      <c r="D49" s="4">
        <f t="shared" si="2"/>
        <v>2.2324888226527575</v>
      </c>
      <c r="E49" s="4">
        <f t="shared" si="3"/>
        <v>1.81136638452237</v>
      </c>
      <c r="G49" s="4">
        <f t="shared" si="1"/>
        <v>1.0387182910547397</v>
      </c>
    </row>
    <row r="50" spans="1:7" x14ac:dyDescent="0.2">
      <c r="A50" s="4">
        <f>IF('True_Odds_Calculator_2-way'!A51="","",'True_Odds_Calculator_2-way'!A51)</f>
        <v>1.98</v>
      </c>
      <c r="B50" s="4">
        <f>IF('True_Odds_Calculator_2-way'!B51="","",'True_Odds_Calculator_2-way'!B51)</f>
        <v>1.88</v>
      </c>
      <c r="C50" s="4">
        <f t="shared" si="0"/>
        <v>3.6965398667526461E-2</v>
      </c>
      <c r="D50" s="4">
        <f t="shared" si="2"/>
        <v>2.0552120141342756</v>
      </c>
      <c r="E50" s="4">
        <f t="shared" si="3"/>
        <v>1.9476768522394308</v>
      </c>
      <c r="G50" s="4">
        <f t="shared" si="1"/>
        <v>1.0369653986675265</v>
      </c>
    </row>
    <row r="51" spans="1:7" x14ac:dyDescent="0.2">
      <c r="A51" s="4">
        <f>IF('True_Odds_Calculator_2-way'!A52="","",'True_Odds_Calculator_2-way'!A52)</f>
        <v>1.83</v>
      </c>
      <c r="B51" s="4">
        <f>IF('True_Odds_Calculator_2-way'!B52="","",'True_Odds_Calculator_2-way'!B52)</f>
        <v>2.0499999999999998</v>
      </c>
      <c r="C51" s="4">
        <f t="shared" si="0"/>
        <v>3.4252965480474407E-2</v>
      </c>
      <c r="D51" s="4">
        <f t="shared" si="2"/>
        <v>1.8892106257081707</v>
      </c>
      <c r="E51" s="4">
        <f t="shared" si="3"/>
        <v>2.1245929491717397</v>
      </c>
      <c r="G51" s="4">
        <f t="shared" si="1"/>
        <v>1.0342529654804744</v>
      </c>
    </row>
    <row r="52" spans="1:7" x14ac:dyDescent="0.2">
      <c r="A52" s="4">
        <f>IF('True_Odds_Calculator_2-way'!A53="","",'True_Odds_Calculator_2-way'!A53)</f>
        <v>1.74</v>
      </c>
      <c r="B52" s="4">
        <f>IF('True_Odds_Calculator_2-way'!B53="","",'True_Odds_Calculator_2-way'!B53)</f>
        <v>2.16</v>
      </c>
      <c r="C52" s="4">
        <f t="shared" si="0"/>
        <v>3.7675606641123682E-2</v>
      </c>
      <c r="D52" s="4">
        <f t="shared" si="2"/>
        <v>1.7989661114302122</v>
      </c>
      <c r="E52" s="4">
        <f t="shared" si="3"/>
        <v>2.2516175413371671</v>
      </c>
      <c r="G52" s="4">
        <f t="shared" si="1"/>
        <v>1.0376756066411237</v>
      </c>
    </row>
    <row r="53" spans="1:7" x14ac:dyDescent="0.2">
      <c r="A53" s="4">
        <f>IF('True_Odds_Calculator_2-way'!A54="","",'True_Odds_Calculator_2-way'!A54)</f>
        <v>1.78</v>
      </c>
      <c r="B53" s="4">
        <f>IF('True_Odds_Calculator_2-way'!B54="","",'True_Odds_Calculator_2-way'!B54)</f>
        <v>2.1</v>
      </c>
      <c r="C53" s="4">
        <f t="shared" si="0"/>
        <v>3.7988228999465079E-2</v>
      </c>
      <c r="D53" s="4">
        <f t="shared" si="2"/>
        <v>1.8422868408082802</v>
      </c>
      <c r="E53" s="4">
        <f t="shared" si="3"/>
        <v>2.1872440023405506</v>
      </c>
      <c r="G53" s="4">
        <f t="shared" si="1"/>
        <v>1.0379882289994651</v>
      </c>
    </row>
    <row r="54" spans="1:7" x14ac:dyDescent="0.2">
      <c r="A54" s="4">
        <f>IF('True_Odds_Calculator_2-way'!A55="","",'True_Odds_Calculator_2-way'!A55)</f>
        <v>1.87</v>
      </c>
      <c r="B54" s="4">
        <f>IF('True_Odds_Calculator_2-way'!B55="","",'True_Odds_Calculator_2-way'!B55)</f>
        <v>2.0099999999999998</v>
      </c>
      <c r="C54" s="4">
        <f t="shared" si="0"/>
        <v>3.22717960997152E-2</v>
      </c>
      <c r="D54" s="4">
        <f t="shared" si="2"/>
        <v>1.9281811886013285</v>
      </c>
      <c r="E54" s="4">
        <f t="shared" si="3"/>
        <v>2.0773758532069522</v>
      </c>
      <c r="G54" s="4">
        <f t="shared" si="1"/>
        <v>1.0322717960997152</v>
      </c>
    </row>
    <row r="55" spans="1:7" x14ac:dyDescent="0.2">
      <c r="A55" s="4">
        <f>IF('True_Odds_Calculator_2-way'!A56="","",'True_Odds_Calculator_2-way'!A56)</f>
        <v>2.33</v>
      </c>
      <c r="B55" s="4">
        <f>IF('True_Odds_Calculator_2-way'!B56="","",'True_Odds_Calculator_2-way'!B56)</f>
        <v>1.65</v>
      </c>
      <c r="C55" s="4">
        <f t="shared" si="0"/>
        <v>3.5245155416829377E-2</v>
      </c>
      <c r="D55" s="4">
        <f t="shared" si="2"/>
        <v>2.4297677358192451</v>
      </c>
      <c r="E55" s="4">
        <f t="shared" si="3"/>
        <v>1.6994142999226434</v>
      </c>
      <c r="G55" s="4">
        <f t="shared" si="1"/>
        <v>1.0352451554168294</v>
      </c>
    </row>
    <row r="56" spans="1:7" x14ac:dyDescent="0.2">
      <c r="A56" s="4">
        <f>IF('True_Odds_Calculator_2-way'!A57="","",'True_Odds_Calculator_2-way'!A57)</f>
        <v>1.95</v>
      </c>
      <c r="B56" s="4">
        <f>IF('True_Odds_Calculator_2-way'!B57="","",'True_Odds_Calculator_2-way'!B57)</f>
        <v>1.92</v>
      </c>
      <c r="C56" s="4">
        <f t="shared" si="0"/>
        <v>3.3653846153846256E-2</v>
      </c>
      <c r="D56" s="4">
        <f t="shared" si="2"/>
        <v>2.0161550888529889</v>
      </c>
      <c r="E56" s="4">
        <f t="shared" si="3"/>
        <v>1.9841017488076311</v>
      </c>
      <c r="G56" s="4">
        <f t="shared" si="1"/>
        <v>1.0336538461538463</v>
      </c>
    </row>
    <row r="57" spans="1:7" x14ac:dyDescent="0.2">
      <c r="A57" s="4">
        <f>IF('True_Odds_Calculator_2-way'!A58="","",'True_Odds_Calculator_2-way'!A58)</f>
        <v>2.1</v>
      </c>
      <c r="B57" s="4">
        <f>IF('True_Odds_Calculator_2-way'!B58="","",'True_Odds_Calculator_2-way'!B58)</f>
        <v>1.78</v>
      </c>
      <c r="C57" s="4">
        <f t="shared" si="0"/>
        <v>3.7988228999465079E-2</v>
      </c>
      <c r="D57" s="4">
        <f t="shared" si="2"/>
        <v>2.1872440023405506</v>
      </c>
      <c r="E57" s="4">
        <f t="shared" si="3"/>
        <v>1.8422868408082802</v>
      </c>
      <c r="G57" s="4">
        <f t="shared" si="1"/>
        <v>1.0379882289994651</v>
      </c>
    </row>
    <row r="58" spans="1:7" x14ac:dyDescent="0.2">
      <c r="A58" s="4">
        <f>IF('True_Odds_Calculator_2-way'!A59="","",'True_Odds_Calculator_2-way'!A59)</f>
        <v>2.16</v>
      </c>
      <c r="B58" s="4">
        <f>IF('True_Odds_Calculator_2-way'!B59="","",'True_Odds_Calculator_2-way'!B59)</f>
        <v>1.74</v>
      </c>
      <c r="C58" s="4">
        <f t="shared" si="0"/>
        <v>3.7675606641123682E-2</v>
      </c>
      <c r="D58" s="4">
        <f t="shared" si="2"/>
        <v>2.2516175413371671</v>
      </c>
      <c r="E58" s="4">
        <f t="shared" si="3"/>
        <v>1.7989661114302122</v>
      </c>
      <c r="G58" s="4">
        <f t="shared" si="1"/>
        <v>1.0376756066411237</v>
      </c>
    </row>
    <row r="59" spans="1:7" x14ac:dyDescent="0.2">
      <c r="A59" s="4">
        <f>IF('True_Odds_Calculator_2-way'!A60="","",'True_Odds_Calculator_2-way'!A60)</f>
        <v>2.1800000000000002</v>
      </c>
      <c r="B59" s="4">
        <f>IF('True_Odds_Calculator_2-way'!B60="","",'True_Odds_Calculator_2-way'!B60)</f>
        <v>1.72</v>
      </c>
      <c r="C59" s="4">
        <f t="shared" si="0"/>
        <v>4.0110945167484591E-2</v>
      </c>
      <c r="D59" s="4">
        <f t="shared" si="2"/>
        <v>2.2796692607003894</v>
      </c>
      <c r="E59" s="4">
        <f t="shared" si="3"/>
        <v>1.7814519194222731</v>
      </c>
      <c r="G59" s="4">
        <f t="shared" si="1"/>
        <v>1.0401109451674846</v>
      </c>
    </row>
    <row r="60" spans="1:7" x14ac:dyDescent="0.2">
      <c r="A60" s="4">
        <f>IF('True_Odds_Calculator_2-way'!A61="","",'True_Odds_Calculator_2-way'!A61)</f>
        <v>2.1</v>
      </c>
      <c r="B60" s="4">
        <f>IF('True_Odds_Calculator_2-way'!B61="","",'True_Odds_Calculator_2-way'!B61)</f>
        <v>1.78</v>
      </c>
      <c r="C60" s="4">
        <f t="shared" si="0"/>
        <v>3.7988228999465079E-2</v>
      </c>
      <c r="D60" s="4">
        <f t="shared" si="2"/>
        <v>2.1872440023405506</v>
      </c>
      <c r="E60" s="4">
        <f t="shared" si="3"/>
        <v>1.8422868408082802</v>
      </c>
      <c r="G60" s="4">
        <f t="shared" si="1"/>
        <v>1.0379882289994651</v>
      </c>
    </row>
    <row r="61" spans="1:7" x14ac:dyDescent="0.2">
      <c r="A61" s="4">
        <f>IF('True_Odds_Calculator_2-way'!A62="","",'True_Odds_Calculator_2-way'!A62)</f>
        <v>2.08</v>
      </c>
      <c r="B61" s="4">
        <f>IF('True_Odds_Calculator_2-way'!B62="","",'True_Odds_Calculator_2-way'!B62)</f>
        <v>1.79</v>
      </c>
      <c r="C61" s="4">
        <f t="shared" si="0"/>
        <v>3.9428448646325664E-2</v>
      </c>
      <c r="D61" s="4">
        <f t="shared" si="2"/>
        <v>2.1689385995572641</v>
      </c>
      <c r="E61" s="4">
        <f t="shared" si="3"/>
        <v>1.8554769261437256</v>
      </c>
      <c r="G61" s="4">
        <f t="shared" si="1"/>
        <v>1.0394284486463257</v>
      </c>
    </row>
    <row r="62" spans="1:7" x14ac:dyDescent="0.2">
      <c r="A62" s="4">
        <f>IF('True_Odds_Calculator_2-way'!A63="","",'True_Odds_Calculator_2-way'!A63)</f>
        <v>2.5099999999999998</v>
      </c>
      <c r="B62" s="4">
        <f>IF('True_Odds_Calculator_2-way'!B63="","",'True_Odds_Calculator_2-way'!B63)</f>
        <v>1.56</v>
      </c>
      <c r="C62" s="4">
        <f t="shared" si="0"/>
        <v>3.9432015527633091E-2</v>
      </c>
      <c r="D62" s="4">
        <f t="shared" si="2"/>
        <v>2.6406797949824656</v>
      </c>
      <c r="E62" s="4">
        <f t="shared" si="3"/>
        <v>1.6095034528115753</v>
      </c>
      <c r="G62" s="4">
        <f t="shared" si="1"/>
        <v>1.0394320155276331</v>
      </c>
    </row>
    <row r="63" spans="1:7" x14ac:dyDescent="0.2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3.7923081049187513E-2</v>
      </c>
      <c r="D63" s="4">
        <f t="shared" si="2"/>
        <v>2.1437359857413907</v>
      </c>
      <c r="E63" s="4">
        <f t="shared" si="3"/>
        <v>1.8743276529432467</v>
      </c>
      <c r="G63" s="4">
        <f t="shared" si="1"/>
        <v>1.0379230810491875</v>
      </c>
    </row>
    <row r="64" spans="1:7" x14ac:dyDescent="0.2">
      <c r="A64" s="4">
        <f>IF('True_Odds_Calculator_2-way'!A65="","",'True_Odds_Calculator_2-way'!A65)</f>
        <v>1.98</v>
      </c>
      <c r="B64" s="4">
        <f>IF('True_Odds_Calculator_2-way'!B65="","",'True_Odds_Calculator_2-way'!B65)</f>
        <v>1.89</v>
      </c>
      <c r="C64" s="4">
        <f t="shared" si="0"/>
        <v>3.4151034151034265E-2</v>
      </c>
      <c r="D64" s="4">
        <f t="shared" si="2"/>
        <v>2.0492853622474128</v>
      </c>
      <c r="E64" s="4">
        <f t="shared" si="3"/>
        <v>1.9530295913574449</v>
      </c>
      <c r="G64" s="4">
        <f t="shared" si="1"/>
        <v>1.0341510341510343</v>
      </c>
    </row>
    <row r="65" spans="1:7" x14ac:dyDescent="0.2">
      <c r="A65" s="4">
        <f>IF('True_Odds_Calculator_2-way'!A66="","",'True_Odds_Calculator_2-way'!A66)</f>
        <v>2.2400000000000002</v>
      </c>
      <c r="B65" s="4">
        <f>IF('True_Odds_Calculator_2-way'!B66="","",'True_Odds_Calculator_2-way'!B66)</f>
        <v>1.69</v>
      </c>
      <c r="C65" s="4">
        <f t="shared" si="0"/>
        <v>3.8144547759932479E-2</v>
      </c>
      <c r="D65" s="4">
        <f t="shared" si="2"/>
        <v>2.3399678575843743</v>
      </c>
      <c r="E65" s="4">
        <f t="shared" si="3"/>
        <v>1.7462865578005351</v>
      </c>
      <c r="G65" s="4">
        <f t="shared" si="1"/>
        <v>1.0381445477599325</v>
      </c>
    </row>
    <row r="66" spans="1:7" x14ac:dyDescent="0.2">
      <c r="A66" s="4">
        <f>IF('True_Odds_Calculator_2-way'!A67="","",'True_Odds_Calculator_2-way'!A67)</f>
        <v>2.1</v>
      </c>
      <c r="B66" s="4">
        <f>IF('True_Odds_Calculator_2-way'!B67="","",'True_Odds_Calculator_2-way'!B67)</f>
        <v>1.78</v>
      </c>
      <c r="C66" s="4">
        <f t="shared" ref="C66:C129" si="4">IF(A66="","",((1/A66)+(1/B66))-1)</f>
        <v>3.7988228999465079E-2</v>
      </c>
      <c r="D66" s="4">
        <f t="shared" si="2"/>
        <v>2.1872440023405506</v>
      </c>
      <c r="E66" s="4">
        <f t="shared" si="3"/>
        <v>1.8422868408082802</v>
      </c>
      <c r="G66" s="4">
        <f t="shared" ref="G66:G129" si="5">IF(A66="","",C66+1)</f>
        <v>1.0379882289994651</v>
      </c>
    </row>
    <row r="67" spans="1:7" x14ac:dyDescent="0.2">
      <c r="A67" s="4">
        <f>IF('True_Odds_Calculator_2-way'!A68="","",'True_Odds_Calculator_2-way'!A68)</f>
        <v>1.98</v>
      </c>
      <c r="B67" s="4">
        <f>IF('True_Odds_Calculator_2-way'!B68="","",'True_Odds_Calculator_2-way'!B68)</f>
        <v>1.89</v>
      </c>
      <c r="C67" s="4">
        <f t="shared" si="4"/>
        <v>3.4151034151034265E-2</v>
      </c>
      <c r="D67" s="4">
        <f t="shared" ref="D67:D130" si="6">IF(A67="","",(2*A67)/(2-($C67*A67)))</f>
        <v>2.0492853622474128</v>
      </c>
      <c r="E67" s="4">
        <f t="shared" ref="E67:E130" si="7">IF(B67="","",(2*B67)/(2-($C67*B67)))</f>
        <v>1.9530295913574449</v>
      </c>
      <c r="G67" s="4">
        <f t="shared" si="5"/>
        <v>1.0341510341510343</v>
      </c>
    </row>
    <row r="68" spans="1:7" x14ac:dyDescent="0.2">
      <c r="A68" s="4">
        <f>IF('True_Odds_Calculator_2-way'!A69="","",'True_Odds_Calculator_2-way'!A69)</f>
        <v>1.78</v>
      </c>
      <c r="B68" s="4">
        <f>IF('True_Odds_Calculator_2-way'!B69="","",'True_Odds_Calculator_2-way'!B69)</f>
        <v>2.06</v>
      </c>
      <c r="C68" s="4">
        <f t="shared" si="4"/>
        <v>4.7234646012872306E-2</v>
      </c>
      <c r="D68" s="4">
        <f t="shared" si="6"/>
        <v>1.8581129015911626</v>
      </c>
      <c r="E68" s="4">
        <f t="shared" si="7"/>
        <v>2.165347820951931</v>
      </c>
      <c r="G68" s="4">
        <f t="shared" si="5"/>
        <v>1.0472346460128723</v>
      </c>
    </row>
    <row r="69" spans="1:7" x14ac:dyDescent="0.2">
      <c r="A69" s="4">
        <f>IF('True_Odds_Calculator_2-way'!A70="","",'True_Odds_Calculator_2-way'!A70)</f>
        <v>2.0699999999999998</v>
      </c>
      <c r="B69" s="4">
        <f>IF('True_Odds_Calculator_2-way'!B70="","",'True_Odds_Calculator_2-way'!B70)</f>
        <v>1.77</v>
      </c>
      <c r="C69" s="4">
        <f t="shared" si="4"/>
        <v>4.8063538852042953E-2</v>
      </c>
      <c r="D69" s="4">
        <f t="shared" si="6"/>
        <v>2.1783643984660661</v>
      </c>
      <c r="E69" s="4">
        <f t="shared" si="7"/>
        <v>1.848633921138273</v>
      </c>
      <c r="G69" s="4">
        <f t="shared" si="5"/>
        <v>1.048063538852043</v>
      </c>
    </row>
    <row r="70" spans="1:7" x14ac:dyDescent="0.2">
      <c r="A70" s="4">
        <f>IF('True_Odds_Calculator_2-way'!A71="","",'True_Odds_Calculator_2-way'!A71)</f>
        <v>1.71</v>
      </c>
      <c r="B70" s="4">
        <f>IF('True_Odds_Calculator_2-way'!B71="","",'True_Odds_Calculator_2-way'!B71)</f>
        <v>2.16</v>
      </c>
      <c r="C70" s="4">
        <f t="shared" si="4"/>
        <v>4.7758284600389889E-2</v>
      </c>
      <c r="D70" s="4">
        <f t="shared" si="6"/>
        <v>1.7827975673327543</v>
      </c>
      <c r="E70" s="4">
        <f t="shared" si="7"/>
        <v>2.2774694783573808</v>
      </c>
      <c r="G70" s="4">
        <f t="shared" si="5"/>
        <v>1.0477582846003899</v>
      </c>
    </row>
    <row r="71" spans="1:7" x14ac:dyDescent="0.2">
      <c r="A71" s="4">
        <f>IF('True_Odds_Calculator_2-way'!A72="","",'True_Odds_Calculator_2-way'!A72)</f>
        <v>1.69</v>
      </c>
      <c r="B71" s="4">
        <f>IF('True_Odds_Calculator_2-way'!B72="","",'True_Odds_Calculator_2-way'!B72)</f>
        <v>2.19</v>
      </c>
      <c r="C71" s="4">
        <f t="shared" si="4"/>
        <v>4.8336980897571102E-2</v>
      </c>
      <c r="D71" s="4">
        <f t="shared" si="6"/>
        <v>1.7619671038537528</v>
      </c>
      <c r="E71" s="4">
        <f t="shared" si="7"/>
        <v>2.3123926150385805</v>
      </c>
      <c r="G71" s="4">
        <f t="shared" si="5"/>
        <v>1.0483369808975711</v>
      </c>
    </row>
    <row r="72" spans="1:7" x14ac:dyDescent="0.2">
      <c r="A72" s="4">
        <f>IF('True_Odds_Calculator_2-way'!A73="","",'True_Odds_Calculator_2-way'!A73)</f>
        <v>1.56</v>
      </c>
      <c r="B72" s="4">
        <f>IF('True_Odds_Calculator_2-way'!B73="","",'True_Odds_Calculator_2-way'!B73)</f>
        <v>2.4700000000000002</v>
      </c>
      <c r="C72" s="4">
        <f t="shared" si="4"/>
        <v>4.5883940620782715E-2</v>
      </c>
      <c r="D72" s="4">
        <f t="shared" si="6"/>
        <v>1.6179039301310043</v>
      </c>
      <c r="E72" s="4">
        <f t="shared" si="7"/>
        <v>2.6183745583038869</v>
      </c>
      <c r="G72" s="4">
        <f t="shared" si="5"/>
        <v>1.0458839406207827</v>
      </c>
    </row>
    <row r="73" spans="1:7" x14ac:dyDescent="0.2">
      <c r="A73" s="4">
        <f>IF('True_Odds_Calculator_2-way'!A74="","",'True_Odds_Calculator_2-way'!A74)</f>
        <v>1.68</v>
      </c>
      <c r="B73" s="4">
        <f>IF('True_Odds_Calculator_2-way'!B74="","",'True_Odds_Calculator_2-way'!B74)</f>
        <v>2.2000000000000002</v>
      </c>
      <c r="C73" s="4">
        <f t="shared" si="4"/>
        <v>4.9783549783549708E-2</v>
      </c>
      <c r="D73" s="4">
        <f t="shared" si="6"/>
        <v>1.7533206831119543</v>
      </c>
      <c r="E73" s="4">
        <f t="shared" si="7"/>
        <v>2.327455919395466</v>
      </c>
      <c r="G73" s="4">
        <f t="shared" si="5"/>
        <v>1.0497835497835497</v>
      </c>
    </row>
    <row r="74" spans="1:7" x14ac:dyDescent="0.2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1.79</v>
      </c>
      <c r="C74" s="4">
        <f t="shared" si="4"/>
        <v>4.6464095925875526E-2</v>
      </c>
      <c r="D74" s="4">
        <f t="shared" si="6"/>
        <v>2.1525150315295498</v>
      </c>
      <c r="E74" s="4">
        <f t="shared" si="7"/>
        <v>1.8676676421936633</v>
      </c>
      <c r="G74" s="4">
        <f t="shared" si="5"/>
        <v>1.0464640959258755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1.77</v>
      </c>
      <c r="C75" s="4">
        <f t="shared" si="4"/>
        <v>4.8063538852042953E-2</v>
      </c>
      <c r="D75" s="4">
        <f t="shared" si="6"/>
        <v>2.1783643984660661</v>
      </c>
      <c r="E75" s="4">
        <f t="shared" si="7"/>
        <v>1.848633921138273</v>
      </c>
      <c r="G75" s="4">
        <f t="shared" si="5"/>
        <v>1.048063538852043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1.82</v>
      </c>
      <c r="C76" s="4">
        <f t="shared" si="4"/>
        <v>4.2061386888973207E-2</v>
      </c>
      <c r="D76" s="4">
        <f t="shared" si="6"/>
        <v>2.1205303334672561</v>
      </c>
      <c r="E76" s="4">
        <f t="shared" si="7"/>
        <v>1.8924345643599858</v>
      </c>
      <c r="G76" s="4">
        <f t="shared" si="5"/>
        <v>1.0420613868889732</v>
      </c>
    </row>
    <row r="77" spans="1:7" x14ac:dyDescent="0.2">
      <c r="A77" s="4">
        <f>IF('True_Odds_Calculator_2-way'!A78="","",'True_Odds_Calculator_2-way'!A78)</f>
        <v>1.52</v>
      </c>
      <c r="B77" s="4">
        <f>IF('True_Odds_Calculator_2-way'!B78="","",'True_Odds_Calculator_2-way'!B78)</f>
        <v>2.5499999999999998</v>
      </c>
      <c r="C77" s="4">
        <f t="shared" si="4"/>
        <v>5.0051599587203288E-2</v>
      </c>
      <c r="D77" s="4">
        <f t="shared" si="6"/>
        <v>1.5801059926620467</v>
      </c>
      <c r="E77" s="4">
        <f t="shared" si="7"/>
        <v>2.7238229093464508</v>
      </c>
      <c r="G77" s="4">
        <f t="shared" si="5"/>
        <v>1.0500515995872033</v>
      </c>
    </row>
    <row r="78" spans="1:7" x14ac:dyDescent="0.2">
      <c r="A78" s="4">
        <f>IF('True_Odds_Calculator_2-way'!A79="","",'True_Odds_Calculator_2-way'!A79)</f>
        <v>1.91</v>
      </c>
      <c r="B78" s="4">
        <f>IF('True_Odds_Calculator_2-way'!B79="","",'True_Odds_Calculator_2-way'!B79)</f>
        <v>1.93</v>
      </c>
      <c r="C78" s="4">
        <f t="shared" si="4"/>
        <v>4.1694924449990456E-2</v>
      </c>
      <c r="D78" s="4">
        <f t="shared" si="6"/>
        <v>1.9892075654965866</v>
      </c>
      <c r="E78" s="4">
        <f t="shared" si="7"/>
        <v>2.0109101819272834</v>
      </c>
      <c r="G78" s="4">
        <f t="shared" si="5"/>
        <v>1.0416949244499905</v>
      </c>
    </row>
    <row r="79" spans="1:7" x14ac:dyDescent="0.2">
      <c r="A79" s="4">
        <f>IF('True_Odds_Calculator_2-way'!A80="","",'True_Odds_Calculator_2-way'!A80)</f>
        <v>1.76</v>
      </c>
      <c r="B79" s="4">
        <f>IF('True_Odds_Calculator_2-way'!B80="","",'True_Odds_Calculator_2-way'!B80)</f>
        <v>2.08</v>
      </c>
      <c r="C79" s="4">
        <f t="shared" si="4"/>
        <v>4.8951048951048959E-2</v>
      </c>
      <c r="D79" s="4">
        <f t="shared" si="6"/>
        <v>1.8392282958199357</v>
      </c>
      <c r="E79" s="4">
        <f t="shared" si="7"/>
        <v>2.1915708812260539</v>
      </c>
      <c r="G79" s="4">
        <f t="shared" si="5"/>
        <v>1.048951048951049</v>
      </c>
    </row>
    <row r="80" spans="1:7" x14ac:dyDescent="0.2">
      <c r="A80" s="4">
        <f>IF('True_Odds_Calculator_2-way'!A81="","",'True_Odds_Calculator_2-way'!A81)</f>
        <v>1.72</v>
      </c>
      <c r="B80" s="4">
        <f>IF('True_Odds_Calculator_2-way'!B81="","",'True_Odds_Calculator_2-way'!B81)</f>
        <v>2.23</v>
      </c>
      <c r="C80" s="4">
        <f t="shared" si="4"/>
        <v>2.982584211075201E-2</v>
      </c>
      <c r="D80" s="4">
        <f t="shared" si="6"/>
        <v>1.7652798232695142</v>
      </c>
      <c r="E80" s="4">
        <f t="shared" si="7"/>
        <v>2.3067115708443593</v>
      </c>
      <c r="G80" s="4">
        <f t="shared" si="5"/>
        <v>1.029825842110752</v>
      </c>
    </row>
    <row r="81" spans="1:7" x14ac:dyDescent="0.2">
      <c r="A81" s="4">
        <f>IF('True_Odds_Calculator_2-way'!A82="","",'True_Odds_Calculator_2-way'!A82)</f>
        <v>1.8</v>
      </c>
      <c r="B81" s="4">
        <f>IF('True_Odds_Calculator_2-way'!B82="","",'True_Odds_Calculator_2-way'!B82)</f>
        <v>2.11</v>
      </c>
      <c r="C81" s="4">
        <f t="shared" si="4"/>
        <v>2.9489204844655115E-2</v>
      </c>
      <c r="D81" s="4">
        <f t="shared" si="6"/>
        <v>1.8490749756572542</v>
      </c>
      <c r="E81" s="4">
        <f t="shared" si="7"/>
        <v>2.1777522935779814</v>
      </c>
      <c r="G81" s="4">
        <f t="shared" si="5"/>
        <v>1.0294892048446551</v>
      </c>
    </row>
    <row r="82" spans="1:7" x14ac:dyDescent="0.2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1.67</v>
      </c>
      <c r="C82" s="4">
        <f t="shared" si="4"/>
        <v>3.7398886437651102E-2</v>
      </c>
      <c r="D82" s="4">
        <f t="shared" si="6"/>
        <v>2.3815361521140859</v>
      </c>
      <c r="E82" s="4">
        <f t="shared" si="7"/>
        <v>1.723831944947483</v>
      </c>
      <c r="G82" s="4">
        <f t="shared" si="5"/>
        <v>1.0373988864376511</v>
      </c>
    </row>
    <row r="83" spans="1:7" x14ac:dyDescent="0.2">
      <c r="A83" s="4">
        <f>IF('True_Odds_Calculator_2-way'!A84="","",'True_Odds_Calculator_2-way'!A84)</f>
        <v>2.5299999999999998</v>
      </c>
      <c r="B83" s="4">
        <f>IF('True_Odds_Calculator_2-way'!B84="","",'True_Odds_Calculator_2-way'!B84)</f>
        <v>1.56</v>
      </c>
      <c r="C83" s="4">
        <f t="shared" si="4"/>
        <v>3.6282558021688338E-2</v>
      </c>
      <c r="D83" s="4">
        <f t="shared" si="6"/>
        <v>2.6517065305025525</v>
      </c>
      <c r="E83" s="4">
        <f t="shared" si="7"/>
        <v>1.6054344288968434</v>
      </c>
      <c r="G83" s="4">
        <f t="shared" si="5"/>
        <v>1.0362825580216883</v>
      </c>
    </row>
    <row r="84" spans="1:7" x14ac:dyDescent="0.2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4"/>
        <v>4.6397365415770331E-2</v>
      </c>
      <c r="D84" s="4">
        <f t="shared" si="6"/>
        <v>2.4407999222117787</v>
      </c>
      <c r="E84" s="4">
        <f t="shared" si="7"/>
        <v>1.6940588936629699</v>
      </c>
      <c r="G84" s="4">
        <f t="shared" si="5"/>
        <v>1.0463973654157703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1.73</v>
      </c>
      <c r="C85" s="4">
        <f t="shared" si="4"/>
        <v>3.8864175168482618E-2</v>
      </c>
      <c r="D85" s="4">
        <f t="shared" si="6"/>
        <v>2.2655321203343295</v>
      </c>
      <c r="E85" s="4">
        <f t="shared" si="7"/>
        <v>1.7901814453637255</v>
      </c>
      <c r="G85" s="4">
        <f t="shared" si="5"/>
        <v>1.0388641751684826</v>
      </c>
    </row>
    <row r="86" spans="1:7" x14ac:dyDescent="0.2">
      <c r="A86" s="4">
        <f>IF('True_Odds_Calculator_2-way'!A87="","",'True_Odds_Calculator_2-way'!A87)</f>
        <v>2.1800000000000002</v>
      </c>
      <c r="B86" s="4">
        <f>IF('True_Odds_Calculator_2-way'!B87="","",'True_Odds_Calculator_2-way'!B87)</f>
        <v>1.73</v>
      </c>
      <c r="C86" s="4">
        <f t="shared" si="4"/>
        <v>3.6750278411200155E-2</v>
      </c>
      <c r="D86" s="4">
        <f t="shared" si="6"/>
        <v>2.2709700728608424</v>
      </c>
      <c r="E86" s="4">
        <f t="shared" si="7"/>
        <v>1.7868005874828257</v>
      </c>
      <c r="G86" s="4">
        <f t="shared" si="5"/>
        <v>1.0367502784112002</v>
      </c>
    </row>
    <row r="87" spans="1:7" x14ac:dyDescent="0.2">
      <c r="A87" s="4">
        <f>IF('True_Odds_Calculator_2-way'!A88="","",'True_Odds_Calculator_2-way'!A88)</f>
        <v>2.2999999999999998</v>
      </c>
      <c r="B87" s="4">
        <f>IF('True_Odds_Calculator_2-way'!B88="","",'True_Odds_Calculator_2-way'!B88)</f>
        <v>1.66</v>
      </c>
      <c r="C87" s="4">
        <f t="shared" si="4"/>
        <v>3.7192247249869137E-2</v>
      </c>
      <c r="D87" s="4">
        <f t="shared" si="6"/>
        <v>2.402769037130271</v>
      </c>
      <c r="E87" s="4">
        <f t="shared" si="7"/>
        <v>1.7128757290264693</v>
      </c>
      <c r="G87" s="4">
        <f t="shared" si="5"/>
        <v>1.0371922472498691</v>
      </c>
    </row>
    <row r="88" spans="1:7" x14ac:dyDescent="0.2">
      <c r="A88" s="4">
        <f>IF('True_Odds_Calculator_2-way'!A89="","",'True_Odds_Calculator_2-way'!A89)</f>
        <v>2.31</v>
      </c>
      <c r="B88" s="4">
        <f>IF('True_Odds_Calculator_2-way'!B89="","",'True_Odds_Calculator_2-way'!B89)</f>
        <v>1.65</v>
      </c>
      <c r="C88" s="4">
        <f t="shared" si="4"/>
        <v>3.8961038961038863E-2</v>
      </c>
      <c r="D88" s="4">
        <f t="shared" si="6"/>
        <v>2.418848167539267</v>
      </c>
      <c r="E88" s="4">
        <f t="shared" si="7"/>
        <v>1.7047970479704795</v>
      </c>
      <c r="G88" s="4">
        <f t="shared" si="5"/>
        <v>1.0389610389610389</v>
      </c>
    </row>
    <row r="89" spans="1:7" x14ac:dyDescent="0.2">
      <c r="A89" s="4">
        <f>IF('True_Odds_Calculator_2-way'!A90="","",'True_Odds_Calculator_2-way'!A90)</f>
        <v>2.65</v>
      </c>
      <c r="B89" s="4">
        <f>IF('True_Odds_Calculator_2-way'!B90="","",'True_Odds_Calculator_2-way'!B90)</f>
        <v>1.51</v>
      </c>
      <c r="C89" s="4">
        <f t="shared" si="4"/>
        <v>3.9610146195176998E-2</v>
      </c>
      <c r="D89" s="4">
        <f t="shared" si="6"/>
        <v>2.7967849030228904</v>
      </c>
      <c r="E89" s="4">
        <f t="shared" si="7"/>
        <v>1.5565496450452205</v>
      </c>
      <c r="G89" s="4">
        <f t="shared" si="5"/>
        <v>1.039610146195177</v>
      </c>
    </row>
    <row r="90" spans="1:7" x14ac:dyDescent="0.2">
      <c r="A90" s="4">
        <f>IF('True_Odds_Calculator_2-way'!A91="","",'True_Odds_Calculator_2-way'!A91)</f>
        <v>2.5299999999999998</v>
      </c>
      <c r="B90" s="4">
        <f>IF('True_Odds_Calculator_2-way'!B91="","",'True_Odds_Calculator_2-way'!B91)</f>
        <v>1.56</v>
      </c>
      <c r="C90" s="4">
        <f t="shared" si="4"/>
        <v>3.6282558021688338E-2</v>
      </c>
      <c r="D90" s="4">
        <f t="shared" si="6"/>
        <v>2.6517065305025525</v>
      </c>
      <c r="E90" s="4">
        <f t="shared" si="7"/>
        <v>1.6054344288968434</v>
      </c>
      <c r="G90" s="4">
        <f t="shared" si="5"/>
        <v>1.0362825580216883</v>
      </c>
    </row>
    <row r="91" spans="1:7" x14ac:dyDescent="0.2">
      <c r="A91" s="4">
        <f>IF('True_Odds_Calculator_2-way'!A92="","",'True_Odds_Calculator_2-way'!A92)</f>
        <v>2.0299999999999998</v>
      </c>
      <c r="B91" s="4">
        <f>IF('True_Odds_Calculator_2-way'!B92="","",'True_Odds_Calculator_2-way'!B92)</f>
        <v>1.77</v>
      </c>
      <c r="C91" s="4">
        <f t="shared" si="4"/>
        <v>5.7582588850852989E-2</v>
      </c>
      <c r="D91" s="4">
        <f t="shared" si="6"/>
        <v>2.1560109207644533</v>
      </c>
      <c r="E91" s="4">
        <f t="shared" si="7"/>
        <v>1.8650437310217747</v>
      </c>
      <c r="G91" s="4">
        <f t="shared" si="5"/>
        <v>1.057582588850853</v>
      </c>
    </row>
    <row r="92" spans="1:7" x14ac:dyDescent="0.2">
      <c r="A92" s="4">
        <f>IF('True_Odds_Calculator_2-way'!A93="","",'True_Odds_Calculator_2-way'!A93)</f>
        <v>2.23</v>
      </c>
      <c r="B92" s="4">
        <f>IF('True_Odds_Calculator_2-way'!B93="","",'True_Odds_Calculator_2-way'!B93)</f>
        <v>1.67</v>
      </c>
      <c r="C92" s="4">
        <f t="shared" si="4"/>
        <v>4.7232888483123459E-2</v>
      </c>
      <c r="D92" s="4">
        <f t="shared" si="6"/>
        <v>2.3539711134287793</v>
      </c>
      <c r="E92" s="4">
        <f t="shared" si="7"/>
        <v>1.7385681940197473</v>
      </c>
      <c r="G92" s="4">
        <f t="shared" si="5"/>
        <v>1.0472328884831235</v>
      </c>
    </row>
    <row r="93" spans="1:7" x14ac:dyDescent="0.2">
      <c r="A93" s="4">
        <f>IF('True_Odds_Calculator_2-way'!A94="","",'True_Odds_Calculator_2-way'!A94)</f>
        <v>1.82</v>
      </c>
      <c r="B93" s="4">
        <f>IF('True_Odds_Calculator_2-way'!B94="","",'True_Odds_Calculator_2-way'!B94)</f>
        <v>2.0299999999999998</v>
      </c>
      <c r="C93" s="4">
        <f t="shared" si="4"/>
        <v>4.2061386888973207E-2</v>
      </c>
      <c r="D93" s="4">
        <f t="shared" si="6"/>
        <v>1.8924345643599858</v>
      </c>
      <c r="E93" s="4">
        <f t="shared" si="7"/>
        <v>2.1205303334672561</v>
      </c>
      <c r="G93" s="4">
        <f t="shared" si="5"/>
        <v>1.0420613868889732</v>
      </c>
    </row>
    <row r="94" spans="1:7" x14ac:dyDescent="0.2">
      <c r="A94" s="4">
        <f>IF('True_Odds_Calculator_2-way'!A95="","",'True_Odds_Calculator_2-way'!A95)</f>
        <v>1.92</v>
      </c>
      <c r="B94" s="4">
        <f>IF('True_Odds_Calculator_2-way'!B95="","",'True_Odds_Calculator_2-way'!B95)</f>
        <v>1.99</v>
      </c>
      <c r="C94" s="4">
        <f t="shared" si="4"/>
        <v>2.3345896147403788E-2</v>
      </c>
      <c r="D94" s="4">
        <f t="shared" si="6"/>
        <v>1.9640176827387685</v>
      </c>
      <c r="E94" s="4">
        <f t="shared" si="7"/>
        <v>2.0373253705876082</v>
      </c>
      <c r="G94" s="4">
        <f t="shared" si="5"/>
        <v>1.0233458961474038</v>
      </c>
    </row>
    <row r="95" spans="1:7" x14ac:dyDescent="0.2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4"/>
        <v>2.8142785952212312E-2</v>
      </c>
      <c r="D95" s="4">
        <f t="shared" si="6"/>
        <v>1.8362511137332338</v>
      </c>
      <c r="E95" s="4">
        <f t="shared" si="7"/>
        <v>2.1958130561234772</v>
      </c>
      <c r="G95" s="4">
        <f t="shared" si="5"/>
        <v>1.0281427859522123</v>
      </c>
    </row>
    <row r="96" spans="1:7" x14ac:dyDescent="0.2">
      <c r="A96" s="4">
        <f>IF('True_Odds_Calculator_2-way'!A97="","",'True_Odds_Calculator_2-way'!A97)</f>
        <v>1.35</v>
      </c>
      <c r="B96" s="4">
        <f>IF('True_Odds_Calculator_2-way'!B97="","",'True_Odds_Calculator_2-way'!B97)</f>
        <v>3.33</v>
      </c>
      <c r="C96" s="4">
        <f t="shared" si="4"/>
        <v>4.1041041041041115E-2</v>
      </c>
      <c r="D96" s="4">
        <f t="shared" si="6"/>
        <v>1.3884642112578183</v>
      </c>
      <c r="E96" s="4">
        <f t="shared" si="7"/>
        <v>3.574239713774598</v>
      </c>
      <c r="G96" s="4">
        <f t="shared" si="5"/>
        <v>1.0410410410410411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2.39</v>
      </c>
      <c r="C97" s="4">
        <f t="shared" si="4"/>
        <v>2.8166139401979873E-2</v>
      </c>
      <c r="D97" s="4">
        <f t="shared" si="6"/>
        <v>1.6787733424704472</v>
      </c>
      <c r="E97" s="4">
        <f t="shared" si="7"/>
        <v>2.4732458354366487</v>
      </c>
      <c r="G97" s="4">
        <f t="shared" si="5"/>
        <v>1.0281661394019799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1.99</v>
      </c>
      <c r="B99" s="4">
        <f>IF('True_Odds_Calculator_2-way'!B100="","",'True_Odds_Calculator_2-way'!B100)</f>
        <v>1.9</v>
      </c>
      <c r="C99" s="4">
        <f t="shared" si="4"/>
        <v>2.8828352287754377E-2</v>
      </c>
      <c r="D99" s="4">
        <f t="shared" si="6"/>
        <v>2.0487672717420748</v>
      </c>
      <c r="E99" s="4">
        <f t="shared" si="7"/>
        <v>1.9535003874967702</v>
      </c>
      <c r="G99" s="4">
        <f t="shared" si="5"/>
        <v>1.0288283522877544</v>
      </c>
    </row>
    <row r="100" spans="1:7" x14ac:dyDescent="0.2">
      <c r="A100" s="4">
        <f>IF('True_Odds_Calculator_2-way'!A101="","",'True_Odds_Calculator_2-way'!A101)</f>
        <v>2.17</v>
      </c>
      <c r="B100" s="4">
        <f>IF('True_Odds_Calculator_2-way'!B101="","",'True_Odds_Calculator_2-way'!B101)</f>
        <v>1.75</v>
      </c>
      <c r="C100" s="4">
        <f t="shared" si="4"/>
        <v>3.2258064516129004E-2</v>
      </c>
      <c r="D100" s="4">
        <f t="shared" si="6"/>
        <v>2.2487046632124348</v>
      </c>
      <c r="E100" s="4">
        <f t="shared" si="7"/>
        <v>1.8008298755186722</v>
      </c>
      <c r="G100" s="4">
        <f t="shared" si="5"/>
        <v>1.032258064516129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2.1</v>
      </c>
      <c r="C101" s="4">
        <f t="shared" si="4"/>
        <v>3.1746031746031633E-2</v>
      </c>
      <c r="D101" s="4">
        <f t="shared" si="6"/>
        <v>1.8529411764705881</v>
      </c>
      <c r="E101" s="4">
        <f t="shared" si="7"/>
        <v>2.172413793103448</v>
      </c>
      <c r="G101" s="4">
        <f t="shared" si="5"/>
        <v>1.0317460317460316</v>
      </c>
    </row>
    <row r="102" spans="1:7" x14ac:dyDescent="0.2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2.29</v>
      </c>
      <c r="C102" s="4">
        <f t="shared" si="4"/>
        <v>3.1919317945518833E-2</v>
      </c>
      <c r="D102" s="4">
        <f t="shared" si="6"/>
        <v>1.7262855604415328</v>
      </c>
      <c r="E102" s="4">
        <f t="shared" si="7"/>
        <v>2.3768688990485605</v>
      </c>
      <c r="G102" s="4">
        <f t="shared" si="5"/>
        <v>1.0319193179455188</v>
      </c>
    </row>
    <row r="103" spans="1:7" x14ac:dyDescent="0.2">
      <c r="A103" s="4">
        <f>IF('True_Odds_Calculator_2-way'!A104="","",'True_Odds_Calculator_2-way'!A104)</f>
        <v>1.89</v>
      </c>
      <c r="B103" s="4">
        <f>IF('True_Odds_Calculator_2-way'!B104="","",'True_Odds_Calculator_2-way'!B104)</f>
        <v>1.99</v>
      </c>
      <c r="C103" s="4">
        <f t="shared" si="4"/>
        <v>3.16130919145996E-2</v>
      </c>
      <c r="D103" s="4">
        <f t="shared" si="6"/>
        <v>1.9482012897878844</v>
      </c>
      <c r="E103" s="4">
        <f t="shared" si="7"/>
        <v>2.0546283903744778</v>
      </c>
      <c r="G103" s="4">
        <f t="shared" si="5"/>
        <v>1.0316130919145996</v>
      </c>
    </row>
    <row r="104" spans="1:7" x14ac:dyDescent="0.2">
      <c r="A104" s="4">
        <f>IF('True_Odds_Calculator_2-way'!A105="","",'True_Odds_Calculator_2-way'!A105)</f>
        <v>2.34</v>
      </c>
      <c r="B104" s="4">
        <f>IF('True_Odds_Calculator_2-way'!B105="","",'True_Odds_Calculator_2-way'!B105)</f>
        <v>1.65</v>
      </c>
      <c r="C104" s="4">
        <f t="shared" si="4"/>
        <v>3.3411033411033575E-2</v>
      </c>
      <c r="D104" s="4">
        <f t="shared" si="6"/>
        <v>2.4351939451277205</v>
      </c>
      <c r="E104" s="4">
        <f t="shared" si="7"/>
        <v>1.6967699406723797</v>
      </c>
      <c r="G104" s="4">
        <f t="shared" si="5"/>
        <v>1.0334110334110336</v>
      </c>
    </row>
    <row r="105" spans="1:7" x14ac:dyDescent="0.2">
      <c r="A105" s="4">
        <f>IF('True_Odds_Calculator_2-way'!A106="","",'True_Odds_Calculator_2-way'!A106)</f>
        <v>2.21</v>
      </c>
      <c r="B105" s="4">
        <f>IF('True_Odds_Calculator_2-way'!B106="","",'True_Odds_Calculator_2-way'!B106)</f>
        <v>1.72</v>
      </c>
      <c r="C105" s="4">
        <f t="shared" si="4"/>
        <v>3.3884036620014824E-2</v>
      </c>
      <c r="D105" s="4">
        <f t="shared" si="6"/>
        <v>2.2959652089876781</v>
      </c>
      <c r="E105" s="4">
        <f t="shared" si="7"/>
        <v>1.7716256524981358</v>
      </c>
      <c r="G105" s="4">
        <f t="shared" si="5"/>
        <v>1.0338840366200148</v>
      </c>
    </row>
    <row r="106" spans="1:7" x14ac:dyDescent="0.2">
      <c r="A106" s="4">
        <f>IF('True_Odds_Calculator_2-way'!A107="","",'True_Odds_Calculator_2-way'!A107)</f>
        <v>1.96</v>
      </c>
      <c r="B106" s="4">
        <f>IF('True_Odds_Calculator_2-way'!B107="","",'True_Odds_Calculator_2-way'!B107)</f>
        <v>1.93</v>
      </c>
      <c r="C106" s="4">
        <f t="shared" si="4"/>
        <v>2.8338796658559762E-2</v>
      </c>
      <c r="D106" s="4">
        <f t="shared" si="6"/>
        <v>2.0159880622468553</v>
      </c>
      <c r="E106" s="4">
        <f t="shared" si="7"/>
        <v>1.9842635333613092</v>
      </c>
      <c r="G106" s="4">
        <f t="shared" si="5"/>
        <v>1.0283387966585598</v>
      </c>
    </row>
    <row r="107" spans="1:7" x14ac:dyDescent="0.2">
      <c r="A107" s="4">
        <f>IF('True_Odds_Calculator_2-way'!A108="","",'True_Odds_Calculator_2-way'!A108)</f>
        <v>1.91</v>
      </c>
      <c r="B107" s="4">
        <f>IF('True_Odds_Calculator_2-way'!B108="","",'True_Odds_Calculator_2-way'!B108)</f>
        <v>1.98</v>
      </c>
      <c r="C107" s="4">
        <f t="shared" si="4"/>
        <v>2.861071447458885E-2</v>
      </c>
      <c r="D107" s="4">
        <f t="shared" si="6"/>
        <v>1.9636533568721115</v>
      </c>
      <c r="E107" s="4">
        <f t="shared" si="7"/>
        <v>2.0377175494369308</v>
      </c>
      <c r="G107" s="4">
        <f t="shared" si="5"/>
        <v>1.0286107144745888</v>
      </c>
    </row>
    <row r="108" spans="1:7" x14ac:dyDescent="0.2">
      <c r="A108" s="4">
        <f>IF('True_Odds_Calculator_2-way'!A109="","",'True_Odds_Calculator_2-way'!A109)</f>
        <v>2.41</v>
      </c>
      <c r="B108" s="4">
        <f>IF('True_Odds_Calculator_2-way'!B109="","",'True_Odds_Calculator_2-way'!B109)</f>
        <v>1.62</v>
      </c>
      <c r="C108" s="4">
        <f t="shared" si="4"/>
        <v>3.2221709953383471E-2</v>
      </c>
      <c r="D108" s="4">
        <f t="shared" si="6"/>
        <v>2.5073534133966988</v>
      </c>
      <c r="E108" s="4">
        <f t="shared" si="7"/>
        <v>1.6634144263133228</v>
      </c>
      <c r="G108" s="4">
        <f t="shared" si="5"/>
        <v>1.0322217099533835</v>
      </c>
    </row>
    <row r="109" spans="1:7" x14ac:dyDescent="0.2">
      <c r="A109" s="4">
        <f>IF('True_Odds_Calculator_2-way'!A110="","",'True_Odds_Calculator_2-way'!A110)</f>
        <v>2.34</v>
      </c>
      <c r="B109" s="4">
        <f>IF('True_Odds_Calculator_2-way'!B110="","",'True_Odds_Calculator_2-way'!B110)</f>
        <v>1.65</v>
      </c>
      <c r="C109" s="4">
        <f t="shared" si="4"/>
        <v>3.3411033411033575E-2</v>
      </c>
      <c r="D109" s="4">
        <f t="shared" si="6"/>
        <v>2.4351939451277205</v>
      </c>
      <c r="E109" s="4">
        <f t="shared" si="7"/>
        <v>1.6967699406723797</v>
      </c>
      <c r="G109" s="4">
        <f t="shared" si="5"/>
        <v>1.0334110334110336</v>
      </c>
    </row>
    <row r="110" spans="1:7" x14ac:dyDescent="0.2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1.68</v>
      </c>
      <c r="C110" s="4">
        <f t="shared" si="4"/>
        <v>3.5766729599328695E-2</v>
      </c>
      <c r="D110" s="4">
        <f t="shared" si="6"/>
        <v>2.3660503784588656</v>
      </c>
      <c r="E110" s="4">
        <f t="shared" si="7"/>
        <v>1.7320374239258789</v>
      </c>
      <c r="G110" s="4">
        <f t="shared" si="5"/>
        <v>1.0357667295993287</v>
      </c>
    </row>
    <row r="111" spans="1:7" x14ac:dyDescent="0.2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1.59</v>
      </c>
      <c r="C111" s="4">
        <f t="shared" si="4"/>
        <v>3.2156624061675743E-2</v>
      </c>
      <c r="D111" s="4">
        <f t="shared" si="6"/>
        <v>2.5829948906065767</v>
      </c>
      <c r="E111" s="4">
        <f t="shared" si="7"/>
        <v>1.6317139783166432</v>
      </c>
      <c r="G111" s="4">
        <f t="shared" si="5"/>
        <v>1.0321566240616757</v>
      </c>
    </row>
    <row r="112" spans="1:7" x14ac:dyDescent="0.2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1.63</v>
      </c>
      <c r="C112" s="4">
        <f t="shared" si="4"/>
        <v>4.8279541210989763E-2</v>
      </c>
      <c r="D112" s="4">
        <f t="shared" si="6"/>
        <v>2.4352062357908415</v>
      </c>
      <c r="E112" s="4">
        <f t="shared" si="7"/>
        <v>1.6967639737497173</v>
      </c>
      <c r="G112" s="4">
        <f t="shared" si="5"/>
        <v>1.0482795412109898</v>
      </c>
    </row>
    <row r="113" spans="1:7" x14ac:dyDescent="0.2">
      <c r="A113" s="4">
        <f>IF('True_Odds_Calculator_2-way'!A114="","",'True_Odds_Calculator_2-way'!A114)</f>
        <v>2.27</v>
      </c>
      <c r="B113" s="4">
        <f>IF('True_Odds_Calculator_2-way'!B114="","",'True_Odds_Calculator_2-way'!B114)</f>
        <v>1.65</v>
      </c>
      <c r="C113" s="4">
        <f t="shared" si="4"/>
        <v>4.658924042183954E-2</v>
      </c>
      <c r="D113" s="4">
        <f t="shared" si="6"/>
        <v>2.3967365221564547</v>
      </c>
      <c r="E113" s="4">
        <f t="shared" si="7"/>
        <v>1.7159546443706333</v>
      </c>
      <c r="G113" s="4">
        <f t="shared" si="5"/>
        <v>1.0465892404218395</v>
      </c>
    </row>
    <row r="114" spans="1:7" x14ac:dyDescent="0.2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4"/>
        <v>4.8352588789045914E-2</v>
      </c>
      <c r="D114" s="4">
        <f t="shared" si="6"/>
        <v>2.4130098089829635</v>
      </c>
      <c r="E114" s="4">
        <f t="shared" si="7"/>
        <v>1.7077091706247716</v>
      </c>
      <c r="G114" s="4">
        <f t="shared" si="5"/>
        <v>1.0483525887890459</v>
      </c>
    </row>
    <row r="115" spans="1:7" x14ac:dyDescent="0.2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1.71</v>
      </c>
      <c r="C115" s="4">
        <f t="shared" si="4"/>
        <v>4.7758284600389889E-2</v>
      </c>
      <c r="D115" s="4">
        <f t="shared" si="6"/>
        <v>2.2774694783573808</v>
      </c>
      <c r="E115" s="4">
        <f t="shared" si="7"/>
        <v>1.7827975673327543</v>
      </c>
      <c r="G115" s="4">
        <f t="shared" si="5"/>
        <v>1.0477582846003899</v>
      </c>
    </row>
    <row r="116" spans="1:7" x14ac:dyDescent="0.2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2.11</v>
      </c>
      <c r="C116" s="4">
        <f t="shared" si="4"/>
        <v>5.8728970926526403E-2</v>
      </c>
      <c r="D116" s="4">
        <f t="shared" si="6"/>
        <v>1.8004041815323968</v>
      </c>
      <c r="E116" s="4">
        <f t="shared" si="7"/>
        <v>2.2493687852623045</v>
      </c>
      <c r="G116" s="4">
        <f t="shared" si="5"/>
        <v>1.0587289709265264</v>
      </c>
    </row>
    <row r="117" spans="1:7" x14ac:dyDescent="0.2">
      <c r="A117" s="4">
        <f>IF('True_Odds_Calculator_2-way'!A118="","",'True_Odds_Calculator_2-way'!A118)</f>
        <v>1.75</v>
      </c>
      <c r="B117" s="4">
        <f>IF('True_Odds_Calculator_2-way'!B118="","",'True_Odds_Calculator_2-way'!B118)</f>
        <v>2.0699999999999998</v>
      </c>
      <c r="C117" s="4">
        <f t="shared" si="4"/>
        <v>5.452035886818507E-2</v>
      </c>
      <c r="D117" s="4">
        <f t="shared" si="6"/>
        <v>1.8376664552948638</v>
      </c>
      <c r="E117" s="4">
        <f t="shared" si="7"/>
        <v>2.1937925813777439</v>
      </c>
      <c r="G117" s="4">
        <f t="shared" si="5"/>
        <v>1.0545203588681851</v>
      </c>
    </row>
    <row r="118" spans="1:7" x14ac:dyDescent="0.2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1.89</v>
      </c>
      <c r="C118" s="4">
        <f t="shared" si="4"/>
        <v>4.7235244126436093E-2</v>
      </c>
      <c r="D118" s="4">
        <f t="shared" si="6"/>
        <v>2.0221747928042801</v>
      </c>
      <c r="E118" s="4">
        <f t="shared" si="7"/>
        <v>1.9783062613553166</v>
      </c>
      <c r="G118" s="4">
        <f t="shared" si="5"/>
        <v>1.0472352441264361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1.95</v>
      </c>
      <c r="C119" s="4">
        <f t="shared" si="4"/>
        <v>5.0454921422663279E-2</v>
      </c>
      <c r="D119" s="4">
        <f t="shared" si="6"/>
        <v>1.9515738498789346</v>
      </c>
      <c r="E119" s="4">
        <f t="shared" si="7"/>
        <v>2.0508905852417301</v>
      </c>
      <c r="G119" s="4">
        <f t="shared" si="5"/>
        <v>1.0504549214226633</v>
      </c>
    </row>
    <row r="120" spans="1:7" x14ac:dyDescent="0.2">
      <c r="A120" s="4">
        <f>IF('True_Odds_Calculator_2-way'!A121="","",'True_Odds_Calculator_2-way'!A121)</f>
        <v>1.86</v>
      </c>
      <c r="B120" s="4">
        <f>IF('True_Odds_Calculator_2-way'!B121="","",'True_Odds_Calculator_2-way'!B121)</f>
        <v>1.96</v>
      </c>
      <c r="C120" s="4">
        <f t="shared" si="4"/>
        <v>4.7838490234803466E-2</v>
      </c>
      <c r="D120" s="4">
        <f t="shared" si="6"/>
        <v>1.9466040153780435</v>
      </c>
      <c r="E120" s="4">
        <f t="shared" si="7"/>
        <v>2.0564079422382671</v>
      </c>
      <c r="G120" s="4">
        <f t="shared" si="5"/>
        <v>1.0478384902348035</v>
      </c>
    </row>
    <row r="121" spans="1:7" x14ac:dyDescent="0.2">
      <c r="A121" s="4">
        <f>IF('True_Odds_Calculator_2-way'!A122="","",'True_Odds_Calculator_2-way'!A122)</f>
        <v>1.9</v>
      </c>
      <c r="B121" s="4">
        <f>IF('True_Odds_Calculator_2-way'!B122="","",'True_Odds_Calculator_2-way'!B122)</f>
        <v>1.92</v>
      </c>
      <c r="C121" s="4">
        <f t="shared" si="4"/>
        <v>4.7149122807017552E-2</v>
      </c>
      <c r="D121" s="4">
        <f t="shared" si="6"/>
        <v>1.9890948745910577</v>
      </c>
      <c r="E121" s="4">
        <f t="shared" si="7"/>
        <v>2.0110253583241455</v>
      </c>
      <c r="G121" s="4">
        <f t="shared" si="5"/>
        <v>1.0471491228070176</v>
      </c>
    </row>
    <row r="122" spans="1:7" x14ac:dyDescent="0.2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1.93</v>
      </c>
      <c r="C122" s="4">
        <f t="shared" si="4"/>
        <v>5.0049608642928067E-2</v>
      </c>
      <c r="D122" s="4">
        <f t="shared" si="6"/>
        <v>1.9728142670726401</v>
      </c>
      <c r="E122" s="4">
        <f t="shared" si="7"/>
        <v>2.027945450480662</v>
      </c>
      <c r="G122" s="4">
        <f t="shared" si="5"/>
        <v>1.0500496086429281</v>
      </c>
    </row>
    <row r="123" spans="1:7" x14ac:dyDescent="0.2">
      <c r="A123" s="4">
        <f>IF('True_Odds_Calculator_2-way'!A124="","",'True_Odds_Calculator_2-way'!A124)</f>
        <v>1.93</v>
      </c>
      <c r="B123" s="4">
        <f>IF('True_Odds_Calculator_2-way'!B124="","",'True_Odds_Calculator_2-way'!B124)</f>
        <v>1.88</v>
      </c>
      <c r="C123" s="4">
        <f t="shared" si="4"/>
        <v>5.0049608642928067E-2</v>
      </c>
      <c r="D123" s="4">
        <f t="shared" si="6"/>
        <v>2.027945450480662</v>
      </c>
      <c r="E123" s="4">
        <f t="shared" si="7"/>
        <v>1.9728142670726401</v>
      </c>
      <c r="G123" s="4">
        <f t="shared" si="5"/>
        <v>1.0500496086429281</v>
      </c>
    </row>
    <row r="124" spans="1:7" x14ac:dyDescent="0.2">
      <c r="A124" s="4">
        <f>IF('True_Odds_Calculator_2-way'!A125="","",'True_Odds_Calculator_2-way'!A125)</f>
        <v>1.97</v>
      </c>
      <c r="B124" s="4">
        <f>IF('True_Odds_Calculator_2-way'!B125="","",'True_Odds_Calculator_2-way'!B125)</f>
        <v>1.85</v>
      </c>
      <c r="C124" s="4">
        <f t="shared" si="4"/>
        <v>4.8154753738510081E-2</v>
      </c>
      <c r="D124" s="4">
        <f t="shared" si="6"/>
        <v>2.0680947652149242</v>
      </c>
      <c r="E124" s="4">
        <f t="shared" si="7"/>
        <v>1.9362465134812061</v>
      </c>
      <c r="G124" s="4">
        <f t="shared" si="5"/>
        <v>1.0481547537385101</v>
      </c>
    </row>
    <row r="125" spans="1:7" x14ac:dyDescent="0.2">
      <c r="A125" s="4">
        <f>IF('True_Odds_Calculator_2-way'!A126="","",'True_Odds_Calculator_2-way'!A126)</f>
        <v>1.84</v>
      </c>
      <c r="B125" s="4">
        <f>IF('True_Odds_Calculator_2-way'!B126="","",'True_Odds_Calculator_2-way'!B126)</f>
        <v>1.98</v>
      </c>
      <c r="C125" s="4">
        <f t="shared" si="4"/>
        <v>4.852876592007016E-2</v>
      </c>
      <c r="D125" s="4">
        <f t="shared" si="6"/>
        <v>1.925988581095369</v>
      </c>
      <c r="E125" s="4">
        <f t="shared" si="7"/>
        <v>2.0799269239552407</v>
      </c>
      <c r="G125" s="4">
        <f t="shared" si="5"/>
        <v>1.0485287659200702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1.59</v>
      </c>
      <c r="C126" s="4">
        <f t="shared" si="4"/>
        <v>2.8930817610062887E-2</v>
      </c>
      <c r="D126" s="4">
        <f t="shared" si="6"/>
        <v>2.5938009787928222</v>
      </c>
      <c r="E126" s="4">
        <f t="shared" si="7"/>
        <v>1.6274309109518936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2.2200000000000002</v>
      </c>
      <c r="B127" s="4">
        <f>IF('True_Odds_Calculator_2-way'!B128="","",'True_Odds_Calculator_2-way'!B128)</f>
        <v>1.73</v>
      </c>
      <c r="C127" s="4">
        <f t="shared" si="4"/>
        <v>2.8485132531375301E-2</v>
      </c>
      <c r="D127" s="4">
        <f t="shared" si="6"/>
        <v>2.2924849280725841</v>
      </c>
      <c r="E127" s="4">
        <f t="shared" si="7"/>
        <v>1.7737034129219971</v>
      </c>
      <c r="G127" s="4">
        <f t="shared" si="5"/>
        <v>1.0284851325313753</v>
      </c>
    </row>
    <row r="128" spans="1:7" x14ac:dyDescent="0.2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2.2400000000000002</v>
      </c>
      <c r="C128" s="4">
        <f t="shared" si="4"/>
        <v>2.7823920265780622E-2</v>
      </c>
      <c r="D128" s="4">
        <f t="shared" si="6"/>
        <v>1.762166117819246</v>
      </c>
      <c r="E128" s="4">
        <f t="shared" si="7"/>
        <v>2.3120499279884781</v>
      </c>
      <c r="G128" s="4">
        <f t="shared" si="5"/>
        <v>1.0278239202657806</v>
      </c>
    </row>
    <row r="129" spans="1:7" x14ac:dyDescent="0.2">
      <c r="A129" s="4">
        <f>IF('True_Odds_Calculator_2-way'!A130="","",'True_Odds_Calculator_2-way'!A130)</f>
        <v>2.31</v>
      </c>
      <c r="B129" s="4">
        <f>IF('True_Odds_Calculator_2-way'!B130="","",'True_Odds_Calculator_2-way'!B130)</f>
        <v>1.67</v>
      </c>
      <c r="C129" s="4">
        <f t="shared" si="4"/>
        <v>3.1702828110013792E-2</v>
      </c>
      <c r="D129" s="4">
        <f t="shared" si="6"/>
        <v>2.397799670572148</v>
      </c>
      <c r="E129" s="4">
        <f t="shared" si="7"/>
        <v>1.7154100984947862</v>
      </c>
      <c r="G129" s="4">
        <f t="shared" si="5"/>
        <v>1.0317028281100138</v>
      </c>
    </row>
    <row r="130" spans="1:7" x14ac:dyDescent="0.2">
      <c r="A130" s="4">
        <f>IF('True_Odds_Calculator_2-way'!A131="","",'True_Odds_Calculator_2-way'!A131)</f>
        <v>2.6</v>
      </c>
      <c r="B130" s="4">
        <f>IF('True_Odds_Calculator_2-way'!B131="","",'True_Odds_Calculator_2-way'!B131)</f>
        <v>1.54</v>
      </c>
      <c r="C130" s="4">
        <f t="shared" ref="C130:C193" si="8">IF(A130="","",((1/A130)+(1/B130))-1)</f>
        <v>3.3966033966033926E-2</v>
      </c>
      <c r="D130" s="4">
        <f t="shared" si="6"/>
        <v>2.7201086956521738</v>
      </c>
      <c r="E130" s="4">
        <f t="shared" si="7"/>
        <v>1.5813586097946286</v>
      </c>
      <c r="G130" s="4">
        <f t="shared" ref="G130:G193" si="9">IF(A130="","",C130+1)</f>
        <v>1.0339660339660339</v>
      </c>
    </row>
    <row r="131" spans="1:7" x14ac:dyDescent="0.2">
      <c r="A131" s="4">
        <f>IF('True_Odds_Calculator_2-way'!A132="","",'True_Odds_Calculator_2-way'!A132)</f>
        <v>2.29</v>
      </c>
      <c r="B131" s="4">
        <f>IF('True_Odds_Calculator_2-way'!B132="","",'True_Odds_Calculator_2-way'!B132)</f>
        <v>1.68</v>
      </c>
      <c r="C131" s="4">
        <f t="shared" si="8"/>
        <v>3.1919317945518833E-2</v>
      </c>
      <c r="D131" s="4">
        <f t="shared" ref="D131:D194" si="10">IF(A131="","",(2*A131)/(2-($C131*A131)))</f>
        <v>2.3768688990485605</v>
      </c>
      <c r="E131" s="4">
        <f t="shared" ref="E131:E194" si="11">IF(B131="","",(2*B131)/(2-($C131*B131)))</f>
        <v>1.7262855604415328</v>
      </c>
      <c r="G131" s="4">
        <f t="shared" si="9"/>
        <v>1.0319193179455188</v>
      </c>
    </row>
    <row r="132" spans="1:7" x14ac:dyDescent="0.2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1.89</v>
      </c>
      <c r="C132" s="4">
        <f t="shared" si="8"/>
        <v>3.16130919145996E-2</v>
      </c>
      <c r="D132" s="4">
        <f t="shared" si="10"/>
        <v>2.0546283903744778</v>
      </c>
      <c r="E132" s="4">
        <f t="shared" si="11"/>
        <v>1.9482012897878844</v>
      </c>
      <c r="G132" s="4">
        <f t="shared" si="9"/>
        <v>1.0316130919145996</v>
      </c>
    </row>
    <row r="133" spans="1:7" x14ac:dyDescent="0.2">
      <c r="A133" s="4">
        <f>IF('True_Odds_Calculator_2-way'!A134="","",'True_Odds_Calculator_2-way'!A134)</f>
        <v>1.79</v>
      </c>
      <c r="B133" s="4">
        <f>IF('True_Odds_Calculator_2-way'!B134="","",'True_Odds_Calculator_2-way'!B134)</f>
        <v>2.11</v>
      </c>
      <c r="C133" s="4">
        <f t="shared" si="8"/>
        <v>3.2592867166194583E-2</v>
      </c>
      <c r="D133" s="4">
        <f t="shared" si="10"/>
        <v>1.8437843247333352</v>
      </c>
      <c r="E133" s="4">
        <f t="shared" si="11"/>
        <v>2.1851369724319478</v>
      </c>
      <c r="G133" s="4">
        <f t="shared" si="9"/>
        <v>1.0325928671661946</v>
      </c>
    </row>
    <row r="134" spans="1:7" x14ac:dyDescent="0.2">
      <c r="A134" s="4">
        <f>IF('True_Odds_Calculator_2-way'!A135="","",'True_Odds_Calculator_2-way'!A135)</f>
        <v>1.77</v>
      </c>
      <c r="B134" s="4">
        <f>IF('True_Odds_Calculator_2-way'!B135="","",'True_Odds_Calculator_2-way'!B135)</f>
        <v>2.14</v>
      </c>
      <c r="C134" s="4">
        <f t="shared" si="8"/>
        <v>3.2261471038597556E-2</v>
      </c>
      <c r="D134" s="4">
        <f t="shared" si="10"/>
        <v>1.822021261243927</v>
      </c>
      <c r="E134" s="4">
        <f t="shared" si="11"/>
        <v>2.216513546725964</v>
      </c>
      <c r="G134" s="4">
        <f t="shared" si="9"/>
        <v>1.0322614710385976</v>
      </c>
    </row>
    <row r="135" spans="1:7" x14ac:dyDescent="0.2">
      <c r="A135" s="4">
        <f>IF('True_Odds_Calculator_2-way'!A136="","",'True_Odds_Calculator_2-way'!A136)</f>
        <v>1.91</v>
      </c>
      <c r="B135" s="4">
        <f>IF('True_Odds_Calculator_2-way'!B136="","",'True_Odds_Calculator_2-way'!B136)</f>
        <v>1.97</v>
      </c>
      <c r="C135" s="4">
        <f t="shared" si="8"/>
        <v>3.1174422622053388E-2</v>
      </c>
      <c r="D135" s="4">
        <f t="shared" si="10"/>
        <v>1.9686085750909044</v>
      </c>
      <c r="E135" s="4">
        <f t="shared" si="11"/>
        <v>2.0324087827801334</v>
      </c>
      <c r="G135" s="4">
        <f t="shared" si="9"/>
        <v>1.0311744226220534</v>
      </c>
    </row>
    <row r="136" spans="1:7" x14ac:dyDescent="0.2">
      <c r="A136" s="4">
        <f>IF('True_Odds_Calculator_2-way'!A137="","",'True_Odds_Calculator_2-way'!A137)</f>
        <v>1.53</v>
      </c>
      <c r="B136" s="4">
        <f>IF('True_Odds_Calculator_2-way'!B137="","",'True_Odds_Calculator_2-way'!B137)</f>
        <v>2.59</v>
      </c>
      <c r="C136" s="4">
        <f t="shared" si="8"/>
        <v>3.9695157342216181E-2</v>
      </c>
      <c r="D136" s="4">
        <f t="shared" si="10"/>
        <v>1.5779162601787884</v>
      </c>
      <c r="E136" s="4">
        <f t="shared" si="11"/>
        <v>2.7303544975367759</v>
      </c>
      <c r="G136" s="4">
        <f t="shared" si="9"/>
        <v>1.0396951573422162</v>
      </c>
    </row>
    <row r="137" spans="1:7" x14ac:dyDescent="0.2">
      <c r="A137" s="4">
        <f>IF('True_Odds_Calculator_2-way'!A138="","",'True_Odds_Calculator_2-way'!A138)</f>
        <v>1.64</v>
      </c>
      <c r="B137" s="4">
        <f>IF('True_Odds_Calculator_2-way'!B138="","",'True_Odds_Calculator_2-way'!B138)</f>
        <v>2.2799999999999998</v>
      </c>
      <c r="C137" s="4">
        <f t="shared" si="8"/>
        <v>4.8352588789045914E-2</v>
      </c>
      <c r="D137" s="4">
        <f t="shared" si="10"/>
        <v>1.7077091706247716</v>
      </c>
      <c r="E137" s="4">
        <f t="shared" si="11"/>
        <v>2.4130098089829635</v>
      </c>
      <c r="G137" s="4">
        <f t="shared" si="9"/>
        <v>1.0483525887890459</v>
      </c>
    </row>
    <row r="138" spans="1:7" x14ac:dyDescent="0.2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2.27</v>
      </c>
      <c r="C138" s="4">
        <f t="shared" si="8"/>
        <v>4.658924042183954E-2</v>
      </c>
      <c r="D138" s="4">
        <f t="shared" si="10"/>
        <v>1.7159546443706333</v>
      </c>
      <c r="E138" s="4">
        <f t="shared" si="11"/>
        <v>2.3967365221564547</v>
      </c>
      <c r="G138" s="4">
        <f t="shared" si="9"/>
        <v>1.0465892404218395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2.0099999999999998</v>
      </c>
      <c r="C139" s="4">
        <f t="shared" si="8"/>
        <v>4.3960525242639381E-2</v>
      </c>
      <c r="D139" s="4">
        <f t="shared" si="10"/>
        <v>1.9066946582691862</v>
      </c>
      <c r="E139" s="4">
        <f t="shared" si="11"/>
        <v>2.1029071263184975</v>
      </c>
      <c r="G139" s="4">
        <f t="shared" si="9"/>
        <v>1.0439605252426394</v>
      </c>
    </row>
    <row r="140" spans="1:7" x14ac:dyDescent="0.2">
      <c r="A140" s="4">
        <f>IF('True_Odds_Calculator_2-way'!A141="","",'True_Odds_Calculator_2-way'!A141)</f>
        <v>1.71</v>
      </c>
      <c r="B140" s="4">
        <f>IF('True_Odds_Calculator_2-way'!B141="","",'True_Odds_Calculator_2-way'!B141)</f>
        <v>2.2599999999999998</v>
      </c>
      <c r="C140" s="4">
        <f t="shared" si="8"/>
        <v>2.727319774362158E-2</v>
      </c>
      <c r="D140" s="4">
        <f t="shared" si="10"/>
        <v>1.7508268019752637</v>
      </c>
      <c r="E140" s="4">
        <f t="shared" si="11"/>
        <v>2.3318650817594881</v>
      </c>
      <c r="G140" s="4">
        <f t="shared" si="9"/>
        <v>1.0272731977436216</v>
      </c>
    </row>
    <row r="141" spans="1:7" x14ac:dyDescent="0.2">
      <c r="A141" s="4">
        <f>IF('True_Odds_Calculator_2-way'!A142="","",'True_Odds_Calculator_2-way'!A142)</f>
        <v>1.28</v>
      </c>
      <c r="B141" s="4">
        <f>IF('True_Odds_Calculator_2-way'!B142="","",'True_Odds_Calculator_2-way'!B142)</f>
        <v>4.33</v>
      </c>
      <c r="C141" s="4">
        <f t="shared" si="8"/>
        <v>1.2196882217090144E-2</v>
      </c>
      <c r="D141" s="4">
        <f t="shared" si="10"/>
        <v>1.2900702946790188</v>
      </c>
      <c r="E141" s="4">
        <f t="shared" si="11"/>
        <v>4.4474402182635222</v>
      </c>
      <c r="G141" s="4">
        <f t="shared" si="9"/>
        <v>1.0121968822170901</v>
      </c>
    </row>
    <row r="142" spans="1:7" x14ac:dyDescent="0.2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2.14</v>
      </c>
      <c r="C142" s="4">
        <f t="shared" si="8"/>
        <v>3.5471537807986397E-2</v>
      </c>
      <c r="D142" s="4">
        <f t="shared" si="10"/>
        <v>1.8167084699980707</v>
      </c>
      <c r="E142" s="4">
        <f t="shared" si="11"/>
        <v>2.2244271202456889</v>
      </c>
      <c r="G142" s="4">
        <f t="shared" si="9"/>
        <v>1.0354715378079864</v>
      </c>
    </row>
    <row r="143" spans="1:7" x14ac:dyDescent="0.2">
      <c r="A143" s="4">
        <f>IF('True_Odds_Calculator_2-way'!A144="","",'True_Odds_Calculator_2-way'!A144)</f>
        <v>1.72</v>
      </c>
      <c r="B143" s="4">
        <f>IF('True_Odds_Calculator_2-way'!B144="","",'True_Odds_Calculator_2-way'!B144)</f>
        <v>2.2000000000000002</v>
      </c>
      <c r="C143" s="4">
        <f t="shared" si="8"/>
        <v>3.5940803382663811E-2</v>
      </c>
      <c r="D143" s="4">
        <f t="shared" si="10"/>
        <v>1.7748592870544089</v>
      </c>
      <c r="E143" s="4">
        <f t="shared" si="11"/>
        <v>2.2905569007263922</v>
      </c>
      <c r="G143" s="4">
        <f t="shared" si="9"/>
        <v>1.0359408033826638</v>
      </c>
    </row>
    <row r="144" spans="1:7" x14ac:dyDescent="0.2">
      <c r="A144" s="4">
        <f>IF('True_Odds_Calculator_2-way'!A145="","",'True_Odds_Calculator_2-way'!A145)</f>
        <v>1.8</v>
      </c>
      <c r="B144" s="4">
        <f>IF('True_Odds_Calculator_2-way'!B145="","",'True_Odds_Calculator_2-way'!B145)</f>
        <v>2.09</v>
      </c>
      <c r="C144" s="4">
        <f t="shared" si="8"/>
        <v>3.4024455077086735E-2</v>
      </c>
      <c r="D144" s="4">
        <f t="shared" si="10"/>
        <v>1.8568608094768018</v>
      </c>
      <c r="E144" s="4">
        <f t="shared" si="11"/>
        <v>2.1670506912442398</v>
      </c>
      <c r="G144" s="4">
        <f t="shared" si="9"/>
        <v>1.0340244550770867</v>
      </c>
    </row>
    <row r="145" spans="1:7" x14ac:dyDescent="0.2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2.31</v>
      </c>
      <c r="C145" s="4">
        <f t="shared" si="8"/>
        <v>2.813852813852824E-2</v>
      </c>
      <c r="D145" s="4">
        <f t="shared" si="10"/>
        <v>1.7206703910614525</v>
      </c>
      <c r="E145" s="4">
        <f t="shared" si="11"/>
        <v>2.3875968992248064</v>
      </c>
      <c r="G145" s="4">
        <f t="shared" si="9"/>
        <v>1.0281385281385282</v>
      </c>
    </row>
    <row r="146" spans="1:7" x14ac:dyDescent="0.2">
      <c r="A146" s="4">
        <f>IF('True_Odds_Calculator_2-way'!A147="","",'True_Odds_Calculator_2-way'!A147)</f>
        <v>1.98</v>
      </c>
      <c r="B146" s="4">
        <f>IF('True_Odds_Calculator_2-way'!B147="","",'True_Odds_Calculator_2-way'!B147)</f>
        <v>1.93</v>
      </c>
      <c r="C146" s="4">
        <f t="shared" si="8"/>
        <v>2.3185220076411994E-2</v>
      </c>
      <c r="D146" s="4">
        <f t="shared" si="10"/>
        <v>2.0265153523890338</v>
      </c>
      <c r="E146" s="4">
        <f t="shared" si="11"/>
        <v>1.974169551066798</v>
      </c>
      <c r="G146" s="4">
        <f t="shared" si="9"/>
        <v>1.023185220076412</v>
      </c>
    </row>
    <row r="147" spans="1:7" x14ac:dyDescent="0.2">
      <c r="A147" s="4">
        <f>IF('True_Odds_Calculator_2-way'!A148="","",'True_Odds_Calculator_2-way'!A148)</f>
        <v>1.68</v>
      </c>
      <c r="B147" s="4">
        <f>IF('True_Odds_Calculator_2-way'!B148="","",'True_Odds_Calculator_2-way'!B148)</f>
        <v>2.2999999999999998</v>
      </c>
      <c r="C147" s="4">
        <f t="shared" si="8"/>
        <v>3.002070393374745E-2</v>
      </c>
      <c r="D147" s="4">
        <f t="shared" si="10"/>
        <v>1.7234611953612846</v>
      </c>
      <c r="E147" s="4">
        <f t="shared" si="11"/>
        <v>2.3822441430332923</v>
      </c>
      <c r="G147" s="4">
        <f t="shared" si="9"/>
        <v>1.0300207039337475</v>
      </c>
    </row>
    <row r="148" spans="1:7" x14ac:dyDescent="0.2">
      <c r="A148" s="4">
        <f>IF('True_Odds_Calculator_2-way'!A149="","",'True_Odds_Calculator_2-way'!A149)</f>
        <v>2.08</v>
      </c>
      <c r="B148" s="4">
        <f>IF('True_Odds_Calculator_2-way'!B149="","",'True_Odds_Calculator_2-way'!B149)</f>
        <v>1.83</v>
      </c>
      <c r="C148" s="4">
        <f t="shared" si="8"/>
        <v>2.7217318200924545E-2</v>
      </c>
      <c r="D148" s="4">
        <f t="shared" si="10"/>
        <v>2.1405916094927453</v>
      </c>
      <c r="E148" s="4">
        <f t="shared" si="11"/>
        <v>1.8767379942806428</v>
      </c>
      <c r="G148" s="4">
        <f t="shared" si="9"/>
        <v>1.0272173182009245</v>
      </c>
    </row>
    <row r="149" spans="1:7" x14ac:dyDescent="0.2">
      <c r="A149" s="4">
        <f>IF('True_Odds_Calculator_2-way'!A150="","",'True_Odds_Calculator_2-way'!A150)</f>
        <v>2.2000000000000002</v>
      </c>
      <c r="B149" s="4">
        <f>IF('True_Odds_Calculator_2-way'!B150="","",'True_Odds_Calculator_2-way'!B150)</f>
        <v>1.74</v>
      </c>
      <c r="C149" s="4">
        <f t="shared" si="8"/>
        <v>2.925809822361547E-2</v>
      </c>
      <c r="D149" s="4">
        <f t="shared" si="10"/>
        <v>2.2731591448931119</v>
      </c>
      <c r="E149" s="4">
        <f t="shared" si="11"/>
        <v>1.78544776119403</v>
      </c>
      <c r="G149" s="4">
        <f t="shared" si="9"/>
        <v>1.0292580982236155</v>
      </c>
    </row>
    <row r="150" spans="1:7" x14ac:dyDescent="0.2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8"/>
        <v>2.3345896147403788E-2</v>
      </c>
      <c r="D150" s="4">
        <f t="shared" si="10"/>
        <v>2.0373253705876082</v>
      </c>
      <c r="E150" s="4">
        <f t="shared" si="11"/>
        <v>1.9640176827387685</v>
      </c>
      <c r="G150" s="4">
        <f t="shared" si="9"/>
        <v>1.0233458961474038</v>
      </c>
    </row>
    <row r="151" spans="1:7" x14ac:dyDescent="0.2">
      <c r="A151" s="4">
        <f>IF('True_Odds_Calculator_2-way'!A152="","",'True_Odds_Calculator_2-way'!A152)</f>
        <v>2.04</v>
      </c>
      <c r="B151" s="4">
        <f>IF('True_Odds_Calculator_2-way'!B152="","",'True_Odds_Calculator_2-way'!B152)</f>
        <v>1.88</v>
      </c>
      <c r="C151" s="4">
        <f t="shared" si="8"/>
        <v>2.2110972048393851E-2</v>
      </c>
      <c r="D151" s="4">
        <f t="shared" si="10"/>
        <v>2.087070091423596</v>
      </c>
      <c r="E151" s="4">
        <f t="shared" si="11"/>
        <v>1.9199038846615937</v>
      </c>
      <c r="G151" s="4">
        <f t="shared" si="9"/>
        <v>1.0221109720483939</v>
      </c>
    </row>
    <row r="152" spans="1:7" x14ac:dyDescent="0.2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2.02</v>
      </c>
      <c r="C152" s="4">
        <f t="shared" si="8"/>
        <v>2.6964398567516312E-2</v>
      </c>
      <c r="D152" s="4">
        <f t="shared" si="10"/>
        <v>1.9288906948394962</v>
      </c>
      <c r="E152" s="4">
        <f t="shared" si="11"/>
        <v>2.0765529308836395</v>
      </c>
      <c r="G152" s="4">
        <f t="shared" si="9"/>
        <v>1.0269643985675163</v>
      </c>
    </row>
    <row r="153" spans="1:7" x14ac:dyDescent="0.2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1.87</v>
      </c>
      <c r="C153" s="4">
        <f t="shared" si="8"/>
        <v>2.4955436720142554E-2</v>
      </c>
      <c r="D153" s="4">
        <f t="shared" si="10"/>
        <v>2.0932835820895521</v>
      </c>
      <c r="E153" s="4">
        <f t="shared" si="11"/>
        <v>1.9146757679180888</v>
      </c>
      <c r="G153" s="4">
        <f t="shared" si="9"/>
        <v>1.0249554367201426</v>
      </c>
    </row>
    <row r="154" spans="1:7" x14ac:dyDescent="0.2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1.93</v>
      </c>
      <c r="C154" s="4">
        <f t="shared" si="8"/>
        <v>2.3185220076411994E-2</v>
      </c>
      <c r="D154" s="4">
        <f t="shared" si="10"/>
        <v>2.0265153523890338</v>
      </c>
      <c r="E154" s="4">
        <f t="shared" si="11"/>
        <v>1.974169551066798</v>
      </c>
      <c r="G154" s="4">
        <f t="shared" si="9"/>
        <v>1.023185220076412</v>
      </c>
    </row>
    <row r="155" spans="1:7" x14ac:dyDescent="0.2">
      <c r="A155" s="4">
        <f>IF('True_Odds_Calculator_2-way'!A156="","",'True_Odds_Calculator_2-way'!A156)</f>
        <v>1.61</v>
      </c>
      <c r="B155" s="4">
        <f>IF('True_Odds_Calculator_2-way'!B156="","",'True_Odds_Calculator_2-way'!B156)</f>
        <v>2.44</v>
      </c>
      <c r="C155" s="4">
        <f t="shared" si="8"/>
        <v>3.0954077996130813E-2</v>
      </c>
      <c r="D155" s="4">
        <f t="shared" si="10"/>
        <v>1.6511432414256895</v>
      </c>
      <c r="E155" s="4">
        <f t="shared" si="11"/>
        <v>2.5357603924606251</v>
      </c>
      <c r="G155" s="4">
        <f t="shared" si="9"/>
        <v>1.0309540779961308</v>
      </c>
    </row>
    <row r="156" spans="1:7" x14ac:dyDescent="0.2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</v>
      </c>
      <c r="C156" s="4">
        <f t="shared" si="8"/>
        <v>5.2486187845303789E-2</v>
      </c>
      <c r="D156" s="4">
        <f t="shared" si="10"/>
        <v>1.9002624671916009</v>
      </c>
      <c r="E156" s="4">
        <f t="shared" si="11"/>
        <v>2.1107871720116615</v>
      </c>
      <c r="G156" s="4">
        <f t="shared" si="9"/>
        <v>1.0524861878453038</v>
      </c>
    </row>
    <row r="157" spans="1:7" x14ac:dyDescent="0.2">
      <c r="A157" s="4">
        <f>IF('True_Odds_Calculator_2-way'!A158="","",'True_Odds_Calculator_2-way'!A158)</f>
        <v>2.02</v>
      </c>
      <c r="B157" s="4">
        <f>IF('True_Odds_Calculator_2-way'!B158="","",'True_Odds_Calculator_2-way'!B158)</f>
        <v>1.8</v>
      </c>
      <c r="C157" s="4">
        <f t="shared" si="8"/>
        <v>5.0605060506050625E-2</v>
      </c>
      <c r="D157" s="4">
        <f t="shared" si="10"/>
        <v>2.1288056206088992</v>
      </c>
      <c r="E157" s="4">
        <f t="shared" si="11"/>
        <v>1.8858921161825728</v>
      </c>
      <c r="G157" s="4">
        <f t="shared" si="9"/>
        <v>1.0506050605060506</v>
      </c>
    </row>
    <row r="158" spans="1:7" x14ac:dyDescent="0.2">
      <c r="A158" s="4">
        <f>IF('True_Odds_Calculator_2-way'!A159="","",'True_Odds_Calculator_2-way'!A159)</f>
        <v>1.76</v>
      </c>
      <c r="B158" s="4">
        <f>IF('True_Odds_Calculator_2-way'!B159="","",'True_Odds_Calculator_2-way'!B159)</f>
        <v>2.04</v>
      </c>
      <c r="C158" s="4">
        <f t="shared" si="8"/>
        <v>5.8377896613190705E-2</v>
      </c>
      <c r="D158" s="4">
        <f t="shared" si="10"/>
        <v>1.8553121124431584</v>
      </c>
      <c r="E158" s="4">
        <f t="shared" si="11"/>
        <v>2.1691638472692123</v>
      </c>
      <c r="G158" s="4">
        <f t="shared" si="9"/>
        <v>1.0583778966131907</v>
      </c>
    </row>
    <row r="159" spans="1:7" x14ac:dyDescent="0.2">
      <c r="A159" s="4">
        <f>IF('True_Odds_Calculator_2-way'!A160="","",'True_Odds_Calculator_2-way'!A160)</f>
        <v>1.71</v>
      </c>
      <c r="B159" s="4">
        <f>IF('True_Odds_Calculator_2-way'!B160="","",'True_Odds_Calculator_2-way'!B160)</f>
        <v>2.25</v>
      </c>
      <c r="C159" s="4">
        <f t="shared" si="8"/>
        <v>2.9239766081871288E-2</v>
      </c>
      <c r="D159" s="4">
        <f t="shared" si="10"/>
        <v>1.7538461538461536</v>
      </c>
      <c r="E159" s="4">
        <f t="shared" si="11"/>
        <v>2.3265306122448979</v>
      </c>
      <c r="G159" s="4">
        <f t="shared" si="9"/>
        <v>1.0292397660818713</v>
      </c>
    </row>
    <row r="160" spans="1:7" x14ac:dyDescent="0.2">
      <c r="A160" s="4">
        <f>IF('True_Odds_Calculator_2-way'!A161="","",'True_Odds_Calculator_2-way'!A161)</f>
        <v>1.53</v>
      </c>
      <c r="B160" s="4">
        <f>IF('True_Odds_Calculator_2-way'!B161="","",'True_Odds_Calculator_2-way'!B161)</f>
        <v>2.65</v>
      </c>
      <c r="C160" s="4">
        <f t="shared" si="8"/>
        <v>3.0953261807867838E-2</v>
      </c>
      <c r="D160" s="4">
        <f t="shared" si="10"/>
        <v>1.5671079331336362</v>
      </c>
      <c r="E160" s="4">
        <f t="shared" si="11"/>
        <v>2.7633327653774069</v>
      </c>
      <c r="G160" s="4">
        <f t="shared" si="9"/>
        <v>1.0309532618078678</v>
      </c>
    </row>
    <row r="161" spans="1:7" x14ac:dyDescent="0.2">
      <c r="A161" s="4">
        <f>IF('True_Odds_Calculator_2-way'!A162="","",'True_Odds_Calculator_2-way'!A162)</f>
        <v>1.78</v>
      </c>
      <c r="B161" s="4">
        <f>IF('True_Odds_Calculator_2-way'!B162="","",'True_Odds_Calculator_2-way'!B162)</f>
        <v>2.15</v>
      </c>
      <c r="C161" s="4">
        <f t="shared" si="8"/>
        <v>2.6914031878756184E-2</v>
      </c>
      <c r="D161" s="4">
        <f t="shared" si="10"/>
        <v>1.8236835835120324</v>
      </c>
      <c r="E161" s="4">
        <f t="shared" si="11"/>
        <v>2.2140584321666186</v>
      </c>
      <c r="G161" s="4">
        <f t="shared" si="9"/>
        <v>1.0269140318787562</v>
      </c>
    </row>
    <row r="162" spans="1:7" x14ac:dyDescent="0.2">
      <c r="A162" s="4">
        <f>IF('True_Odds_Calculator_2-way'!A163="","",'True_Odds_Calculator_2-way'!A163)</f>
        <v>1.85</v>
      </c>
      <c r="B162" s="4">
        <f>IF('True_Odds_Calculator_2-way'!B163="","",'True_Odds_Calculator_2-way'!B163)</f>
        <v>2.06</v>
      </c>
      <c r="C162" s="4">
        <f t="shared" si="8"/>
        <v>2.5977433744424072E-2</v>
      </c>
      <c r="D162" s="4">
        <f t="shared" si="10"/>
        <v>1.8955483710519774</v>
      </c>
      <c r="E162" s="4">
        <f t="shared" si="11"/>
        <v>2.1166342682588173</v>
      </c>
      <c r="G162" s="4">
        <f t="shared" si="9"/>
        <v>1.0259774337444241</v>
      </c>
    </row>
    <row r="163" spans="1:7" x14ac:dyDescent="0.2">
      <c r="A163" s="4">
        <f>IF('True_Odds_Calculator_2-way'!A164="","",'True_Odds_Calculator_2-way'!A164)</f>
        <v>2.15</v>
      </c>
      <c r="B163" s="4">
        <f>IF('True_Odds_Calculator_2-way'!B164="","",'True_Odds_Calculator_2-way'!B164)</f>
        <v>1.76</v>
      </c>
      <c r="C163" s="4">
        <f t="shared" si="8"/>
        <v>3.3298097251585723E-2</v>
      </c>
      <c r="D163" s="4">
        <f t="shared" si="10"/>
        <v>2.2298173246906305</v>
      </c>
      <c r="E163" s="4">
        <f t="shared" si="11"/>
        <v>1.8131288931480596</v>
      </c>
      <c r="G163" s="4">
        <f t="shared" si="9"/>
        <v>1.0332980972515857</v>
      </c>
    </row>
    <row r="164" spans="1:7" x14ac:dyDescent="0.2">
      <c r="A164" s="4">
        <f>IF('True_Odds_Calculator_2-way'!A165="","",'True_Odds_Calculator_2-way'!A165)</f>
        <v>2.27</v>
      </c>
      <c r="B164" s="4">
        <f>IF('True_Odds_Calculator_2-way'!B165="","",'True_Odds_Calculator_2-way'!B165)</f>
        <v>1.68</v>
      </c>
      <c r="C164" s="4">
        <f t="shared" si="8"/>
        <v>3.5766729599328695E-2</v>
      </c>
      <c r="D164" s="4">
        <f t="shared" si="10"/>
        <v>2.3660503784588656</v>
      </c>
      <c r="E164" s="4">
        <f t="shared" si="11"/>
        <v>1.7320374239258789</v>
      </c>
      <c r="G164" s="4">
        <f t="shared" si="9"/>
        <v>1.0357667295993287</v>
      </c>
    </row>
    <row r="165" spans="1:7" x14ac:dyDescent="0.2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</v>
      </c>
      <c r="C165" s="4">
        <f t="shared" si="8"/>
        <v>3.4024455077086735E-2</v>
      </c>
      <c r="D165" s="4">
        <f t="shared" si="10"/>
        <v>2.1670506912442398</v>
      </c>
      <c r="E165" s="4">
        <f t="shared" si="11"/>
        <v>1.8568608094768018</v>
      </c>
      <c r="G165" s="4">
        <f t="shared" si="9"/>
        <v>1.0340244550770867</v>
      </c>
    </row>
    <row r="166" spans="1:7" x14ac:dyDescent="0.2">
      <c r="A166" s="4">
        <f>IF('True_Odds_Calculator_2-way'!A167="","",'True_Odds_Calculator_2-way'!A167)</f>
        <v>1.87</v>
      </c>
      <c r="B166" s="4">
        <f>IF('True_Odds_Calculator_2-way'!B167="","",'True_Odds_Calculator_2-way'!B167)</f>
        <v>2.0299999999999998</v>
      </c>
      <c r="C166" s="4">
        <f t="shared" si="8"/>
        <v>2.737019572719368E-2</v>
      </c>
      <c r="D166" s="4">
        <f t="shared" si="10"/>
        <v>1.9191122570208035</v>
      </c>
      <c r="E166" s="4">
        <f t="shared" si="11"/>
        <v>2.0880063804625832</v>
      </c>
      <c r="G166" s="4">
        <f t="shared" si="9"/>
        <v>1.0273701957271937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1.68</v>
      </c>
      <c r="C167" s="4">
        <f t="shared" si="8"/>
        <v>3.1919317945518833E-2</v>
      </c>
      <c r="D167" s="4">
        <f t="shared" si="10"/>
        <v>2.3768688990485605</v>
      </c>
      <c r="E167" s="4">
        <f t="shared" si="11"/>
        <v>1.7262855604415328</v>
      </c>
      <c r="G167" s="4">
        <f t="shared" si="9"/>
        <v>1.0319193179455188</v>
      </c>
    </row>
    <row r="168" spans="1:7" x14ac:dyDescent="0.2">
      <c r="A168" s="4">
        <f>IF('True_Odds_Calculator_2-way'!A169="","",'True_Odds_Calculator_2-way'!A169)</f>
        <v>1.91</v>
      </c>
      <c r="B168" s="4">
        <f>IF('True_Odds_Calculator_2-way'!B169="","",'True_Odds_Calculator_2-way'!B169)</f>
        <v>1.98</v>
      </c>
      <c r="C168" s="4">
        <f t="shared" si="8"/>
        <v>2.861071447458885E-2</v>
      </c>
      <c r="D168" s="4">
        <f t="shared" si="10"/>
        <v>1.9636533568721115</v>
      </c>
      <c r="E168" s="4">
        <f t="shared" si="11"/>
        <v>2.0377175494369308</v>
      </c>
      <c r="G168" s="4">
        <f t="shared" si="9"/>
        <v>1.0286107144745888</v>
      </c>
    </row>
    <row r="169" spans="1:7" x14ac:dyDescent="0.2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1.96</v>
      </c>
      <c r="C169" s="4">
        <f t="shared" si="8"/>
        <v>2.8338796658559762E-2</v>
      </c>
      <c r="D169" s="4">
        <f t="shared" si="10"/>
        <v>1.9842635333613092</v>
      </c>
      <c r="E169" s="4">
        <f t="shared" si="11"/>
        <v>2.0159880622468553</v>
      </c>
      <c r="G169" s="4">
        <f t="shared" si="9"/>
        <v>1.0283387966585598</v>
      </c>
    </row>
    <row r="170" spans="1:7" x14ac:dyDescent="0.2">
      <c r="A170" s="4">
        <f>IF('True_Odds_Calculator_2-way'!A171="","",'True_Odds_Calculator_2-way'!A171)</f>
        <v>1.4</v>
      </c>
      <c r="B170" s="4">
        <f>IF('True_Odds_Calculator_2-way'!B171="","",'True_Odds_Calculator_2-way'!B171)</f>
        <v>3.05</v>
      </c>
      <c r="C170" s="4">
        <f t="shared" si="8"/>
        <v>4.2154566744730726E-2</v>
      </c>
      <c r="D170" s="4">
        <f t="shared" si="10"/>
        <v>1.4425675675675675</v>
      </c>
      <c r="E170" s="4">
        <f t="shared" si="11"/>
        <v>3.2595419847328246</v>
      </c>
      <c r="G170" s="4">
        <f t="shared" si="9"/>
        <v>1.0421545667447307</v>
      </c>
    </row>
    <row r="171" spans="1:7" x14ac:dyDescent="0.2">
      <c r="A171" s="4">
        <f>IF('True_Odds_Calculator_2-way'!A172="","",'True_Odds_Calculator_2-way'!A172)</f>
        <v>1.48</v>
      </c>
      <c r="B171" s="4">
        <f>IF('True_Odds_Calculator_2-way'!B172="","",'True_Odds_Calculator_2-way'!B172)</f>
        <v>2.75</v>
      </c>
      <c r="C171" s="4">
        <f t="shared" si="8"/>
        <v>3.9312039312039193E-2</v>
      </c>
      <c r="D171" s="4">
        <f t="shared" si="10"/>
        <v>1.5243445692883895</v>
      </c>
      <c r="E171" s="4">
        <f t="shared" si="11"/>
        <v>2.907142857142857</v>
      </c>
      <c r="G171" s="4">
        <f t="shared" si="9"/>
        <v>1.0393120393120392</v>
      </c>
    </row>
    <row r="172" spans="1:7" x14ac:dyDescent="0.2">
      <c r="A172" s="4">
        <f>IF('True_Odds_Calculator_2-way'!A173="","",'True_Odds_Calculator_2-way'!A173)</f>
        <v>2.58</v>
      </c>
      <c r="B172" s="4">
        <f>IF('True_Odds_Calculator_2-way'!B173="","",'True_Odds_Calculator_2-way'!B173)</f>
        <v>1.55</v>
      </c>
      <c r="C172" s="4">
        <f t="shared" si="8"/>
        <v>3.275818954738674E-2</v>
      </c>
      <c r="D172" s="4">
        <f t="shared" si="10"/>
        <v>2.6938363085213872</v>
      </c>
      <c r="E172" s="4">
        <f t="shared" si="11"/>
        <v>1.5903758202425928</v>
      </c>
      <c r="G172" s="4">
        <f t="shared" si="9"/>
        <v>1.0327581895473867</v>
      </c>
    </row>
    <row r="173" spans="1:7" x14ac:dyDescent="0.2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2.1800000000000002</v>
      </c>
      <c r="C173" s="4">
        <f t="shared" si="8"/>
        <v>3.3428240008436028E-2</v>
      </c>
      <c r="D173" s="4">
        <f t="shared" si="10"/>
        <v>1.7921194368326561</v>
      </c>
      <c r="E173" s="4">
        <f t="shared" si="11"/>
        <v>2.2624358821424311</v>
      </c>
      <c r="G173" s="4">
        <f t="shared" si="9"/>
        <v>1.033428240008436</v>
      </c>
    </row>
    <row r="174" spans="1:7" x14ac:dyDescent="0.2">
      <c r="A174" s="4">
        <f>IF('True_Odds_Calculator_2-way'!A175="","",'True_Odds_Calculator_2-way'!A175)</f>
        <v>2.25</v>
      </c>
      <c r="B174" s="4">
        <f>IF('True_Odds_Calculator_2-way'!B175="","",'True_Odds_Calculator_2-way'!B175)</f>
        <v>1.7</v>
      </c>
      <c r="C174" s="4">
        <f t="shared" si="8"/>
        <v>3.2679738562091387E-2</v>
      </c>
      <c r="D174" s="4">
        <f t="shared" si="10"/>
        <v>2.3358778625954195</v>
      </c>
      <c r="E174" s="4">
        <f t="shared" si="11"/>
        <v>1.7485714285714284</v>
      </c>
      <c r="G174" s="4">
        <f t="shared" si="9"/>
        <v>1.0326797385620914</v>
      </c>
    </row>
    <row r="175" spans="1:7" x14ac:dyDescent="0.2">
      <c r="A175" s="4">
        <f>IF('True_Odds_Calculator_2-way'!A176="","",'True_Odds_Calculator_2-way'!A176)</f>
        <v>1.48</v>
      </c>
      <c r="B175" s="4">
        <f>IF('True_Odds_Calculator_2-way'!B176="","",'True_Odds_Calculator_2-way'!B176)</f>
        <v>2.73</v>
      </c>
      <c r="C175" s="4">
        <f t="shared" si="8"/>
        <v>4.1976041976041989E-2</v>
      </c>
      <c r="D175" s="4">
        <f t="shared" si="10"/>
        <v>1.5274459398155149</v>
      </c>
      <c r="E175" s="4">
        <f t="shared" si="11"/>
        <v>2.8959288990825689</v>
      </c>
      <c r="G175" s="4">
        <f t="shared" si="9"/>
        <v>1.041976041976042</v>
      </c>
    </row>
    <row r="176" spans="1:7" x14ac:dyDescent="0.2">
      <c r="A176" s="4">
        <f>IF('True_Odds_Calculator_2-way'!A177="","",'True_Odds_Calculator_2-way'!A177)</f>
        <v>2.14</v>
      </c>
      <c r="B176" s="4">
        <f>IF('True_Odds_Calculator_2-way'!B177="","",'True_Odds_Calculator_2-way'!B177)</f>
        <v>1.78</v>
      </c>
      <c r="C176" s="4">
        <f t="shared" si="8"/>
        <v>2.908747243515708E-2</v>
      </c>
      <c r="D176" s="4">
        <f t="shared" si="10"/>
        <v>2.2087440565928333</v>
      </c>
      <c r="E176" s="4">
        <f t="shared" si="11"/>
        <v>1.8273049985608751</v>
      </c>
      <c r="G176" s="4">
        <f t="shared" si="9"/>
        <v>1.0290874724351571</v>
      </c>
    </row>
    <row r="177" spans="1:7" x14ac:dyDescent="0.2">
      <c r="A177" s="4">
        <f>IF('True_Odds_Calculator_2-way'!A178="","",'True_Odds_Calculator_2-way'!A178)</f>
        <v>2.1</v>
      </c>
      <c r="B177" s="4">
        <f>IF('True_Odds_Calculator_2-way'!B178="","",'True_Odds_Calculator_2-way'!B178)</f>
        <v>1.81</v>
      </c>
      <c r="C177" s="4">
        <f t="shared" si="8"/>
        <v>2.8676664035780064E-2</v>
      </c>
      <c r="D177" s="4">
        <f t="shared" si="10"/>
        <v>2.1651951011107946</v>
      </c>
      <c r="E177" s="4">
        <f t="shared" si="11"/>
        <v>1.858225372769494</v>
      </c>
      <c r="G177" s="4">
        <f t="shared" si="9"/>
        <v>1.0286766640357801</v>
      </c>
    </row>
    <row r="178" spans="1:7" x14ac:dyDescent="0.2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2.0699999999999998</v>
      </c>
      <c r="C178" s="4">
        <f t="shared" si="8"/>
        <v>2.9539874871307603E-2</v>
      </c>
      <c r="D178" s="4">
        <f t="shared" si="10"/>
        <v>1.8808371192373576</v>
      </c>
      <c r="E178" s="4">
        <f t="shared" si="11"/>
        <v>2.1352836729517204</v>
      </c>
      <c r="G178" s="4">
        <f t="shared" si="9"/>
        <v>1.0295398748713076</v>
      </c>
    </row>
    <row r="179" spans="1:7" x14ac:dyDescent="0.2">
      <c r="A179" s="4">
        <f>IF('True_Odds_Calculator_2-way'!A180="","",'True_Odds_Calculator_2-way'!A180)</f>
        <v>2.79</v>
      </c>
      <c r="B179" s="4">
        <f>IF('True_Odds_Calculator_2-way'!B180="","",'True_Odds_Calculator_2-way'!B180)</f>
        <v>1.46</v>
      </c>
      <c r="C179" s="4">
        <f t="shared" si="8"/>
        <v>4.335444591741533E-2</v>
      </c>
      <c r="D179" s="4">
        <f t="shared" si="10"/>
        <v>2.9695997667128378</v>
      </c>
      <c r="E179" s="4">
        <f t="shared" si="11"/>
        <v>1.5077173631417253</v>
      </c>
      <c r="G179" s="4">
        <f t="shared" si="9"/>
        <v>1.0433544459174153</v>
      </c>
    </row>
    <row r="180" spans="1:7" x14ac:dyDescent="0.2">
      <c r="A180" s="4">
        <f>IF('True_Odds_Calculator_2-way'!A181="","",'True_Odds_Calculator_2-way'!A181)</f>
        <v>2.2400000000000002</v>
      </c>
      <c r="B180" s="4">
        <f>IF('True_Odds_Calculator_2-way'!B181="","",'True_Odds_Calculator_2-way'!B181)</f>
        <v>1.68</v>
      </c>
      <c r="C180" s="4">
        <f t="shared" si="8"/>
        <v>4.1666666666666519E-2</v>
      </c>
      <c r="D180" s="4">
        <f t="shared" si="10"/>
        <v>2.3496503496503496</v>
      </c>
      <c r="E180" s="4">
        <f t="shared" si="11"/>
        <v>1.7409326424870464</v>
      </c>
      <c r="G180" s="4">
        <f t="shared" si="9"/>
        <v>1.0416666666666665</v>
      </c>
    </row>
    <row r="181" spans="1:7" x14ac:dyDescent="0.2">
      <c r="A181" s="4">
        <f>IF('True_Odds_Calculator_2-way'!A182="","",'True_Odds_Calculator_2-way'!A182)</f>
        <v>2.39</v>
      </c>
      <c r="B181" s="4">
        <f>IF('True_Odds_Calculator_2-way'!B182="","",'True_Odds_Calculator_2-way'!B182)</f>
        <v>1.6</v>
      </c>
      <c r="C181" s="4">
        <f t="shared" si="8"/>
        <v>4.3410041841004166E-2</v>
      </c>
      <c r="D181" s="4">
        <f t="shared" si="10"/>
        <v>2.5207646671061306</v>
      </c>
      <c r="E181" s="4">
        <f t="shared" si="11"/>
        <v>1.6575639358474208</v>
      </c>
      <c r="G181" s="4">
        <f t="shared" si="9"/>
        <v>1.0434100418410042</v>
      </c>
    </row>
    <row r="182" spans="1:7" x14ac:dyDescent="0.2">
      <c r="A182" s="4">
        <f>IF('True_Odds_Calculator_2-way'!A183="","",'True_Odds_Calculator_2-way'!A183)</f>
        <v>1.88</v>
      </c>
      <c r="B182" s="4">
        <f>IF('True_Odds_Calculator_2-way'!B183="","",'True_Odds_Calculator_2-way'!B183)</f>
        <v>2.0099999999999998</v>
      </c>
      <c r="C182" s="4">
        <f t="shared" si="8"/>
        <v>2.9427331427966497E-2</v>
      </c>
      <c r="D182" s="4">
        <f t="shared" si="10"/>
        <v>1.9334834220221038</v>
      </c>
      <c r="E182" s="4">
        <f t="shared" si="11"/>
        <v>2.0712563034422273</v>
      </c>
      <c r="G182" s="4">
        <f t="shared" si="9"/>
        <v>1.0294273314279665</v>
      </c>
    </row>
    <row r="183" spans="1:7" x14ac:dyDescent="0.2">
      <c r="A183" s="4">
        <f>IF('True_Odds_Calculator_2-way'!A184="","",'True_Odds_Calculator_2-way'!A184)</f>
        <v>1.65</v>
      </c>
      <c r="B183" s="4">
        <f>IF('True_Odds_Calculator_2-way'!B184="","",'True_Odds_Calculator_2-way'!B184)</f>
        <v>2.35</v>
      </c>
      <c r="C183" s="4">
        <f t="shared" si="8"/>
        <v>3.1592520954223158E-2</v>
      </c>
      <c r="D183" s="4">
        <f t="shared" si="10"/>
        <v>1.6941561987984708</v>
      </c>
      <c r="E183" s="4">
        <f t="shared" si="11"/>
        <v>2.4405979543666407</v>
      </c>
      <c r="G183" s="4">
        <f t="shared" si="9"/>
        <v>1.0315925209542232</v>
      </c>
    </row>
    <row r="184" spans="1:7" x14ac:dyDescent="0.2">
      <c r="A184" s="4">
        <f>IF('True_Odds_Calculator_2-way'!A185="","",'True_Odds_Calculator_2-way'!A185)</f>
        <v>1.52</v>
      </c>
      <c r="B184" s="4">
        <f>IF('True_Odds_Calculator_2-way'!B185="","",'True_Odds_Calculator_2-way'!B185)</f>
        <v>2.65</v>
      </c>
      <c r="C184" s="4">
        <f t="shared" si="8"/>
        <v>3.5253227408142962E-2</v>
      </c>
      <c r="D184" s="4">
        <f t="shared" si="10"/>
        <v>1.5618456766188444</v>
      </c>
      <c r="E184" s="4">
        <f t="shared" si="11"/>
        <v>2.7798481711525187</v>
      </c>
      <c r="G184" s="4">
        <f t="shared" si="9"/>
        <v>1.035253227408143</v>
      </c>
    </row>
    <row r="185" spans="1:7" x14ac:dyDescent="0.2">
      <c r="A185" s="4">
        <f>IF('True_Odds_Calculator_2-way'!A186="","",'True_Odds_Calculator_2-way'!A186)</f>
        <v>2.4500000000000002</v>
      </c>
      <c r="B185" s="4">
        <f>IF('True_Odds_Calculator_2-way'!B186="","",'True_Odds_Calculator_2-way'!B186)</f>
        <v>1.56</v>
      </c>
      <c r="C185" s="4">
        <f t="shared" si="8"/>
        <v>4.9188906331763427E-2</v>
      </c>
      <c r="D185" s="4">
        <f t="shared" si="10"/>
        <v>2.6070941336971352</v>
      </c>
      <c r="E185" s="4">
        <f t="shared" si="11"/>
        <v>1.6222410865874364</v>
      </c>
      <c r="G185" s="4">
        <f t="shared" si="9"/>
        <v>1.0491889063317634</v>
      </c>
    </row>
    <row r="186" spans="1:7" x14ac:dyDescent="0.2">
      <c r="A186" s="4">
        <f>IF('True_Odds_Calculator_2-way'!A187="","",'True_Odds_Calculator_2-way'!A187)</f>
        <v>1.64</v>
      </c>
      <c r="B186" s="4">
        <f>IF('True_Odds_Calculator_2-way'!B187="","",'True_Odds_Calculator_2-way'!B187)</f>
        <v>2.37</v>
      </c>
      <c r="C186" s="4">
        <f t="shared" si="8"/>
        <v>3.1697025831017633E-2</v>
      </c>
      <c r="D186" s="4">
        <f t="shared" si="10"/>
        <v>1.6837636458152829</v>
      </c>
      <c r="E186" s="4">
        <f t="shared" si="11"/>
        <v>2.4624936644703492</v>
      </c>
      <c r="G186" s="4">
        <f t="shared" si="9"/>
        <v>1.0316970258310176</v>
      </c>
    </row>
    <row r="187" spans="1:7" x14ac:dyDescent="0.2">
      <c r="A187" s="4">
        <f>IF('True_Odds_Calculator_2-way'!A188="","",'True_Odds_Calculator_2-way'!A188)</f>
        <v>1.9</v>
      </c>
      <c r="B187" s="4">
        <f>IF('True_Odds_Calculator_2-way'!B188="","",'True_Odds_Calculator_2-way'!B188)</f>
        <v>2</v>
      </c>
      <c r="C187" s="4">
        <f t="shared" si="8"/>
        <v>2.631578947368407E-2</v>
      </c>
      <c r="D187" s="4">
        <f t="shared" si="10"/>
        <v>1.9487179487179485</v>
      </c>
      <c r="E187" s="4">
        <f t="shared" si="11"/>
        <v>2.0540540540540539</v>
      </c>
      <c r="G187" s="4">
        <f t="shared" si="9"/>
        <v>1.0263157894736841</v>
      </c>
    </row>
    <row r="188" spans="1:7" x14ac:dyDescent="0.2">
      <c r="A188" s="4">
        <f>IF('True_Odds_Calculator_2-way'!A189="","",'True_Odds_Calculator_2-way'!A189)</f>
        <v>2.06</v>
      </c>
      <c r="B188" s="4">
        <f>IF('True_Odds_Calculator_2-way'!B189="","",'True_Odds_Calculator_2-way'!B189)</f>
        <v>1.83</v>
      </c>
      <c r="C188" s="4">
        <f t="shared" si="8"/>
        <v>3.1884980635577431E-2</v>
      </c>
      <c r="D188" s="4">
        <f t="shared" si="10"/>
        <v>2.1299508446804905</v>
      </c>
      <c r="E188" s="4">
        <f t="shared" si="11"/>
        <v>1.8849942497124856</v>
      </c>
      <c r="G188" s="4">
        <f t="shared" si="9"/>
        <v>1.0318849806355774</v>
      </c>
    </row>
    <row r="189" spans="1:7" x14ac:dyDescent="0.2">
      <c r="A189" s="4">
        <f>IF('True_Odds_Calculator_2-way'!A190="","",'True_Odds_Calculator_2-way'!A190)</f>
        <v>2.2599999999999998</v>
      </c>
      <c r="B189" s="4">
        <f>IF('True_Odds_Calculator_2-way'!B190="","",'True_Odds_Calculator_2-way'!B190)</f>
        <v>1.7</v>
      </c>
      <c r="C189" s="4">
        <f t="shared" si="8"/>
        <v>3.0713170223841679E-2</v>
      </c>
      <c r="D189" s="4">
        <f t="shared" si="10"/>
        <v>2.3412553321145642</v>
      </c>
      <c r="E189" s="4">
        <f t="shared" si="11"/>
        <v>1.7455701953657428</v>
      </c>
      <c r="G189" s="4">
        <f t="shared" si="9"/>
        <v>1.0307131702238417</v>
      </c>
    </row>
    <row r="190" spans="1:7" x14ac:dyDescent="0.2">
      <c r="A190" s="4">
        <f>IF('True_Odds_Calculator_2-way'!A191="","",'True_Odds_Calculator_2-way'!A191)</f>
        <v>3.02</v>
      </c>
      <c r="B190" s="4">
        <f>IF('True_Odds_Calculator_2-way'!B191="","",'True_Odds_Calculator_2-way'!B191)</f>
        <v>1.42</v>
      </c>
      <c r="C190" s="4">
        <f t="shared" si="8"/>
        <v>3.5351179927245679E-2</v>
      </c>
      <c r="D190" s="4">
        <f t="shared" si="10"/>
        <v>3.1902990626394887</v>
      </c>
      <c r="E190" s="4">
        <f t="shared" si="11"/>
        <v>1.4565586576998846</v>
      </c>
      <c r="G190" s="4">
        <f t="shared" si="9"/>
        <v>1.0353511799272457</v>
      </c>
    </row>
    <row r="191" spans="1:7" x14ac:dyDescent="0.2">
      <c r="A191" s="4">
        <f>IF('True_Odds_Calculator_2-way'!A192="","",'True_Odds_Calculator_2-way'!A192)</f>
        <v>2.2400000000000002</v>
      </c>
      <c r="B191" s="4">
        <f>IF('True_Odds_Calculator_2-way'!B192="","",'True_Odds_Calculator_2-way'!B192)</f>
        <v>1.68</v>
      </c>
      <c r="C191" s="4">
        <f t="shared" si="8"/>
        <v>4.1666666666666519E-2</v>
      </c>
      <c r="D191" s="4">
        <f t="shared" si="10"/>
        <v>2.3496503496503496</v>
      </c>
      <c r="E191" s="4">
        <f t="shared" si="11"/>
        <v>1.7409326424870464</v>
      </c>
      <c r="G191" s="4">
        <f t="shared" si="9"/>
        <v>1.0416666666666665</v>
      </c>
    </row>
    <row r="192" spans="1:7" x14ac:dyDescent="0.2">
      <c r="A192" s="4">
        <f>IF('True_Odds_Calculator_2-way'!A193="","",'True_Odds_Calculator_2-way'!A193)</f>
        <v>2.4</v>
      </c>
      <c r="B192" s="4">
        <f>IF('True_Odds_Calculator_2-way'!B193="","",'True_Odds_Calculator_2-way'!B193)</f>
        <v>1.6</v>
      </c>
      <c r="C192" s="4">
        <f t="shared" si="8"/>
        <v>4.1666666666666741E-2</v>
      </c>
      <c r="D192" s="4">
        <f t="shared" si="10"/>
        <v>2.5263157894736841</v>
      </c>
      <c r="E192" s="4">
        <f t="shared" si="11"/>
        <v>1.6551724137931036</v>
      </c>
      <c r="G192" s="4">
        <f t="shared" si="9"/>
        <v>1.0416666666666667</v>
      </c>
    </row>
    <row r="193" spans="1:7" x14ac:dyDescent="0.2">
      <c r="A193" s="4">
        <f>IF('True_Odds_Calculator_2-way'!A194="","",'True_Odds_Calculator_2-way'!A194)</f>
        <v>1.97</v>
      </c>
      <c r="B193" s="4">
        <f>IF('True_Odds_Calculator_2-way'!B194="","",'True_Odds_Calculator_2-way'!B194)</f>
        <v>1.9</v>
      </c>
      <c r="C193" s="4">
        <f t="shared" si="8"/>
        <v>3.3930002671653803E-2</v>
      </c>
      <c r="D193" s="4">
        <f t="shared" si="10"/>
        <v>2.0381159814865235</v>
      </c>
      <c r="E193" s="4">
        <f t="shared" si="11"/>
        <v>1.9632835038027801</v>
      </c>
      <c r="G193" s="4">
        <f t="shared" si="9"/>
        <v>1.0339300026716538</v>
      </c>
    </row>
    <row r="194" spans="1:7" x14ac:dyDescent="0.2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3.3598632551679941E-2</v>
      </c>
      <c r="D194" s="4">
        <f t="shared" si="10"/>
        <v>2.0053558995233249</v>
      </c>
      <c r="E194" s="4">
        <f t="shared" si="11"/>
        <v>1.9946726333173512</v>
      </c>
      <c r="G194" s="4">
        <f t="shared" ref="G194:G257" si="13">IF(A194="","",C194+1)</f>
        <v>1.0335986325516799</v>
      </c>
    </row>
    <row r="195" spans="1:7" x14ac:dyDescent="0.2">
      <c r="A195" s="4">
        <f>IF('True_Odds_Calculator_2-way'!A196="","",'True_Odds_Calculator_2-way'!A196)</f>
        <v>1.52</v>
      </c>
      <c r="B195" s="4">
        <f>IF('True_Odds_Calculator_2-way'!B196="","",'True_Odds_Calculator_2-way'!B196)</f>
        <v>2.59</v>
      </c>
      <c r="C195" s="4">
        <f t="shared" si="12"/>
        <v>4.3995122942491527E-2</v>
      </c>
      <c r="D195" s="4">
        <f t="shared" ref="D195:D258" si="14">IF(A195="","",(2*A195)/(2-($C195*A195)))</f>
        <v>1.5725812894463531</v>
      </c>
      <c r="E195" s="4">
        <f t="shared" ref="E195:E258" si="15">IF(B195="","",(2*B195)/(2-($C195*B195)))</f>
        <v>2.7464769080507887</v>
      </c>
      <c r="G195" s="4">
        <f t="shared" si="13"/>
        <v>1.0439951229424915</v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1.73</v>
      </c>
      <c r="B2" s="4">
        <f>IF('True_Odds_Calculator_3-way'!B3="","",'True_Odds_Calculator_3-way'!B3)</f>
        <v>4.03</v>
      </c>
      <c r="C2" s="4">
        <f>IF('True_Odds_Calculator_3-way'!C3="","",'True_Odds_Calculator_3-way'!C3)</f>
        <v>4.74</v>
      </c>
      <c r="D2" s="4">
        <f>IF(A2="","",((1/A2)+(1/B2)+(1/C2))-1)</f>
        <v>3.7144104032323266E-2</v>
      </c>
      <c r="E2" s="4">
        <f>IF(A2="","",(3*A2)/(3-($D2*A2)))</f>
        <v>1.7678673051599645</v>
      </c>
      <c r="F2" s="4">
        <f>IF(B2="","",(3*B2)/(3-($D2*B2)))</f>
        <v>4.2416449914701122</v>
      </c>
      <c r="G2" s="4">
        <f>IF(C2="","",(3*C2)/(3-($D2*C2)))</f>
        <v>5.0355231959681861</v>
      </c>
      <c r="I2" s="4">
        <f>IF(A2="","",D2+1)</f>
        <v>1.0371441040323233</v>
      </c>
    </row>
    <row r="3" spans="1:9" x14ac:dyDescent="0.2">
      <c r="A3" s="4">
        <f>IF('True_Odds_Calculator_3-way'!A4="","",'True_Odds_Calculator_3-way'!A4)</f>
        <v>1.54</v>
      </c>
      <c r="B3" s="4">
        <f>IF('True_Odds_Calculator_3-way'!B4="","",'True_Odds_Calculator_3-way'!B4)</f>
        <v>4.87</v>
      </c>
      <c r="C3" s="4">
        <f>IF('True_Odds_Calculator_3-way'!C4="","",'True_Odds_Calculator_3-way'!C4)</f>
        <v>5.83</v>
      </c>
      <c r="D3" s="4">
        <f t="shared" ref="D3:D66" si="0">IF(A3="","",((1/A3)+(1/B3)+(1/C3))-1)</f>
        <v>2.6216045006483224E-2</v>
      </c>
      <c r="E3" s="4">
        <f t="shared" ref="E3:E66" si="1">IF(A3="","",(3*A3)/(3-($D3*A3)))</f>
        <v>1.5610073655331378</v>
      </c>
      <c r="F3" s="4">
        <f t="shared" ref="F3:F66" si="2">IF(B3="","",(3*B3)/(3-($D3*B3)))</f>
        <v>5.0864666945914383</v>
      </c>
      <c r="G3" s="4">
        <f t="shared" ref="G3:G66" si="3">IF(C3="","",(3*C3)/(3-($D3*C3)))</f>
        <v>6.1429625271868762</v>
      </c>
      <c r="I3" s="4">
        <f t="shared" ref="I3:I66" si="4">IF(A3="","",D3+1)</f>
        <v>1.0262160450064832</v>
      </c>
    </row>
    <row r="4" spans="1:9" x14ac:dyDescent="0.2">
      <c r="A4" s="4">
        <f>IF('True_Odds_Calculator_3-way'!A5="","",'True_Odds_Calculator_3-way'!A5)</f>
        <v>2.2200000000000002</v>
      </c>
      <c r="B4" s="4">
        <f>IF('True_Odds_Calculator_3-way'!B5="","",'True_Odds_Calculator_3-way'!B5)</f>
        <v>3.74</v>
      </c>
      <c r="C4" s="4">
        <f>IF('True_Odds_Calculator_3-way'!C5="","",'True_Odds_Calculator_3-way'!C5)</f>
        <v>3.23</v>
      </c>
      <c r="D4" s="4">
        <f t="shared" si="0"/>
        <v>2.7427652814649761E-2</v>
      </c>
      <c r="E4" s="4">
        <f t="shared" si="1"/>
        <v>2.2659916151631863</v>
      </c>
      <c r="F4" s="4">
        <f t="shared" si="2"/>
        <v>3.8724098542546961</v>
      </c>
      <c r="G4" s="4">
        <f t="shared" si="3"/>
        <v>3.3282857408089837</v>
      </c>
      <c r="I4" s="4">
        <f t="shared" si="4"/>
        <v>1.0274276528146498</v>
      </c>
    </row>
    <row r="5" spans="1:9" x14ac:dyDescent="0.2">
      <c r="A5" s="4">
        <f>IF('True_Odds_Calculator_3-way'!A6="","",'True_Odds_Calculator_3-way'!A6)</f>
        <v>2.77</v>
      </c>
      <c r="B5" s="4">
        <f>IF('True_Odds_Calculator_3-way'!B6="","",'True_Odds_Calculator_3-way'!B6)</f>
        <v>3.76</v>
      </c>
      <c r="C5" s="4">
        <f>IF('True_Odds_Calculator_3-way'!C6="","",'True_Odds_Calculator_3-way'!C6)</f>
        <v>2.5</v>
      </c>
      <c r="D5" s="4">
        <f t="shared" si="0"/>
        <v>2.6968277133420315E-2</v>
      </c>
      <c r="E5" s="4">
        <f t="shared" si="1"/>
        <v>2.8407363498170763</v>
      </c>
      <c r="F5" s="4">
        <f t="shared" si="2"/>
        <v>3.891534813279661</v>
      </c>
      <c r="G5" s="4">
        <f t="shared" si="3"/>
        <v>2.5574755921082786</v>
      </c>
      <c r="I5" s="4">
        <f t="shared" si="4"/>
        <v>1.0269682771334203</v>
      </c>
    </row>
    <row r="6" spans="1: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4.28</v>
      </c>
      <c r="D6" s="4">
        <f t="shared" si="0"/>
        <v>2.8630110550547094E-2</v>
      </c>
      <c r="E6" s="4">
        <f t="shared" si="1"/>
        <v>2.0389162653875696</v>
      </c>
      <c r="F6" s="4">
        <f t="shared" si="2"/>
        <v>3.5033401477713562</v>
      </c>
      <c r="G6" s="4">
        <f t="shared" si="3"/>
        <v>4.4622639575174778</v>
      </c>
      <c r="I6" s="4">
        <f t="shared" si="4"/>
        <v>1.0286301105505471</v>
      </c>
    </row>
    <row r="7" spans="1:9" x14ac:dyDescent="0.2">
      <c r="A7" s="4">
        <f>IF('True_Odds_Calculator_3-way'!A8="","",'True_Odds_Calculator_3-way'!A8)</f>
        <v>1.3</v>
      </c>
      <c r="B7" s="4">
        <f>IF('True_Odds_Calculator_3-way'!B8="","",'True_Odds_Calculator_3-way'!B8)</f>
        <v>6.19</v>
      </c>
      <c r="C7" s="4">
        <f>IF('True_Odds_Calculator_3-way'!C8="","",'True_Odds_Calculator_3-way'!C8)</f>
        <v>9.6</v>
      </c>
      <c r="D7" s="4">
        <f t="shared" si="0"/>
        <v>3.4948324427322763E-2</v>
      </c>
      <c r="E7" s="4">
        <f t="shared" si="1"/>
        <v>1.3199902945910571</v>
      </c>
      <c r="F7" s="4">
        <f t="shared" si="2"/>
        <v>6.6710496773190711</v>
      </c>
      <c r="G7" s="4">
        <f t="shared" si="3"/>
        <v>10.808798015036469</v>
      </c>
      <c r="I7" s="4">
        <f t="shared" si="4"/>
        <v>1.0349483244273228</v>
      </c>
    </row>
    <row r="8" spans="1:9" x14ac:dyDescent="0.2">
      <c r="A8" s="4">
        <f>IF('True_Odds_Calculator_3-way'!A9="","",'True_Odds_Calculator_3-way'!A9)</f>
        <v>2.67</v>
      </c>
      <c r="B8" s="4">
        <f>IF('True_Odds_Calculator_3-way'!B9="","",'True_Odds_Calculator_3-way'!B9)</f>
        <v>3.12</v>
      </c>
      <c r="C8" s="4">
        <f>IF('True_Odds_Calculator_3-way'!C9="","",'True_Odds_Calculator_3-way'!C9)</f>
        <v>2.87</v>
      </c>
      <c r="D8" s="4">
        <f t="shared" si="0"/>
        <v>4.3476711467941964E-2</v>
      </c>
      <c r="E8" s="4">
        <f t="shared" si="1"/>
        <v>2.7774722708725319</v>
      </c>
      <c r="F8" s="4">
        <f t="shared" si="2"/>
        <v>3.2677540478835536</v>
      </c>
      <c r="G8" s="4">
        <f t="shared" si="3"/>
        <v>2.9945515458829974</v>
      </c>
      <c r="I8" s="4">
        <f t="shared" si="4"/>
        <v>1.043476711467942</v>
      </c>
    </row>
    <row r="9" spans="1:9" x14ac:dyDescent="0.2">
      <c r="A9" s="4">
        <f>IF('True_Odds_Calculator_3-way'!A10="","",'True_Odds_Calculator_3-way'!A10)</f>
        <v>2.4500000000000002</v>
      </c>
      <c r="B9" s="4">
        <f>IF('True_Odds_Calculator_3-way'!B10="","",'True_Odds_Calculator_3-way'!B10)</f>
        <v>3.12</v>
      </c>
      <c r="C9" s="4">
        <f>IF('True_Odds_Calculator_3-way'!C10="","",'True_Odds_Calculator_3-way'!C10)</f>
        <v>3.35</v>
      </c>
      <c r="D9" s="4">
        <f t="shared" si="0"/>
        <v>2.718354850551008E-2</v>
      </c>
      <c r="E9" s="4">
        <f t="shared" si="1"/>
        <v>2.5056246106477844</v>
      </c>
      <c r="F9" s="4">
        <f t="shared" si="2"/>
        <v>3.2107713655209307</v>
      </c>
      <c r="G9" s="4">
        <f t="shared" si="3"/>
        <v>3.4548725259602717</v>
      </c>
      <c r="I9" s="4">
        <f t="shared" si="4"/>
        <v>1.0271835485055101</v>
      </c>
    </row>
    <row r="10" spans="1:9" x14ac:dyDescent="0.2">
      <c r="A10" s="4">
        <f>IF('True_Odds_Calculator_3-way'!A11="","",'True_Odds_Calculator_3-way'!A11)</f>
        <v>2.16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3.8</v>
      </c>
      <c r="D10" s="4">
        <f t="shared" si="0"/>
        <v>2.8235661325182626E-2</v>
      </c>
      <c r="E10" s="4">
        <f t="shared" si="1"/>
        <v>2.2048233445722225</v>
      </c>
      <c r="F10" s="4">
        <f t="shared" si="2"/>
        <v>3.4164333307624464</v>
      </c>
      <c r="G10" s="4">
        <f t="shared" si="3"/>
        <v>3.9409487043605735</v>
      </c>
      <c r="I10" s="4">
        <f t="shared" si="4"/>
        <v>1.0282356613251826</v>
      </c>
    </row>
    <row r="11" spans="1:9" x14ac:dyDescent="0.2">
      <c r="A11" s="4">
        <f>IF('True_Odds_Calculator_3-way'!A12="","",'True_Odds_Calculator_3-way'!A12)</f>
        <v>2.34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3.23</v>
      </c>
      <c r="D11" s="4">
        <f t="shared" si="0"/>
        <v>4.3696416827910367E-2</v>
      </c>
      <c r="E11" s="4">
        <f t="shared" si="1"/>
        <v>2.4225689131999064</v>
      </c>
      <c r="F11" s="4">
        <f t="shared" si="2"/>
        <v>3.4225126738985936</v>
      </c>
      <c r="G11" s="4">
        <f t="shared" si="3"/>
        <v>3.3894622526633156</v>
      </c>
      <c r="I11" s="4">
        <f t="shared" si="4"/>
        <v>1.0436964168279104</v>
      </c>
    </row>
    <row r="12" spans="1:9" x14ac:dyDescent="0.2">
      <c r="A12" s="4">
        <f>IF('True_Odds_Calculator_3-way'!A13="","",'True_Odds_Calculator_3-way'!A13)</f>
        <v>2.56</v>
      </c>
      <c r="B12" s="4">
        <f>IF('True_Odds_Calculator_3-way'!B13="","",'True_Odds_Calculator_3-way'!B13)</f>
        <v>3.04</v>
      </c>
      <c r="C12" s="4">
        <f>IF('True_Odds_Calculator_3-way'!C13="","",'True_Odds_Calculator_3-way'!C13)</f>
        <v>3.3</v>
      </c>
      <c r="D12" s="4">
        <f t="shared" si="0"/>
        <v>2.2602671451355638E-2</v>
      </c>
      <c r="E12" s="4">
        <f t="shared" si="1"/>
        <v>2.6103473697905373</v>
      </c>
      <c r="F12" s="4">
        <f t="shared" si="2"/>
        <v>3.1112604347039521</v>
      </c>
      <c r="G12" s="4">
        <f t="shared" si="3"/>
        <v>3.3841396564810386</v>
      </c>
      <c r="I12" s="4">
        <f t="shared" si="4"/>
        <v>1.0226026714513556</v>
      </c>
    </row>
    <row r="13" spans="1: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4.21</v>
      </c>
      <c r="C13" s="4">
        <f>IF('True_Odds_Calculator_3-way'!C14="","",'True_Odds_Calculator_3-way'!C14)</f>
        <v>6.92</v>
      </c>
      <c r="D13" s="4">
        <f t="shared" si="0"/>
        <v>2.3064002757273716E-2</v>
      </c>
      <c r="E13" s="4">
        <f t="shared" si="1"/>
        <v>1.5789366313863242</v>
      </c>
      <c r="F13" s="4">
        <f t="shared" si="2"/>
        <v>4.3508207702797987</v>
      </c>
      <c r="G13" s="4">
        <f t="shared" si="3"/>
        <v>7.3088372021216017</v>
      </c>
      <c r="I13" s="4">
        <f t="shared" si="4"/>
        <v>1.0230640027572737</v>
      </c>
    </row>
    <row r="14" spans="1:9" x14ac:dyDescent="0.2">
      <c r="A14" s="4">
        <f>IF('True_Odds_Calculator_3-way'!A15="","",'True_Odds_Calculator_3-way'!A15)</f>
        <v>3.22</v>
      </c>
      <c r="B14" s="4">
        <f>IF('True_Odds_Calculator_3-way'!B15="","",'True_Odds_Calculator_3-way'!B15)</f>
        <v>3.08</v>
      </c>
      <c r="C14" s="4">
        <f>IF('True_Odds_Calculator_3-way'!C15="","",'True_Odds_Calculator_3-way'!C15)</f>
        <v>2.5499999999999998</v>
      </c>
      <c r="D14" s="4">
        <f t="shared" si="0"/>
        <v>2.7391193631602917E-2</v>
      </c>
      <c r="E14" s="4">
        <f t="shared" si="1"/>
        <v>3.3175351388412757</v>
      </c>
      <c r="F14" s="4">
        <f t="shared" si="2"/>
        <v>3.1691208289961526</v>
      </c>
      <c r="G14" s="4">
        <f t="shared" si="3"/>
        <v>2.61078565509799</v>
      </c>
      <c r="I14" s="4">
        <f t="shared" si="4"/>
        <v>1.0273911936316029</v>
      </c>
    </row>
    <row r="15" spans="1:9" x14ac:dyDescent="0.2">
      <c r="A15" s="4">
        <f>IF('True_Odds_Calculator_3-way'!A16="","",'True_Odds_Calculator_3-way'!A16)</f>
        <v>1.7</v>
      </c>
      <c r="B15" s="4">
        <f>IF('True_Odds_Calculator_3-way'!B16="","",'True_Odds_Calculator_3-way'!B16)</f>
        <v>3.74</v>
      </c>
      <c r="C15" s="4">
        <f>IF('True_Odds_Calculator_3-way'!C16="","",'True_Odds_Calculator_3-way'!C16)</f>
        <v>5.65</v>
      </c>
      <c r="D15" s="4">
        <f t="shared" si="0"/>
        <v>3.2606123704509882E-2</v>
      </c>
      <c r="E15" s="4">
        <f t="shared" si="1"/>
        <v>1.7320018578727356</v>
      </c>
      <c r="F15" s="4">
        <f t="shared" si="2"/>
        <v>3.8984687288604634</v>
      </c>
      <c r="G15" s="4">
        <f t="shared" si="3"/>
        <v>6.0196562529674296</v>
      </c>
      <c r="I15" s="4">
        <f t="shared" si="4"/>
        <v>1.0326061237045099</v>
      </c>
    </row>
    <row r="16" spans="1:9" x14ac:dyDescent="0.2">
      <c r="A16" s="4">
        <f>IF('True_Odds_Calculator_3-way'!A17="","",'True_Odds_Calculator_3-way'!A17)</f>
        <v>4.4000000000000004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1.83</v>
      </c>
      <c r="D16" s="4">
        <f t="shared" si="0"/>
        <v>3.013107111467761E-2</v>
      </c>
      <c r="E16" s="4">
        <f t="shared" si="1"/>
        <v>4.6034361440131342</v>
      </c>
      <c r="F16" s="4">
        <f t="shared" si="2"/>
        <v>4.0589923222087219</v>
      </c>
      <c r="G16" s="4">
        <f t="shared" si="3"/>
        <v>1.8642651057312134</v>
      </c>
      <c r="I16" s="4">
        <f t="shared" si="4"/>
        <v>1.0301310711146776</v>
      </c>
    </row>
    <row r="17" spans="1:9" x14ac:dyDescent="0.2">
      <c r="A17" s="4">
        <f>IF('True_Odds_Calculator_3-way'!A18="","",'True_Odds_Calculator_3-way'!A18)</f>
        <v>3.22</v>
      </c>
      <c r="B17" s="4">
        <f>IF('True_Odds_Calculator_3-way'!B18="","",'True_Odds_Calculator_3-way'!B18)</f>
        <v>3.5</v>
      </c>
      <c r="C17" s="4">
        <f>IF('True_Odds_Calculator_3-way'!C18="","",'True_Odds_Calculator_3-way'!C18)</f>
        <v>2.29</v>
      </c>
      <c r="D17" s="4">
        <f t="shared" si="0"/>
        <v>3.2954514632889342E-2</v>
      </c>
      <c r="E17" s="4">
        <f t="shared" si="1"/>
        <v>3.3380715255771838</v>
      </c>
      <c r="F17" s="4">
        <f t="shared" si="2"/>
        <v>3.6399447131997231</v>
      </c>
      <c r="G17" s="4">
        <f t="shared" si="3"/>
        <v>2.3490920675374323</v>
      </c>
      <c r="I17" s="4">
        <f t="shared" si="4"/>
        <v>1.0329545146328893</v>
      </c>
    </row>
    <row r="18" spans="1:9" x14ac:dyDescent="0.2">
      <c r="A18" s="4">
        <f>IF('True_Odds_Calculator_3-way'!A19="","",'True_Odds_Calculator_3-way'!A19)</f>
        <v>1.62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5.53</v>
      </c>
      <c r="D18" s="4">
        <f t="shared" si="0"/>
        <v>3.7923930495948666E-2</v>
      </c>
      <c r="E18" s="4">
        <f t="shared" si="1"/>
        <v>1.6538694645361174</v>
      </c>
      <c r="F18" s="4">
        <f t="shared" si="2"/>
        <v>4.4020508689597424</v>
      </c>
      <c r="G18" s="4">
        <f t="shared" si="3"/>
        <v>5.9456384484607554</v>
      </c>
      <c r="I18" s="4">
        <f t="shared" si="4"/>
        <v>1.0379239304959487</v>
      </c>
    </row>
    <row r="19" spans="1:9" x14ac:dyDescent="0.2">
      <c r="A19" s="4">
        <f>IF('True_Odds_Calculator_3-way'!A20="","",'True_Odds_Calculator_3-way'!A20)</f>
        <v>3.66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2.13</v>
      </c>
      <c r="D19" s="4">
        <f t="shared" si="0"/>
        <v>2.2037220729511642E-2</v>
      </c>
      <c r="E19" s="4">
        <f t="shared" si="1"/>
        <v>3.7611192298839349</v>
      </c>
      <c r="F19" s="4">
        <f t="shared" si="2"/>
        <v>3.6766886389133768</v>
      </c>
      <c r="G19" s="4">
        <f t="shared" si="3"/>
        <v>2.1638566240970927</v>
      </c>
      <c r="I19" s="4">
        <f t="shared" si="4"/>
        <v>1.0220372207295116</v>
      </c>
    </row>
    <row r="20" spans="1:9" x14ac:dyDescent="0.2">
      <c r="A20" s="4">
        <f>IF('True_Odds_Calculator_3-way'!A21="","",'True_Odds_Calculator_3-way'!A21)</f>
        <v>1.41</v>
      </c>
      <c r="B20" s="4">
        <f>IF('True_Odds_Calculator_3-way'!B21="","",'True_Odds_Calculator_3-way'!B21)</f>
        <v>5.41</v>
      </c>
      <c r="C20" s="4">
        <f>IF('True_Odds_Calculator_3-way'!C21="","",'True_Odds_Calculator_3-way'!C21)</f>
        <v>7.64</v>
      </c>
      <c r="D20" s="4">
        <f t="shared" si="0"/>
        <v>2.495279406103279E-2</v>
      </c>
      <c r="E20" s="4">
        <f t="shared" si="1"/>
        <v>1.426732451692216</v>
      </c>
      <c r="F20" s="4">
        <f t="shared" si="2"/>
        <v>5.6649108200295881</v>
      </c>
      <c r="G20" s="4">
        <f t="shared" si="3"/>
        <v>8.1584398829234654</v>
      </c>
      <c r="I20" s="4">
        <f t="shared" si="4"/>
        <v>1.0249527940610328</v>
      </c>
    </row>
    <row r="21" spans="1:9" x14ac:dyDescent="0.2">
      <c r="A21" s="4">
        <f>IF('True_Odds_Calculator_3-way'!A22="","",'True_Odds_Calculator_3-way'!A22)</f>
        <v>1.72</v>
      </c>
      <c r="B21" s="4">
        <f>IF('True_Odds_Calculator_3-way'!B22="","",'True_Odds_Calculator_3-way'!B22)</f>
        <v>4.42</v>
      </c>
      <c r="C21" s="4">
        <f>IF('True_Odds_Calculator_3-way'!C22="","",'True_Odds_Calculator_3-way'!C22)</f>
        <v>4.5999999999999996</v>
      </c>
      <c r="D21" s="4">
        <f t="shared" si="0"/>
        <v>2.5030997076438188E-2</v>
      </c>
      <c r="E21" s="4">
        <f t="shared" si="1"/>
        <v>1.7450432996055931</v>
      </c>
      <c r="F21" s="4">
        <f t="shared" si="2"/>
        <v>4.5892468452326796</v>
      </c>
      <c r="G21" s="4">
        <f t="shared" si="3"/>
        <v>4.7835986401505757</v>
      </c>
      <c r="I21" s="4">
        <f t="shared" si="4"/>
        <v>1.0250309970764382</v>
      </c>
    </row>
    <row r="22" spans="1: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3.66</v>
      </c>
      <c r="C22" s="4">
        <f>IF('True_Odds_Calculator_3-way'!C23="","",'True_Odds_Calculator_3-way'!C23)</f>
        <v>2.67</v>
      </c>
      <c r="D22" s="4">
        <f t="shared" si="0"/>
        <v>2.2287714127831926E-2</v>
      </c>
      <c r="E22" s="4">
        <f t="shared" si="1"/>
        <v>2.7240341194179627</v>
      </c>
      <c r="F22" s="4">
        <f t="shared" si="2"/>
        <v>3.7623007623007623</v>
      </c>
      <c r="G22" s="4">
        <f t="shared" si="3"/>
        <v>2.7240341194179627</v>
      </c>
      <c r="I22" s="4">
        <f t="shared" si="4"/>
        <v>1.0222877141278319</v>
      </c>
    </row>
    <row r="23" spans="1: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3.78</v>
      </c>
      <c r="C23" s="4">
        <f>IF('True_Odds_Calculator_3-way'!C24="","",'True_Odds_Calculator_3-way'!C24)</f>
        <v>4.38</v>
      </c>
      <c r="D23" s="4">
        <f t="shared" si="0"/>
        <v>2.4775660450391035E-2</v>
      </c>
      <c r="E23" s="4">
        <f t="shared" si="1"/>
        <v>1.9096493699378332</v>
      </c>
      <c r="F23" s="4">
        <f t="shared" si="2"/>
        <v>3.9018039086693528</v>
      </c>
      <c r="G23" s="4">
        <f t="shared" si="3"/>
        <v>4.544381476532644</v>
      </c>
      <c r="I23" s="4">
        <f t="shared" si="4"/>
        <v>1.024775660450391</v>
      </c>
    </row>
    <row r="24" spans="1:9" x14ac:dyDescent="0.2">
      <c r="A24" s="4">
        <f>IF('True_Odds_Calculator_3-way'!A25="","",'True_Odds_Calculator_3-way'!A25)</f>
        <v>3.7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2.1</v>
      </c>
      <c r="D24" s="4">
        <f t="shared" si="0"/>
        <v>2.1942840124658414E-2</v>
      </c>
      <c r="E24" s="4">
        <f t="shared" si="1"/>
        <v>3.8029177396955531</v>
      </c>
      <c r="F24" s="4">
        <f t="shared" si="2"/>
        <v>3.7290082895937182</v>
      </c>
      <c r="G24" s="4">
        <f t="shared" si="3"/>
        <v>2.1327591552171321</v>
      </c>
      <c r="I24" s="4">
        <f t="shared" si="4"/>
        <v>1.0219428401246584</v>
      </c>
    </row>
    <row r="25" spans="1:9" x14ac:dyDescent="0.2">
      <c r="A25" s="4">
        <f>IF('True_Odds_Calculator_3-way'!A26="","",'True_Odds_Calculator_3-way'!A26)</f>
        <v>1.75</v>
      </c>
      <c r="B25" s="4">
        <f>IF('True_Odds_Calculator_3-way'!B26="","",'True_Odds_Calculator_3-way'!B26)</f>
        <v>4.45</v>
      </c>
      <c r="C25" s="4">
        <f>IF('True_Odds_Calculator_3-way'!C26="","",'True_Odds_Calculator_3-way'!C26)</f>
        <v>4.26</v>
      </c>
      <c r="D25" s="4">
        <f t="shared" si="0"/>
        <v>3.0889456589725528E-2</v>
      </c>
      <c r="E25" s="4">
        <f t="shared" si="1"/>
        <v>1.7821116010475186</v>
      </c>
      <c r="F25" s="4">
        <f t="shared" si="2"/>
        <v>4.6636871639273201</v>
      </c>
      <c r="G25" s="4">
        <f t="shared" si="3"/>
        <v>4.4554285906145417</v>
      </c>
      <c r="I25" s="4">
        <f t="shared" si="4"/>
        <v>1.0308894565897255</v>
      </c>
    </row>
    <row r="26" spans="1:9" x14ac:dyDescent="0.2">
      <c r="A26" s="4">
        <f>IF('True_Odds_Calculator_3-way'!A27="","",'True_Odds_Calculator_3-way'!A27)</f>
        <v>2.25</v>
      </c>
      <c r="B26" s="4">
        <f>IF('True_Odds_Calculator_3-way'!B27="","",'True_Odds_Calculator_3-way'!B27)</f>
        <v>3.64</v>
      </c>
      <c r="C26" s="4">
        <f>IF('True_Odds_Calculator_3-way'!C27="","",'True_Odds_Calculator_3-way'!C27)</f>
        <v>3.24</v>
      </c>
      <c r="D26" s="4">
        <f t="shared" si="0"/>
        <v>2.7811694478361071E-2</v>
      </c>
      <c r="E26" s="4">
        <f t="shared" si="1"/>
        <v>2.2979320378260417</v>
      </c>
      <c r="F26" s="4">
        <f t="shared" si="2"/>
        <v>3.7671209540034067</v>
      </c>
      <c r="G26" s="4">
        <f t="shared" si="3"/>
        <v>3.3403323262839879</v>
      </c>
      <c r="I26" s="4">
        <f t="shared" si="4"/>
        <v>1.0278116944783611</v>
      </c>
    </row>
    <row r="27" spans="1:9" x14ac:dyDescent="0.2">
      <c r="A27" s="4">
        <f>IF('True_Odds_Calculator_3-way'!A28="","",'True_Odds_Calculator_3-way'!A28)</f>
        <v>2.92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2.58</v>
      </c>
      <c r="D27" s="4">
        <f t="shared" si="0"/>
        <v>2.679855769397399E-2</v>
      </c>
      <c r="E27" s="4">
        <f t="shared" si="1"/>
        <v>2.9982049669509219</v>
      </c>
      <c r="F27" s="4">
        <f t="shared" si="2"/>
        <v>3.4745983108362091</v>
      </c>
      <c r="G27" s="4">
        <f t="shared" si="3"/>
        <v>2.6408633426386587</v>
      </c>
      <c r="I27" s="4">
        <f t="shared" si="4"/>
        <v>1.026798557693974</v>
      </c>
    </row>
    <row r="28" spans="1:9" x14ac:dyDescent="0.2">
      <c r="A28" s="4">
        <f>IF('True_Odds_Calculator_3-way'!A29="","",'True_Odds_Calculator_3-way'!A29)</f>
        <v>3.73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2.06</v>
      </c>
      <c r="D28" s="4">
        <f t="shared" si="0"/>
        <v>2.7506010688917781E-2</v>
      </c>
      <c r="E28" s="4">
        <f t="shared" si="1"/>
        <v>3.8620798078728256</v>
      </c>
      <c r="F28" s="4">
        <f t="shared" si="2"/>
        <v>3.7763789628082978</v>
      </c>
      <c r="G28" s="4">
        <f t="shared" si="3"/>
        <v>2.0996571926531371</v>
      </c>
      <c r="I28" s="4">
        <f t="shared" si="4"/>
        <v>1.0275060106889178</v>
      </c>
    </row>
    <row r="29" spans="1:9" x14ac:dyDescent="0.2">
      <c r="A29" s="4">
        <f>IF('True_Odds_Calculator_3-way'!A30="","",'True_Odds_Calculator_3-way'!A30)</f>
        <v>1.43</v>
      </c>
      <c r="B29" s="4">
        <f>IF('True_Odds_Calculator_3-way'!B30="","",'True_Odds_Calculator_3-way'!B30)</f>
        <v>4.9400000000000004</v>
      </c>
      <c r="C29" s="4">
        <f>IF('True_Odds_Calculator_3-way'!C30="","",'True_Odds_Calculator_3-way'!C30)</f>
        <v>7.95</v>
      </c>
      <c r="D29" s="4">
        <f t="shared" si="0"/>
        <v>2.7516012620282915E-2</v>
      </c>
      <c r="E29" s="4">
        <f t="shared" si="1"/>
        <v>1.449005101670034</v>
      </c>
      <c r="F29" s="4">
        <f t="shared" si="2"/>
        <v>5.1744529132047461</v>
      </c>
      <c r="G29" s="4">
        <f t="shared" si="3"/>
        <v>8.5752879913718427</v>
      </c>
      <c r="I29" s="4">
        <f t="shared" si="4"/>
        <v>1.0275160126202829</v>
      </c>
    </row>
    <row r="30" spans="1:9" x14ac:dyDescent="0.2">
      <c r="A30" s="4">
        <f>IF('True_Odds_Calculator_3-way'!A31="","",'True_Odds_Calculator_3-way'!A31)</f>
        <v>2.58</v>
      </c>
      <c r="B30" s="4">
        <f>IF('True_Odds_Calculator_3-way'!B31="","",'True_Odds_Calculator_3-way'!B31)</f>
        <v>3.19</v>
      </c>
      <c r="C30" s="4">
        <f>IF('True_Odds_Calculator_3-way'!C31="","",'True_Odds_Calculator_3-way'!C31)</f>
        <v>3.12</v>
      </c>
      <c r="D30" s="4">
        <f t="shared" si="0"/>
        <v>2.1589343562077978E-2</v>
      </c>
      <c r="E30" s="4">
        <f t="shared" si="1"/>
        <v>2.6288086578143668</v>
      </c>
      <c r="F30" s="4">
        <f t="shared" si="2"/>
        <v>3.2649524311337283</v>
      </c>
      <c r="G30" s="4">
        <f t="shared" si="3"/>
        <v>3.1916621257741054</v>
      </c>
      <c r="I30" s="4">
        <f t="shared" si="4"/>
        <v>1.021589343562078</v>
      </c>
    </row>
    <row r="31" spans="1:9" x14ac:dyDescent="0.2">
      <c r="A31" s="4">
        <f>IF('True_Odds_Calculator_3-way'!A32="","",'True_Odds_Calculator_3-way'!A32)</f>
        <v>2</v>
      </c>
      <c r="B31" s="4">
        <f>IF('True_Odds_Calculator_3-way'!B32="","",'True_Odds_Calculator_3-way'!B32)</f>
        <v>3.45</v>
      </c>
      <c r="C31" s="4">
        <f>IF('True_Odds_Calculator_3-way'!C32="","",'True_Odds_Calculator_3-way'!C32)</f>
        <v>4.2699999999999996</v>
      </c>
      <c r="D31" s="4">
        <f t="shared" si="0"/>
        <v>2.4047109934494104E-2</v>
      </c>
      <c r="E31" s="4">
        <f t="shared" si="1"/>
        <v>2.0325851998344295</v>
      </c>
      <c r="F31" s="4">
        <f t="shared" si="2"/>
        <v>3.5481203460249291</v>
      </c>
      <c r="G31" s="4">
        <f t="shared" si="3"/>
        <v>4.4213290648525616</v>
      </c>
      <c r="I31" s="4">
        <f t="shared" si="4"/>
        <v>1.0240471099344941</v>
      </c>
    </row>
    <row r="32" spans="1:9" x14ac:dyDescent="0.2">
      <c r="A32" s="4">
        <f>IF('True_Odds_Calculator_3-way'!A33="","",'True_Odds_Calculator_3-way'!A33)</f>
        <v>2.52</v>
      </c>
      <c r="B32" s="4">
        <f>IF('True_Odds_Calculator_3-way'!B33="","",'True_Odds_Calculator_3-way'!B33)</f>
        <v>3.53</v>
      </c>
      <c r="C32" s="4">
        <f>IF('True_Odds_Calculator_3-way'!C33="","",'True_Odds_Calculator_3-way'!C33)</f>
        <v>2.93</v>
      </c>
      <c r="D32" s="4">
        <f t="shared" si="0"/>
        <v>2.1408444133211857E-2</v>
      </c>
      <c r="E32" s="4">
        <f t="shared" si="1"/>
        <v>2.566147265104572</v>
      </c>
      <c r="F32" s="4">
        <f t="shared" si="2"/>
        <v>3.6212207323845975</v>
      </c>
      <c r="G32" s="4">
        <f t="shared" si="3"/>
        <v>2.9925714177240694</v>
      </c>
      <c r="I32" s="4">
        <f t="shared" si="4"/>
        <v>1.0214084441332119</v>
      </c>
    </row>
    <row r="33" spans="1:9" x14ac:dyDescent="0.2">
      <c r="A33" s="4">
        <f>IF('True_Odds_Calculator_3-way'!A34="","",'True_Odds_Calculator_3-way'!A34)</f>
        <v>1.86</v>
      </c>
      <c r="B33" s="4">
        <f>IF('True_Odds_Calculator_3-way'!B34="","",'True_Odds_Calculator_3-way'!B34)</f>
        <v>4.09</v>
      </c>
      <c r="C33" s="4">
        <f>IF('True_Odds_Calculator_3-way'!C34="","",'True_Odds_Calculator_3-way'!C34)</f>
        <v>4.12</v>
      </c>
      <c r="D33" s="4">
        <f t="shared" si="0"/>
        <v>2.485163271020463E-2</v>
      </c>
      <c r="E33" s="4">
        <f t="shared" si="1"/>
        <v>1.8891073898618476</v>
      </c>
      <c r="F33" s="4">
        <f t="shared" si="2"/>
        <v>4.2334332011687339</v>
      </c>
      <c r="G33" s="4">
        <f t="shared" si="3"/>
        <v>4.2655825210830614</v>
      </c>
      <c r="I33" s="4">
        <f t="shared" si="4"/>
        <v>1.0248516327102046</v>
      </c>
    </row>
    <row r="34" spans="1:9" x14ac:dyDescent="0.2">
      <c r="A34" s="4">
        <f>IF('True_Odds_Calculator_3-way'!A35="","",'True_Odds_Calculator_3-way'!A35)</f>
        <v>7.55</v>
      </c>
      <c r="B34" s="4">
        <f>IF('True_Odds_Calculator_3-way'!B35="","",'True_Odds_Calculator_3-way'!B35)</f>
        <v>4.8</v>
      </c>
      <c r="C34" s="4">
        <f>IF('True_Odds_Calculator_3-way'!C35="","",'True_Odds_Calculator_3-way'!C35)</f>
        <v>1.46</v>
      </c>
      <c r="D34" s="4">
        <f t="shared" si="0"/>
        <v>2.5715171308476226E-2</v>
      </c>
      <c r="E34" s="4">
        <f t="shared" si="1"/>
        <v>8.0724188085478605</v>
      </c>
      <c r="F34" s="4">
        <f t="shared" si="2"/>
        <v>5.0059668731314098</v>
      </c>
      <c r="G34" s="4">
        <f t="shared" si="3"/>
        <v>1.4785030467755966</v>
      </c>
      <c r="I34" s="4">
        <f t="shared" si="4"/>
        <v>1.0257151713084762</v>
      </c>
    </row>
    <row r="35" spans="1:9" x14ac:dyDescent="0.2">
      <c r="A35" s="4">
        <f>IF('True_Odds_Calculator_3-way'!A36="","",'True_Odds_Calculator_3-way'!A36)</f>
        <v>2.67</v>
      </c>
      <c r="B35" s="4">
        <f>IF('True_Odds_Calculator_3-way'!B36="","",'True_Odds_Calculator_3-way'!B36)</f>
        <v>3.22</v>
      </c>
      <c r="C35" s="4">
        <f>IF('True_Odds_Calculator_3-way'!C36="","",'True_Odds_Calculator_3-way'!C36)</f>
        <v>2.91</v>
      </c>
      <c r="D35" s="4">
        <f t="shared" si="0"/>
        <v>2.8733453101021489E-2</v>
      </c>
      <c r="E35" s="4">
        <f t="shared" si="1"/>
        <v>2.7400712200257202</v>
      </c>
      <c r="F35" s="4">
        <f t="shared" si="2"/>
        <v>3.322466779228582</v>
      </c>
      <c r="G35" s="4">
        <f t="shared" si="3"/>
        <v>2.9934312684543674</v>
      </c>
      <c r="I35" s="4">
        <f t="shared" si="4"/>
        <v>1.0287334531010215</v>
      </c>
    </row>
    <row r="36" spans="1:9" x14ac:dyDescent="0.2">
      <c r="A36" s="4">
        <f>IF('True_Odds_Calculator_3-way'!A37="","",'True_Odds_Calculator_3-way'!A37)</f>
        <v>1.58</v>
      </c>
      <c r="B36" s="4">
        <f>IF('True_Odds_Calculator_3-way'!B37="","",'True_Odds_Calculator_3-way'!B37)</f>
        <v>4.22</v>
      </c>
      <c r="C36" s="4">
        <f>IF('True_Odds_Calculator_3-way'!C37="","",'True_Odds_Calculator_3-way'!C37)</f>
        <v>6.23</v>
      </c>
      <c r="D36" s="4">
        <f t="shared" si="0"/>
        <v>3.0391860709324092E-2</v>
      </c>
      <c r="E36" s="4">
        <f t="shared" si="1"/>
        <v>1.6057014678180261</v>
      </c>
      <c r="F36" s="4">
        <f t="shared" si="2"/>
        <v>4.4084673458954002</v>
      </c>
      <c r="G36" s="4">
        <f t="shared" si="3"/>
        <v>6.6496867614197983</v>
      </c>
      <c r="I36" s="4">
        <f t="shared" si="4"/>
        <v>1.0303918607093241</v>
      </c>
    </row>
    <row r="37" spans="1:9" x14ac:dyDescent="0.2">
      <c r="A37" s="4">
        <f>IF('True_Odds_Calculator_3-way'!A38="","",'True_Odds_Calculator_3-way'!A38)</f>
        <v>2.72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2.89</v>
      </c>
      <c r="D37" s="4">
        <f t="shared" si="0"/>
        <v>2.7147443893655421E-2</v>
      </c>
      <c r="E37" s="4">
        <f t="shared" si="1"/>
        <v>2.7886386666465008</v>
      </c>
      <c r="F37" s="4">
        <f t="shared" si="2"/>
        <v>3.2848222477574973</v>
      </c>
      <c r="G37" s="4">
        <f t="shared" si="3"/>
        <v>2.9676090227984191</v>
      </c>
      <c r="I37" s="4">
        <f t="shared" si="4"/>
        <v>1.0271474438936554</v>
      </c>
    </row>
    <row r="38" spans="1: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3.48</v>
      </c>
      <c r="C38" s="4">
        <f>IF('True_Odds_Calculator_3-way'!C39="","",'True_Odds_Calculator_3-way'!C39)</f>
        <v>3.84</v>
      </c>
      <c r="D38" s="4">
        <f t="shared" si="0"/>
        <v>2.8542219274977798E-2</v>
      </c>
      <c r="E38" s="4">
        <f t="shared" si="1"/>
        <v>2.1219926906013642</v>
      </c>
      <c r="F38" s="4">
        <f t="shared" si="2"/>
        <v>3.5991646501143628</v>
      </c>
      <c r="G38" s="4">
        <f t="shared" si="3"/>
        <v>3.9856104544453412</v>
      </c>
      <c r="I38" s="4">
        <f t="shared" si="4"/>
        <v>1.0285422192749778</v>
      </c>
    </row>
    <row r="39" spans="1:9" x14ac:dyDescent="0.2">
      <c r="A39" s="4">
        <f>IF('True_Odds_Calculator_3-way'!A40="","",'True_Odds_Calculator_3-way'!A40)</f>
        <v>3.46</v>
      </c>
      <c r="B39" s="4">
        <f>IF('True_Odds_Calculator_3-way'!B40="","",'True_Odds_Calculator_3-way'!B40)</f>
        <v>3.62</v>
      </c>
      <c r="C39" s="4">
        <f>IF('True_Odds_Calculator_3-way'!C40="","",'True_Odds_Calculator_3-way'!C40)</f>
        <v>2.16</v>
      </c>
      <c r="D39" s="4">
        <f t="shared" si="0"/>
        <v>2.8223397926077309E-2</v>
      </c>
      <c r="E39" s="4">
        <f t="shared" si="1"/>
        <v>3.5764158612273036</v>
      </c>
      <c r="F39" s="4">
        <f t="shared" si="2"/>
        <v>3.7476301680657986</v>
      </c>
      <c r="G39" s="4">
        <f t="shared" si="3"/>
        <v>2.2048034729514527</v>
      </c>
      <c r="I39" s="4">
        <f t="shared" si="4"/>
        <v>1.0282233979260773</v>
      </c>
    </row>
    <row r="40" spans="1:9" x14ac:dyDescent="0.2">
      <c r="A40" s="4">
        <f>IF('True_Odds_Calculator_3-way'!A41="","",'True_Odds_Calculator_3-way'!A41)</f>
        <v>1.79</v>
      </c>
      <c r="B40" s="4">
        <f>IF('True_Odds_Calculator_3-way'!B41="","",'True_Odds_Calculator_3-way'!B41)</f>
        <v>3.71</v>
      </c>
      <c r="C40" s="4">
        <f>IF('True_Odds_Calculator_3-way'!C41="","",'True_Odds_Calculator_3-way'!C41)</f>
        <v>4.93</v>
      </c>
      <c r="D40" s="4">
        <f t="shared" si="0"/>
        <v>3.1040753445128244E-2</v>
      </c>
      <c r="E40" s="4">
        <f t="shared" si="1"/>
        <v>1.8237781641718243</v>
      </c>
      <c r="F40" s="4">
        <f t="shared" si="2"/>
        <v>3.8581011811804742</v>
      </c>
      <c r="G40" s="4">
        <f t="shared" si="3"/>
        <v>5.1949984547590846</v>
      </c>
      <c r="I40" s="4">
        <f t="shared" si="4"/>
        <v>1.0310407534451282</v>
      </c>
    </row>
    <row r="41" spans="1:9" x14ac:dyDescent="0.2">
      <c r="A41" s="4">
        <f>IF('True_Odds_Calculator_3-way'!A42="","",'True_Odds_Calculator_3-way'!A42)</f>
        <v>2.15</v>
      </c>
      <c r="B41" s="4">
        <f>IF('True_Odds_Calculator_3-way'!B42="","",'True_Odds_Calculator_3-way'!B42)</f>
        <v>3.41</v>
      </c>
      <c r="C41" s="4">
        <f>IF('True_Odds_Calculator_3-way'!C42="","",'True_Odds_Calculator_3-way'!C42)</f>
        <v>3.7</v>
      </c>
      <c r="D41" s="4">
        <f t="shared" si="0"/>
        <v>2.86416813048469E-2</v>
      </c>
      <c r="E41" s="4">
        <f t="shared" si="1"/>
        <v>2.1950569198671301</v>
      </c>
      <c r="F41" s="4">
        <f t="shared" si="2"/>
        <v>3.5247519820859701</v>
      </c>
      <c r="G41" s="4">
        <f t="shared" si="3"/>
        <v>3.8354876034226377</v>
      </c>
      <c r="I41" s="4">
        <f t="shared" si="4"/>
        <v>1.0286416813048469</v>
      </c>
    </row>
    <row r="42" spans="1:9" x14ac:dyDescent="0.2">
      <c r="A42" s="4">
        <f>IF('True_Odds_Calculator_3-way'!A43="","",'True_Odds_Calculator_3-way'!A43)</f>
        <v>2.5299999999999998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3.04</v>
      </c>
      <c r="D42" s="4">
        <f t="shared" si="0"/>
        <v>2.8155653198255193E-2</v>
      </c>
      <c r="E42" s="4">
        <f t="shared" si="1"/>
        <v>2.5915349633289897</v>
      </c>
      <c r="F42" s="4">
        <f t="shared" si="2"/>
        <v>3.3948231995960145</v>
      </c>
      <c r="G42" s="4">
        <f t="shared" si="3"/>
        <v>3.129281730787306</v>
      </c>
      <c r="I42" s="4">
        <f t="shared" si="4"/>
        <v>1.0281556531982552</v>
      </c>
    </row>
    <row r="43" spans="1:9" x14ac:dyDescent="0.2">
      <c r="A43" s="4">
        <f>IF('True_Odds_Calculator_3-way'!A44="","",'True_Odds_Calculator_3-way'!A44)</f>
        <v>1.56</v>
      </c>
      <c r="B43" s="4">
        <f>IF('True_Odds_Calculator_3-way'!B44="","",'True_Odds_Calculator_3-way'!B44)</f>
        <v>4.16</v>
      </c>
      <c r="C43" s="4">
        <f>IF('True_Odds_Calculator_3-way'!C44="","",'True_Odds_Calculator_3-way'!C44)</f>
        <v>6.64</v>
      </c>
      <c r="D43" s="4">
        <f t="shared" si="0"/>
        <v>3.2012666048810701E-2</v>
      </c>
      <c r="E43" s="4">
        <f t="shared" si="1"/>
        <v>1.5864082824528802</v>
      </c>
      <c r="F43" s="4">
        <f t="shared" si="2"/>
        <v>4.3532444245209021</v>
      </c>
      <c r="G43" s="4">
        <f t="shared" si="3"/>
        <v>7.1463526814460492</v>
      </c>
      <c r="I43" s="4">
        <f t="shared" si="4"/>
        <v>1.0320126660488107</v>
      </c>
    </row>
    <row r="44" spans="1:9" x14ac:dyDescent="0.2">
      <c r="A44" s="4">
        <f>IF('True_Odds_Calculator_3-way'!A45="","",'True_Odds_Calculator_3-way'!A45)</f>
        <v>2.31</v>
      </c>
      <c r="B44" s="4">
        <f>IF('True_Odds_Calculator_3-way'!B45="","",'True_Odds_Calculator_3-way'!B45)</f>
        <v>3.32</v>
      </c>
      <c r="C44" s="4">
        <f>IF('True_Odds_Calculator_3-way'!C45="","",'True_Odds_Calculator_3-way'!C45)</f>
        <v>3.35</v>
      </c>
      <c r="D44" s="4">
        <f t="shared" si="0"/>
        <v>3.2612714864108439E-2</v>
      </c>
      <c r="E44" s="4">
        <f t="shared" si="1"/>
        <v>2.3695024489580092</v>
      </c>
      <c r="F44" s="4">
        <f t="shared" si="2"/>
        <v>3.4443099847079353</v>
      </c>
      <c r="G44" s="4">
        <f t="shared" si="3"/>
        <v>3.4766095376937556</v>
      </c>
      <c r="I44" s="4">
        <f t="shared" si="4"/>
        <v>1.0326127148641084</v>
      </c>
    </row>
    <row r="45" spans="1:9" x14ac:dyDescent="0.2">
      <c r="A45" s="4">
        <f>IF('True_Odds_Calculator_3-way'!A46="","",'True_Odds_Calculator_3-way'!A46)</f>
        <v>2.78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2.6</v>
      </c>
      <c r="D45" s="4">
        <f t="shared" si="0"/>
        <v>3.4182687294979974E-2</v>
      </c>
      <c r="E45" s="4">
        <f t="shared" si="1"/>
        <v>2.8709397642146626</v>
      </c>
      <c r="F45" s="4">
        <f t="shared" si="2"/>
        <v>3.5911691852762151</v>
      </c>
      <c r="G45" s="4">
        <f t="shared" si="3"/>
        <v>2.6793765176966109</v>
      </c>
      <c r="I45" s="4">
        <f t="shared" si="4"/>
        <v>1.03418268729498</v>
      </c>
    </row>
    <row r="46" spans="1:9" x14ac:dyDescent="0.2">
      <c r="A46" s="4">
        <f>IF('True_Odds_Calculator_3-way'!A47="","",'True_Odds_Calculator_3-way'!A47)</f>
        <v>2.84</v>
      </c>
      <c r="B46" s="4">
        <f>IF('True_Odds_Calculator_3-way'!B47="","",'True_Odds_Calculator_3-way'!B47)</f>
        <v>3.41</v>
      </c>
      <c r="C46" s="4">
        <f>IF('True_Odds_Calculator_3-way'!C47="","",'True_Odds_Calculator_3-way'!C47)</f>
        <v>2.58</v>
      </c>
      <c r="D46" s="4">
        <f t="shared" si="0"/>
        <v>3.2964707245953573E-2</v>
      </c>
      <c r="E46" s="4">
        <f t="shared" si="1"/>
        <v>2.9314815411584751</v>
      </c>
      <c r="F46" s="4">
        <f t="shared" si="2"/>
        <v>3.5427462922687414</v>
      </c>
      <c r="G46" s="4">
        <f t="shared" si="3"/>
        <v>2.6552761446586191</v>
      </c>
      <c r="I46" s="4">
        <f t="shared" si="4"/>
        <v>1.0329647072459536</v>
      </c>
    </row>
    <row r="47" spans="1:9" x14ac:dyDescent="0.2">
      <c r="A47" s="4">
        <f>IF('True_Odds_Calculator_3-way'!A48="","",'True_Odds_Calculator_3-way'!A48)</f>
        <v>1.72</v>
      </c>
      <c r="B47" s="4">
        <f>IF('True_Odds_Calculator_3-way'!B48="","",'True_Odds_Calculator_3-way'!B48)</f>
        <v>3.88</v>
      </c>
      <c r="C47" s="4">
        <f>IF('True_Odds_Calculator_3-way'!C48="","",'True_Odds_Calculator_3-way'!C48)</f>
        <v>5.0599999999999996</v>
      </c>
      <c r="D47" s="4">
        <f t="shared" si="0"/>
        <v>3.6755766098119702E-2</v>
      </c>
      <c r="E47" s="4">
        <f t="shared" si="1"/>
        <v>1.7570263538218704</v>
      </c>
      <c r="F47" s="4">
        <f t="shared" si="2"/>
        <v>4.073651011789412</v>
      </c>
      <c r="G47" s="4">
        <f t="shared" si="3"/>
        <v>5.3944259563134844</v>
      </c>
      <c r="I47" s="4">
        <f t="shared" si="4"/>
        <v>1.0367557660981197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4.25</v>
      </c>
      <c r="C48" s="4">
        <f>IF('True_Odds_Calculator_3-way'!C49="","",'True_Odds_Calculator_3-way'!C49)</f>
        <v>4.8499999999999996</v>
      </c>
      <c r="D48" s="4">
        <f t="shared" si="0"/>
        <v>3.671777989546321E-2</v>
      </c>
      <c r="E48" s="4">
        <f t="shared" si="1"/>
        <v>1.7152692930026745</v>
      </c>
      <c r="F48" s="4">
        <f t="shared" si="2"/>
        <v>4.4832020714208642</v>
      </c>
      <c r="G48" s="4">
        <f t="shared" si="3"/>
        <v>5.156066208402609</v>
      </c>
      <c r="I48" s="4">
        <f t="shared" si="4"/>
        <v>1.0367177798954632</v>
      </c>
    </row>
    <row r="49" spans="1:9" x14ac:dyDescent="0.2">
      <c r="A49" s="4">
        <f>IF('True_Odds_Calculator_3-way'!A50="","",'True_Odds_Calculator_3-way'!A50)</f>
        <v>3.88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2.0499999999999998</v>
      </c>
      <c r="D49" s="4">
        <f t="shared" si="0"/>
        <v>3.539190927543534E-2</v>
      </c>
      <c r="E49" s="4">
        <f t="shared" si="1"/>
        <v>4.0661207232926522</v>
      </c>
      <c r="F49" s="4">
        <f t="shared" si="2"/>
        <v>3.5963749628671788</v>
      </c>
      <c r="G49" s="4">
        <f t="shared" si="3"/>
        <v>2.1008069043657556</v>
      </c>
      <c r="I49" s="4">
        <f t="shared" si="4"/>
        <v>1.0353919092754353</v>
      </c>
    </row>
    <row r="50" spans="1:9" x14ac:dyDescent="0.2">
      <c r="A50" s="4">
        <f>IF('True_Odds_Calculator_3-way'!A51="","",'True_Odds_Calculator_3-way'!A51)</f>
        <v>2.61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2.72</v>
      </c>
      <c r="D50" s="4">
        <f t="shared" si="0"/>
        <v>3.1687697680131022E-2</v>
      </c>
      <c r="E50" s="4">
        <f t="shared" si="1"/>
        <v>2.6839931194128503</v>
      </c>
      <c r="F50" s="4">
        <f t="shared" si="2"/>
        <v>3.6990961299624443</v>
      </c>
      <c r="G50" s="4">
        <f t="shared" si="3"/>
        <v>2.80045765021671</v>
      </c>
      <c r="I50" s="4">
        <f t="shared" si="4"/>
        <v>1.031687697680131</v>
      </c>
    </row>
    <row r="51" spans="1:9" x14ac:dyDescent="0.2">
      <c r="A51" s="4">
        <f>IF('True_Odds_Calculator_3-way'!A52="","",'True_Odds_Calculator_3-way'!A52)</f>
        <v>2.04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3.78</v>
      </c>
      <c r="D51" s="4">
        <f t="shared" si="0"/>
        <v>3.3297875015063427E-2</v>
      </c>
      <c r="E51" s="4">
        <f t="shared" si="1"/>
        <v>2.0872609202065062</v>
      </c>
      <c r="F51" s="4">
        <f t="shared" si="2"/>
        <v>3.7389853180794654</v>
      </c>
      <c r="G51" s="4">
        <f t="shared" si="3"/>
        <v>3.9455362456986101</v>
      </c>
      <c r="I51" s="4">
        <f t="shared" si="4"/>
        <v>1.0332978750150634</v>
      </c>
    </row>
    <row r="52" spans="1:9" x14ac:dyDescent="0.2">
      <c r="A52" s="4">
        <f>IF('True_Odds_Calculator_3-way'!A53="","",'True_Odds_Calculator_3-way'!A53)</f>
        <v>1.54</v>
      </c>
      <c r="B52" s="4">
        <f>IF('True_Odds_Calculator_3-way'!B53="","",'True_Odds_Calculator_3-way'!B53)</f>
        <v>4.33</v>
      </c>
      <c r="C52" s="4">
        <f>IF('True_Odds_Calculator_3-way'!C53="","",'True_Odds_Calculator_3-way'!C53)</f>
        <v>6.35</v>
      </c>
      <c r="D52" s="4">
        <f t="shared" si="0"/>
        <v>3.7777846528369352E-2</v>
      </c>
      <c r="E52" s="4">
        <f t="shared" si="1"/>
        <v>1.570455254357104</v>
      </c>
      <c r="F52" s="4">
        <f t="shared" si="2"/>
        <v>4.5797135777472775</v>
      </c>
      <c r="G52" s="4">
        <f t="shared" si="3"/>
        <v>6.9018971506066018</v>
      </c>
      <c r="I52" s="4">
        <f t="shared" si="4"/>
        <v>1.0377778465283694</v>
      </c>
    </row>
    <row r="53" spans="1:9" x14ac:dyDescent="0.2">
      <c r="A53" s="4">
        <f>IF('True_Odds_Calculator_3-way'!A54="","",'True_Odds_Calculator_3-way'!A54)</f>
        <v>1.81</v>
      </c>
      <c r="B53" s="4">
        <f>IF('True_Odds_Calculator_3-way'!B54="","",'True_Odds_Calculator_3-way'!B54)</f>
        <v>4.16</v>
      </c>
      <c r="C53" s="4">
        <f>IF('True_Odds_Calculator_3-way'!C54="","",'True_Odds_Calculator_3-way'!C54)</f>
        <v>4.1399999999999997</v>
      </c>
      <c r="D53" s="4">
        <f t="shared" si="0"/>
        <v>3.4416696949725933E-2</v>
      </c>
      <c r="E53" s="4">
        <f t="shared" si="1"/>
        <v>1.8483811550160625</v>
      </c>
      <c r="F53" s="4">
        <f t="shared" si="2"/>
        <v>4.3684836381383878</v>
      </c>
      <c r="G53" s="4">
        <f t="shared" si="3"/>
        <v>4.3464340676848749</v>
      </c>
      <c r="I53" s="4">
        <f t="shared" si="4"/>
        <v>1.0344166969497259</v>
      </c>
    </row>
    <row r="54" spans="1:9" x14ac:dyDescent="0.2">
      <c r="A54" s="4">
        <f>IF('True_Odds_Calculator_3-way'!A55="","",'True_Odds_Calculator_3-way'!A55)</f>
        <v>1.74</v>
      </c>
      <c r="B54" s="4">
        <f>IF('True_Odds_Calculator_3-way'!B55="","",'True_Odds_Calculator_3-way'!B55)</f>
        <v>3.93</v>
      </c>
      <c r="C54" s="4">
        <f>IF('True_Odds_Calculator_3-way'!C55="","",'True_Odds_Calculator_3-way'!C55)</f>
        <v>4.8600000000000003</v>
      </c>
      <c r="D54" s="4">
        <f t="shared" si="0"/>
        <v>3.4926886759240272E-2</v>
      </c>
      <c r="E54" s="4">
        <f t="shared" si="1"/>
        <v>1.775977022034658</v>
      </c>
      <c r="F54" s="4">
        <f t="shared" si="2"/>
        <v>4.1184358256364355</v>
      </c>
      <c r="G54" s="4">
        <f t="shared" si="3"/>
        <v>5.1514786823832281</v>
      </c>
      <c r="I54" s="4">
        <f t="shared" si="4"/>
        <v>1.0349268867592403</v>
      </c>
    </row>
    <row r="55" spans="1:9" x14ac:dyDescent="0.2">
      <c r="A55" s="4">
        <f>IF('True_Odds_Calculator_3-way'!A56="","",'True_Odds_Calculator_3-way'!A56)</f>
        <v>4.04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2.04</v>
      </c>
      <c r="D55" s="4">
        <f t="shared" si="0"/>
        <v>3.5339878525667778E-2</v>
      </c>
      <c r="E55" s="4">
        <f t="shared" si="1"/>
        <v>4.2418752389635603</v>
      </c>
      <c r="F55" s="4">
        <f t="shared" si="2"/>
        <v>3.4984718381603845</v>
      </c>
      <c r="G55" s="4">
        <f t="shared" si="3"/>
        <v>2.0902305763684583</v>
      </c>
      <c r="I55" s="4">
        <f t="shared" si="4"/>
        <v>1.0353398785256678</v>
      </c>
    </row>
    <row r="56" spans="1:9" x14ac:dyDescent="0.2">
      <c r="A56" s="4">
        <f>IF('True_Odds_Calculator_3-way'!A57="","",'True_Odds_Calculator_3-way'!A57)</f>
        <v>3.55</v>
      </c>
      <c r="B56" s="4">
        <f>IF('True_Odds_Calculator_3-way'!B57="","",'True_Odds_Calculator_3-way'!B57)</f>
        <v>3.56</v>
      </c>
      <c r="C56" s="4">
        <f>IF('True_Odds_Calculator_3-way'!C57="","",'True_Odds_Calculator_3-way'!C57)</f>
        <v>2.12</v>
      </c>
      <c r="D56" s="4">
        <f t="shared" si="0"/>
        <v>3.4287130457111958E-2</v>
      </c>
      <c r="E56" s="4">
        <f t="shared" si="1"/>
        <v>3.7001255814124772</v>
      </c>
      <c r="F56" s="4">
        <f t="shared" si="2"/>
        <v>3.7109905371165164</v>
      </c>
      <c r="G56" s="4">
        <f t="shared" si="3"/>
        <v>2.1726421908044684</v>
      </c>
      <c r="I56" s="4">
        <f t="shared" si="4"/>
        <v>1.034287130457112</v>
      </c>
    </row>
    <row r="57" spans="1:9" x14ac:dyDescent="0.2">
      <c r="A57" s="4">
        <f>IF('True_Odds_Calculator_3-way'!A58="","",'True_Odds_Calculator_3-way'!A58)</f>
        <v>2.21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3.41</v>
      </c>
      <c r="D57" s="4">
        <f t="shared" si="0"/>
        <v>3.3928257787960714E-2</v>
      </c>
      <c r="E57" s="4">
        <f t="shared" si="1"/>
        <v>2.2666522916054084</v>
      </c>
      <c r="F57" s="4">
        <f t="shared" si="2"/>
        <v>3.611737904035746</v>
      </c>
      <c r="G57" s="4">
        <f t="shared" si="3"/>
        <v>3.5467820752301651</v>
      </c>
      <c r="I57" s="4">
        <f t="shared" si="4"/>
        <v>1.0339282577879607</v>
      </c>
    </row>
    <row r="58" spans="1:9" x14ac:dyDescent="0.2">
      <c r="A58" s="4">
        <f>IF('True_Odds_Calculator_3-way'!A59="","",'True_Odds_Calculator_3-way'!A59)</f>
        <v>3.46</v>
      </c>
      <c r="B58" s="4">
        <f>IF('True_Odds_Calculator_3-way'!B59="","",'True_Odds_Calculator_3-way'!B59)</f>
        <v>3.4</v>
      </c>
      <c r="C58" s="4">
        <f>IF('True_Odds_Calculator_3-way'!C59="","",'True_Odds_Calculator_3-way'!C59)</f>
        <v>2.2200000000000002</v>
      </c>
      <c r="D58" s="4">
        <f t="shared" si="0"/>
        <v>3.3585438549736502E-2</v>
      </c>
      <c r="E58" s="4">
        <f t="shared" si="1"/>
        <v>3.5994244466822991</v>
      </c>
      <c r="F58" s="4">
        <f t="shared" si="2"/>
        <v>3.5345368321898656</v>
      </c>
      <c r="G58" s="4">
        <f t="shared" si="3"/>
        <v>2.276580362912787</v>
      </c>
      <c r="I58" s="4">
        <f t="shared" si="4"/>
        <v>1.0335854385497365</v>
      </c>
    </row>
    <row r="59" spans="1:9" x14ac:dyDescent="0.2">
      <c r="A59" s="4">
        <f>IF('True_Odds_Calculator_3-way'!A60="","",'True_Odds_Calculator_3-way'!A60)</f>
        <v>2.4500000000000002</v>
      </c>
      <c r="B59" s="4">
        <f>IF('True_Odds_Calculator_3-way'!B60="","",'True_Odds_Calculator_3-way'!B60)</f>
        <v>3.32</v>
      </c>
      <c r="C59" s="4">
        <f>IF('True_Odds_Calculator_3-way'!C60="","",'True_Odds_Calculator_3-way'!C60)</f>
        <v>3.09</v>
      </c>
      <c r="D59" s="4">
        <f t="shared" si="0"/>
        <v>3.2992680052486456E-2</v>
      </c>
      <c r="E59" s="4">
        <f t="shared" si="1"/>
        <v>2.5178407568530705</v>
      </c>
      <c r="F59" s="4">
        <f t="shared" si="2"/>
        <v>3.4458131838301886</v>
      </c>
      <c r="G59" s="4">
        <f t="shared" si="3"/>
        <v>3.1986996855692751</v>
      </c>
      <c r="I59" s="4">
        <f t="shared" si="4"/>
        <v>1.0329926800524865</v>
      </c>
    </row>
    <row r="60" spans="1:9" x14ac:dyDescent="0.2">
      <c r="A60" s="4">
        <f>IF('True_Odds_Calculator_3-way'!A61="","",'True_Odds_Calculator_3-way'!A61)</f>
        <v>3.11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2.41</v>
      </c>
      <c r="D60" s="4">
        <f t="shared" si="0"/>
        <v>3.410021531527585E-2</v>
      </c>
      <c r="E60" s="4">
        <f t="shared" si="1"/>
        <v>3.2239691020360302</v>
      </c>
      <c r="F60" s="4">
        <f t="shared" si="2"/>
        <v>3.4934216002044893</v>
      </c>
      <c r="G60" s="4">
        <f t="shared" si="3"/>
        <v>2.4778786092610718</v>
      </c>
      <c r="I60" s="4">
        <f t="shared" si="4"/>
        <v>1.0341002153152759</v>
      </c>
    </row>
    <row r="61" spans="1:9" x14ac:dyDescent="0.2">
      <c r="A61" s="4">
        <f>IF('True_Odds_Calculator_3-way'!A62="","",'True_Odds_Calculator_3-way'!A62)</f>
        <v>3.25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2.35</v>
      </c>
      <c r="D61" s="4">
        <f t="shared" si="0"/>
        <v>3.2625420190715237E-2</v>
      </c>
      <c r="E61" s="4">
        <f t="shared" si="1"/>
        <v>3.3690773616262564</v>
      </c>
      <c r="F61" s="4">
        <f t="shared" si="2"/>
        <v>3.4658914640912126</v>
      </c>
      <c r="G61" s="4">
        <f t="shared" si="3"/>
        <v>2.4116330919948634</v>
      </c>
      <c r="I61" s="4">
        <f t="shared" si="4"/>
        <v>1.0326254201907152</v>
      </c>
    </row>
    <row r="62" spans="1:9" x14ac:dyDescent="0.2">
      <c r="A62" s="4">
        <f>IF('True_Odds_Calculator_3-way'!A63="","",'True_Odds_Calculator_3-way'!A63)</f>
        <v>2.59</v>
      </c>
      <c r="B62" s="4">
        <f>IF('True_Odds_Calculator_3-way'!B63="","",'True_Odds_Calculator_3-way'!B63)</f>
        <v>3.12</v>
      </c>
      <c r="C62" s="4">
        <f>IF('True_Odds_Calculator_3-way'!C63="","",'True_Odds_Calculator_3-way'!C63)</f>
        <v>3.07</v>
      </c>
      <c r="D62" s="4">
        <f t="shared" si="0"/>
        <v>3.2346105636007927E-2</v>
      </c>
      <c r="E62" s="4">
        <f t="shared" si="1"/>
        <v>2.6644047583417834</v>
      </c>
      <c r="F62" s="4">
        <f t="shared" si="2"/>
        <v>3.2286102882178027</v>
      </c>
      <c r="G62" s="4">
        <f t="shared" si="3"/>
        <v>3.175098451549994</v>
      </c>
      <c r="I62" s="4">
        <f t="shared" si="4"/>
        <v>1.0323461056360079</v>
      </c>
    </row>
    <row r="63" spans="1: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3.49</v>
      </c>
      <c r="C63" s="4">
        <f>IF('True_Odds_Calculator_3-way'!C64="","",'True_Odds_Calculator_3-way'!C64)</f>
        <v>3.44</v>
      </c>
      <c r="D63" s="4">
        <f t="shared" si="0"/>
        <v>3.3851630274213118E-2</v>
      </c>
      <c r="E63" s="4">
        <f t="shared" si="1"/>
        <v>2.2454898492784592</v>
      </c>
      <c r="F63" s="4">
        <f t="shared" si="2"/>
        <v>3.6330730691927751</v>
      </c>
      <c r="G63" s="4">
        <f t="shared" si="3"/>
        <v>3.5789213287703263</v>
      </c>
      <c r="I63" s="4">
        <f t="shared" si="4"/>
        <v>1.0338516302742131</v>
      </c>
    </row>
    <row r="64" spans="1:9" x14ac:dyDescent="0.2">
      <c r="A64" s="4">
        <f>IF('True_Odds_Calculator_3-way'!A65="","",'True_Odds_Calculator_3-way'!A65)</f>
        <v>2.2799999999999998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3.17</v>
      </c>
      <c r="D64" s="4">
        <f t="shared" si="0"/>
        <v>3.3383513415829125E-2</v>
      </c>
      <c r="E64" s="4">
        <f t="shared" si="1"/>
        <v>2.3393528203597564</v>
      </c>
      <c r="F64" s="4">
        <f t="shared" si="2"/>
        <v>3.7285361531154608</v>
      </c>
      <c r="G64" s="4">
        <f t="shared" si="3"/>
        <v>3.2859113299825329</v>
      </c>
      <c r="I64" s="4">
        <f t="shared" si="4"/>
        <v>1.0333835134158291</v>
      </c>
    </row>
    <row r="65" spans="1:9" x14ac:dyDescent="0.2">
      <c r="A65" s="4">
        <f>IF('True_Odds_Calculator_3-way'!A66="","",'True_Odds_Calculator_3-way'!A66)</f>
        <v>2.06</v>
      </c>
      <c r="B65" s="4">
        <f>IF('True_Odds_Calculator_3-way'!B66="","",'True_Odds_Calculator_3-way'!B66)</f>
        <v>3.5</v>
      </c>
      <c r="C65" s="4">
        <f>IF('True_Odds_Calculator_3-way'!C66="","",'True_Odds_Calculator_3-way'!C66)</f>
        <v>3.82</v>
      </c>
      <c r="D65" s="4">
        <f t="shared" si="0"/>
        <v>3.2931283630211139E-2</v>
      </c>
      <c r="E65" s="4">
        <f t="shared" si="1"/>
        <v>2.1076601280514247</v>
      </c>
      <c r="F65" s="4">
        <f t="shared" si="2"/>
        <v>3.6398421187105185</v>
      </c>
      <c r="G65" s="4">
        <f t="shared" si="3"/>
        <v>3.9871929739902519</v>
      </c>
      <c r="I65" s="4">
        <f t="shared" si="4"/>
        <v>1.0329312836302111</v>
      </c>
    </row>
    <row r="66" spans="1:9" x14ac:dyDescent="0.2">
      <c r="A66" s="4">
        <f>IF('True_Odds_Calculator_3-way'!A67="","",'True_Odds_Calculator_3-way'!A67)</f>
        <v>1.86</v>
      </c>
      <c r="B66" s="4">
        <f>IF('True_Odds_Calculator_3-way'!B67="","",'True_Odds_Calculator_3-way'!B67)</f>
        <v>3.62</v>
      </c>
      <c r="C66" s="4">
        <f>IF('True_Odds_Calculator_3-way'!C67="","",'True_Odds_Calculator_3-way'!C67)</f>
        <v>4.5199999999999996</v>
      </c>
      <c r="D66" s="4">
        <f t="shared" si="0"/>
        <v>3.5116440577899866E-2</v>
      </c>
      <c r="E66" s="4">
        <f t="shared" si="1"/>
        <v>1.9013975957248446</v>
      </c>
      <c r="F66" s="4">
        <f t="shared" si="2"/>
        <v>3.7801807686243749</v>
      </c>
      <c r="G66" s="4">
        <f t="shared" si="3"/>
        <v>4.7725075041043628</v>
      </c>
      <c r="I66" s="4">
        <f t="shared" si="4"/>
        <v>1.0351164405778999</v>
      </c>
    </row>
    <row r="67" spans="1:9" x14ac:dyDescent="0.2">
      <c r="A67" s="4">
        <f>IF('True_Odds_Calculator_3-way'!A68="","",'True_Odds_Calculator_3-way'!A68)</f>
        <v>1.99</v>
      </c>
      <c r="B67" s="4">
        <f>IF('True_Odds_Calculator_3-way'!B68="","",'True_Odds_Calculator_3-way'!B68)</f>
        <v>3.53</v>
      </c>
      <c r="C67" s="4">
        <f>IF('True_Odds_Calculator_3-way'!C68="","",'True_Odds_Calculator_3-way'!C68)</f>
        <v>4.0199999999999996</v>
      </c>
      <c r="D67" s="4">
        <f t="shared" ref="D67:D130" si="5">IF(A67="","",((1/A67)+(1/B67)+(1/C67))-1)</f>
        <v>3.4554900699713009E-2</v>
      </c>
      <c r="E67" s="4">
        <f t="shared" ref="E67:E130" si="6">IF(A67="","",(3*A67)/(3-($D67*A67)))</f>
        <v>2.0366836767982996</v>
      </c>
      <c r="F67" s="4">
        <f t="shared" ref="F67:F130" si="7">IF(B67="","",(3*B67)/(3-($D67*B67)))</f>
        <v>3.6796115324132281</v>
      </c>
      <c r="G67" s="4">
        <f t="shared" ref="G67:G130" si="8">IF(C67="","",(3*C67)/(3-($D67*C67)))</f>
        <v>4.2151777658342535</v>
      </c>
      <c r="I67" s="4">
        <f t="shared" ref="I67:I130" si="9">IF(A67="","",D67+1)</f>
        <v>1.034554900699713</v>
      </c>
    </row>
    <row r="68" spans="1:9" x14ac:dyDescent="0.2">
      <c r="A68" s="4">
        <f>IF('True_Odds_Calculator_3-way'!A69="","",'True_Odds_Calculator_3-way'!A69)</f>
        <v>3.23</v>
      </c>
      <c r="B68" s="4">
        <f>IF('True_Odds_Calculator_3-way'!B69="","",'True_Odds_Calculator_3-way'!B69)</f>
        <v>3.65</v>
      </c>
      <c r="C68" s="4">
        <f>IF('True_Odds_Calculator_3-way'!C69="","",'True_Odds_Calculator_3-way'!C69)</f>
        <v>2.17</v>
      </c>
      <c r="D68" s="4">
        <f t="shared" si="5"/>
        <v>4.4399619047097882E-2</v>
      </c>
      <c r="E68" s="4">
        <f t="shared" si="6"/>
        <v>3.3921572960558199</v>
      </c>
      <c r="F68" s="4">
        <f t="shared" si="7"/>
        <v>3.858430634522481</v>
      </c>
      <c r="G68" s="4">
        <f t="shared" si="8"/>
        <v>2.2420035688188005</v>
      </c>
      <c r="I68" s="4">
        <f t="shared" si="9"/>
        <v>1.0443996190470979</v>
      </c>
    </row>
    <row r="69" spans="1:9" x14ac:dyDescent="0.2">
      <c r="A69" s="4">
        <f>IF('True_Odds_Calculator_3-way'!A70="","",'True_Odds_Calculator_3-way'!A70)</f>
        <v>2.21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3.4</v>
      </c>
      <c r="D69" s="4">
        <f t="shared" si="5"/>
        <v>4.5113797528196109E-2</v>
      </c>
      <c r="E69" s="4">
        <f t="shared" si="6"/>
        <v>2.2859715932482501</v>
      </c>
      <c r="F69" s="4">
        <f t="shared" si="7"/>
        <v>3.5277160101651845</v>
      </c>
      <c r="G69" s="4">
        <f t="shared" si="8"/>
        <v>3.5832056142615145</v>
      </c>
      <c r="I69" s="4">
        <f t="shared" si="9"/>
        <v>1.0451137975281961</v>
      </c>
    </row>
    <row r="70" spans="1:9" x14ac:dyDescent="0.2">
      <c r="A70" s="4">
        <f>IF('True_Odds_Calculator_3-way'!A71="","",'True_Odds_Calculator_3-way'!A71)</f>
        <v>2.76</v>
      </c>
      <c r="B70" s="4">
        <f>IF('True_Odds_Calculator_3-way'!B71="","",'True_Odds_Calculator_3-way'!B71)</f>
        <v>3.76</v>
      </c>
      <c r="C70" s="4">
        <f>IF('True_Odds_Calculator_3-way'!C71="","",'True_Odds_Calculator_3-way'!C71)</f>
        <v>2.4</v>
      </c>
      <c r="D70" s="4">
        <f t="shared" si="5"/>
        <v>4.4942954054887574E-2</v>
      </c>
      <c r="E70" s="4">
        <f t="shared" si="6"/>
        <v>2.8790412073684992</v>
      </c>
      <c r="F70" s="4">
        <f t="shared" si="7"/>
        <v>3.9844373912153168</v>
      </c>
      <c r="G70" s="4">
        <f t="shared" si="8"/>
        <v>2.4895087001023541</v>
      </c>
      <c r="I70" s="4">
        <f t="shared" si="9"/>
        <v>1.0449429540548876</v>
      </c>
    </row>
    <row r="71" spans="1:9" x14ac:dyDescent="0.2">
      <c r="A71" s="4">
        <f>IF('True_Odds_Calculator_3-way'!A72="","",'True_Odds_Calculator_3-way'!A72)</f>
        <v>1.58</v>
      </c>
      <c r="B71" s="4">
        <f>IF('True_Odds_Calculator_3-way'!B72="","",'True_Odds_Calculator_3-way'!B72)</f>
        <v>4.3899999999999997</v>
      </c>
      <c r="C71" s="4">
        <f>IF('True_Odds_Calculator_3-way'!C72="","",'True_Odds_Calculator_3-way'!C72)</f>
        <v>5.26</v>
      </c>
      <c r="D71" s="4">
        <f t="shared" si="5"/>
        <v>5.0815893647950139E-2</v>
      </c>
      <c r="E71" s="4">
        <f t="shared" si="6"/>
        <v>1.6234484103965738</v>
      </c>
      <c r="F71" s="4">
        <f t="shared" si="7"/>
        <v>4.742667563088828</v>
      </c>
      <c r="G71" s="4">
        <f t="shared" si="8"/>
        <v>5.774490978765483</v>
      </c>
      <c r="I71" s="4">
        <f t="shared" si="9"/>
        <v>1.0508158936479501</v>
      </c>
    </row>
    <row r="72" spans="1:9" x14ac:dyDescent="0.2">
      <c r="A72" s="4">
        <f>IF('True_Odds_Calculator_3-way'!A73="","",'True_Odds_Calculator_3-way'!A73)</f>
        <v>2.4700000000000002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2.6</v>
      </c>
      <c r="D72" s="4">
        <f t="shared" si="5"/>
        <v>4.4575725026852808E-2</v>
      </c>
      <c r="E72" s="4">
        <f t="shared" si="6"/>
        <v>2.5641043748455208</v>
      </c>
      <c r="F72" s="4">
        <f t="shared" si="7"/>
        <v>4.1624441132637848</v>
      </c>
      <c r="G72" s="4">
        <f t="shared" si="8"/>
        <v>2.7044802800640575</v>
      </c>
      <c r="I72" s="4">
        <f t="shared" si="9"/>
        <v>1.0445757250268528</v>
      </c>
    </row>
    <row r="73" spans="1:9" x14ac:dyDescent="0.2">
      <c r="A73" s="4">
        <f>IF('True_Odds_Calculator_3-way'!A74="","",'True_Odds_Calculator_3-way'!A74)</f>
        <v>3.87</v>
      </c>
      <c r="B73" s="4">
        <f>IF('True_Odds_Calculator_3-way'!B74="","",'True_Odds_Calculator_3-way'!B74)</f>
        <v>4.09</v>
      </c>
      <c r="C73" s="4">
        <f>IF('True_Odds_Calculator_3-way'!C74="","",'True_Odds_Calculator_3-way'!C74)</f>
        <v>1.84</v>
      </c>
      <c r="D73" s="4">
        <f t="shared" si="5"/>
        <v>4.6374971192215231E-2</v>
      </c>
      <c r="E73" s="4">
        <f t="shared" si="6"/>
        <v>4.1162493171166235</v>
      </c>
      <c r="F73" s="4">
        <f t="shared" si="7"/>
        <v>4.3660409482978322</v>
      </c>
      <c r="G73" s="4">
        <f t="shared" si="8"/>
        <v>1.89386788199454</v>
      </c>
      <c r="I73" s="4">
        <f t="shared" si="9"/>
        <v>1.0463749711922152</v>
      </c>
    </row>
    <row r="74" spans="1:9" x14ac:dyDescent="0.2">
      <c r="A74" s="4">
        <f>IF('True_Odds_Calculator_3-way'!A75="","",'True_Odds_Calculator_3-way'!A75)</f>
        <v>2.59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2.76</v>
      </c>
      <c r="D74" s="4">
        <f t="shared" si="5"/>
        <v>4.4277214845776847E-2</v>
      </c>
      <c r="E74" s="4">
        <f t="shared" si="6"/>
        <v>2.6929403246889505</v>
      </c>
      <c r="F74" s="4">
        <f t="shared" si="7"/>
        <v>3.5574665753669921</v>
      </c>
      <c r="G74" s="4">
        <f t="shared" si="8"/>
        <v>2.8772029713895946</v>
      </c>
      <c r="I74" s="4">
        <f t="shared" si="9"/>
        <v>1.0442772148457768</v>
      </c>
    </row>
    <row r="75" spans="1:9" x14ac:dyDescent="0.2">
      <c r="A75" s="4">
        <f>IF('True_Odds_Calculator_3-way'!A76="","",'True_Odds_Calculator_3-way'!A76)</f>
        <v>2.4900000000000002</v>
      </c>
      <c r="B75" s="4">
        <f>IF('True_Odds_Calculator_3-way'!B76="","",'True_Odds_Calculator_3-way'!B76)</f>
        <v>3.44</v>
      </c>
      <c r="C75" s="4">
        <f>IF('True_Odds_Calculator_3-way'!C76="","",'True_Odds_Calculator_3-way'!C76)</f>
        <v>2.85</v>
      </c>
      <c r="D75" s="4">
        <f t="shared" si="5"/>
        <v>4.3181293103871976E-2</v>
      </c>
      <c r="E75" s="4">
        <f t="shared" si="6"/>
        <v>2.5825601790826251</v>
      </c>
      <c r="F75" s="4">
        <f t="shared" si="7"/>
        <v>3.6192032165476666</v>
      </c>
      <c r="G75" s="4">
        <f t="shared" si="8"/>
        <v>2.9719145579251594</v>
      </c>
      <c r="I75" s="4">
        <f t="shared" si="9"/>
        <v>1.043181293103872</v>
      </c>
    </row>
    <row r="76" spans="1: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3.56</v>
      </c>
      <c r="C76" s="4">
        <f>IF('True_Odds_Calculator_3-way'!C77="","",'True_Odds_Calculator_3-way'!C77)</f>
        <v>2.29</v>
      </c>
      <c r="D76" s="4">
        <f t="shared" si="5"/>
        <v>4.4377484732832873E-2</v>
      </c>
      <c r="E76" s="4">
        <f t="shared" si="6"/>
        <v>3.2050779644014185</v>
      </c>
      <c r="F76" s="4">
        <f t="shared" si="7"/>
        <v>3.757895599449343</v>
      </c>
      <c r="G76" s="4">
        <f t="shared" si="8"/>
        <v>2.3702932411183166</v>
      </c>
      <c r="I76" s="4">
        <f t="shared" si="9"/>
        <v>1.0443774847328329</v>
      </c>
    </row>
    <row r="77" spans="1:9" x14ac:dyDescent="0.2">
      <c r="A77" s="4">
        <f>IF('True_Odds_Calculator_3-way'!A78="","",'True_Odds_Calculator_3-way'!A78)</f>
        <v>1.29</v>
      </c>
      <c r="B77" s="4">
        <f>IF('True_Odds_Calculator_3-way'!B78="","",'True_Odds_Calculator_3-way'!B78)</f>
        <v>5.81</v>
      </c>
      <c r="C77" s="4">
        <f>IF('True_Odds_Calculator_3-way'!C78="","",'True_Odds_Calculator_3-way'!C78)</f>
        <v>9.65</v>
      </c>
      <c r="D77" s="4">
        <f t="shared" si="5"/>
        <v>5.0937781041712871E-2</v>
      </c>
      <c r="E77" s="4">
        <f t="shared" si="6"/>
        <v>1.3188879265000049</v>
      </c>
      <c r="F77" s="4">
        <f t="shared" si="7"/>
        <v>6.4458831685030189</v>
      </c>
      <c r="G77" s="4">
        <f t="shared" si="8"/>
        <v>11.54098954899542</v>
      </c>
      <c r="I77" s="4">
        <f t="shared" si="9"/>
        <v>1.0509377810417129</v>
      </c>
    </row>
    <row r="78" spans="1:9" x14ac:dyDescent="0.2">
      <c r="A78" s="4">
        <f>IF('True_Odds_Calculator_3-way'!A79="","",'True_Odds_Calculator_3-way'!A79)</f>
        <v>2.13</v>
      </c>
      <c r="B78" s="4">
        <f>IF('True_Odds_Calculator_3-way'!B79="","",'True_Odds_Calculator_3-way'!B79)</f>
        <v>3.43</v>
      </c>
      <c r="C78" s="4">
        <f>IF('True_Odds_Calculator_3-way'!C79="","",'True_Odds_Calculator_3-way'!C79)</f>
        <v>3.51</v>
      </c>
      <c r="D78" s="4">
        <f t="shared" si="5"/>
        <v>4.5929042479775362E-2</v>
      </c>
      <c r="E78" s="4">
        <f t="shared" si="6"/>
        <v>2.2017998570067423</v>
      </c>
      <c r="F78" s="4">
        <f t="shared" si="7"/>
        <v>3.6200994028123428</v>
      </c>
      <c r="G78" s="4">
        <f t="shared" si="8"/>
        <v>3.7093280881801354</v>
      </c>
      <c r="I78" s="4">
        <f t="shared" si="9"/>
        <v>1.0459290424797754</v>
      </c>
    </row>
    <row r="79" spans="1:9" x14ac:dyDescent="0.2">
      <c r="A79" s="4">
        <f>IF('True_Odds_Calculator_3-way'!A80="","",'True_Odds_Calculator_3-way'!A80)</f>
        <v>2.4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2.84</v>
      </c>
      <c r="D79" s="4">
        <f t="shared" si="5"/>
        <v>4.4261436386916486E-2</v>
      </c>
      <c r="E79" s="4">
        <f t="shared" si="6"/>
        <v>2.488101559106048</v>
      </c>
      <c r="F79" s="4">
        <f t="shared" si="7"/>
        <v>3.8354105435470069</v>
      </c>
      <c r="G79" s="4">
        <f t="shared" si="8"/>
        <v>2.964202536013111</v>
      </c>
      <c r="I79" s="4">
        <f t="shared" si="9"/>
        <v>1.0442614363869165</v>
      </c>
    </row>
    <row r="80" spans="1:9" x14ac:dyDescent="0.2">
      <c r="A80" s="4">
        <f>IF('True_Odds_Calculator_3-way'!A81="","",'True_Odds_Calculator_3-way'!A81)</f>
        <v>1.78</v>
      </c>
      <c r="B80" s="4">
        <f>IF('True_Odds_Calculator_3-way'!B81="","",'True_Odds_Calculator_3-way'!B81)</f>
        <v>4.0999999999999996</v>
      </c>
      <c r="C80" s="4">
        <f>IF('True_Odds_Calculator_3-way'!C81="","",'True_Odds_Calculator_3-way'!C81)</f>
        <v>4.5999999999999996</v>
      </c>
      <c r="D80" s="4">
        <f t="shared" si="5"/>
        <v>2.3091496181205207E-2</v>
      </c>
      <c r="E80" s="4">
        <f t="shared" si="6"/>
        <v>1.8047264751419234</v>
      </c>
      <c r="F80" s="4">
        <f t="shared" si="7"/>
        <v>4.2336057304277643</v>
      </c>
      <c r="G80" s="4">
        <f t="shared" si="8"/>
        <v>4.7688505028694816</v>
      </c>
      <c r="I80" s="4">
        <f t="shared" si="9"/>
        <v>1.0230914961812052</v>
      </c>
    </row>
    <row r="81" spans="1:9" x14ac:dyDescent="0.2">
      <c r="A81" s="4">
        <f>IF('True_Odds_Calculator_3-way'!A82="","",'True_Odds_Calculator_3-way'!A82)</f>
        <v>1.61</v>
      </c>
      <c r="B81" s="4">
        <f>IF('True_Odds_Calculator_3-way'!B82="","",'True_Odds_Calculator_3-way'!B82)</f>
        <v>4.37</v>
      </c>
      <c r="C81" s="4">
        <f>IF('True_Odds_Calculator_3-way'!C82="","",'True_Odds_Calculator_3-way'!C82)</f>
        <v>5.74</v>
      </c>
      <c r="D81" s="4">
        <f t="shared" si="5"/>
        <v>2.4166992242004692E-2</v>
      </c>
      <c r="E81" s="4">
        <f t="shared" si="6"/>
        <v>1.6311554651903808</v>
      </c>
      <c r="F81" s="4">
        <f t="shared" si="7"/>
        <v>4.5294514199039346</v>
      </c>
      <c r="G81" s="4">
        <f t="shared" si="8"/>
        <v>6.0182824421375889</v>
      </c>
      <c r="I81" s="4">
        <f t="shared" si="9"/>
        <v>1.0241669922420047</v>
      </c>
    </row>
    <row r="82" spans="1:9" x14ac:dyDescent="0.2">
      <c r="A82" s="4">
        <f>IF('True_Odds_Calculator_3-way'!A83="","",'True_Odds_Calculator_3-way'!A83)</f>
        <v>1.9</v>
      </c>
      <c r="B82" s="4">
        <f>IF('True_Odds_Calculator_3-way'!B83="","",'True_Odds_Calculator_3-way'!B83)</f>
        <v>3.41</v>
      </c>
      <c r="C82" s="4">
        <f>IF('True_Odds_Calculator_3-way'!C83="","",'True_Odds_Calculator_3-way'!C83)</f>
        <v>4.62</v>
      </c>
      <c r="D82" s="4">
        <f t="shared" si="5"/>
        <v>3.6021137888710086E-2</v>
      </c>
      <c r="E82" s="4">
        <f t="shared" si="6"/>
        <v>1.9443573779706469</v>
      </c>
      <c r="F82" s="4">
        <f t="shared" si="7"/>
        <v>3.5555797524368682</v>
      </c>
      <c r="G82" s="4">
        <f t="shared" si="8"/>
        <v>4.8913348272597634</v>
      </c>
      <c r="I82" s="4">
        <f t="shared" si="9"/>
        <v>1.0360211378887101</v>
      </c>
    </row>
    <row r="83" spans="1:9" x14ac:dyDescent="0.2">
      <c r="A83" s="4">
        <f>IF('True_Odds_Calculator_3-way'!A84="","",'True_Odds_Calculator_3-way'!A84)</f>
        <v>2.54</v>
      </c>
      <c r="B83" s="4">
        <f>IF('True_Odds_Calculator_3-way'!B84="","",'True_Odds_Calculator_3-way'!B84)</f>
        <v>2.97</v>
      </c>
      <c r="C83" s="4">
        <f>IF('True_Odds_Calculator_3-way'!C84="","",'True_Odds_Calculator_3-way'!C84)</f>
        <v>3.3</v>
      </c>
      <c r="D83" s="4">
        <f t="shared" si="5"/>
        <v>3.3431427132214475E-2</v>
      </c>
      <c r="E83" s="4">
        <f t="shared" si="6"/>
        <v>2.6139896971517009</v>
      </c>
      <c r="F83" s="4">
        <f t="shared" si="7"/>
        <v>3.0716631830397132</v>
      </c>
      <c r="G83" s="4">
        <f t="shared" si="8"/>
        <v>3.4259892821459919</v>
      </c>
      <c r="I83" s="4">
        <f t="shared" si="9"/>
        <v>1.0334314271322145</v>
      </c>
    </row>
    <row r="84" spans="1:9" x14ac:dyDescent="0.2">
      <c r="A84" s="4">
        <f>IF('True_Odds_Calculator_3-way'!A85="","",'True_Odds_Calculator_3-way'!A85)</f>
        <v>2.36</v>
      </c>
      <c r="B84" s="4">
        <f>IF('True_Odds_Calculator_3-way'!B85="","",'True_Odds_Calculator_3-way'!B85)</f>
        <v>3.16</v>
      </c>
      <c r="C84" s="4">
        <f>IF('True_Odds_Calculator_3-way'!C85="","",'True_Odds_Calculator_3-way'!C85)</f>
        <v>3.29</v>
      </c>
      <c r="D84" s="4">
        <f t="shared" si="5"/>
        <v>4.4135877543008739E-2</v>
      </c>
      <c r="E84" s="4">
        <f t="shared" si="6"/>
        <v>2.4448870243255367</v>
      </c>
      <c r="F84" s="4">
        <f t="shared" si="7"/>
        <v>3.314070442259593</v>
      </c>
      <c r="G84" s="4">
        <f t="shared" si="8"/>
        <v>3.4573435371056633</v>
      </c>
      <c r="I84" s="4">
        <f t="shared" si="9"/>
        <v>1.0441358775430087</v>
      </c>
    </row>
    <row r="85" spans="1:9" x14ac:dyDescent="0.2">
      <c r="A85" s="4">
        <f>IF('True_Odds_Calculator_3-way'!A86="","",'True_Odds_Calculator_3-way'!A86)</f>
        <v>1.9</v>
      </c>
      <c r="B85" s="4">
        <f>IF('True_Odds_Calculator_3-way'!B86="","",'True_Odds_Calculator_3-way'!B86)</f>
        <v>3.52</v>
      </c>
      <c r="C85" s="4">
        <f>IF('True_Odds_Calculator_3-way'!C86="","",'True_Odds_Calculator_3-way'!C86)</f>
        <v>4.46</v>
      </c>
      <c r="D85" s="4">
        <f t="shared" si="5"/>
        <v>3.4621945201364523E-2</v>
      </c>
      <c r="E85" s="4">
        <f t="shared" si="6"/>
        <v>1.9425957475630022</v>
      </c>
      <c r="F85" s="4">
        <f t="shared" si="7"/>
        <v>3.6690480407785713</v>
      </c>
      <c r="G85" s="4">
        <f t="shared" si="8"/>
        <v>4.7020189918912436</v>
      </c>
      <c r="I85" s="4">
        <f t="shared" si="9"/>
        <v>1.0346219452013645</v>
      </c>
    </row>
    <row r="86" spans="1:9" x14ac:dyDescent="0.2">
      <c r="A86" s="4">
        <f>IF('True_Odds_Calculator_3-way'!A87="","",'True_Odds_Calculator_3-way'!A87)</f>
        <v>2.92</v>
      </c>
      <c r="B86" s="4">
        <f>IF('True_Odds_Calculator_3-way'!B87="","",'True_Odds_Calculator_3-way'!B87)</f>
        <v>3.14</v>
      </c>
      <c r="C86" s="4">
        <f>IF('True_Odds_Calculator_3-way'!C87="","",'True_Odds_Calculator_3-way'!C87)</f>
        <v>2.68</v>
      </c>
      <c r="D86" s="4">
        <f t="shared" si="5"/>
        <v>3.4071419362484257E-2</v>
      </c>
      <c r="E86" s="4">
        <f t="shared" si="6"/>
        <v>3.0201570083459841</v>
      </c>
      <c r="F86" s="4">
        <f t="shared" si="7"/>
        <v>3.2561177802560328</v>
      </c>
      <c r="G86" s="4">
        <f t="shared" si="8"/>
        <v>2.7641322659140979</v>
      </c>
      <c r="I86" s="4">
        <f t="shared" si="9"/>
        <v>1.0340714193624843</v>
      </c>
    </row>
    <row r="87" spans="1:9" x14ac:dyDescent="0.2">
      <c r="A87" s="4">
        <f>IF('True_Odds_Calculator_3-way'!A88="","",'True_Odds_Calculator_3-way'!A88)</f>
        <v>3.56</v>
      </c>
      <c r="B87" s="4">
        <f>IF('True_Odds_Calculator_3-way'!B88="","",'True_Odds_Calculator_3-way'!B88)</f>
        <v>3.07</v>
      </c>
      <c r="C87" s="4">
        <f>IF('True_Odds_Calculator_3-way'!C88="","",'True_Odds_Calculator_3-way'!C88)</f>
        <v>2.34</v>
      </c>
      <c r="D87" s="4">
        <f t="shared" si="5"/>
        <v>3.3982202777723014E-2</v>
      </c>
      <c r="E87" s="4">
        <f t="shared" si="6"/>
        <v>3.7095912993933755</v>
      </c>
      <c r="F87" s="4">
        <f t="shared" si="7"/>
        <v>3.1806059564894102</v>
      </c>
      <c r="G87" s="4">
        <f t="shared" si="8"/>
        <v>2.4037131035616679</v>
      </c>
      <c r="I87" s="4">
        <f t="shared" si="9"/>
        <v>1.033982202777723</v>
      </c>
    </row>
    <row r="88" spans="1:9" x14ac:dyDescent="0.2">
      <c r="A88" s="4">
        <f>IF('True_Odds_Calculator_3-way'!A89="","",'True_Odds_Calculator_3-way'!A89)</f>
        <v>3.7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2.2599999999999998</v>
      </c>
      <c r="D88" s="4">
        <f t="shared" si="5"/>
        <v>3.4291554736593621E-2</v>
      </c>
      <c r="E88" s="4">
        <f t="shared" si="6"/>
        <v>3.8633942127421887</v>
      </c>
      <c r="F88" s="4">
        <f t="shared" si="7"/>
        <v>3.2246321642111213</v>
      </c>
      <c r="G88" s="4">
        <f t="shared" si="8"/>
        <v>2.3199307031206788</v>
      </c>
      <c r="I88" s="4">
        <f t="shared" si="9"/>
        <v>1.0342915547365936</v>
      </c>
    </row>
    <row r="89" spans="1:9" x14ac:dyDescent="0.2">
      <c r="A89" s="4">
        <f>IF('True_Odds_Calculator_3-way'!A90="","",'True_Odds_Calculator_3-way'!A90)</f>
        <v>2.4500000000000002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3.51</v>
      </c>
      <c r="D89" s="4">
        <f t="shared" si="5"/>
        <v>3.3199604628175949E-2</v>
      </c>
      <c r="E89" s="4">
        <f t="shared" si="6"/>
        <v>2.518278100444141</v>
      </c>
      <c r="F89" s="4">
        <f t="shared" si="7"/>
        <v>3.0388715472053707</v>
      </c>
      <c r="G89" s="4">
        <f t="shared" si="8"/>
        <v>3.6518508033123354</v>
      </c>
      <c r="I89" s="4">
        <f t="shared" si="9"/>
        <v>1.0331996046281759</v>
      </c>
    </row>
    <row r="90" spans="1:9" x14ac:dyDescent="0.2">
      <c r="A90" s="4">
        <f>IF('True_Odds_Calculator_3-way'!A91="","",'True_Odds_Calculator_3-way'!A91)</f>
        <v>2.0299999999999998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4.5599999999999996</v>
      </c>
      <c r="D90" s="4">
        <f t="shared" si="5"/>
        <v>3.3452491412587548E-2</v>
      </c>
      <c r="E90" s="4">
        <f t="shared" si="6"/>
        <v>2.0770157137213183</v>
      </c>
      <c r="F90" s="4">
        <f t="shared" si="7"/>
        <v>3.2217265206539647</v>
      </c>
      <c r="G90" s="4">
        <f t="shared" si="8"/>
        <v>4.8042873811916316</v>
      </c>
      <c r="I90" s="4">
        <f t="shared" si="9"/>
        <v>1.0334524914125875</v>
      </c>
    </row>
    <row r="91" spans="1:9" x14ac:dyDescent="0.2">
      <c r="A91" s="4">
        <f>IF('True_Odds_Calculator_3-way'!A92="","",'True_Odds_Calculator_3-way'!A92)</f>
        <v>2.1</v>
      </c>
      <c r="B91" s="4">
        <f>IF('True_Odds_Calculator_3-way'!B92="","",'True_Odds_Calculator_3-way'!B92)</f>
        <v>3.25</v>
      </c>
      <c r="C91" s="4">
        <f>IF('True_Odds_Calculator_3-way'!C92="","",'True_Odds_Calculator_3-way'!C92)</f>
        <v>3.66</v>
      </c>
      <c r="D91" s="4">
        <f t="shared" si="5"/>
        <v>5.7106827598630838E-2</v>
      </c>
      <c r="E91" s="4">
        <f t="shared" si="6"/>
        <v>2.1874425325101798</v>
      </c>
      <c r="F91" s="4">
        <f t="shared" si="7"/>
        <v>3.4643228624921991</v>
      </c>
      <c r="G91" s="4">
        <f t="shared" si="8"/>
        <v>3.9340892983699502</v>
      </c>
      <c r="I91" s="4">
        <f t="shared" si="9"/>
        <v>1.0571068275986308</v>
      </c>
    </row>
    <row r="92" spans="1:9" x14ac:dyDescent="0.2">
      <c r="A92" s="4">
        <f>IF('True_Odds_Calculator_3-way'!A93="","",'True_Odds_Calculator_3-way'!A93)</f>
        <v>7.49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1.49</v>
      </c>
      <c r="D92" s="4">
        <f t="shared" si="5"/>
        <v>4.8554727086325133E-2</v>
      </c>
      <c r="E92" s="4">
        <f t="shared" si="6"/>
        <v>8.5232280533563145</v>
      </c>
      <c r="F92" s="4">
        <f t="shared" si="7"/>
        <v>4.3914054399731777</v>
      </c>
      <c r="G92" s="4">
        <f t="shared" si="8"/>
        <v>1.5268200510069982</v>
      </c>
      <c r="I92" s="4">
        <f t="shared" si="9"/>
        <v>1.0485547270863251</v>
      </c>
    </row>
    <row r="93" spans="1:9" x14ac:dyDescent="0.2">
      <c r="A93" s="4">
        <f>IF('True_Odds_Calculator_3-way'!A94="","",'True_Odds_Calculator_3-way'!A94)</f>
        <v>1.28</v>
      </c>
      <c r="B93" s="4">
        <f>IF('True_Odds_Calculator_3-way'!B94="","",'True_Odds_Calculator_3-way'!B94)</f>
        <v>5.41</v>
      </c>
      <c r="C93" s="4">
        <f>IF('True_Odds_Calculator_3-way'!C94="","",'True_Odds_Calculator_3-way'!C94)</f>
        <v>12.16</v>
      </c>
      <c r="D93" s="4">
        <f t="shared" si="5"/>
        <v>4.8329725654246536E-2</v>
      </c>
      <c r="E93" s="4">
        <f t="shared" si="6"/>
        <v>1.3069502058201814</v>
      </c>
      <c r="F93" s="4">
        <f t="shared" si="7"/>
        <v>5.9265238464171821</v>
      </c>
      <c r="G93" s="4">
        <f t="shared" si="8"/>
        <v>15.122431152590689</v>
      </c>
      <c r="I93" s="4">
        <f t="shared" si="9"/>
        <v>1.0483297256542465</v>
      </c>
    </row>
    <row r="94" spans="1:9" x14ac:dyDescent="0.2">
      <c r="A94" s="4">
        <f>IF('True_Odds_Calculator_3-way'!A95="","",'True_Odds_Calculator_3-way'!A95)</f>
        <v>3.08</v>
      </c>
      <c r="B94" s="4">
        <f>IF('True_Odds_Calculator_3-way'!B95="","",'True_Odds_Calculator_3-way'!B95)</f>
        <v>3.5</v>
      </c>
      <c r="C94" s="4">
        <f>IF('True_Odds_Calculator_3-way'!C95="","",'True_Odds_Calculator_3-way'!C95)</f>
        <v>2.4300000000000002</v>
      </c>
      <c r="D94" s="4">
        <f t="shared" si="5"/>
        <v>2.1912244134466352E-2</v>
      </c>
      <c r="E94" s="4">
        <f t="shared" si="6"/>
        <v>3.1508840864440075</v>
      </c>
      <c r="F94" s="4">
        <f t="shared" si="7"/>
        <v>3.5918223701049401</v>
      </c>
      <c r="G94" s="4">
        <f t="shared" si="8"/>
        <v>2.4739092111062142</v>
      </c>
      <c r="I94" s="4">
        <f t="shared" si="9"/>
        <v>1.0219122441344664</v>
      </c>
    </row>
    <row r="95" spans="1:9" x14ac:dyDescent="0.2">
      <c r="A95" s="4">
        <f>IF('True_Odds_Calculator_3-way'!A96="","",'True_Odds_Calculator_3-way'!A96)</f>
        <v>1.77</v>
      </c>
      <c r="B95" s="4">
        <f>IF('True_Odds_Calculator_3-way'!B96="","",'True_Odds_Calculator_3-way'!B96)</f>
        <v>3.95</v>
      </c>
      <c r="C95" s="4">
        <f>IF('True_Odds_Calculator_3-way'!C96="","",'True_Odds_Calculator_3-way'!C96)</f>
        <v>4.8600000000000003</v>
      </c>
      <c r="D95" s="4">
        <f t="shared" si="5"/>
        <v>2.3897625246882548E-2</v>
      </c>
      <c r="E95" s="4">
        <f t="shared" si="6"/>
        <v>1.795313195955053</v>
      </c>
      <c r="F95" s="4">
        <f t="shared" si="7"/>
        <v>4.0783253496056551</v>
      </c>
      <c r="G95" s="4">
        <f t="shared" si="8"/>
        <v>5.0557282359470479</v>
      </c>
      <c r="I95" s="4">
        <f t="shared" si="9"/>
        <v>1.0238976252468825</v>
      </c>
    </row>
    <row r="96" spans="1:9" x14ac:dyDescent="0.2">
      <c r="A96" s="4">
        <f>IF('True_Odds_Calculator_3-way'!A97="","",'True_Odds_Calculator_3-way'!A97)</f>
        <v>1.18</v>
      </c>
      <c r="B96" s="4">
        <f>IF('True_Odds_Calculator_3-way'!B97="","",'True_Odds_Calculator_3-way'!B97)</f>
        <v>8.0299999999999994</v>
      </c>
      <c r="C96" s="4">
        <f>IF('True_Odds_Calculator_3-way'!C97="","",'True_Odds_Calculator_3-way'!C97)</f>
        <v>17.559999999999999</v>
      </c>
      <c r="D96" s="4">
        <f t="shared" si="5"/>
        <v>2.8938236564429731E-2</v>
      </c>
      <c r="E96" s="4">
        <f t="shared" si="6"/>
        <v>1.1935858392883973</v>
      </c>
      <c r="F96" s="4">
        <f t="shared" si="7"/>
        <v>8.7042108813815258</v>
      </c>
      <c r="G96" s="4">
        <f t="shared" si="8"/>
        <v>21.140965500136723</v>
      </c>
      <c r="I96" s="4">
        <f t="shared" si="9"/>
        <v>1.0289382365644297</v>
      </c>
    </row>
    <row r="97" spans="1:9" x14ac:dyDescent="0.2">
      <c r="A97" s="4">
        <f>IF('True_Odds_Calculator_3-way'!A98="","",'True_Odds_Calculator_3-way'!A98)</f>
        <v>1.81</v>
      </c>
      <c r="B97" s="4">
        <f>IF('True_Odds_Calculator_3-way'!B98="","",'True_Odds_Calculator_3-way'!B98)</f>
        <v>4.1399999999999997</v>
      </c>
      <c r="C97" s="4">
        <f>IF('True_Odds_Calculator_3-way'!C98="","",'True_Odds_Calculator_3-way'!C98)</f>
        <v>4.3499999999999996</v>
      </c>
      <c r="D97" s="4">
        <f t="shared" si="5"/>
        <v>2.3917139036375046E-2</v>
      </c>
      <c r="E97" s="4">
        <f t="shared" si="6"/>
        <v>1.8365007186267721</v>
      </c>
      <c r="F97" s="4">
        <f t="shared" si="7"/>
        <v>4.281307339600164</v>
      </c>
      <c r="G97" s="4">
        <f t="shared" si="8"/>
        <v>4.5062770182746181</v>
      </c>
      <c r="I97" s="4">
        <f t="shared" si="9"/>
        <v>1.023917139036375</v>
      </c>
    </row>
    <row r="98" spans="1: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3.45</v>
      </c>
      <c r="C98" s="4">
        <f>IF('True_Odds_Calculator_3-way'!C99="","",'True_Odds_Calculator_3-way'!C99)</f>
        <v>3.93</v>
      </c>
      <c r="D98" s="4">
        <f t="shared" si="5"/>
        <v>2.7399786112033198E-2</v>
      </c>
      <c r="E98" s="4">
        <f t="shared" si="6"/>
        <v>2.1098892548694139</v>
      </c>
      <c r="F98" s="4">
        <f t="shared" si="7"/>
        <v>3.5622454788282183</v>
      </c>
      <c r="G98" s="4">
        <f t="shared" si="8"/>
        <v>4.0763140752618146</v>
      </c>
      <c r="I98" s="4">
        <f t="shared" si="9"/>
        <v>1.0273997861120332</v>
      </c>
    </row>
    <row r="99" spans="1:9" x14ac:dyDescent="0.2">
      <c r="A99" s="4">
        <f>IF('True_Odds_Calculator_3-way'!A100="","",'True_Odds_Calculator_3-way'!A100)</f>
        <v>1.85</v>
      </c>
      <c r="B99" s="4">
        <f>IF('True_Odds_Calculator_3-way'!B100="","",'True_Odds_Calculator_3-way'!B100)</f>
        <v>3.63</v>
      </c>
      <c r="C99" s="4">
        <f>IF('True_Odds_Calculator_3-way'!C100="","",'True_Odds_Calculator_3-way'!C100)</f>
        <v>4.67</v>
      </c>
      <c r="D99" s="4">
        <f t="shared" si="5"/>
        <v>3.0155396517086208E-2</v>
      </c>
      <c r="E99" s="4">
        <f t="shared" si="6"/>
        <v>1.8850541423227158</v>
      </c>
      <c r="F99" s="4">
        <f t="shared" si="7"/>
        <v>3.7674674650824893</v>
      </c>
      <c r="G99" s="4">
        <f t="shared" si="8"/>
        <v>4.9000160670514248</v>
      </c>
      <c r="I99" s="4">
        <f t="shared" si="9"/>
        <v>1.0301553965170862</v>
      </c>
    </row>
    <row r="100" spans="1:9" x14ac:dyDescent="0.2">
      <c r="A100" s="4">
        <f>IF('True_Odds_Calculator_3-way'!A101="","",'True_Odds_Calculator_3-way'!A101)</f>
        <v>2.93</v>
      </c>
      <c r="B100" s="4">
        <f>IF('True_Odds_Calculator_3-way'!B101="","",'True_Odds_Calculator_3-way'!B101)</f>
        <v>3.31</v>
      </c>
      <c r="C100" s="4">
        <f>IF('True_Odds_Calculator_3-way'!C101="","",'True_Odds_Calculator_3-way'!C101)</f>
        <v>2.61</v>
      </c>
      <c r="D100" s="4">
        <f t="shared" si="5"/>
        <v>2.6553494405129996E-2</v>
      </c>
      <c r="E100" s="4">
        <f t="shared" si="6"/>
        <v>3.0080094551181951</v>
      </c>
      <c r="F100" s="4">
        <f t="shared" si="7"/>
        <v>3.4099010842638964</v>
      </c>
      <c r="G100" s="4">
        <f t="shared" si="8"/>
        <v>2.6717208668277608</v>
      </c>
      <c r="I100" s="4">
        <f t="shared" si="9"/>
        <v>1.02655349440513</v>
      </c>
    </row>
    <row r="101" spans="1:9" x14ac:dyDescent="0.2">
      <c r="A101" s="4">
        <f>IF('True_Odds_Calculator_3-way'!A102="","",'True_Odds_Calculator_3-way'!A102)</f>
        <v>2.0299999999999998</v>
      </c>
      <c r="B101" s="4">
        <f>IF('True_Odds_Calculator_3-way'!B102="","",'True_Odds_Calculator_3-way'!B102)</f>
        <v>3.85</v>
      </c>
      <c r="C101" s="4">
        <f>IF('True_Odds_Calculator_3-way'!C102="","",'True_Odds_Calculator_3-way'!C102)</f>
        <v>3.63</v>
      </c>
      <c r="D101" s="4">
        <f t="shared" si="5"/>
        <v>2.7833190842595279E-2</v>
      </c>
      <c r="E101" s="4">
        <f t="shared" si="6"/>
        <v>2.0689664854139957</v>
      </c>
      <c r="F101" s="4">
        <f t="shared" si="7"/>
        <v>3.9926131951091772</v>
      </c>
      <c r="G101" s="4">
        <f t="shared" si="8"/>
        <v>3.7565124301177595</v>
      </c>
      <c r="I101" s="4">
        <f t="shared" si="9"/>
        <v>1.0278331908425953</v>
      </c>
    </row>
    <row r="102" spans="1:9" x14ac:dyDescent="0.2">
      <c r="A102" s="4">
        <f>IF('True_Odds_Calculator_3-way'!A103="","",'True_Odds_Calculator_3-way'!A103)</f>
        <v>2.25</v>
      </c>
      <c r="B102" s="4">
        <f>IF('True_Odds_Calculator_3-way'!B103="","",'True_Odds_Calculator_3-way'!B103)</f>
        <v>3.82</v>
      </c>
      <c r="C102" s="4">
        <f>IF('True_Odds_Calculator_3-way'!C103="","",'True_Odds_Calculator_3-way'!C103)</f>
        <v>3.11</v>
      </c>
      <c r="D102" s="4">
        <f t="shared" si="5"/>
        <v>2.7767957516614761E-2</v>
      </c>
      <c r="E102" s="4">
        <f t="shared" si="6"/>
        <v>2.2978550561846043</v>
      </c>
      <c r="F102" s="4">
        <f t="shared" si="7"/>
        <v>3.9600177775583005</v>
      </c>
      <c r="G102" s="4">
        <f t="shared" si="8"/>
        <v>3.2021782751494938</v>
      </c>
      <c r="I102" s="4">
        <f t="shared" si="9"/>
        <v>1.0277679575166148</v>
      </c>
    </row>
    <row r="103" spans="1:9" x14ac:dyDescent="0.2">
      <c r="A103" s="4">
        <f>IF('True_Odds_Calculator_3-way'!A104="","",'True_Odds_Calculator_3-way'!A104)</f>
        <v>3.16</v>
      </c>
      <c r="B103" s="4">
        <f>IF('True_Odds_Calculator_3-way'!B104="","",'True_Odds_Calculator_3-way'!B104)</f>
        <v>3.63</v>
      </c>
      <c r="C103" s="4">
        <f>IF('True_Odds_Calculator_3-way'!C104="","",'True_Odds_Calculator_3-way'!C104)</f>
        <v>2.29</v>
      </c>
      <c r="D103" s="4">
        <f t="shared" si="5"/>
        <v>2.8619012573867231E-2</v>
      </c>
      <c r="E103" s="4">
        <f t="shared" si="6"/>
        <v>3.2582202212390046</v>
      </c>
      <c r="F103" s="4">
        <f t="shared" si="7"/>
        <v>3.7602124153379108</v>
      </c>
      <c r="G103" s="4">
        <f t="shared" si="8"/>
        <v>2.3411442779802831</v>
      </c>
      <c r="I103" s="4">
        <f t="shared" si="9"/>
        <v>1.0286190125738672</v>
      </c>
    </row>
    <row r="104" spans="1:9" x14ac:dyDescent="0.2">
      <c r="A104" s="4">
        <f>IF('True_Odds_Calculator_3-way'!A105="","",'True_Odds_Calculator_3-way'!A105)</f>
        <v>2.17</v>
      </c>
      <c r="B104" s="4">
        <f>IF('True_Odds_Calculator_3-way'!B105="","",'True_Odds_Calculator_3-way'!B105)</f>
        <v>3.36</v>
      </c>
      <c r="C104" s="4">
        <f>IF('True_Odds_Calculator_3-way'!C105="","",'True_Odds_Calculator_3-way'!C105)</f>
        <v>3.7</v>
      </c>
      <c r="D104" s="4">
        <f t="shared" si="5"/>
        <v>2.8718810976875453E-2</v>
      </c>
      <c r="E104" s="4">
        <f t="shared" si="6"/>
        <v>2.2160342858019058</v>
      </c>
      <c r="F104" s="4">
        <f t="shared" si="7"/>
        <v>3.4716663864133173</v>
      </c>
      <c r="G104" s="4">
        <f t="shared" si="8"/>
        <v>3.8358658580282143</v>
      </c>
      <c r="I104" s="4">
        <f t="shared" si="9"/>
        <v>1.0287188109768755</v>
      </c>
    </row>
    <row r="105" spans="1:9" x14ac:dyDescent="0.2">
      <c r="A105" s="4">
        <f>IF('True_Odds_Calculator_3-way'!A106="","",'True_Odds_Calculator_3-way'!A106)</f>
        <v>2.2999999999999998</v>
      </c>
      <c r="B105" s="4">
        <f>IF('True_Odds_Calculator_3-way'!B106="","",'True_Odds_Calculator_3-way'!B106)</f>
        <v>3.27</v>
      </c>
      <c r="C105" s="4">
        <f>IF('True_Odds_Calculator_3-way'!C106="","",'True_Odds_Calculator_3-way'!C106)</f>
        <v>3.48</v>
      </c>
      <c r="D105" s="4">
        <f t="shared" si="5"/>
        <v>2.7949328088249459E-2</v>
      </c>
      <c r="E105" s="4">
        <f t="shared" si="6"/>
        <v>2.3503631543783268</v>
      </c>
      <c r="F105" s="4">
        <f t="shared" si="7"/>
        <v>3.3727500463907965</v>
      </c>
      <c r="G105" s="4">
        <f t="shared" si="8"/>
        <v>3.5966063684184486</v>
      </c>
      <c r="I105" s="4">
        <f t="shared" si="9"/>
        <v>1.0279493280882495</v>
      </c>
    </row>
    <row r="106" spans="1:9" x14ac:dyDescent="0.2">
      <c r="A106" s="4">
        <f>IF('True_Odds_Calculator_3-way'!A107="","",'True_Odds_Calculator_3-way'!A107)</f>
        <v>2.17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3.67</v>
      </c>
      <c r="D106" s="4">
        <f t="shared" si="5"/>
        <v>2.7426704179078776E-2</v>
      </c>
      <c r="E106" s="4">
        <f t="shared" si="6"/>
        <v>2.2139212065183735</v>
      </c>
      <c r="F106" s="4">
        <f t="shared" si="7"/>
        <v>3.509074666530736</v>
      </c>
      <c r="G106" s="4">
        <f t="shared" si="8"/>
        <v>3.797410730313548</v>
      </c>
      <c r="I106" s="4">
        <f t="shared" si="9"/>
        <v>1.0274267041790788</v>
      </c>
    </row>
    <row r="107" spans="1:9" x14ac:dyDescent="0.2">
      <c r="A107" s="4">
        <f>IF('True_Odds_Calculator_3-way'!A108="","",'True_Odds_Calculator_3-way'!A108)</f>
        <v>5.61</v>
      </c>
      <c r="B107" s="4">
        <f>IF('True_Odds_Calculator_3-way'!B108="","",'True_Odds_Calculator_3-way'!B108)</f>
        <v>4.26</v>
      </c>
      <c r="C107" s="4">
        <f>IF('True_Odds_Calculator_3-way'!C108="","",'True_Odds_Calculator_3-way'!C108)</f>
        <v>1.62</v>
      </c>
      <c r="D107" s="4">
        <f t="shared" si="5"/>
        <v>3.0278854084432538E-2</v>
      </c>
      <c r="E107" s="4">
        <f t="shared" si="6"/>
        <v>5.9467114685265701</v>
      </c>
      <c r="F107" s="4">
        <f t="shared" si="7"/>
        <v>4.4513919261796904</v>
      </c>
      <c r="G107" s="4">
        <f t="shared" si="8"/>
        <v>1.6469282338269728</v>
      </c>
      <c r="I107" s="4">
        <f t="shared" si="9"/>
        <v>1.0302788540844325</v>
      </c>
    </row>
    <row r="108" spans="1:9" x14ac:dyDescent="0.2">
      <c r="A108" s="4">
        <f>IF('True_Odds_Calculator_3-way'!A109="","",'True_Odds_Calculator_3-way'!A109)</f>
        <v>2.4900000000000002</v>
      </c>
      <c r="B108" s="4">
        <f>IF('True_Odds_Calculator_3-way'!B109="","",'True_Odds_Calculator_3-way'!B109)</f>
        <v>3.14</v>
      </c>
      <c r="C108" s="4">
        <f>IF('True_Odds_Calculator_3-way'!C109="","",'True_Odds_Calculator_3-way'!C109)</f>
        <v>3.25</v>
      </c>
      <c r="D108" s="4">
        <f t="shared" si="5"/>
        <v>2.7770070974736605E-2</v>
      </c>
      <c r="E108" s="4">
        <f t="shared" si="6"/>
        <v>2.5487464622266951</v>
      </c>
      <c r="F108" s="4">
        <f t="shared" si="7"/>
        <v>3.2339994527370566</v>
      </c>
      <c r="G108" s="4">
        <f t="shared" si="8"/>
        <v>3.3508064781990439</v>
      </c>
      <c r="I108" s="4">
        <f t="shared" si="9"/>
        <v>1.0277700709747366</v>
      </c>
    </row>
    <row r="109" spans="1:9" x14ac:dyDescent="0.2">
      <c r="A109" s="4">
        <f>IF('True_Odds_Calculator_3-way'!A110="","",'True_Odds_Calculator_3-way'!A110)</f>
        <v>2.4500000000000002</v>
      </c>
      <c r="B109" s="4">
        <f>IF('True_Odds_Calculator_3-way'!B110="","",'True_Odds_Calculator_3-way'!B110)</f>
        <v>3.15</v>
      </c>
      <c r="C109" s="4">
        <f>IF('True_Odds_Calculator_3-way'!C110="","",'True_Odds_Calculator_3-way'!C110)</f>
        <v>3.31</v>
      </c>
      <c r="D109" s="4">
        <f t="shared" si="5"/>
        <v>2.7738386391817471E-2</v>
      </c>
      <c r="E109" s="4">
        <f t="shared" si="6"/>
        <v>2.5067862683252145</v>
      </c>
      <c r="F109" s="4">
        <f t="shared" si="7"/>
        <v>3.2444969660149212</v>
      </c>
      <c r="G109" s="4">
        <f t="shared" si="8"/>
        <v>3.4144996920101982</v>
      </c>
      <c r="I109" s="4">
        <f t="shared" si="9"/>
        <v>1.0277383863918175</v>
      </c>
    </row>
    <row r="110" spans="1:9" x14ac:dyDescent="0.2">
      <c r="A110" s="4">
        <f>IF('True_Odds_Calculator_3-way'!A111="","",'True_Odds_Calculator_3-way'!A111)</f>
        <v>2.35</v>
      </c>
      <c r="B110" s="4">
        <f>IF('True_Odds_Calculator_3-way'!B111="","",'True_Odds_Calculator_3-way'!B111)</f>
        <v>3.34</v>
      </c>
      <c r="C110" s="4">
        <f>IF('True_Odds_Calculator_3-way'!C111="","",'True_Odds_Calculator_3-way'!C111)</f>
        <v>3.29</v>
      </c>
      <c r="D110" s="4">
        <f t="shared" si="5"/>
        <v>2.8884480279562474E-2</v>
      </c>
      <c r="E110" s="4">
        <f t="shared" si="6"/>
        <v>2.4044024331539102</v>
      </c>
      <c r="F110" s="4">
        <f t="shared" si="7"/>
        <v>3.450976697443628</v>
      </c>
      <c r="G110" s="4">
        <f t="shared" si="8"/>
        <v>3.3976253787644555</v>
      </c>
      <c r="I110" s="4">
        <f t="shared" si="9"/>
        <v>1.0288844802795625</v>
      </c>
    </row>
    <row r="111" spans="1:9" x14ac:dyDescent="0.2">
      <c r="A111" s="4">
        <f>IF('True_Odds_Calculator_3-way'!A112="","",'True_Odds_Calculator_3-way'!A112)</f>
        <v>3.62</v>
      </c>
      <c r="B111" s="4">
        <f>IF('True_Odds_Calculator_3-way'!B112="","",'True_Odds_Calculator_3-way'!B112)</f>
        <v>3.22</v>
      </c>
      <c r="C111" s="4">
        <f>IF('True_Odds_Calculator_3-way'!C112="","",'True_Odds_Calculator_3-way'!C112)</f>
        <v>2.27</v>
      </c>
      <c r="D111" s="4">
        <f t="shared" si="5"/>
        <v>2.7330734495065512E-2</v>
      </c>
      <c r="E111" s="4">
        <f t="shared" si="6"/>
        <v>3.743455750211695</v>
      </c>
      <c r="F111" s="4">
        <f t="shared" si="7"/>
        <v>3.3173133484569455</v>
      </c>
      <c r="G111" s="4">
        <f t="shared" si="8"/>
        <v>2.3179354989723189</v>
      </c>
      <c r="I111" s="4">
        <f t="shared" si="9"/>
        <v>1.0273307344950655</v>
      </c>
    </row>
    <row r="112" spans="1: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4.68</v>
      </c>
      <c r="D112" s="4">
        <f t="shared" si="5"/>
        <v>4.6613415034467476E-2</v>
      </c>
      <c r="E112" s="4">
        <f t="shared" si="6"/>
        <v>1.9047519799916632</v>
      </c>
      <c r="F112" s="4">
        <f t="shared" si="7"/>
        <v>3.6119357105216925</v>
      </c>
      <c r="G112" s="4">
        <f t="shared" si="8"/>
        <v>5.0470025158004521</v>
      </c>
      <c r="I112" s="4">
        <f t="shared" si="9"/>
        <v>1.0466134150344675</v>
      </c>
    </row>
    <row r="113" spans="1:9" x14ac:dyDescent="0.2">
      <c r="A113" s="4">
        <f>IF('True_Odds_Calculator_3-way'!A114="","",'True_Odds_Calculator_3-way'!A114)</f>
        <v>2.37</v>
      </c>
      <c r="B113" s="4">
        <f>IF('True_Odds_Calculator_3-way'!B114="","",'True_Odds_Calculator_3-way'!B114)</f>
        <v>3.17</v>
      </c>
      <c r="C113" s="4">
        <f>IF('True_Odds_Calculator_3-way'!C114="","",'True_Odds_Calculator_3-way'!C114)</f>
        <v>3.27</v>
      </c>
      <c r="D113" s="4">
        <f t="shared" si="5"/>
        <v>4.3208739072770452E-2</v>
      </c>
      <c r="E113" s="4">
        <f t="shared" si="6"/>
        <v>2.4537588214854065</v>
      </c>
      <c r="F113" s="4">
        <f t="shared" si="7"/>
        <v>3.321657704012988</v>
      </c>
      <c r="G113" s="4">
        <f t="shared" si="8"/>
        <v>3.4316208508350474</v>
      </c>
      <c r="I113" s="4">
        <f t="shared" si="9"/>
        <v>1.0432087390727705</v>
      </c>
    </row>
    <row r="114" spans="1:9" x14ac:dyDescent="0.2">
      <c r="A114" s="4">
        <f>IF('True_Odds_Calculator_3-way'!A115="","",'True_Odds_Calculator_3-way'!A115)</f>
        <v>2.76</v>
      </c>
      <c r="B114" s="4">
        <f>IF('True_Odds_Calculator_3-way'!B115="","",'True_Odds_Calculator_3-way'!B115)</f>
        <v>2.91</v>
      </c>
      <c r="C114" s="4">
        <f>IF('True_Odds_Calculator_3-way'!C115="","",'True_Odds_Calculator_3-way'!C115)</f>
        <v>2.97</v>
      </c>
      <c r="D114" s="4">
        <f t="shared" si="5"/>
        <v>4.2661788963895608E-2</v>
      </c>
      <c r="E114" s="4">
        <f t="shared" si="6"/>
        <v>2.8727522085909958</v>
      </c>
      <c r="F114" s="4">
        <f t="shared" si="7"/>
        <v>3.0356198230996649</v>
      </c>
      <c r="G114" s="4">
        <f t="shared" si="8"/>
        <v>3.1009699983776158</v>
      </c>
      <c r="I114" s="4">
        <f t="shared" si="9"/>
        <v>1.0426617889638956</v>
      </c>
    </row>
    <row r="115" spans="1:9" x14ac:dyDescent="0.2">
      <c r="A115" s="4">
        <f>IF('True_Odds_Calculator_3-way'!A116="","",'True_Odds_Calculator_3-way'!A116)</f>
        <v>4.09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1.96</v>
      </c>
      <c r="D115" s="4">
        <f t="shared" si="5"/>
        <v>4.6248048643138695E-2</v>
      </c>
      <c r="E115" s="4">
        <f t="shared" si="6"/>
        <v>4.3652346180973316</v>
      </c>
      <c r="F115" s="4">
        <f t="shared" si="7"/>
        <v>3.6214934774377863</v>
      </c>
      <c r="G115" s="4">
        <f t="shared" si="8"/>
        <v>2.0210673415387275</v>
      </c>
      <c r="I115" s="4">
        <f t="shared" si="9"/>
        <v>1.0462480486431387</v>
      </c>
    </row>
    <row r="116" spans="1:9" x14ac:dyDescent="0.2">
      <c r="A116" s="4">
        <f>IF('True_Odds_Calculator_3-way'!A117="","",'True_Odds_Calculator_3-way'!A117)</f>
        <v>1.87</v>
      </c>
      <c r="B116" s="4">
        <f>IF('True_Odds_Calculator_3-way'!B117="","",'True_Odds_Calculator_3-way'!B117)</f>
        <v>3.84</v>
      </c>
      <c r="C116" s="4">
        <f>IF('True_Odds_Calculator_3-way'!C117="","",'True_Odds_Calculator_3-way'!C117)</f>
        <v>3.72</v>
      </c>
      <c r="D116" s="4">
        <f t="shared" si="5"/>
        <v>6.3993229256511963E-2</v>
      </c>
      <c r="E116" s="4">
        <f t="shared" si="6"/>
        <v>1.9476916938777653</v>
      </c>
      <c r="F116" s="4">
        <f t="shared" si="7"/>
        <v>4.1826025523471673</v>
      </c>
      <c r="G116" s="4">
        <f t="shared" si="8"/>
        <v>4.0406305135447145</v>
      </c>
      <c r="I116" s="4">
        <f t="shared" si="9"/>
        <v>1.063993229256512</v>
      </c>
    </row>
    <row r="117" spans="1:9" x14ac:dyDescent="0.2">
      <c r="A117" s="4">
        <f>IF('True_Odds_Calculator_3-way'!A118="","",'True_Odds_Calculator_3-way'!A118)</f>
        <v>3.57</v>
      </c>
      <c r="B117" s="4">
        <f>IF('True_Odds_Calculator_3-way'!B118="","",'True_Odds_Calculator_3-way'!B118)</f>
        <v>3.58</v>
      </c>
      <c r="C117" s="4">
        <f>IF('True_Odds_Calculator_3-way'!C118="","",'True_Odds_Calculator_3-way'!C118)</f>
        <v>1.98</v>
      </c>
      <c r="D117" s="4">
        <f t="shared" si="5"/>
        <v>6.449215880697956E-2</v>
      </c>
      <c r="E117" s="4">
        <f t="shared" si="6"/>
        <v>3.8667568405090389</v>
      </c>
      <c r="F117" s="4">
        <f t="shared" si="7"/>
        <v>3.8784911740129191</v>
      </c>
      <c r="G117" s="4">
        <f t="shared" si="8"/>
        <v>2.0680251272494408</v>
      </c>
      <c r="I117" s="4">
        <f t="shared" si="9"/>
        <v>1.0644921588069796</v>
      </c>
    </row>
    <row r="118" spans="1:9" x14ac:dyDescent="0.2">
      <c r="A118" s="4">
        <f>IF('True_Odds_Calculator_3-way'!A119="","",'True_Odds_Calculator_3-way'!A119)</f>
        <v>3.81</v>
      </c>
      <c r="B118" s="4">
        <f>IF('True_Odds_Calculator_3-way'!B119="","",'True_Odds_Calculator_3-way'!B119)</f>
        <v>3.68</v>
      </c>
      <c r="C118" s="4">
        <f>IF('True_Odds_Calculator_3-way'!C119="","",'True_Odds_Calculator_3-way'!C119)</f>
        <v>1.88</v>
      </c>
      <c r="D118" s="4">
        <f t="shared" si="5"/>
        <v>6.6121215652853671E-2</v>
      </c>
      <c r="E118" s="4">
        <f t="shared" si="6"/>
        <v>4.1592703335692507</v>
      </c>
      <c r="F118" s="4">
        <f t="shared" si="7"/>
        <v>4.0048262125899647</v>
      </c>
      <c r="G118" s="4">
        <f t="shared" si="8"/>
        <v>1.9612669838398802</v>
      </c>
      <c r="I118" s="4">
        <f t="shared" si="9"/>
        <v>1.0661212156528537</v>
      </c>
    </row>
    <row r="119" spans="1:9" x14ac:dyDescent="0.2">
      <c r="A119" s="4">
        <f>IF('True_Odds_Calculator_3-way'!A120="","",'True_Odds_Calculator_3-way'!A120)</f>
        <v>1.81</v>
      </c>
      <c r="B119" s="4">
        <f>IF('True_Odds_Calculator_3-way'!B120="","",'True_Odds_Calculator_3-way'!B120)</f>
        <v>3.4</v>
      </c>
      <c r="C119" s="4">
        <f>IF('True_Odds_Calculator_3-way'!C120="","",'True_Odds_Calculator_3-way'!C120)</f>
        <v>4.5599999999999996</v>
      </c>
      <c r="D119" s="4">
        <f t="shared" si="5"/>
        <v>6.5902080518162487E-2</v>
      </c>
      <c r="E119" s="4">
        <f t="shared" si="6"/>
        <v>1.8849472400198464</v>
      </c>
      <c r="F119" s="4">
        <f t="shared" si="7"/>
        <v>3.6744403669084087</v>
      </c>
      <c r="G119" s="4">
        <f t="shared" si="8"/>
        <v>5.0676304308044955</v>
      </c>
      <c r="I119" s="4">
        <f t="shared" si="9"/>
        <v>1.0659020805181625</v>
      </c>
    </row>
    <row r="120" spans="1:9" x14ac:dyDescent="0.2">
      <c r="A120" s="4">
        <f>IF('True_Odds_Calculator_3-way'!A121="","",'True_Odds_Calculator_3-way'!A121)</f>
        <v>3.48</v>
      </c>
      <c r="B120" s="4">
        <f>IF('True_Odds_Calculator_3-way'!B121="","",'True_Odds_Calculator_3-way'!B121)</f>
        <v>3.7</v>
      </c>
      <c r="C120" s="4">
        <f>IF('True_Odds_Calculator_3-way'!C121="","",'True_Odds_Calculator_3-way'!C121)</f>
        <v>1.97</v>
      </c>
      <c r="D120" s="4">
        <f t="shared" si="5"/>
        <v>6.5240805307320127E-2</v>
      </c>
      <c r="E120" s="4">
        <f t="shared" si="6"/>
        <v>3.7649271823044774</v>
      </c>
      <c r="F120" s="4">
        <f t="shared" si="7"/>
        <v>4.0237670210110865</v>
      </c>
      <c r="G120" s="4">
        <f t="shared" si="8"/>
        <v>2.0581752364961354</v>
      </c>
      <c r="I120" s="4">
        <f t="shared" si="9"/>
        <v>1.0652408053073201</v>
      </c>
    </row>
    <row r="121" spans="1:9" x14ac:dyDescent="0.2">
      <c r="A121" s="4">
        <f>IF('True_Odds_Calculator_3-way'!A122="","",'True_Odds_Calculator_3-way'!A122)</f>
        <v>2.27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3.09</v>
      </c>
      <c r="D121" s="4">
        <f t="shared" si="5"/>
        <v>6.3554427435279504E-2</v>
      </c>
      <c r="E121" s="4">
        <f t="shared" si="6"/>
        <v>2.3846780132855776</v>
      </c>
      <c r="F121" s="4">
        <f t="shared" si="7"/>
        <v>3.5943245670621633</v>
      </c>
      <c r="G121" s="4">
        <f t="shared" si="8"/>
        <v>3.3064432829884858</v>
      </c>
      <c r="I121" s="4">
        <f t="shared" si="9"/>
        <v>1.0635544274352795</v>
      </c>
    </row>
    <row r="122" spans="1:9" x14ac:dyDescent="0.2">
      <c r="A122" s="4">
        <f>IF('True_Odds_Calculator_3-way'!A123="","",'True_Odds_Calculator_3-way'!A123)</f>
        <v>1.71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4.5199999999999996</v>
      </c>
      <c r="D122" s="4">
        <f t="shared" si="5"/>
        <v>6.577451943078394E-2</v>
      </c>
      <c r="E122" s="4">
        <f t="shared" si="6"/>
        <v>1.7766076429409545</v>
      </c>
      <c r="F122" s="4">
        <f t="shared" si="7"/>
        <v>4.2049418002178021</v>
      </c>
      <c r="G122" s="4">
        <f t="shared" si="8"/>
        <v>5.0172065539570685</v>
      </c>
      <c r="I122" s="4">
        <f t="shared" si="9"/>
        <v>1.0657745194307839</v>
      </c>
    </row>
    <row r="123" spans="1:9" x14ac:dyDescent="0.2">
      <c r="A123" s="4">
        <f>IF('True_Odds_Calculator_3-way'!A124="","",'True_Odds_Calculator_3-way'!A124)</f>
        <v>2.61</v>
      </c>
      <c r="B123" s="4">
        <f>IF('True_Odds_Calculator_3-way'!B124="","",'True_Odds_Calculator_3-way'!B124)</f>
        <v>3.29</v>
      </c>
      <c r="C123" s="4">
        <f>IF('True_Odds_Calculator_3-way'!C124="","",'True_Odds_Calculator_3-way'!C124)</f>
        <v>2.65</v>
      </c>
      <c r="D123" s="4">
        <f t="shared" si="5"/>
        <v>6.4451620799300002E-2</v>
      </c>
      <c r="E123" s="4">
        <f t="shared" si="6"/>
        <v>2.7650440674011807</v>
      </c>
      <c r="F123" s="4">
        <f t="shared" si="7"/>
        <v>3.5402303649064963</v>
      </c>
      <c r="G123" s="4">
        <f t="shared" si="8"/>
        <v>2.8099784371380929</v>
      </c>
      <c r="I123" s="4">
        <f t="shared" si="9"/>
        <v>1.0644516207993</v>
      </c>
    </row>
    <row r="124" spans="1:9" x14ac:dyDescent="0.2">
      <c r="A124" s="4">
        <f>IF('True_Odds_Calculator_3-way'!A125="","",'True_Odds_Calculator_3-way'!A125)</f>
        <v>2.4300000000000002</v>
      </c>
      <c r="B124" s="4">
        <f>IF('True_Odds_Calculator_3-way'!B125="","",'True_Odds_Calculator_3-way'!B125)</f>
        <v>3.28</v>
      </c>
      <c r="C124" s="4">
        <f>IF('True_Odds_Calculator_3-way'!C125="","",'True_Odds_Calculator_3-way'!C125)</f>
        <v>2.87</v>
      </c>
      <c r="D124" s="4">
        <f t="shared" si="5"/>
        <v>6.4832738274472668E-2</v>
      </c>
      <c r="E124" s="4">
        <f t="shared" si="6"/>
        <v>2.5646830966492402</v>
      </c>
      <c r="F124" s="4">
        <f t="shared" si="7"/>
        <v>3.5302365605912325</v>
      </c>
      <c r="G124" s="4">
        <f t="shared" si="8"/>
        <v>3.059777561660463</v>
      </c>
      <c r="I124" s="4">
        <f t="shared" si="9"/>
        <v>1.0648327382744727</v>
      </c>
    </row>
    <row r="125" spans="1:9" x14ac:dyDescent="0.2">
      <c r="A125" s="4">
        <f>IF('True_Odds_Calculator_3-way'!A126="","",'True_Odds_Calculator_3-way'!A126)</f>
        <v>2.4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2.76</v>
      </c>
      <c r="D125" s="4">
        <f t="shared" si="5"/>
        <v>6.3885792146661791E-2</v>
      </c>
      <c r="E125" s="4">
        <f t="shared" si="6"/>
        <v>2.5292674011800949</v>
      </c>
      <c r="F125" s="4">
        <f t="shared" si="7"/>
        <v>3.7935544504052943</v>
      </c>
      <c r="G125" s="4">
        <f t="shared" si="8"/>
        <v>2.9323485788661201</v>
      </c>
      <c r="I125" s="4">
        <f t="shared" si="9"/>
        <v>1.0638857921466618</v>
      </c>
    </row>
    <row r="126" spans="1:9" x14ac:dyDescent="0.2">
      <c r="A126" s="4">
        <f>IF('True_Odds_Calculator_3-way'!A127="","",'True_Odds_Calculator_3-way'!A127)</f>
        <v>1.97</v>
      </c>
      <c r="B126" s="4">
        <f>IF('True_Odds_Calculator_3-way'!B127="","",'True_Odds_Calculator_3-way'!B127)</f>
        <v>3.27</v>
      </c>
      <c r="C126" s="4">
        <f>IF('True_Odds_Calculator_3-way'!C127="","",'True_Odds_Calculator_3-way'!C127)</f>
        <v>4.76</v>
      </c>
      <c r="D126" s="4">
        <f t="shared" si="5"/>
        <v>2.3508644364931719E-2</v>
      </c>
      <c r="E126" s="4">
        <f t="shared" si="6"/>
        <v>2.0008884008141514</v>
      </c>
      <c r="F126" s="4">
        <f t="shared" si="7"/>
        <v>3.3559954447059153</v>
      </c>
      <c r="G126" s="4">
        <f t="shared" si="8"/>
        <v>4.9444290959924198</v>
      </c>
      <c r="I126" s="4">
        <f t="shared" si="9"/>
        <v>1.0235086443649317</v>
      </c>
    </row>
    <row r="127" spans="1:9" x14ac:dyDescent="0.2">
      <c r="A127" s="4">
        <f>IF('True_Odds_Calculator_3-way'!A128="","",'True_Odds_Calculator_3-way'!A128)</f>
        <v>3.18</v>
      </c>
      <c r="B127" s="4">
        <f>IF('True_Odds_Calculator_3-way'!B128="","",'True_Odds_Calculator_3-way'!B128)</f>
        <v>3.35</v>
      </c>
      <c r="C127" s="4">
        <f>IF('True_Odds_Calculator_3-way'!C128="","",'True_Odds_Calculator_3-way'!C128)</f>
        <v>2.44</v>
      </c>
      <c r="D127" s="4">
        <f t="shared" si="5"/>
        <v>2.2808937065369017E-2</v>
      </c>
      <c r="E127" s="4">
        <f t="shared" si="6"/>
        <v>3.2587892910395371</v>
      </c>
      <c r="F127" s="4">
        <f t="shared" si="7"/>
        <v>3.4375544419327193</v>
      </c>
      <c r="G127" s="4">
        <f t="shared" si="8"/>
        <v>2.4861206932830711</v>
      </c>
      <c r="I127" s="4">
        <f t="shared" si="9"/>
        <v>1.022808937065369</v>
      </c>
    </row>
    <row r="128" spans="1:9" x14ac:dyDescent="0.2">
      <c r="A128" s="4">
        <f>IF('True_Odds_Calculator_3-way'!A129="","",'True_Odds_Calculator_3-way'!A129)</f>
        <v>4.79</v>
      </c>
      <c r="B128" s="4">
        <f>IF('True_Odds_Calculator_3-way'!B129="","",'True_Odds_Calculator_3-way'!B129)</f>
        <v>4.34</v>
      </c>
      <c r="C128" s="4">
        <f>IF('True_Odds_Calculator_3-way'!C129="","",'True_Odds_Calculator_3-way'!C129)</f>
        <v>1.71</v>
      </c>
      <c r="D128" s="4">
        <f t="shared" si="5"/>
        <v>2.3978335404587714E-2</v>
      </c>
      <c r="E128" s="4">
        <f t="shared" si="6"/>
        <v>4.9806876636188466</v>
      </c>
      <c r="F128" s="4">
        <f t="shared" si="7"/>
        <v>4.495958778946612</v>
      </c>
      <c r="G128" s="4">
        <f t="shared" si="8"/>
        <v>1.7336955459757828</v>
      </c>
      <c r="I128" s="4">
        <f t="shared" si="9"/>
        <v>1.0239783354045877</v>
      </c>
    </row>
    <row r="129" spans="1:9" x14ac:dyDescent="0.2">
      <c r="A129" s="4">
        <f>IF('True_Odds_Calculator_3-way'!A130="","",'True_Odds_Calculator_3-way'!A130)</f>
        <v>1.74</v>
      </c>
      <c r="B129" s="4">
        <f>IF('True_Odds_Calculator_3-way'!B130="","",'True_Odds_Calculator_3-way'!B130)</f>
        <v>3.66</v>
      </c>
      <c r="C129" s="4">
        <f>IF('True_Odds_Calculator_3-way'!C130="","",'True_Odds_Calculator_3-way'!C130)</f>
        <v>5.48</v>
      </c>
      <c r="D129" s="4">
        <f t="shared" si="5"/>
        <v>3.0418439218825366E-2</v>
      </c>
      <c r="E129" s="4">
        <f t="shared" si="6"/>
        <v>1.7712496163009954</v>
      </c>
      <c r="F129" s="4">
        <f t="shared" si="7"/>
        <v>3.8010591913340792</v>
      </c>
      <c r="G129" s="4">
        <f t="shared" si="8"/>
        <v>5.8024069655155905</v>
      </c>
      <c r="I129" s="4">
        <f t="shared" si="9"/>
        <v>1.0304184392188254</v>
      </c>
    </row>
    <row r="130" spans="1:9" x14ac:dyDescent="0.2">
      <c r="A130" s="4">
        <f>IF('True_Odds_Calculator_3-way'!A131="","",'True_Odds_Calculator_3-way'!A131)</f>
        <v>2.19</v>
      </c>
      <c r="B130" s="4">
        <f>IF('True_Odds_Calculator_3-way'!B131="","",'True_Odds_Calculator_3-way'!B131)</f>
        <v>3.15</v>
      </c>
      <c r="C130" s="4">
        <f>IF('True_Odds_Calculator_3-way'!C131="","",'True_Odds_Calculator_3-way'!C131)</f>
        <v>3.94</v>
      </c>
      <c r="D130" s="4">
        <f t="shared" si="5"/>
        <v>2.7888428625512329E-2</v>
      </c>
      <c r="E130" s="4">
        <f t="shared" si="6"/>
        <v>2.2355117849244102</v>
      </c>
      <c r="F130" s="4">
        <f t="shared" si="7"/>
        <v>3.2450235376847703</v>
      </c>
      <c r="G130" s="4">
        <f t="shared" si="8"/>
        <v>4.0897961578914908</v>
      </c>
      <c r="I130" s="4">
        <f t="shared" si="9"/>
        <v>1.0278884286255123</v>
      </c>
    </row>
    <row r="131" spans="1:9" x14ac:dyDescent="0.2">
      <c r="A131" s="4">
        <f>IF('True_Odds_Calculator_3-way'!A132="","",'True_Odds_Calculator_3-way'!A132)</f>
        <v>3</v>
      </c>
      <c r="B131" s="4">
        <f>IF('True_Odds_Calculator_3-way'!B132="","",'True_Odds_Calculator_3-way'!B132)</f>
        <v>3.22</v>
      </c>
      <c r="C131" s="4">
        <f>IF('True_Odds_Calculator_3-way'!C132="","",'True_Odds_Calculator_3-way'!C132)</f>
        <v>2.61</v>
      </c>
      <c r="D131" s="4">
        <f t="shared" ref="D131:D194" si="10">IF(A131="","",((1/A131)+(1/B131)+(1/C131))-1)</f>
        <v>2.7034101996620707E-2</v>
      </c>
      <c r="E131" s="4">
        <f t="shared" ref="E131:E194" si="11">IF(A131="","",(3*A131)/(3-($D131*A131)))</f>
        <v>3.0833557539439895</v>
      </c>
      <c r="F131" s="4">
        <f t="shared" ref="F131:F194" si="12">IF(B131="","",(3*B131)/(3-($D131*B131)))</f>
        <v>3.3162256010943336</v>
      </c>
      <c r="G131" s="4">
        <f t="shared" ref="G131:G194" si="13">IF(C131="","",(3*C131)/(3-($D131*C131)))</f>
        <v>2.6728648969553048</v>
      </c>
      <c r="I131" s="4">
        <f t="shared" ref="I131:I194" si="14">IF(A131="","",D131+1)</f>
        <v>1.0270341019966207</v>
      </c>
    </row>
    <row r="132" spans="1:9" x14ac:dyDescent="0.2">
      <c r="A132" s="4">
        <f>IF('True_Odds_Calculator_3-way'!A133="","",'True_Odds_Calculator_3-way'!A133)</f>
        <v>1.55</v>
      </c>
      <c r="B132" s="4">
        <f>IF('True_Odds_Calculator_3-way'!B133="","",'True_Odds_Calculator_3-way'!B133)</f>
        <v>4.2</v>
      </c>
      <c r="C132" s="4">
        <f>IF('True_Odds_Calculator_3-way'!C133="","",'True_Odds_Calculator_3-way'!C133)</f>
        <v>6.76</v>
      </c>
      <c r="D132" s="4">
        <f t="shared" si="10"/>
        <v>3.118552250065898E-2</v>
      </c>
      <c r="E132" s="4">
        <f t="shared" si="11"/>
        <v>1.5753833964173378</v>
      </c>
      <c r="F132" s="4">
        <f t="shared" si="12"/>
        <v>4.3917422891662454</v>
      </c>
      <c r="G132" s="4">
        <f t="shared" si="13"/>
        <v>7.2709388906022827</v>
      </c>
      <c r="I132" s="4">
        <f t="shared" si="14"/>
        <v>1.031185522500659</v>
      </c>
    </row>
    <row r="133" spans="1: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4">
        <f t="shared" si="10"/>
        <v>2.7054575239806811E-2</v>
      </c>
      <c r="E133" s="4">
        <f t="shared" si="11"/>
        <v>2.4008812781590758</v>
      </c>
      <c r="F133" s="4">
        <f t="shared" si="12"/>
        <v>3.7635428788334826</v>
      </c>
      <c r="G133" s="4">
        <f t="shared" si="13"/>
        <v>3.1468391237581068</v>
      </c>
      <c r="I133" s="4">
        <f t="shared" si="14"/>
        <v>1.0270545752398068</v>
      </c>
    </row>
    <row r="134" spans="1:9" x14ac:dyDescent="0.2">
      <c r="A134" s="4">
        <f>IF('True_Odds_Calculator_3-way'!A135="","",'True_Odds_Calculator_3-way'!A135)</f>
        <v>2.21</v>
      </c>
      <c r="B134" s="4">
        <f>IF('True_Odds_Calculator_3-way'!B135="","",'True_Odds_Calculator_3-way'!B135)</f>
        <v>3.75</v>
      </c>
      <c r="C134" s="4">
        <f>IF('True_Odds_Calculator_3-way'!C135="","",'True_Odds_Calculator_3-way'!C135)</f>
        <v>3.22</v>
      </c>
      <c r="D134" s="4">
        <f t="shared" si="10"/>
        <v>2.971436066065225E-2</v>
      </c>
      <c r="E134" s="4">
        <f t="shared" si="11"/>
        <v>2.2594585975127037</v>
      </c>
      <c r="F134" s="4">
        <f t="shared" si="12"/>
        <v>3.8946591326472286</v>
      </c>
      <c r="G134" s="4">
        <f t="shared" si="13"/>
        <v>3.3260800471965615</v>
      </c>
      <c r="I134" s="4">
        <f t="shared" si="14"/>
        <v>1.0297143606606523</v>
      </c>
    </row>
    <row r="135" spans="1: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3.31</v>
      </c>
      <c r="C135" s="4">
        <f>IF('True_Odds_Calculator_3-way'!C136="","",'True_Odds_Calculator_3-way'!C136)</f>
        <v>2.96</v>
      </c>
      <c r="D135" s="4">
        <f t="shared" si="10"/>
        <v>2.7549540688021512E-2</v>
      </c>
      <c r="E135" s="4">
        <f t="shared" si="11"/>
        <v>2.6426103225184141</v>
      </c>
      <c r="F135" s="4">
        <f t="shared" si="12"/>
        <v>3.4137659444437034</v>
      </c>
      <c r="G135" s="4">
        <f t="shared" si="13"/>
        <v>3.0427075255121685</v>
      </c>
      <c r="I135" s="4">
        <f t="shared" si="14"/>
        <v>1.0275495406880215</v>
      </c>
    </row>
    <row r="136" spans="1:9" x14ac:dyDescent="0.2">
      <c r="A136" s="4">
        <f>IF('True_Odds_Calculator_3-way'!A137="","",'True_Odds_Calculator_3-way'!A137)</f>
        <v>1.29</v>
      </c>
      <c r="B136" s="4">
        <f>IF('True_Odds_Calculator_3-way'!B137="","",'True_Odds_Calculator_3-way'!B137)</f>
        <v>6.02</v>
      </c>
      <c r="C136" s="4">
        <f>IF('True_Odds_Calculator_3-way'!C137="","",'True_Odds_Calculator_3-way'!C137)</f>
        <v>10.23</v>
      </c>
      <c r="D136" s="4">
        <f t="shared" si="10"/>
        <v>3.905846591518003E-2</v>
      </c>
      <c r="E136" s="4">
        <f t="shared" si="11"/>
        <v>1.3120358258305602</v>
      </c>
      <c r="F136" s="4">
        <f t="shared" si="12"/>
        <v>6.5319573195307683</v>
      </c>
      <c r="G136" s="4">
        <f t="shared" si="13"/>
        <v>11.801885707715302</v>
      </c>
      <c r="I136" s="4">
        <f t="shared" si="14"/>
        <v>1.03905846591518</v>
      </c>
    </row>
    <row r="137" spans="1:9" x14ac:dyDescent="0.2">
      <c r="A137" s="4">
        <f>IF('True_Odds_Calculator_3-way'!A138="","",'True_Odds_Calculator_3-way'!A138)</f>
        <v>3.11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2.16</v>
      </c>
      <c r="D137" s="4">
        <f t="shared" si="10"/>
        <v>4.4246631063351138E-2</v>
      </c>
      <c r="E137" s="4">
        <f t="shared" si="11"/>
        <v>3.2595105122489563</v>
      </c>
      <c r="F137" s="4">
        <f t="shared" si="12"/>
        <v>4.0817762196411485</v>
      </c>
      <c r="G137" s="4">
        <f t="shared" si="13"/>
        <v>2.2310766916186262</v>
      </c>
      <c r="I137" s="4">
        <f t="shared" si="14"/>
        <v>1.0442466310633511</v>
      </c>
    </row>
    <row r="138" spans="1:9" x14ac:dyDescent="0.2">
      <c r="A138" s="4">
        <f>IF('True_Odds_Calculator_3-way'!A139="","",'True_Odds_Calculator_3-way'!A139)</f>
        <v>2.0099999999999998</v>
      </c>
      <c r="B138" s="4">
        <f>IF('True_Odds_Calculator_3-way'!B139="","",'True_Odds_Calculator_3-way'!B139)</f>
        <v>3.78</v>
      </c>
      <c r="C138" s="4">
        <f>IF('True_Odds_Calculator_3-way'!C139="","",'True_Odds_Calculator_3-way'!C139)</f>
        <v>3.51</v>
      </c>
      <c r="D138" s="4">
        <f t="shared" si="10"/>
        <v>4.6962987261494726E-2</v>
      </c>
      <c r="E138" s="4">
        <f t="shared" si="11"/>
        <v>2.0752997239136186</v>
      </c>
      <c r="F138" s="4">
        <f t="shared" si="12"/>
        <v>4.0177433919898471</v>
      </c>
      <c r="G138" s="4">
        <f t="shared" si="13"/>
        <v>3.7140762132527128</v>
      </c>
      <c r="I138" s="4">
        <f t="shared" si="14"/>
        <v>1.0469629872614947</v>
      </c>
    </row>
    <row r="139" spans="1:9" x14ac:dyDescent="0.2">
      <c r="A139" s="4">
        <f>IF('True_Odds_Calculator_3-way'!A140="","",'True_Odds_Calculator_3-way'!A140)</f>
        <v>2.4900000000000002</v>
      </c>
      <c r="B139" s="4">
        <f>IF('True_Odds_Calculator_3-way'!B140="","",'True_Odds_Calculator_3-way'!B140)</f>
        <v>3.65</v>
      </c>
      <c r="C139" s="4">
        <f>IF('True_Odds_Calculator_3-way'!C140="","",'True_Odds_Calculator_3-way'!C140)</f>
        <v>2.71</v>
      </c>
      <c r="D139" s="4">
        <f t="shared" si="10"/>
        <v>4.45827184794374E-2</v>
      </c>
      <c r="E139" s="4">
        <f t="shared" si="11"/>
        <v>2.5856795992922139</v>
      </c>
      <c r="F139" s="4">
        <f t="shared" si="12"/>
        <v>3.859339478685349</v>
      </c>
      <c r="G139" s="4">
        <f t="shared" si="13"/>
        <v>2.8237198258063878</v>
      </c>
      <c r="I139" s="4">
        <f t="shared" si="14"/>
        <v>1.0445827184794374</v>
      </c>
    </row>
    <row r="140" spans="1:9" x14ac:dyDescent="0.2">
      <c r="A140" s="4">
        <f>IF('True_Odds_Calculator_3-way'!A141="","",'True_Odds_Calculator_3-way'!A141)</f>
        <v>2.06</v>
      </c>
      <c r="B140" s="4">
        <f>IF('True_Odds_Calculator_3-way'!B141="","",'True_Odds_Calculator_3-way'!B141)</f>
        <v>3.84</v>
      </c>
      <c r="C140" s="4">
        <f>IF('True_Odds_Calculator_3-way'!C141="","",'True_Odds_Calculator_3-way'!C141)</f>
        <v>3.61</v>
      </c>
      <c r="D140" s="4">
        <f t="shared" si="10"/>
        <v>2.2861870119857741E-2</v>
      </c>
      <c r="E140" s="4">
        <f t="shared" si="11"/>
        <v>2.0928546454781345</v>
      </c>
      <c r="F140" s="4">
        <f t="shared" si="12"/>
        <v>3.9557581161958955</v>
      </c>
      <c r="G140" s="4">
        <f t="shared" si="13"/>
        <v>3.7121221522653451</v>
      </c>
      <c r="I140" s="4">
        <f t="shared" si="14"/>
        <v>1.0228618701198577</v>
      </c>
    </row>
    <row r="141" spans="1:9" x14ac:dyDescent="0.2">
      <c r="A141" s="4">
        <f>IF('True_Odds_Calculator_3-way'!A142="","",'True_Odds_Calculator_3-way'!A142)</f>
        <v>13.39</v>
      </c>
      <c r="B141" s="4">
        <f>IF('True_Odds_Calculator_3-way'!B142="","",'True_Odds_Calculator_3-way'!B142)</f>
        <v>8.0299999999999994</v>
      </c>
      <c r="C141" s="4">
        <f>IF('True_Odds_Calculator_3-way'!C142="","",'True_Odds_Calculator_3-way'!C142)</f>
        <v>1.2</v>
      </c>
      <c r="D141" s="4">
        <f t="shared" si="10"/>
        <v>3.2548933533107061E-2</v>
      </c>
      <c r="E141" s="4">
        <f t="shared" si="11"/>
        <v>15.665889331294625</v>
      </c>
      <c r="F141" s="4">
        <f t="shared" si="12"/>
        <v>8.7963623588037017</v>
      </c>
      <c r="G141" s="4">
        <f t="shared" si="13"/>
        <v>1.2158295825074481</v>
      </c>
      <c r="I141" s="4">
        <f t="shared" si="14"/>
        <v>1.0325489335331071</v>
      </c>
    </row>
    <row r="142" spans="1:9" x14ac:dyDescent="0.2">
      <c r="A142" s="4">
        <f>IF('True_Odds_Calculator_3-way'!A143="","",'True_Odds_Calculator_3-way'!A143)</f>
        <v>2.0499999999999998</v>
      </c>
      <c r="B142" s="4">
        <f>IF('True_Odds_Calculator_3-way'!B143="","",'True_Odds_Calculator_3-way'!B143)</f>
        <v>3.58</v>
      </c>
      <c r="C142" s="4">
        <f>IF('True_Odds_Calculator_3-way'!C143="","",'True_Odds_Calculator_3-way'!C143)</f>
        <v>3.84</v>
      </c>
      <c r="D142" s="4">
        <f t="shared" si="10"/>
        <v>2.7551153653994742E-2</v>
      </c>
      <c r="E142" s="4">
        <f t="shared" si="11"/>
        <v>2.0893351218677991</v>
      </c>
      <c r="F142" s="4">
        <f t="shared" si="12"/>
        <v>3.7017035354446413</v>
      </c>
      <c r="G142" s="4">
        <f t="shared" si="13"/>
        <v>3.9803696324390696</v>
      </c>
      <c r="I142" s="4">
        <f t="shared" si="14"/>
        <v>1.0275511536539947</v>
      </c>
    </row>
    <row r="143" spans="1:9" x14ac:dyDescent="0.2">
      <c r="A143" s="4">
        <f>IF('True_Odds_Calculator_3-way'!A144="","",'True_Odds_Calculator_3-way'!A144)</f>
        <v>2.76</v>
      </c>
      <c r="B143" s="4">
        <f>IF('True_Odds_Calculator_3-way'!B144="","",'True_Odds_Calculator_3-way'!B144)</f>
        <v>3.69</v>
      </c>
      <c r="C143" s="4">
        <f>IF('True_Odds_Calculator_3-way'!C144="","",'True_Odds_Calculator_3-way'!C144)</f>
        <v>2.54</v>
      </c>
      <c r="D143" s="4">
        <f t="shared" si="10"/>
        <v>2.7022338008385383E-2</v>
      </c>
      <c r="E143" s="4">
        <f t="shared" si="11"/>
        <v>2.8303644188930974</v>
      </c>
      <c r="F143" s="4">
        <f t="shared" si="12"/>
        <v>3.8168628876712467</v>
      </c>
      <c r="G143" s="4">
        <f t="shared" si="13"/>
        <v>2.599473118936527</v>
      </c>
      <c r="I143" s="4">
        <f t="shared" si="14"/>
        <v>1.0270223380083854</v>
      </c>
    </row>
    <row r="144" spans="1:9" x14ac:dyDescent="0.2">
      <c r="A144" s="4">
        <f>IF('True_Odds_Calculator_3-way'!A145="","",'True_Odds_Calculator_3-way'!A145)</f>
        <v>2.12</v>
      </c>
      <c r="B144" s="4">
        <f>IF('True_Odds_Calculator_3-way'!B145="","",'True_Odds_Calculator_3-way'!B145)</f>
        <v>3.7</v>
      </c>
      <c r="C144" s="4">
        <f>IF('True_Odds_Calculator_3-way'!C145="","",'True_Odds_Calculator_3-way'!C145)</f>
        <v>3.49</v>
      </c>
      <c r="D144" s="4">
        <f t="shared" si="10"/>
        <v>2.8501334767215614E-2</v>
      </c>
      <c r="E144" s="4">
        <f t="shared" si="11"/>
        <v>2.1635764708857721</v>
      </c>
      <c r="F144" s="4">
        <f t="shared" si="12"/>
        <v>3.8347995158795976</v>
      </c>
      <c r="G144" s="4">
        <f t="shared" si="13"/>
        <v>3.6096847013154147</v>
      </c>
      <c r="I144" s="4">
        <f t="shared" si="14"/>
        <v>1.0285013347672156</v>
      </c>
    </row>
    <row r="145" spans="1:9" x14ac:dyDescent="0.2">
      <c r="A145" s="4">
        <f>IF('True_Odds_Calculator_3-way'!A146="","",'True_Odds_Calculator_3-way'!A146)</f>
        <v>6.23</v>
      </c>
      <c r="B145" s="4">
        <f>IF('True_Odds_Calculator_3-way'!B146="","",'True_Odds_Calculator_3-way'!B146)</f>
        <v>4.5999999999999996</v>
      </c>
      <c r="C145" s="4">
        <f>IF('True_Odds_Calculator_3-way'!C146="","",'True_Odds_Calculator_3-way'!C146)</f>
        <v>1.54</v>
      </c>
      <c r="D145" s="4">
        <f t="shared" si="10"/>
        <v>2.7255597358186501E-2</v>
      </c>
      <c r="E145" s="4">
        <f t="shared" si="11"/>
        <v>6.6037791184850008</v>
      </c>
      <c r="F145" s="4">
        <f t="shared" si="12"/>
        <v>4.8006274175372337</v>
      </c>
      <c r="G145" s="4">
        <f t="shared" si="13"/>
        <v>1.5618521968330725</v>
      </c>
      <c r="I145" s="4">
        <f t="shared" si="14"/>
        <v>1.0272555973581865</v>
      </c>
    </row>
    <row r="146" spans="1:9" x14ac:dyDescent="0.2">
      <c r="A146" s="4">
        <f>IF('True_Odds_Calculator_3-way'!A147="","",'True_Odds_Calculator_3-way'!A147)</f>
        <v>2.34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3.22</v>
      </c>
      <c r="D146" s="4">
        <f t="shared" si="10"/>
        <v>2.2000342652516602E-2</v>
      </c>
      <c r="E146" s="4">
        <f t="shared" si="11"/>
        <v>2.3808561274764437</v>
      </c>
      <c r="F146" s="4">
        <f t="shared" si="12"/>
        <v>3.6132720485124681</v>
      </c>
      <c r="G146" s="4">
        <f t="shared" si="13"/>
        <v>3.2978750353961819</v>
      </c>
      <c r="I146" s="4">
        <f t="shared" si="14"/>
        <v>1.0220003426525166</v>
      </c>
    </row>
    <row r="147" spans="1:9" x14ac:dyDescent="0.2">
      <c r="A147" s="4">
        <f>IF('True_Odds_Calculator_3-way'!A148="","",'True_Odds_Calculator_3-way'!A148)</f>
        <v>9.43</v>
      </c>
      <c r="B147" s="4">
        <f>IF('True_Odds_Calculator_3-way'!B148="","",'True_Odds_Calculator_3-way'!B148)</f>
        <v>5.22</v>
      </c>
      <c r="C147" s="4">
        <f>IF('True_Odds_Calculator_3-way'!C148="","",'True_Odds_Calculator_3-way'!C148)</f>
        <v>1.37</v>
      </c>
      <c r="D147" s="4">
        <f t="shared" si="10"/>
        <v>2.7542427231580291E-2</v>
      </c>
      <c r="E147" s="4">
        <f t="shared" si="11"/>
        <v>10.323781706831552</v>
      </c>
      <c r="F147" s="4">
        <f t="shared" si="12"/>
        <v>5.4827545612451765</v>
      </c>
      <c r="G147" s="4">
        <f t="shared" si="13"/>
        <v>1.3874509535628234</v>
      </c>
      <c r="I147" s="4">
        <f t="shared" si="14"/>
        <v>1.0275424272315803</v>
      </c>
    </row>
    <row r="148" spans="1:9" x14ac:dyDescent="0.2">
      <c r="A148" s="4">
        <f>IF('True_Odds_Calculator_3-way'!A149="","",'True_Odds_Calculator_3-way'!A149)</f>
        <v>2.31</v>
      </c>
      <c r="B148" s="4">
        <f>IF('True_Odds_Calculator_3-way'!B149="","",'True_Odds_Calculator_3-way'!B149)</f>
        <v>3.48</v>
      </c>
      <c r="C148" s="4">
        <f>IF('True_Odds_Calculator_3-way'!C149="","",'True_Odds_Calculator_3-way'!C149)</f>
        <v>3.25</v>
      </c>
      <c r="D148" s="4">
        <f t="shared" si="10"/>
        <v>2.7949062431821048E-2</v>
      </c>
      <c r="E148" s="4">
        <f t="shared" si="11"/>
        <v>2.3608063903999419</v>
      </c>
      <c r="F148" s="4">
        <f t="shared" si="12"/>
        <v>3.596605222945719</v>
      </c>
      <c r="G148" s="4">
        <f t="shared" si="13"/>
        <v>3.351476511789004</v>
      </c>
      <c r="I148" s="4">
        <f t="shared" si="14"/>
        <v>1.027949062431821</v>
      </c>
    </row>
    <row r="149" spans="1:9" x14ac:dyDescent="0.2">
      <c r="A149" s="4">
        <f>IF('True_Odds_Calculator_3-way'!A150="","",'True_Odds_Calculator_3-way'!A150)</f>
        <v>1.84</v>
      </c>
      <c r="B149" s="4">
        <f>IF('True_Odds_Calculator_3-way'!B150="","",'True_Odds_Calculator_3-way'!B150)</f>
        <v>3.52</v>
      </c>
      <c r="C149" s="4">
        <f>IF('True_Odds_Calculator_3-way'!C150="","",'True_Odds_Calculator_3-way'!C150)</f>
        <v>5.09</v>
      </c>
      <c r="D149" s="4">
        <f t="shared" si="10"/>
        <v>2.4032824184442969E-2</v>
      </c>
      <c r="E149" s="4">
        <f t="shared" si="11"/>
        <v>1.8675276037030932</v>
      </c>
      <c r="F149" s="4">
        <f t="shared" si="12"/>
        <v>3.6221389344002932</v>
      </c>
      <c r="G149" s="4">
        <f t="shared" si="13"/>
        <v>5.3063709457266919</v>
      </c>
      <c r="I149" s="4">
        <f t="shared" si="14"/>
        <v>1.024032824184443</v>
      </c>
    </row>
    <row r="150" spans="1:9" x14ac:dyDescent="0.2">
      <c r="A150" s="4">
        <f>IF('True_Odds_Calculator_3-way'!A151="","",'True_Odds_Calculator_3-way'!A151)</f>
        <v>2.39</v>
      </c>
      <c r="B150" s="4">
        <f>IF('True_Odds_Calculator_3-way'!B151="","",'True_Odds_Calculator_3-way'!B151)</f>
        <v>3.28</v>
      </c>
      <c r="C150" s="4">
        <f>IF('True_Odds_Calculator_3-way'!C151="","",'True_Odds_Calculator_3-way'!C151)</f>
        <v>3.35</v>
      </c>
      <c r="D150" s="4">
        <f t="shared" si="10"/>
        <v>2.1795553308059157E-2</v>
      </c>
      <c r="E150" s="4">
        <f t="shared" si="11"/>
        <v>2.4322327811946423</v>
      </c>
      <c r="F150" s="4">
        <f t="shared" si="12"/>
        <v>3.3600698081470135</v>
      </c>
      <c r="G150" s="4">
        <f t="shared" si="13"/>
        <v>3.433567427115539</v>
      </c>
      <c r="I150" s="4">
        <f t="shared" si="14"/>
        <v>1.0217955533080592</v>
      </c>
    </row>
    <row r="151" spans="1:9" x14ac:dyDescent="0.2">
      <c r="A151" s="4">
        <f>IF('True_Odds_Calculator_3-way'!A152="","",'True_Odds_Calculator_3-way'!A152)</f>
        <v>3.65</v>
      </c>
      <c r="B151" s="4">
        <f>IF('True_Odds_Calculator_3-way'!B152="","",'True_Odds_Calculator_3-way'!B152)</f>
        <v>3.6</v>
      </c>
      <c r="C151" s="4">
        <f>IF('True_Odds_Calculator_3-way'!C152="","",'True_Odds_Calculator_3-way'!C152)</f>
        <v>2.12</v>
      </c>
      <c r="D151" s="4">
        <f t="shared" si="10"/>
        <v>2.3448493725050978E-2</v>
      </c>
      <c r="E151" s="4">
        <f t="shared" si="11"/>
        <v>3.7571888431312606</v>
      </c>
      <c r="F151" s="4">
        <f t="shared" si="12"/>
        <v>3.7042303464416158</v>
      </c>
      <c r="G151" s="4">
        <f t="shared" si="13"/>
        <v>2.1557208745627703</v>
      </c>
      <c r="I151" s="4">
        <f t="shared" si="14"/>
        <v>1.023448493725051</v>
      </c>
    </row>
    <row r="152" spans="1:9" x14ac:dyDescent="0.2">
      <c r="A152" s="4">
        <f>IF('True_Odds_Calculator_3-way'!A153="","",'True_Odds_Calculator_3-way'!A153)</f>
        <v>2.11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3.53</v>
      </c>
      <c r="D152" s="4">
        <f t="shared" si="10"/>
        <v>2.3886434935936229E-2</v>
      </c>
      <c r="E152" s="4">
        <f t="shared" si="11"/>
        <v>2.1460539770126128</v>
      </c>
      <c r="F152" s="4">
        <f t="shared" si="12"/>
        <v>3.8654136907816672</v>
      </c>
      <c r="G152" s="4">
        <f t="shared" si="13"/>
        <v>3.6320847235572105</v>
      </c>
      <c r="I152" s="4">
        <f t="shared" si="14"/>
        <v>1.0238864349359362</v>
      </c>
    </row>
    <row r="153" spans="1:9" x14ac:dyDescent="0.2">
      <c r="A153" s="4">
        <f>IF('True_Odds_Calculator_3-way'!A154="","",'True_Odds_Calculator_3-way'!A154)</f>
        <v>2.0499999999999998</v>
      </c>
      <c r="B153" s="4">
        <f>IF('True_Odds_Calculator_3-way'!B154="","",'True_Odds_Calculator_3-way'!B154)</f>
        <v>3.55</v>
      </c>
      <c r="C153" s="4">
        <f>IF('True_Odds_Calculator_3-way'!C154="","",'True_Odds_Calculator_3-way'!C154)</f>
        <v>3.95</v>
      </c>
      <c r="D153" s="4">
        <f t="shared" si="10"/>
        <v>2.2659575855876302E-2</v>
      </c>
      <c r="E153" s="4">
        <f t="shared" si="11"/>
        <v>2.0822415182492322</v>
      </c>
      <c r="F153" s="4">
        <f t="shared" si="12"/>
        <v>3.6478118109861524</v>
      </c>
      <c r="G153" s="4">
        <f t="shared" si="13"/>
        <v>4.0714728325336838</v>
      </c>
      <c r="I153" s="4">
        <f t="shared" si="14"/>
        <v>1.0226595758558763</v>
      </c>
    </row>
    <row r="154" spans="1:9" x14ac:dyDescent="0.2">
      <c r="A154" s="4">
        <f>IF('True_Odds_Calculator_3-way'!A155="","",'True_Odds_Calculator_3-way'!A155)</f>
        <v>1.43</v>
      </c>
      <c r="B154" s="4">
        <f>IF('True_Odds_Calculator_3-way'!B155="","",'True_Odds_Calculator_3-way'!B155)</f>
        <v>4.68</v>
      </c>
      <c r="C154" s="4">
        <f>IF('True_Odds_Calculator_3-way'!C155="","",'True_Odds_Calculator_3-way'!C155)</f>
        <v>8.9700000000000006</v>
      </c>
      <c r="D154" s="4">
        <f t="shared" si="10"/>
        <v>2.4458633154285314E-2</v>
      </c>
      <c r="E154" s="4">
        <f t="shared" si="11"/>
        <v>1.4468684827945777</v>
      </c>
      <c r="F154" s="4">
        <f t="shared" si="12"/>
        <v>4.8656511971946745</v>
      </c>
      <c r="G154" s="4">
        <f t="shared" si="13"/>
        <v>9.6777462946817803</v>
      </c>
      <c r="I154" s="4">
        <f t="shared" si="14"/>
        <v>1.0244586331542853</v>
      </c>
    </row>
    <row r="155" spans="1:9" x14ac:dyDescent="0.2">
      <c r="A155" s="4">
        <f>IF('True_Odds_Calculator_3-way'!A156="","",'True_Odds_Calculator_3-way'!A156)</f>
        <v>6.49</v>
      </c>
      <c r="B155" s="4">
        <f>IF('True_Odds_Calculator_3-way'!B156="","",'True_Odds_Calculator_3-way'!B156)</f>
        <v>4.8</v>
      </c>
      <c r="C155" s="4">
        <f>IF('True_Odds_Calculator_3-way'!C156="","",'True_Odds_Calculator_3-way'!C156)</f>
        <v>1.51</v>
      </c>
      <c r="D155" s="4">
        <f t="shared" si="10"/>
        <v>2.4668193893135015E-2</v>
      </c>
      <c r="E155" s="4">
        <f t="shared" si="11"/>
        <v>6.8558669466303792</v>
      </c>
      <c r="F155" s="4">
        <f t="shared" si="12"/>
        <v>4.9972364773656022</v>
      </c>
      <c r="G155" s="4">
        <f t="shared" si="13"/>
        <v>1.5289843656719573</v>
      </c>
      <c r="I155" s="4">
        <f t="shared" si="14"/>
        <v>1.024668193893135</v>
      </c>
    </row>
    <row r="156" spans="1:9" x14ac:dyDescent="0.2">
      <c r="A156" s="4">
        <f>IF('True_Odds_Calculator_3-way'!A157="","",'True_Odds_Calculator_3-way'!A157)</f>
        <v>1.29</v>
      </c>
      <c r="B156" s="4">
        <f>IF('True_Odds_Calculator_3-way'!B157="","",'True_Odds_Calculator_3-way'!B157)</f>
        <v>5.29</v>
      </c>
      <c r="C156" s="4">
        <f>IF('True_Odds_Calculator_3-way'!C157="","",'True_Odds_Calculator_3-way'!C157)</f>
        <v>10.3</v>
      </c>
      <c r="D156" s="4">
        <f t="shared" si="10"/>
        <v>6.131709391458573E-2</v>
      </c>
      <c r="E156" s="4">
        <f t="shared" si="11"/>
        <v>1.324933665252644</v>
      </c>
      <c r="F156" s="4">
        <f t="shared" si="12"/>
        <v>5.9313076687013897</v>
      </c>
      <c r="G156" s="4">
        <f t="shared" si="13"/>
        <v>13.046595716114474</v>
      </c>
      <c r="I156" s="4">
        <f t="shared" si="14"/>
        <v>1.0613170939145857</v>
      </c>
    </row>
    <row r="157" spans="1:9" x14ac:dyDescent="0.2">
      <c r="A157" s="4">
        <f>IF('True_Odds_Calculator_3-way'!A158="","",'True_Odds_Calculator_3-way'!A158)</f>
        <v>1.38</v>
      </c>
      <c r="B157" s="4">
        <f>IF('True_Odds_Calculator_3-way'!B158="","",'True_Odds_Calculator_3-way'!B158)</f>
        <v>4.6500000000000004</v>
      </c>
      <c r="C157" s="4">
        <f>IF('True_Odds_Calculator_3-way'!C158="","",'True_Odds_Calculator_3-way'!C158)</f>
        <v>8.16</v>
      </c>
      <c r="D157" s="4">
        <f t="shared" si="10"/>
        <v>6.2240464208123791E-2</v>
      </c>
      <c r="E157" s="4">
        <f t="shared" si="11"/>
        <v>1.4206747908981692</v>
      </c>
      <c r="F157" s="4">
        <f t="shared" si="12"/>
        <v>5.1464965147959019</v>
      </c>
      <c r="G157" s="4">
        <f t="shared" si="13"/>
        <v>9.8229706001530825</v>
      </c>
      <c r="I157" s="4">
        <f t="shared" si="14"/>
        <v>1.0622404642081238</v>
      </c>
    </row>
    <row r="158" spans="1:9" x14ac:dyDescent="0.2">
      <c r="A158" s="4">
        <f>IF('True_Odds_Calculator_3-way'!A159="","",'True_Odds_Calculator_3-way'!A159)</f>
        <v>1.24</v>
      </c>
      <c r="B158" s="4">
        <f>IF('True_Odds_Calculator_3-way'!B159="","",'True_Odds_Calculator_3-way'!B159)</f>
        <v>6.14</v>
      </c>
      <c r="C158" s="4">
        <f>IF('True_Odds_Calculator_3-way'!C159="","",'True_Odds_Calculator_3-way'!C159)</f>
        <v>10.99</v>
      </c>
      <c r="D158" s="4">
        <f t="shared" si="10"/>
        <v>6.0309873151660032E-2</v>
      </c>
      <c r="E158" s="4">
        <f t="shared" si="11"/>
        <v>1.2717010670843099</v>
      </c>
      <c r="F158" s="4">
        <f t="shared" si="12"/>
        <v>7.0046082671549268</v>
      </c>
      <c r="G158" s="4">
        <f t="shared" si="13"/>
        <v>14.106656542169512</v>
      </c>
      <c r="I158" s="4">
        <f t="shared" si="14"/>
        <v>1.06030987315166</v>
      </c>
    </row>
    <row r="159" spans="1:9" x14ac:dyDescent="0.2">
      <c r="A159" s="4">
        <f>IF('True_Odds_Calculator_3-way'!A160="","",'True_Odds_Calculator_3-way'!A160)</f>
        <v>3.89</v>
      </c>
      <c r="B159" s="4">
        <f>IF('True_Odds_Calculator_3-way'!B160="","",'True_Odds_Calculator_3-way'!B160)</f>
        <v>3.95</v>
      </c>
      <c r="C159" s="4">
        <f>IF('True_Odds_Calculator_3-way'!C160="","",'True_Odds_Calculator_3-way'!C160)</f>
        <v>1.95</v>
      </c>
      <c r="D159" s="4">
        <f t="shared" si="10"/>
        <v>2.3054478522897881E-2</v>
      </c>
      <c r="E159" s="4">
        <f t="shared" si="11"/>
        <v>4.0098709780309116</v>
      </c>
      <c r="F159" s="4">
        <f t="shared" si="12"/>
        <v>4.0736560887983506</v>
      </c>
      <c r="G159" s="4">
        <f t="shared" si="13"/>
        <v>1.9796661103858595</v>
      </c>
      <c r="I159" s="4">
        <f t="shared" si="14"/>
        <v>1.0230544785228979</v>
      </c>
    </row>
    <row r="160" spans="1:9" x14ac:dyDescent="0.2">
      <c r="A160" s="4">
        <f>IF('True_Odds_Calculator_3-way'!A161="","",'True_Odds_Calculator_3-way'!A161)</f>
        <v>1.35</v>
      </c>
      <c r="B160" s="4">
        <f>IF('True_Odds_Calculator_3-way'!B161="","",'True_Odds_Calculator_3-way'!B161)</f>
        <v>5.69</v>
      </c>
      <c r="C160" s="4">
        <f>IF('True_Odds_Calculator_3-way'!C161="","",'True_Odds_Calculator_3-way'!C161)</f>
        <v>9.07</v>
      </c>
      <c r="D160" s="4">
        <f t="shared" si="10"/>
        <v>2.6741248411018548E-2</v>
      </c>
      <c r="E160" s="4">
        <f t="shared" si="11"/>
        <v>1.3664431784130686</v>
      </c>
      <c r="F160" s="4">
        <f t="shared" si="12"/>
        <v>5.9940116841201014</v>
      </c>
      <c r="G160" s="4">
        <f t="shared" si="13"/>
        <v>9.8677880433332916</v>
      </c>
      <c r="I160" s="4">
        <f t="shared" si="14"/>
        <v>1.0267412484110185</v>
      </c>
    </row>
    <row r="161" spans="1:9" x14ac:dyDescent="0.2">
      <c r="A161" s="4">
        <f>IF('True_Odds_Calculator_3-way'!A162="","",'True_Odds_Calculator_3-way'!A162)</f>
        <v>2.87</v>
      </c>
      <c r="B161" s="4">
        <f>IF('True_Odds_Calculator_3-way'!B162="","",'True_Odds_Calculator_3-way'!B162)</f>
        <v>3.61</v>
      </c>
      <c r="C161" s="4">
        <f>IF('True_Odds_Calculator_3-way'!C162="","",'True_Odds_Calculator_3-way'!C162)</f>
        <v>2.52</v>
      </c>
      <c r="D161" s="4">
        <f t="shared" si="10"/>
        <v>2.2265762823833191E-2</v>
      </c>
      <c r="E161" s="4">
        <f t="shared" si="11"/>
        <v>2.9324641643377243</v>
      </c>
      <c r="F161" s="4">
        <f t="shared" si="12"/>
        <v>3.7093860805316798</v>
      </c>
      <c r="G161" s="4">
        <f t="shared" si="13"/>
        <v>2.5680304926132345</v>
      </c>
      <c r="I161" s="4">
        <f t="shared" si="14"/>
        <v>1.0222657628238332</v>
      </c>
    </row>
    <row r="162" spans="1:9" x14ac:dyDescent="0.2">
      <c r="A162" s="4">
        <f>IF('True_Odds_Calculator_3-way'!A163="","",'True_Odds_Calculator_3-way'!A163)</f>
        <v>2.25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3.44</v>
      </c>
      <c r="D162" s="4">
        <f t="shared" si="10"/>
        <v>2.2498440702129585E-2</v>
      </c>
      <c r="E162" s="4">
        <f t="shared" si="11"/>
        <v>2.2886177480202563</v>
      </c>
      <c r="F162" s="4">
        <f t="shared" si="12"/>
        <v>3.5732555054391084</v>
      </c>
      <c r="G162" s="4">
        <f t="shared" si="13"/>
        <v>3.531095962244363</v>
      </c>
      <c r="I162" s="4">
        <f t="shared" si="14"/>
        <v>1.0224984407021296</v>
      </c>
    </row>
    <row r="163" spans="1:9" x14ac:dyDescent="0.2">
      <c r="A163" s="4">
        <f>IF('True_Odds_Calculator_3-way'!A164="","",'True_Odds_Calculator_3-way'!A164)</f>
        <v>1.96</v>
      </c>
      <c r="B163" s="4">
        <f>IF('True_Odds_Calculator_3-way'!B164="","",'True_Odds_Calculator_3-way'!B164)</f>
        <v>3.51</v>
      </c>
      <c r="C163" s="4">
        <f>IF('True_Odds_Calculator_3-way'!C164="","",'True_Odds_Calculator_3-way'!C164)</f>
        <v>4.28</v>
      </c>
      <c r="D163" s="4">
        <f t="shared" si="10"/>
        <v>2.8749226346022061E-2</v>
      </c>
      <c r="E163" s="4">
        <f t="shared" si="11"/>
        <v>1.9975190566264378</v>
      </c>
      <c r="F163" s="4">
        <f t="shared" si="12"/>
        <v>3.6321739639590445</v>
      </c>
      <c r="G163" s="4">
        <f t="shared" si="13"/>
        <v>4.4630547009016848</v>
      </c>
      <c r="I163" s="4">
        <f t="shared" si="14"/>
        <v>1.0287492263460221</v>
      </c>
    </row>
    <row r="164" spans="1:9" x14ac:dyDescent="0.2">
      <c r="A164" s="4">
        <f>IF('True_Odds_Calculator_3-way'!A165="","",'True_Odds_Calculator_3-way'!A165)</f>
        <v>2.73</v>
      </c>
      <c r="B164" s="4">
        <f>IF('True_Odds_Calculator_3-way'!B165="","",'True_Odds_Calculator_3-way'!B165)</f>
        <v>3.1</v>
      </c>
      <c r="C164" s="4">
        <f>IF('True_Odds_Calculator_3-way'!C165="","",'True_Odds_Calculator_3-way'!C165)</f>
        <v>2.96</v>
      </c>
      <c r="D164" s="4">
        <f t="shared" si="10"/>
        <v>2.6718849299494529E-2</v>
      </c>
      <c r="E164" s="4">
        <f t="shared" si="11"/>
        <v>2.7980317722241006</v>
      </c>
      <c r="F164" s="4">
        <f t="shared" si="12"/>
        <v>3.1880195545087879</v>
      </c>
      <c r="G164" s="4">
        <f t="shared" si="13"/>
        <v>3.0401461507592331</v>
      </c>
      <c r="I164" s="4">
        <f t="shared" si="14"/>
        <v>1.0267188492994945</v>
      </c>
    </row>
    <row r="165" spans="1:9" x14ac:dyDescent="0.2">
      <c r="A165" s="4">
        <f>IF('True_Odds_Calculator_3-way'!A166="","",'True_Odds_Calculator_3-way'!A166)</f>
        <v>2.78</v>
      </c>
      <c r="B165" s="4">
        <f>IF('True_Odds_Calculator_3-way'!B166="","",'True_Odds_Calculator_3-way'!B166)</f>
        <v>3.09</v>
      </c>
      <c r="C165" s="4">
        <f>IF('True_Odds_Calculator_3-way'!C166="","",'True_Odds_Calculator_3-way'!C166)</f>
        <v>2.91</v>
      </c>
      <c r="D165" s="4">
        <f t="shared" si="10"/>
        <v>2.6979437368932047E-2</v>
      </c>
      <c r="E165" s="4">
        <f t="shared" si="11"/>
        <v>2.8512848156983379</v>
      </c>
      <c r="F165" s="4">
        <f t="shared" si="12"/>
        <v>3.1783218143586636</v>
      </c>
      <c r="G165" s="4">
        <f t="shared" si="13"/>
        <v>2.9882013925464848</v>
      </c>
      <c r="I165" s="4">
        <f t="shared" si="14"/>
        <v>1.026979437368932</v>
      </c>
    </row>
    <row r="166" spans="1:9" x14ac:dyDescent="0.2">
      <c r="A166" s="4">
        <f>IF('True_Odds_Calculator_3-way'!A167="","",'True_Odds_Calculator_3-way'!A167)</f>
        <v>1.8</v>
      </c>
      <c r="B166" s="4">
        <f>IF('True_Odds_Calculator_3-way'!B167="","",'True_Odds_Calculator_3-way'!B167)</f>
        <v>3.77</v>
      </c>
      <c r="C166" s="4">
        <f>IF('True_Odds_Calculator_3-way'!C167="","",'True_Odds_Calculator_3-way'!C167)</f>
        <v>4.7699999999999996</v>
      </c>
      <c r="D166" s="4">
        <f t="shared" si="10"/>
        <v>3.0451150815496986E-2</v>
      </c>
      <c r="E166" s="4">
        <f t="shared" si="11"/>
        <v>1.8334992981895673</v>
      </c>
      <c r="F166" s="4">
        <f t="shared" si="12"/>
        <v>3.9200066848805442</v>
      </c>
      <c r="G166" s="4">
        <f t="shared" si="13"/>
        <v>5.0127016278896903</v>
      </c>
      <c r="I166" s="4">
        <f t="shared" si="14"/>
        <v>1.030451150815497</v>
      </c>
    </row>
    <row r="167" spans="1:9" x14ac:dyDescent="0.2">
      <c r="A167" s="4">
        <f>IF('True_Odds_Calculator_3-way'!A168="","",'True_Odds_Calculator_3-way'!A168)</f>
        <v>2.97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2.72</v>
      </c>
      <c r="D167" s="4">
        <f t="shared" si="10"/>
        <v>2.6928040685156418E-2</v>
      </c>
      <c r="E167" s="4">
        <f t="shared" si="11"/>
        <v>3.0513450769323249</v>
      </c>
      <c r="F167" s="4">
        <f t="shared" si="12"/>
        <v>3.188728415455476</v>
      </c>
      <c r="G167" s="4">
        <f t="shared" si="13"/>
        <v>2.7880700525186071</v>
      </c>
      <c r="I167" s="4">
        <f t="shared" si="14"/>
        <v>1.0269280406851564</v>
      </c>
    </row>
    <row r="168" spans="1:9" x14ac:dyDescent="0.2">
      <c r="A168" s="4">
        <f>IF('True_Odds_Calculator_3-way'!A169="","",'True_Odds_Calculator_3-way'!A169)</f>
        <v>2.06</v>
      </c>
      <c r="B168" s="4">
        <f>IF('True_Odds_Calculator_3-way'!B169="","",'True_Odds_Calculator_3-way'!B169)</f>
        <v>3.47</v>
      </c>
      <c r="C168" s="4">
        <f>IF('True_Odds_Calculator_3-way'!C169="","",'True_Odds_Calculator_3-way'!C169)</f>
        <v>3.91</v>
      </c>
      <c r="D168" s="4">
        <f t="shared" si="10"/>
        <v>2.937580694755404E-2</v>
      </c>
      <c r="E168" s="4">
        <f t="shared" si="11"/>
        <v>2.102408496331007</v>
      </c>
      <c r="F168" s="4">
        <f t="shared" si="12"/>
        <v>3.5920507607454502</v>
      </c>
      <c r="G168" s="4">
        <f t="shared" si="13"/>
        <v>4.0656597536351864</v>
      </c>
      <c r="I168" s="4">
        <f t="shared" si="14"/>
        <v>1.029375806947554</v>
      </c>
    </row>
    <row r="169" spans="1:9" x14ac:dyDescent="0.2">
      <c r="A169" s="4">
        <f>IF('True_Odds_Calculator_3-way'!A170="","",'True_Odds_Calculator_3-way'!A170)</f>
        <v>1.88</v>
      </c>
      <c r="B169" s="4">
        <f>IF('True_Odds_Calculator_3-way'!B170="","",'True_Odds_Calculator_3-way'!B170)</f>
        <v>3.7</v>
      </c>
      <c r="C169" s="4">
        <f>IF('True_Odds_Calculator_3-way'!C170="","",'True_Odds_Calculator_3-way'!C170)</f>
        <v>4.38</v>
      </c>
      <c r="D169" s="4">
        <f t="shared" si="10"/>
        <v>3.0495666170396563E-2</v>
      </c>
      <c r="E169" s="4">
        <f t="shared" si="11"/>
        <v>1.9166279434534841</v>
      </c>
      <c r="F169" s="4">
        <f t="shared" si="12"/>
        <v>3.8446005060973971</v>
      </c>
      <c r="G169" s="4">
        <f t="shared" si="13"/>
        <v>4.584101012694795</v>
      </c>
      <c r="I169" s="4">
        <f t="shared" si="14"/>
        <v>1.0304956661703966</v>
      </c>
    </row>
    <row r="170" spans="1:9" x14ac:dyDescent="0.2">
      <c r="A170" s="4">
        <f>IF('True_Odds_Calculator_3-way'!A171="","",'True_Odds_Calculator_3-way'!A171)</f>
        <v>10.95</v>
      </c>
      <c r="B170" s="4">
        <f>IF('True_Odds_Calculator_3-way'!B171="","",'True_Odds_Calculator_3-way'!B171)</f>
        <v>6.46</v>
      </c>
      <c r="C170" s="4">
        <f>IF('True_Odds_Calculator_3-way'!C171="","",'True_Odds_Calculator_3-way'!C171)</f>
        <v>1.26</v>
      </c>
      <c r="D170" s="4">
        <f t="shared" si="10"/>
        <v>3.9773756173942854E-2</v>
      </c>
      <c r="E170" s="4">
        <f t="shared" si="11"/>
        <v>12.809627562180763</v>
      </c>
      <c r="F170" s="4">
        <f t="shared" si="12"/>
        <v>7.0650985229094116</v>
      </c>
      <c r="G170" s="4">
        <f t="shared" si="13"/>
        <v>1.2814058561139952</v>
      </c>
      <c r="I170" s="4">
        <f t="shared" si="14"/>
        <v>1.0397737561739429</v>
      </c>
    </row>
    <row r="171" spans="1:9" x14ac:dyDescent="0.2">
      <c r="A171" s="4">
        <f>IF('True_Odds_Calculator_3-way'!A172="","",'True_Odds_Calculator_3-way'!A172)</f>
        <v>7.61</v>
      </c>
      <c r="B171" s="4">
        <f>IF('True_Odds_Calculator_3-way'!B172="","",'True_Odds_Calculator_3-way'!B172)</f>
        <v>5.82</v>
      </c>
      <c r="C171" s="4">
        <f>IF('True_Odds_Calculator_3-way'!C172="","",'True_Odds_Calculator_3-way'!C172)</f>
        <v>1.37</v>
      </c>
      <c r="D171" s="4">
        <f t="shared" si="10"/>
        <v>3.3154357819249691E-2</v>
      </c>
      <c r="E171" s="4">
        <f t="shared" si="11"/>
        <v>8.3087814331568701</v>
      </c>
      <c r="F171" s="4">
        <f t="shared" si="12"/>
        <v>6.2200716109078265</v>
      </c>
      <c r="G171" s="4">
        <f t="shared" si="13"/>
        <v>1.3910613505661071</v>
      </c>
      <c r="I171" s="4">
        <f t="shared" si="14"/>
        <v>1.0331543578192497</v>
      </c>
    </row>
    <row r="172" spans="1:9" x14ac:dyDescent="0.2">
      <c r="A172" s="4">
        <f>IF('True_Odds_Calculator_3-way'!A173="","",'True_Odds_Calculator_3-way'!A173)</f>
        <v>2.56</v>
      </c>
      <c r="B172" s="4">
        <f>IF('True_Odds_Calculator_3-way'!B173="","",'True_Odds_Calculator_3-way'!B173)</f>
        <v>3.1</v>
      </c>
      <c r="C172" s="4">
        <f>IF('True_Odds_Calculator_3-way'!C173="","",'True_Odds_Calculator_3-way'!C173)</f>
        <v>3.19</v>
      </c>
      <c r="D172" s="4">
        <f t="shared" si="10"/>
        <v>2.668526898574175E-2</v>
      </c>
      <c r="E172" s="4">
        <f t="shared" si="11"/>
        <v>2.6196532493729183</v>
      </c>
      <c r="F172" s="4">
        <f t="shared" si="12"/>
        <v>3.1879057944126088</v>
      </c>
      <c r="G172" s="4">
        <f t="shared" si="13"/>
        <v>3.2831607906472469</v>
      </c>
      <c r="I172" s="4">
        <f t="shared" si="14"/>
        <v>1.0266852689857418</v>
      </c>
    </row>
    <row r="173" spans="1:9" x14ac:dyDescent="0.2">
      <c r="A173" s="4">
        <f>IF('True_Odds_Calculator_3-way'!A174="","",'True_Odds_Calculator_3-way'!A174)</f>
        <v>1.41</v>
      </c>
      <c r="B173" s="4">
        <f>IF('True_Odds_Calculator_3-way'!B174="","",'True_Odds_Calculator_3-way'!B174)</f>
        <v>5.1100000000000003</v>
      </c>
      <c r="C173" s="4">
        <f>IF('True_Odds_Calculator_3-way'!C174="","",'True_Odds_Calculator_3-way'!C174)</f>
        <v>7.98</v>
      </c>
      <c r="D173" s="4">
        <f t="shared" si="10"/>
        <v>3.0227857606709874E-2</v>
      </c>
      <c r="E173" s="4">
        <f t="shared" si="11"/>
        <v>1.4303206993023065</v>
      </c>
      <c r="F173" s="4">
        <f t="shared" si="12"/>
        <v>5.3873863828659667</v>
      </c>
      <c r="G173" s="4">
        <f t="shared" si="13"/>
        <v>8.6777435242959076</v>
      </c>
      <c r="I173" s="4">
        <f t="shared" si="14"/>
        <v>1.0302278576067099</v>
      </c>
    </row>
    <row r="174" spans="1:9" x14ac:dyDescent="0.2">
      <c r="A174" s="4">
        <f>IF('True_Odds_Calculator_3-way'!A175="","",'True_Odds_Calculator_3-way'!A175)</f>
        <v>2.83</v>
      </c>
      <c r="B174" s="4">
        <f>IF('True_Odds_Calculator_3-way'!B175="","",'True_Odds_Calculator_3-way'!B175)</f>
        <v>3.27</v>
      </c>
      <c r="C174" s="4">
        <f>IF('True_Odds_Calculator_3-way'!C175="","",'True_Odds_Calculator_3-way'!C175)</f>
        <v>2.71</v>
      </c>
      <c r="D174" s="4">
        <f t="shared" si="10"/>
        <v>2.817097804978097E-2</v>
      </c>
      <c r="E174" s="4">
        <f t="shared" si="11"/>
        <v>2.907259319288813</v>
      </c>
      <c r="F174" s="4">
        <f t="shared" si="12"/>
        <v>3.3735907113679935</v>
      </c>
      <c r="G174" s="4">
        <f t="shared" si="13"/>
        <v>2.7807642875683891</v>
      </c>
      <c r="I174" s="4">
        <f t="shared" si="14"/>
        <v>1.028170978049781</v>
      </c>
    </row>
    <row r="175" spans="1:9" x14ac:dyDescent="0.2">
      <c r="A175" s="4">
        <f>IF('True_Odds_Calculator_3-way'!A176="","",'True_Odds_Calculator_3-way'!A176)</f>
        <v>1.22</v>
      </c>
      <c r="B175" s="4">
        <f>IF('True_Odds_Calculator_3-way'!B176="","",'True_Odds_Calculator_3-way'!B176)</f>
        <v>7.06</v>
      </c>
      <c r="C175" s="4">
        <f>IF('True_Odds_Calculator_3-way'!C176="","",'True_Odds_Calculator_3-way'!C176)</f>
        <v>13.61</v>
      </c>
      <c r="D175" s="4">
        <f t="shared" si="10"/>
        <v>3.4790576383401106E-2</v>
      </c>
      <c r="E175" s="4">
        <f t="shared" si="11"/>
        <v>1.2375084775061254</v>
      </c>
      <c r="F175" s="4">
        <f t="shared" si="12"/>
        <v>7.689574894545121</v>
      </c>
      <c r="G175" s="4">
        <f t="shared" si="13"/>
        <v>16.160694982071799</v>
      </c>
      <c r="I175" s="4">
        <f t="shared" si="14"/>
        <v>1.0347905763834011</v>
      </c>
    </row>
    <row r="176" spans="1:9" x14ac:dyDescent="0.2">
      <c r="A176" s="4">
        <f>IF('True_Odds_Calculator_3-way'!A177="","",'True_Odds_Calculator_3-way'!A177)</f>
        <v>1.81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5.2</v>
      </c>
      <c r="D176" s="4">
        <f t="shared" si="10"/>
        <v>2.3345412186422276E-2</v>
      </c>
      <c r="E176" s="4">
        <f t="shared" si="11"/>
        <v>1.8358581824780793</v>
      </c>
      <c r="F176" s="4">
        <f t="shared" si="12"/>
        <v>3.6931750365611329</v>
      </c>
      <c r="G176" s="4">
        <f t="shared" si="13"/>
        <v>5.419293788572821</v>
      </c>
      <c r="I176" s="4">
        <f t="shared" si="14"/>
        <v>1.0233454121864223</v>
      </c>
    </row>
    <row r="177" spans="1:9" x14ac:dyDescent="0.2">
      <c r="A177" s="4">
        <f>IF('True_Odds_Calculator_3-way'!A178="","",'True_Odds_Calculator_3-way'!A178)</f>
        <v>1.96</v>
      </c>
      <c r="B177" s="4">
        <f>IF('True_Odds_Calculator_3-way'!B178="","",'True_Odds_Calculator_3-way'!B178)</f>
        <v>3.55</v>
      </c>
      <c r="C177" s="4">
        <f>IF('True_Odds_Calculator_3-way'!C178="","",'True_Odds_Calculator_3-way'!C178)</f>
        <v>4.3</v>
      </c>
      <c r="D177" s="4">
        <f t="shared" si="10"/>
        <v>2.4452362012607143E-2</v>
      </c>
      <c r="E177" s="4">
        <f t="shared" si="11"/>
        <v>1.9918204130181032</v>
      </c>
      <c r="F177" s="4">
        <f t="shared" si="12"/>
        <v>3.6557811049021676</v>
      </c>
      <c r="G177" s="4">
        <f t="shared" si="13"/>
        <v>4.456181984271983</v>
      </c>
      <c r="I177" s="4">
        <f t="shared" si="14"/>
        <v>1.0244523620126071</v>
      </c>
    </row>
    <row r="178" spans="1:9" x14ac:dyDescent="0.2">
      <c r="A178" s="4">
        <f>IF('True_Odds_Calculator_3-way'!A179="","",'True_Odds_Calculator_3-way'!A179)</f>
        <v>3.46</v>
      </c>
      <c r="B178" s="4">
        <f>IF('True_Odds_Calculator_3-way'!B179="","",'True_Odds_Calculator_3-way'!B179)</f>
        <v>3.7</v>
      </c>
      <c r="C178" s="4">
        <f>IF('True_Odds_Calculator_3-way'!C179="","",'True_Odds_Calculator_3-way'!C179)</f>
        <v>2.16</v>
      </c>
      <c r="D178" s="4">
        <f t="shared" si="10"/>
        <v>2.2250574273695589E-2</v>
      </c>
      <c r="E178" s="4">
        <f t="shared" si="11"/>
        <v>3.5511302733819838</v>
      </c>
      <c r="F178" s="4">
        <f t="shared" si="12"/>
        <v>3.8044018211902308</v>
      </c>
      <c r="G178" s="4">
        <f t="shared" si="13"/>
        <v>2.1951674908548977</v>
      </c>
      <c r="I178" s="4">
        <f t="shared" si="14"/>
        <v>1.0222505742736956</v>
      </c>
    </row>
    <row r="179" spans="1:9" x14ac:dyDescent="0.2">
      <c r="A179" s="4">
        <f>IF('True_Odds_Calculator_3-way'!A180="","",'True_Odds_Calculator_3-way'!A180)</f>
        <v>2.0699999999999998</v>
      </c>
      <c r="B179" s="4">
        <f>IF('True_Odds_Calculator_3-way'!B180="","",'True_Odds_Calculator_3-way'!B180)</f>
        <v>3.02</v>
      </c>
      <c r="C179" s="4">
        <f>IF('True_Odds_Calculator_3-way'!C180="","",'True_Odds_Calculator_3-way'!C180)</f>
        <v>4.4400000000000004</v>
      </c>
      <c r="D179" s="4">
        <f t="shared" si="10"/>
        <v>3.944284047940827E-2</v>
      </c>
      <c r="E179" s="4">
        <f t="shared" si="11"/>
        <v>2.1279123254199361</v>
      </c>
      <c r="F179" s="4">
        <f t="shared" si="12"/>
        <v>3.1448695381034302</v>
      </c>
      <c r="G179" s="4">
        <f t="shared" si="13"/>
        <v>4.7152549099018897</v>
      </c>
      <c r="I179" s="4">
        <f t="shared" si="14"/>
        <v>1.0394428404794083</v>
      </c>
    </row>
    <row r="180" spans="1:9" x14ac:dyDescent="0.2">
      <c r="A180" s="4">
        <f>IF('True_Odds_Calculator_3-way'!A181="","",'True_Odds_Calculator_3-way'!A181)</f>
        <v>2.0299999999999998</v>
      </c>
      <c r="B180" s="4">
        <f>IF('True_Odds_Calculator_3-way'!B181="","",'True_Odds_Calculator_3-way'!B181)</f>
        <v>3.31</v>
      </c>
      <c r="C180" s="4">
        <f>IF('True_Odds_Calculator_3-way'!C181="","",'True_Odds_Calculator_3-way'!C181)</f>
        <v>4.09</v>
      </c>
      <c r="D180" s="4">
        <f t="shared" si="10"/>
        <v>3.9224418569913766E-2</v>
      </c>
      <c r="E180" s="4">
        <f t="shared" si="11"/>
        <v>2.0853490349756219</v>
      </c>
      <c r="F180" s="4">
        <f t="shared" si="12"/>
        <v>3.4597287879629062</v>
      </c>
      <c r="G180" s="4">
        <f t="shared" si="13"/>
        <v>4.3210735444252251</v>
      </c>
      <c r="I180" s="4">
        <f t="shared" si="14"/>
        <v>1.0392244185699138</v>
      </c>
    </row>
    <row r="181" spans="1:9" x14ac:dyDescent="0.2">
      <c r="A181" s="4">
        <f>IF('True_Odds_Calculator_3-way'!A182="","",'True_Odds_Calculator_3-way'!A182)</f>
        <v>1.61</v>
      </c>
      <c r="B181" s="4">
        <f>IF('True_Odds_Calculator_3-way'!B182="","",'True_Odds_Calculator_3-way'!B182)</f>
        <v>3.64</v>
      </c>
      <c r="C181" s="4">
        <f>IF('True_Odds_Calculator_3-way'!C182="","",'True_Odds_Calculator_3-way'!C182)</f>
        <v>6.69</v>
      </c>
      <c r="D181" s="4">
        <f t="shared" si="10"/>
        <v>4.5320118238815876E-2</v>
      </c>
      <c r="E181" s="4">
        <f t="shared" si="11"/>
        <v>1.6501342294006778</v>
      </c>
      <c r="F181" s="4">
        <f t="shared" si="12"/>
        <v>3.8518046117294951</v>
      </c>
      <c r="G181" s="4">
        <f t="shared" si="13"/>
        <v>7.4421304580452921</v>
      </c>
      <c r="I181" s="4">
        <f t="shared" si="14"/>
        <v>1.0453201182388159</v>
      </c>
    </row>
    <row r="182" spans="1:9" x14ac:dyDescent="0.2">
      <c r="A182" s="4">
        <f>IF('True_Odds_Calculator_3-way'!A183="","",'True_Odds_Calculator_3-way'!A183)</f>
        <v>1.57</v>
      </c>
      <c r="B182" s="4">
        <f>IF('True_Odds_Calculator_3-way'!B183="","",'True_Odds_Calculator_3-way'!B183)</f>
        <v>4.18</v>
      </c>
      <c r="C182" s="4">
        <f>IF('True_Odds_Calculator_3-way'!C183="","",'True_Odds_Calculator_3-way'!C183)</f>
        <v>6.36</v>
      </c>
      <c r="D182" s="4">
        <f t="shared" si="10"/>
        <v>3.3409829322516904E-2</v>
      </c>
      <c r="E182" s="4">
        <f t="shared" si="11"/>
        <v>1.59793913052711</v>
      </c>
      <c r="F182" s="4">
        <f t="shared" si="12"/>
        <v>4.3840836022768839</v>
      </c>
      <c r="G182" s="4">
        <f t="shared" si="13"/>
        <v>6.844809935158902</v>
      </c>
      <c r="I182" s="4">
        <f t="shared" si="14"/>
        <v>1.0334098293225169</v>
      </c>
    </row>
    <row r="183" spans="1:9" x14ac:dyDescent="0.2">
      <c r="A183" s="4">
        <f>IF('True_Odds_Calculator_3-way'!A184="","",'True_Odds_Calculator_3-way'!A184)</f>
        <v>1.66</v>
      </c>
      <c r="B183" s="4">
        <f>IF('True_Odds_Calculator_3-way'!B184="","",'True_Odds_Calculator_3-way'!B184)</f>
        <v>4.3899999999999997</v>
      </c>
      <c r="C183" s="4">
        <f>IF('True_Odds_Calculator_3-way'!C184="","",'True_Odds_Calculator_3-way'!C184)</f>
        <v>5.01</v>
      </c>
      <c r="D183" s="4">
        <f t="shared" si="10"/>
        <v>2.9800869759232906E-2</v>
      </c>
      <c r="E183" s="4">
        <f t="shared" si="11"/>
        <v>1.6878320373723945</v>
      </c>
      <c r="F183" s="4">
        <f t="shared" si="12"/>
        <v>4.5901709571132479</v>
      </c>
      <c r="G183" s="4">
        <f t="shared" si="13"/>
        <v>5.2723935979355909</v>
      </c>
      <c r="I183" s="4">
        <f t="shared" si="14"/>
        <v>1.0298008697592329</v>
      </c>
    </row>
    <row r="184" spans="1:9" x14ac:dyDescent="0.2">
      <c r="A184" s="4">
        <f>IF('True_Odds_Calculator_3-way'!A185="","",'True_Odds_Calculator_3-way'!A185)</f>
        <v>5.39</v>
      </c>
      <c r="B184" s="4">
        <f>IF('True_Odds_Calculator_3-way'!B185="","",'True_Odds_Calculator_3-way'!B185)</f>
        <v>4.3499999999999996</v>
      </c>
      <c r="C184" s="4">
        <f>IF('True_Odds_Calculator_3-way'!C185="","",'True_Odds_Calculator_3-way'!C185)</f>
        <v>1.64</v>
      </c>
      <c r="D184" s="4">
        <f t="shared" si="10"/>
        <v>2.5169911989568305E-2</v>
      </c>
      <c r="E184" s="4">
        <f t="shared" si="11"/>
        <v>5.6452910224839181</v>
      </c>
      <c r="F184" s="4">
        <f t="shared" si="12"/>
        <v>4.5147728304533361</v>
      </c>
      <c r="G184" s="4">
        <f t="shared" si="13"/>
        <v>1.6628804903904562</v>
      </c>
      <c r="I184" s="4">
        <f t="shared" si="14"/>
        <v>1.0251699119895683</v>
      </c>
    </row>
    <row r="185" spans="1:9" x14ac:dyDescent="0.2">
      <c r="A185" s="4">
        <f>IF('True_Odds_Calculator_3-way'!A186="","",'True_Odds_Calculator_3-way'!A186)</f>
        <v>3.07</v>
      </c>
      <c r="B185" s="4">
        <f>IF('True_Odds_Calculator_3-way'!B186="","",'True_Odds_Calculator_3-way'!B186)</f>
        <v>3.06</v>
      </c>
      <c r="C185" s="4">
        <f>IF('True_Odds_Calculator_3-way'!C186="","",'True_Odds_Calculator_3-way'!C186)</f>
        <v>2.5499999999999998</v>
      </c>
      <c r="D185" s="4">
        <f t="shared" si="10"/>
        <v>4.468714738881463E-2</v>
      </c>
      <c r="E185" s="4">
        <f t="shared" si="11"/>
        <v>3.2171183306317213</v>
      </c>
      <c r="F185" s="4">
        <f t="shared" si="12"/>
        <v>3.2061386544105948</v>
      </c>
      <c r="G185" s="4">
        <f t="shared" si="13"/>
        <v>2.6506837719380751</v>
      </c>
      <c r="I185" s="4">
        <f t="shared" si="14"/>
        <v>1.0446871473888146</v>
      </c>
    </row>
    <row r="186" spans="1:9" x14ac:dyDescent="0.2">
      <c r="A186" s="4">
        <f>IF('True_Odds_Calculator_3-way'!A187="","",'True_Odds_Calculator_3-way'!A187)</f>
        <v>1.24</v>
      </c>
      <c r="B186" s="4">
        <f>IF('True_Odds_Calculator_3-way'!B187="","",'True_Odds_Calculator_3-way'!B187)</f>
        <v>6.33</v>
      </c>
      <c r="C186" s="4">
        <f>IF('True_Odds_Calculator_3-way'!C187="","",'True_Odds_Calculator_3-way'!C187)</f>
        <v>14.61</v>
      </c>
      <c r="D186" s="4">
        <f t="shared" si="10"/>
        <v>3.2875765677894853E-2</v>
      </c>
      <c r="E186" s="4">
        <f t="shared" si="11"/>
        <v>1.2570820477335258</v>
      </c>
      <c r="F186" s="4">
        <f t="shared" si="12"/>
        <v>6.8018283120510308</v>
      </c>
      <c r="G186" s="4">
        <f t="shared" si="13"/>
        <v>17.395031083788499</v>
      </c>
      <c r="I186" s="4">
        <f t="shared" si="14"/>
        <v>1.0328757656778949</v>
      </c>
    </row>
    <row r="187" spans="1:9" x14ac:dyDescent="0.2">
      <c r="A187" s="4">
        <f>IF('True_Odds_Calculator_3-way'!A188="","",'True_Odds_Calculator_3-way'!A188)</f>
        <v>6.12</v>
      </c>
      <c r="B187" s="4">
        <f>IF('True_Odds_Calculator_3-way'!B188="","",'True_Odds_Calculator_3-way'!B188)</f>
        <v>4.0999999999999996</v>
      </c>
      <c r="C187" s="4">
        <f>IF('True_Odds_Calculator_3-way'!C188="","",'True_Odds_Calculator_3-way'!C188)</f>
        <v>1.62</v>
      </c>
      <c r="D187" s="4">
        <f t="shared" si="10"/>
        <v>2.4585082452131646E-2</v>
      </c>
      <c r="E187" s="4">
        <f t="shared" si="11"/>
        <v>6.4431468026020458</v>
      </c>
      <c r="F187" s="4">
        <f t="shared" si="12"/>
        <v>4.2425479685386502</v>
      </c>
      <c r="G187" s="4">
        <f t="shared" si="13"/>
        <v>1.6417963978984509</v>
      </c>
      <c r="I187" s="4">
        <f t="shared" si="14"/>
        <v>1.0245850824521316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3.38</v>
      </c>
      <c r="C188" s="4">
        <f>IF('True_Odds_Calculator_3-way'!C189="","",'True_Odds_Calculator_3-way'!C189)</f>
        <v>3.36</v>
      </c>
      <c r="D188" s="4">
        <f t="shared" si="10"/>
        <v>3.4005670145961675E-2</v>
      </c>
      <c r="E188" s="4">
        <f t="shared" si="11"/>
        <v>2.3299518921280815</v>
      </c>
      <c r="F188" s="4">
        <f t="shared" si="12"/>
        <v>3.5146572568990893</v>
      </c>
      <c r="G188" s="4">
        <f t="shared" si="13"/>
        <v>3.4930370329688598</v>
      </c>
      <c r="I188" s="4">
        <f t="shared" si="14"/>
        <v>1.0340056701459617</v>
      </c>
    </row>
    <row r="189" spans="1:9" x14ac:dyDescent="0.2">
      <c r="A189" s="4">
        <f>IF('True_Odds_Calculator_3-way'!A190="","",'True_Odds_Calculator_3-way'!A190)</f>
        <v>2.6</v>
      </c>
      <c r="B189" s="4">
        <f>IF('True_Odds_Calculator_3-way'!B190="","",'True_Odds_Calculator_3-way'!B190)</f>
        <v>3.2</v>
      </c>
      <c r="C189" s="4">
        <f>IF('True_Odds_Calculator_3-way'!C190="","",'True_Odds_Calculator_3-way'!C190)</f>
        <v>3.08</v>
      </c>
      <c r="D189" s="4">
        <f t="shared" si="10"/>
        <v>2.1790709290709254E-2</v>
      </c>
      <c r="E189" s="4">
        <f t="shared" si="11"/>
        <v>2.6500468810324858</v>
      </c>
      <c r="F189" s="4">
        <f t="shared" si="12"/>
        <v>3.276148915859812</v>
      </c>
      <c r="G189" s="4">
        <f t="shared" si="13"/>
        <v>3.1504819356107796</v>
      </c>
      <c r="I189" s="4">
        <f t="shared" si="14"/>
        <v>1.0217907092907093</v>
      </c>
    </row>
    <row r="190" spans="1:9" x14ac:dyDescent="0.2">
      <c r="A190" s="4">
        <f>IF('True_Odds_Calculator_3-way'!A191="","",'True_Odds_Calculator_3-way'!A191)</f>
        <v>2.85</v>
      </c>
      <c r="B190" s="4">
        <f>IF('True_Odds_Calculator_3-way'!B191="","",'True_Odds_Calculator_3-way'!B191)</f>
        <v>2.83</v>
      </c>
      <c r="C190" s="4">
        <f>IF('True_Odds_Calculator_3-way'!C191="","",'True_Odds_Calculator_3-way'!C191)</f>
        <v>3.15</v>
      </c>
      <c r="D190" s="4">
        <f t="shared" si="10"/>
        <v>2.1694400902137589E-2</v>
      </c>
      <c r="E190" s="4">
        <f t="shared" si="11"/>
        <v>2.9099736277707309</v>
      </c>
      <c r="F190" s="4">
        <f t="shared" si="12"/>
        <v>2.889126114780058</v>
      </c>
      <c r="G190" s="4">
        <f t="shared" si="13"/>
        <v>3.2234268296164248</v>
      </c>
      <c r="I190" s="4">
        <f t="shared" si="14"/>
        <v>1.0216944009021376</v>
      </c>
    </row>
    <row r="191" spans="1:9" x14ac:dyDescent="0.2">
      <c r="A191" s="4">
        <f>IF('True_Odds_Calculator_3-way'!A192="","",'True_Odds_Calculator_3-way'!A192)</f>
        <v>2.11</v>
      </c>
      <c r="B191" s="4">
        <f>IF('True_Odds_Calculator_3-way'!B192="","",'True_Odds_Calculator_3-way'!B192)</f>
        <v>3.3</v>
      </c>
      <c r="C191" s="4">
        <f>IF('True_Odds_Calculator_3-way'!C192="","",'True_Odds_Calculator_3-way'!C192)</f>
        <v>3.81</v>
      </c>
      <c r="D191" s="4">
        <f t="shared" si="10"/>
        <v>3.9431143920452438E-2</v>
      </c>
      <c r="E191" s="4">
        <f t="shared" si="11"/>
        <v>2.1701862927232702</v>
      </c>
      <c r="F191" s="4">
        <f t="shared" si="12"/>
        <v>3.4496249224683724</v>
      </c>
      <c r="G191" s="4">
        <f t="shared" si="13"/>
        <v>4.0108537398458797</v>
      </c>
      <c r="I191" s="4">
        <f t="shared" si="14"/>
        <v>1.0394311439204524</v>
      </c>
    </row>
    <row r="192" spans="1:9" x14ac:dyDescent="0.2">
      <c r="A192" s="4">
        <f>IF('True_Odds_Calculator_3-way'!A193="","",'True_Odds_Calculator_3-way'!A193)</f>
        <v>2.81</v>
      </c>
      <c r="B192" s="4">
        <f>IF('True_Odds_Calculator_3-way'!B193="","",'True_Odds_Calculator_3-way'!B193)</f>
        <v>2.98</v>
      </c>
      <c r="C192" s="4">
        <f>IF('True_Odds_Calculator_3-way'!C193="","",'True_Odds_Calculator_3-way'!C193)</f>
        <v>2.88</v>
      </c>
      <c r="D192" s="4">
        <f t="shared" si="10"/>
        <v>3.8664578141876405E-2</v>
      </c>
      <c r="E192" s="4">
        <f t="shared" si="11"/>
        <v>2.9155905053866364</v>
      </c>
      <c r="F192" s="4">
        <f t="shared" si="12"/>
        <v>3.0990236248317906</v>
      </c>
      <c r="G192" s="4">
        <f t="shared" si="13"/>
        <v>2.9910206911058208</v>
      </c>
      <c r="I192" s="4">
        <f t="shared" si="14"/>
        <v>1.0386645781418764</v>
      </c>
    </row>
    <row r="193" spans="1:9" x14ac:dyDescent="0.2">
      <c r="A193" s="4">
        <f>IF('True_Odds_Calculator_3-way'!A194="","",'True_Odds_Calculator_3-way'!A194)</f>
        <v>3.95</v>
      </c>
      <c r="B193" s="4">
        <f>IF('True_Odds_Calculator_3-way'!B194="","",'True_Odds_Calculator_3-way'!B194)</f>
        <v>3.55</v>
      </c>
      <c r="C193" s="4">
        <f>IF('True_Odds_Calculator_3-way'!C194="","",'True_Odds_Calculator_3-way'!C194)</f>
        <v>2</v>
      </c>
      <c r="D193" s="4">
        <f t="shared" si="10"/>
        <v>3.4854697807095825E-2</v>
      </c>
      <c r="E193" s="4">
        <f t="shared" si="11"/>
        <v>4.1399926190183303</v>
      </c>
      <c r="F193" s="4">
        <f t="shared" si="12"/>
        <v>3.702717570689845</v>
      </c>
      <c r="G193" s="4">
        <f t="shared" si="13"/>
        <v>2.0475784862496957</v>
      </c>
      <c r="I193" s="4">
        <f t="shared" si="14"/>
        <v>1.0348546978070958</v>
      </c>
    </row>
    <row r="194" spans="1:9" x14ac:dyDescent="0.2">
      <c r="A194" s="4">
        <f>IF('True_Odds_Calculator_3-way'!A195="","",'True_Odds_Calculator_3-way'!A195)</f>
        <v>2.5499999999999998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2.8</v>
      </c>
      <c r="D194" s="4">
        <f t="shared" si="10"/>
        <v>3.2585838868125272E-2</v>
      </c>
      <c r="E194" s="4">
        <f t="shared" si="11"/>
        <v>2.62264183665329</v>
      </c>
      <c r="F194" s="4">
        <f t="shared" si="12"/>
        <v>3.6707462121396017</v>
      </c>
      <c r="G194" s="4">
        <f t="shared" si="13"/>
        <v>2.8878288368113907</v>
      </c>
      <c r="I194" s="4">
        <f t="shared" si="14"/>
        <v>1.0325858388681253</v>
      </c>
    </row>
    <row r="195" spans="1:9" x14ac:dyDescent="0.2">
      <c r="A195" s="4">
        <f>IF('True_Odds_Calculator_3-way'!A196="","",'True_Odds_Calculator_3-way'!A196)</f>
        <v>1.75</v>
      </c>
      <c r="B195" s="4">
        <f>IF('True_Odds_Calculator_3-way'!B196="","",'True_Odds_Calculator_3-way'!B196)</f>
        <v>4.49</v>
      </c>
      <c r="C195" s="4">
        <f>IF('True_Odds_Calculator_3-way'!C196="","",'True_Odds_Calculator_3-way'!C196)</f>
        <v>4.16</v>
      </c>
      <c r="D195" s="4">
        <f t="shared" ref="D195:D258" si="15">IF(A195="","",((1/A195)+(1/B195)+(1/C195))-1)</f>
        <v>3.4530336033676834E-2</v>
      </c>
      <c r="E195" s="4">
        <f t="shared" ref="E195:E258" si="16">IF(A195="","",(3*A195)/(3-($D195*A195)))</f>
        <v>1.7859743381931101</v>
      </c>
      <c r="F195" s="4">
        <f t="shared" ref="F195:F258" si="17">IF(B195="","",(3*B195)/(3-($D195*B195)))</f>
        <v>4.7346907243871712</v>
      </c>
      <c r="G195" s="4">
        <f t="shared" ref="G195:G258" si="18">IF(C195="","",(3*C195)/(3-($D195*C195)))</f>
        <v>4.3692066405867109</v>
      </c>
      <c r="I195" s="4">
        <f t="shared" ref="I195:I258" si="19">IF(A195="","",D195+1)</f>
        <v>1.0345303360336768</v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1.79</v>
      </c>
      <c r="B2" s="4">
        <f>IF('True_Odds_Calculator_2-way'!B3="","",'True_Odds_Calculator_2-way'!B3)</f>
        <v>2.09</v>
      </c>
      <c r="C2" s="4">
        <f>1/A2</f>
        <v>0.55865921787709494</v>
      </c>
      <c r="D2">
        <f>1/B2</f>
        <v>0.47846889952153115</v>
      </c>
      <c r="E2">
        <f>C2+D2-1</f>
        <v>3.7128117398625982E-2</v>
      </c>
      <c r="F2">
        <f>C2+D2-(C2*D2)-1</f>
        <v>-0.23017294378658693</v>
      </c>
      <c r="G2">
        <v>0</v>
      </c>
      <c r="H2">
        <f>C2*D2</f>
        <v>0.26730106118521291</v>
      </c>
      <c r="I2">
        <f>((-4*F2*H2)^0.5)/(2*F2)</f>
        <v>-1.077638764691236</v>
      </c>
      <c r="J2">
        <f>(-((-4*F2*H2)^0.5))/(2*F2)</f>
        <v>1.077638764691236</v>
      </c>
      <c r="K2">
        <f>IF(A2="","",(C2/($J2+C2-($J2*C2))))</f>
        <v>0.54015086574792148</v>
      </c>
      <c r="L2">
        <f>IF(B2="","",(D2/($J2+D2-($J2*D2))))</f>
        <v>0.45984913425207868</v>
      </c>
      <c r="M2">
        <f>IF(A2="","",1/K2)</f>
        <v>1.8513346241060764</v>
      </c>
      <c r="N2">
        <f>IF(B2="","",1/L2)</f>
        <v>2.1746262535134471</v>
      </c>
    </row>
    <row r="3" spans="1:14" x14ac:dyDescent="0.25">
      <c r="A3" s="4">
        <f>IF('True_Odds_Calculator_2-way'!A4="","",'True_Odds_Calculator_2-way'!A4)</f>
        <v>1.54</v>
      </c>
      <c r="B3" s="4">
        <f>IF('True_Odds_Calculator_2-way'!B4="","",'True_Odds_Calculator_2-way'!B4)</f>
        <v>2.61</v>
      </c>
      <c r="C3" s="4">
        <f t="shared" ref="C3:C66" si="0">1/A3</f>
        <v>0.64935064935064934</v>
      </c>
      <c r="D3">
        <f t="shared" ref="D3:D66" si="1">1/B3</f>
        <v>0.38314176245210729</v>
      </c>
      <c r="E3">
        <f t="shared" ref="E3:E66" si="2">C3+D3-1</f>
        <v>3.2492411802756749E-2</v>
      </c>
      <c r="F3">
        <f t="shared" ref="F3:F66" si="3">C3+D3-(C3*D3)-1</f>
        <v>-0.21630094043887138</v>
      </c>
      <c r="G3">
        <v>0</v>
      </c>
      <c r="H3">
        <f t="shared" ref="H3:H66" si="4">C3*D3</f>
        <v>0.2487933522416281</v>
      </c>
      <c r="I3">
        <f t="shared" ref="I3:I66" si="5">((-4*F3*H3)^0.5)/(2*F3)</f>
        <v>-1.0724824201463117</v>
      </c>
      <c r="J3">
        <f t="shared" ref="J3:J66" si="6">(-((-4*F3*H3)^0.5))/(2*F3)</f>
        <v>1.0724824201463117</v>
      </c>
      <c r="K3">
        <f t="shared" ref="K3:K66" si="7">IF(A3="","",(C3/($J3+C3-($J3*C3))))</f>
        <v>0.63325587282691287</v>
      </c>
      <c r="L3">
        <f t="shared" ref="L3:L66" si="8">IF(B3="","",(D3/($J3+D3-($J3*D3))))</f>
        <v>0.36674412717308713</v>
      </c>
      <c r="M3">
        <f t="shared" ref="M3:M66" si="9">IF(A3="","",1/K3)</f>
        <v>1.5791405068790083</v>
      </c>
      <c r="N3">
        <f t="shared" ref="N3:N66" si="10">IF(B3="","",1/L3)</f>
        <v>2.7266966964355612</v>
      </c>
    </row>
    <row r="4" spans="1:14" x14ac:dyDescent="0.25">
      <c r="A4" s="4">
        <f>IF('True_Odds_Calculator_2-way'!A5="","",'True_Odds_Calculator_2-way'!A5)</f>
        <v>1.53</v>
      </c>
      <c r="B4" s="4">
        <f>IF('True_Odds_Calculator_2-way'!B5="","",'True_Odds_Calculator_2-way'!B5)</f>
        <v>2.59</v>
      </c>
      <c r="C4" s="4">
        <f t="shared" si="0"/>
        <v>0.65359477124183007</v>
      </c>
      <c r="D4">
        <f t="shared" si="1"/>
        <v>0.38610038610038611</v>
      </c>
      <c r="E4">
        <f t="shared" si="2"/>
        <v>3.9695157342216181E-2</v>
      </c>
      <c r="F4">
        <f t="shared" si="3"/>
        <v>-0.21265803618744794</v>
      </c>
      <c r="G4">
        <v>0</v>
      </c>
      <c r="H4">
        <f t="shared" si="4"/>
        <v>0.25235319352966412</v>
      </c>
      <c r="I4">
        <f t="shared" si="5"/>
        <v>-1.0893401305464636</v>
      </c>
      <c r="J4">
        <f t="shared" si="6"/>
        <v>1.0893401305464636</v>
      </c>
      <c r="K4">
        <f t="shared" si="7"/>
        <v>0.63397459621556129</v>
      </c>
      <c r="L4">
        <f t="shared" si="8"/>
        <v>0.36602540378443871</v>
      </c>
      <c r="M4">
        <f t="shared" si="9"/>
        <v>1.577350269189626</v>
      </c>
      <c r="N4">
        <f t="shared" si="10"/>
        <v>2.7320508075688767</v>
      </c>
    </row>
    <row r="5" spans="1:14" x14ac:dyDescent="0.25">
      <c r="A5" s="4">
        <f>IF('True_Odds_Calculator_2-way'!A6="","",'True_Odds_Calculator_2-way'!A6)</f>
        <v>1.48</v>
      </c>
      <c r="B5" s="4">
        <f>IF('True_Odds_Calculator_2-way'!B6="","",'True_Odds_Calculator_2-way'!B6)</f>
        <v>2.75</v>
      </c>
      <c r="C5" s="4">
        <f t="shared" si="0"/>
        <v>0.67567567567567566</v>
      </c>
      <c r="D5">
        <f t="shared" si="1"/>
        <v>0.36363636363636365</v>
      </c>
      <c r="E5">
        <f t="shared" si="2"/>
        <v>3.9312039312039193E-2</v>
      </c>
      <c r="F5">
        <f t="shared" si="3"/>
        <v>-0.20638820638820654</v>
      </c>
      <c r="G5">
        <v>0</v>
      </c>
      <c r="H5">
        <f t="shared" si="4"/>
        <v>0.24570024570024571</v>
      </c>
      <c r="I5">
        <f t="shared" si="5"/>
        <v>-1.0910894511799616</v>
      </c>
      <c r="J5">
        <f t="shared" si="6"/>
        <v>1.0910894511799616</v>
      </c>
      <c r="K5">
        <f t="shared" si="7"/>
        <v>0.65628729213293868</v>
      </c>
      <c r="L5">
        <f t="shared" si="8"/>
        <v>0.34371270786706143</v>
      </c>
      <c r="M5">
        <f t="shared" si="9"/>
        <v>1.5237229365663816</v>
      </c>
      <c r="N5">
        <f t="shared" si="10"/>
        <v>2.9094065395649333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1.72</v>
      </c>
      <c r="C6" s="4">
        <f t="shared" si="0"/>
        <v>0.4504504504504504</v>
      </c>
      <c r="D6">
        <f t="shared" si="1"/>
        <v>0.58139534883720934</v>
      </c>
      <c r="E6">
        <f t="shared" si="2"/>
        <v>3.1845799287659737E-2</v>
      </c>
      <c r="F6">
        <f t="shared" si="3"/>
        <v>-0.23004399748585791</v>
      </c>
      <c r="G6">
        <v>0</v>
      </c>
      <c r="H6">
        <f t="shared" si="4"/>
        <v>0.2618897967735177</v>
      </c>
      <c r="I6">
        <f t="shared" si="5"/>
        <v>-1.0669739994407998</v>
      </c>
      <c r="J6">
        <f t="shared" si="6"/>
        <v>1.0669739994407998</v>
      </c>
      <c r="K6">
        <f t="shared" si="7"/>
        <v>0.43445992221759705</v>
      </c>
      <c r="L6">
        <f t="shared" si="8"/>
        <v>0.56554007778240289</v>
      </c>
      <c r="M6">
        <f t="shared" si="9"/>
        <v>2.3017082793177757</v>
      </c>
      <c r="N6">
        <f t="shared" si="10"/>
        <v>1.768221279597376</v>
      </c>
    </row>
    <row r="7" spans="1:14" x14ac:dyDescent="0.25">
      <c r="A7" s="4">
        <f>IF('True_Odds_Calculator_2-way'!A8="","",'True_Odds_Calculator_2-way'!A8)</f>
        <v>1.5</v>
      </c>
      <c r="B7" s="4">
        <f>IF('True_Odds_Calculator_2-way'!B8="","",'True_Odds_Calculator_2-way'!B8)</f>
        <v>2.69</v>
      </c>
      <c r="C7" s="4">
        <f t="shared" si="0"/>
        <v>0.66666666666666663</v>
      </c>
      <c r="D7">
        <f t="shared" si="1"/>
        <v>0.37174721189591081</v>
      </c>
      <c r="E7">
        <f t="shared" si="2"/>
        <v>3.8413878562577386E-2</v>
      </c>
      <c r="F7">
        <f t="shared" si="3"/>
        <v>-0.20941759603469645</v>
      </c>
      <c r="G7">
        <v>0</v>
      </c>
      <c r="H7">
        <f t="shared" si="4"/>
        <v>0.24783147459727387</v>
      </c>
      <c r="I7">
        <f t="shared" si="5"/>
        <v>-1.0878565864408423</v>
      </c>
      <c r="J7">
        <f t="shared" si="6"/>
        <v>1.0878565864408423</v>
      </c>
      <c r="K7">
        <f t="shared" si="7"/>
        <v>0.64769847433402361</v>
      </c>
      <c r="L7">
        <f t="shared" si="8"/>
        <v>0.35230152566597633</v>
      </c>
      <c r="M7">
        <f t="shared" si="9"/>
        <v>1.5439282932204215</v>
      </c>
      <c r="N7">
        <f t="shared" si="10"/>
        <v>2.838477631085023</v>
      </c>
    </row>
    <row r="8" spans="1:14" x14ac:dyDescent="0.25">
      <c r="A8" s="4">
        <f>IF('True_Odds_Calculator_2-way'!A9="","",'True_Odds_Calculator_2-way'!A9)</f>
        <v>2.21</v>
      </c>
      <c r="B8" s="4">
        <f>IF('True_Odds_Calculator_2-way'!B9="","",'True_Odds_Calculator_2-way'!B9)</f>
        <v>1.68</v>
      </c>
      <c r="C8" s="4">
        <f t="shared" si="0"/>
        <v>0.45248868778280543</v>
      </c>
      <c r="D8">
        <f t="shared" si="1"/>
        <v>0.59523809523809523</v>
      </c>
      <c r="E8">
        <f t="shared" si="2"/>
        <v>4.772678302090072E-2</v>
      </c>
      <c r="F8">
        <f t="shared" si="3"/>
        <v>-0.22161172161172149</v>
      </c>
      <c r="G8">
        <v>0</v>
      </c>
      <c r="H8">
        <f t="shared" si="4"/>
        <v>0.26933850463262227</v>
      </c>
      <c r="I8">
        <f t="shared" si="5"/>
        <v>-1.1024346592560592</v>
      </c>
      <c r="J8">
        <f t="shared" si="6"/>
        <v>1.1024346592560592</v>
      </c>
      <c r="K8">
        <f t="shared" si="7"/>
        <v>0.42845893893563264</v>
      </c>
      <c r="L8">
        <f t="shared" si="8"/>
        <v>0.57154106106436731</v>
      </c>
      <c r="M8">
        <f t="shared" si="9"/>
        <v>2.3339459376998315</v>
      </c>
      <c r="N8">
        <f t="shared" si="10"/>
        <v>1.7496555682941202</v>
      </c>
    </row>
    <row r="9" spans="1:14" x14ac:dyDescent="0.25">
      <c r="A9" s="4">
        <f>IF('True_Odds_Calculator_2-way'!A10="","",'True_Odds_Calculator_2-way'!A10)</f>
        <v>2.2200000000000002</v>
      </c>
      <c r="B9" s="4">
        <f>IF('True_Odds_Calculator_2-way'!B10="","",'True_Odds_Calculator_2-way'!B10)</f>
        <v>1.71</v>
      </c>
      <c r="C9" s="4">
        <f t="shared" si="0"/>
        <v>0.4504504504504504</v>
      </c>
      <c r="D9">
        <f t="shared" si="1"/>
        <v>0.58479532163742687</v>
      </c>
      <c r="E9">
        <f t="shared" si="2"/>
        <v>3.5245772087877381E-2</v>
      </c>
      <c r="F9">
        <f t="shared" si="3"/>
        <v>-0.2281755439650176</v>
      </c>
      <c r="G9">
        <v>0</v>
      </c>
      <c r="H9">
        <f t="shared" si="4"/>
        <v>0.26342131605289498</v>
      </c>
      <c r="I9">
        <f t="shared" si="5"/>
        <v>-1.0744616281415775</v>
      </c>
      <c r="J9">
        <f t="shared" si="6"/>
        <v>1.0744616281415775</v>
      </c>
      <c r="K9">
        <f t="shared" si="7"/>
        <v>0.43274247509065539</v>
      </c>
      <c r="L9">
        <f t="shared" si="8"/>
        <v>0.56725752490934445</v>
      </c>
      <c r="M9">
        <f t="shared" si="9"/>
        <v>2.310843186332725</v>
      </c>
      <c r="N9">
        <f t="shared" si="10"/>
        <v>1.7628677559805201</v>
      </c>
    </row>
    <row r="10" spans="1:14" x14ac:dyDescent="0.25">
      <c r="A10" s="4">
        <f>IF('True_Odds_Calculator_2-way'!A11="","",'True_Odds_Calculator_2-way'!A11)</f>
        <v>2.31</v>
      </c>
      <c r="B10" s="4">
        <f>IF('True_Odds_Calculator_2-way'!B11="","",'True_Odds_Calculator_2-way'!B11)</f>
        <v>1.66</v>
      </c>
      <c r="C10" s="4">
        <f t="shared" si="0"/>
        <v>0.4329004329004329</v>
      </c>
      <c r="D10">
        <f t="shared" si="1"/>
        <v>0.60240963855421692</v>
      </c>
      <c r="E10">
        <f t="shared" si="2"/>
        <v>3.5310071454649705E-2</v>
      </c>
      <c r="F10">
        <f t="shared" si="3"/>
        <v>-0.22547332185886404</v>
      </c>
      <c r="G10">
        <v>0</v>
      </c>
      <c r="H10">
        <f t="shared" si="4"/>
        <v>0.2607833933135138</v>
      </c>
      <c r="I10">
        <f t="shared" si="5"/>
        <v>-1.0754553500909856</v>
      </c>
      <c r="J10">
        <f t="shared" si="6"/>
        <v>1.0754553500909856</v>
      </c>
      <c r="K10">
        <f t="shared" si="7"/>
        <v>0.41513645490564033</v>
      </c>
      <c r="L10">
        <f t="shared" si="8"/>
        <v>0.58486354509435967</v>
      </c>
      <c r="M10">
        <f t="shared" si="9"/>
        <v>2.4088465086191913</v>
      </c>
      <c r="N10">
        <f t="shared" si="10"/>
        <v>1.7098005310600506</v>
      </c>
    </row>
    <row r="11" spans="1:14" x14ac:dyDescent="0.25">
      <c r="A11" s="4">
        <f>IF('True_Odds_Calculator_2-way'!A12="","",'True_Odds_Calculator_2-way'!A12)</f>
        <v>2.16</v>
      </c>
      <c r="B11" s="4">
        <f>IF('True_Odds_Calculator_2-way'!B12="","",'True_Odds_Calculator_2-way'!B12)</f>
        <v>1.71</v>
      </c>
      <c r="C11" s="4">
        <f t="shared" si="0"/>
        <v>0.46296296296296291</v>
      </c>
      <c r="D11">
        <f t="shared" si="1"/>
        <v>0.58479532163742687</v>
      </c>
      <c r="E11">
        <f t="shared" si="2"/>
        <v>4.7758284600389889E-2</v>
      </c>
      <c r="F11">
        <f t="shared" si="3"/>
        <v>-0.22298029023175214</v>
      </c>
      <c r="G11">
        <v>0</v>
      </c>
      <c r="H11">
        <f t="shared" si="4"/>
        <v>0.27073857483214203</v>
      </c>
      <c r="I11">
        <f t="shared" si="5"/>
        <v>-1.1018991068031498</v>
      </c>
      <c r="J11">
        <f t="shared" si="6"/>
        <v>1.1018991068031498</v>
      </c>
      <c r="K11">
        <f t="shared" si="7"/>
        <v>0.43894245414016486</v>
      </c>
      <c r="L11">
        <f t="shared" si="8"/>
        <v>0.56105754585983503</v>
      </c>
      <c r="M11">
        <f t="shared" si="9"/>
        <v>2.2782029638916539</v>
      </c>
      <c r="N11">
        <f t="shared" si="10"/>
        <v>1.7823483658302366</v>
      </c>
    </row>
    <row r="12" spans="1:14" x14ac:dyDescent="0.25">
      <c r="A12" s="4">
        <f>IF('True_Odds_Calculator_2-way'!A13="","",'True_Odds_Calculator_2-way'!A13)</f>
        <v>2.4700000000000002</v>
      </c>
      <c r="B12" s="4">
        <f>IF('True_Odds_Calculator_2-way'!B13="","",'True_Odds_Calculator_2-way'!B13)</f>
        <v>1.6</v>
      </c>
      <c r="C12" s="4">
        <f t="shared" si="0"/>
        <v>0.40485829959514169</v>
      </c>
      <c r="D12">
        <f t="shared" si="1"/>
        <v>0.625</v>
      </c>
      <c r="E12">
        <f t="shared" si="2"/>
        <v>2.9858299595141746E-2</v>
      </c>
      <c r="F12">
        <f t="shared" si="3"/>
        <v>-0.22317813765182182</v>
      </c>
      <c r="G12">
        <v>0</v>
      </c>
      <c r="H12">
        <f t="shared" si="4"/>
        <v>0.25303643724696356</v>
      </c>
      <c r="I12">
        <f t="shared" si="5"/>
        <v>-1.0647942749999</v>
      </c>
      <c r="J12">
        <f t="shared" si="6"/>
        <v>1.0647942749999</v>
      </c>
      <c r="K12">
        <f t="shared" si="7"/>
        <v>0.38982592017231221</v>
      </c>
      <c r="L12">
        <f t="shared" si="8"/>
        <v>0.61017407982768768</v>
      </c>
      <c r="M12">
        <f t="shared" si="9"/>
        <v>2.5652475842498532</v>
      </c>
      <c r="N12">
        <f t="shared" si="10"/>
        <v>1.6388765649999402</v>
      </c>
    </row>
    <row r="13" spans="1:14" x14ac:dyDescent="0.25">
      <c r="A13" s="4">
        <f>IF('True_Odds_Calculator_2-way'!A14="","",'True_Odds_Calculator_2-way'!A14)</f>
        <v>2.0099999999999998</v>
      </c>
      <c r="B13" s="4">
        <f>IF('True_Odds_Calculator_2-way'!B14="","",'True_Odds_Calculator_2-way'!B14)</f>
        <v>1.9</v>
      </c>
      <c r="C13" s="4">
        <f t="shared" si="0"/>
        <v>0.49751243781094534</v>
      </c>
      <c r="D13">
        <f t="shared" si="1"/>
        <v>0.52631578947368418</v>
      </c>
      <c r="E13">
        <f t="shared" si="2"/>
        <v>2.3828227284629522E-2</v>
      </c>
      <c r="F13">
        <f t="shared" si="3"/>
        <v>-0.23802042419481539</v>
      </c>
      <c r="G13">
        <v>0</v>
      </c>
      <c r="H13">
        <f t="shared" si="4"/>
        <v>0.26184865147944492</v>
      </c>
      <c r="I13">
        <f t="shared" si="5"/>
        <v>-1.0488612925459211</v>
      </c>
      <c r="J13">
        <f t="shared" si="6"/>
        <v>1.0488612925459211</v>
      </c>
      <c r="K13">
        <f t="shared" si="7"/>
        <v>0.48559013567492909</v>
      </c>
      <c r="L13">
        <f t="shared" si="8"/>
        <v>0.51440986432507074</v>
      </c>
      <c r="M13">
        <f t="shared" si="9"/>
        <v>2.0593499054713802</v>
      </c>
      <c r="N13">
        <f t="shared" si="10"/>
        <v>1.9439751632913294</v>
      </c>
    </row>
    <row r="14" spans="1:14" x14ac:dyDescent="0.25">
      <c r="A14" s="4">
        <f>IF('True_Odds_Calculator_2-way'!A15="","",'True_Odds_Calculator_2-way'!A15)</f>
        <v>2.2799999999999998</v>
      </c>
      <c r="B14" s="4">
        <f>IF('True_Odds_Calculator_2-way'!B15="","",'True_Odds_Calculator_2-way'!B15)</f>
        <v>1.68</v>
      </c>
      <c r="C14" s="4">
        <f t="shared" si="0"/>
        <v>0.43859649122807021</v>
      </c>
      <c r="D14">
        <f t="shared" si="1"/>
        <v>0.59523809523809523</v>
      </c>
      <c r="E14">
        <f t="shared" si="2"/>
        <v>3.383458646616555E-2</v>
      </c>
      <c r="F14">
        <f t="shared" si="3"/>
        <v>-0.2272347535505429</v>
      </c>
      <c r="G14">
        <v>0</v>
      </c>
      <c r="H14">
        <f t="shared" si="4"/>
        <v>0.26106934001670845</v>
      </c>
      <c r="I14">
        <f t="shared" si="5"/>
        <v>-1.0718661571406805</v>
      </c>
      <c r="J14">
        <f t="shared" si="6"/>
        <v>1.0718661571406805</v>
      </c>
      <c r="K14">
        <f t="shared" si="7"/>
        <v>0.42158717195874679</v>
      </c>
      <c r="L14">
        <f t="shared" si="8"/>
        <v>0.57841282804125305</v>
      </c>
      <c r="M14">
        <f t="shared" si="9"/>
        <v>2.3719886811400706</v>
      </c>
      <c r="N14">
        <f t="shared" si="10"/>
        <v>1.728868986855663</v>
      </c>
    </row>
    <row r="15" spans="1:14" x14ac:dyDescent="0.25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0.49504950495049505</v>
      </c>
      <c r="D15">
        <f t="shared" si="1"/>
        <v>0.53475935828876997</v>
      </c>
      <c r="E15">
        <f t="shared" si="2"/>
        <v>2.9808863239265015E-2</v>
      </c>
      <c r="F15">
        <f t="shared" si="3"/>
        <v>-0.23492349234923493</v>
      </c>
      <c r="G15">
        <v>0</v>
      </c>
      <c r="H15">
        <f t="shared" si="4"/>
        <v>0.2647323555885</v>
      </c>
      <c r="I15">
        <f t="shared" si="5"/>
        <v>-1.0615495921641367</v>
      </c>
      <c r="J15">
        <f t="shared" si="6"/>
        <v>1.0615495921641367</v>
      </c>
      <c r="K15">
        <f t="shared" si="7"/>
        <v>0.48012738724303272</v>
      </c>
      <c r="L15">
        <f t="shared" si="8"/>
        <v>0.51987261275696728</v>
      </c>
      <c r="M15">
        <f t="shared" si="9"/>
        <v>2.0827805840074194</v>
      </c>
      <c r="N15">
        <f t="shared" si="10"/>
        <v>1.9235481451827992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0.47393364928909953</v>
      </c>
      <c r="D17">
        <f t="shared" si="1"/>
        <v>0.5617977528089888</v>
      </c>
      <c r="E17">
        <f t="shared" si="2"/>
        <v>3.5731402098088338E-2</v>
      </c>
      <c r="F17">
        <f t="shared" si="3"/>
        <v>-0.23052345705309119</v>
      </c>
      <c r="G17">
        <v>0</v>
      </c>
      <c r="H17">
        <f t="shared" si="4"/>
        <v>0.26625485915117952</v>
      </c>
      <c r="I17">
        <f t="shared" si="5"/>
        <v>-1.0747098003652684</v>
      </c>
      <c r="J17">
        <f t="shared" si="6"/>
        <v>1.0747098003652684</v>
      </c>
      <c r="K17">
        <f t="shared" si="7"/>
        <v>0.45601134895833134</v>
      </c>
      <c r="L17">
        <f t="shared" si="8"/>
        <v>0.54398865104166871</v>
      </c>
      <c r="M17">
        <f t="shared" si="9"/>
        <v>2.192927878405448</v>
      </c>
      <c r="N17">
        <f t="shared" si="10"/>
        <v>1.838273644284909</v>
      </c>
    </row>
    <row r="18" spans="1:14" x14ac:dyDescent="0.25">
      <c r="A18" s="4">
        <f>IF('True_Odds_Calculator_2-way'!A19="","",'True_Odds_Calculator_2-way'!A19)</f>
        <v>1.62</v>
      </c>
      <c r="B18" s="4">
        <f>IF('True_Odds_Calculator_2-way'!B19="","",'True_Odds_Calculator_2-way'!B19)</f>
        <v>2.37</v>
      </c>
      <c r="C18" s="4">
        <f t="shared" si="0"/>
        <v>0.61728395061728392</v>
      </c>
      <c r="D18">
        <f t="shared" si="1"/>
        <v>0.42194092827004215</v>
      </c>
      <c r="E18">
        <f t="shared" si="2"/>
        <v>3.9224878887325954E-2</v>
      </c>
      <c r="F18">
        <f t="shared" si="3"/>
        <v>-0.22123248424232966</v>
      </c>
      <c r="G18">
        <v>0</v>
      </c>
      <c r="H18">
        <f t="shared" si="4"/>
        <v>0.26045736312965562</v>
      </c>
      <c r="I18">
        <f t="shared" si="5"/>
        <v>-1.0850353103361388</v>
      </c>
      <c r="J18">
        <f t="shared" si="6"/>
        <v>1.0850353103361388</v>
      </c>
      <c r="K18">
        <f t="shared" si="7"/>
        <v>0.59782800986731122</v>
      </c>
      <c r="L18">
        <f t="shared" si="8"/>
        <v>0.40217199013268901</v>
      </c>
      <c r="M18">
        <f t="shared" si="9"/>
        <v>1.672721892408406</v>
      </c>
      <c r="N18">
        <f t="shared" si="10"/>
        <v>2.4864983751605103</v>
      </c>
    </row>
    <row r="19" spans="1:14" x14ac:dyDescent="0.25">
      <c r="A19" s="4">
        <f>IF('True_Odds_Calculator_2-way'!A20="","",'True_Odds_Calculator_2-way'!A20)</f>
        <v>1.93</v>
      </c>
      <c r="B19" s="4">
        <f>IF('True_Odds_Calculator_2-way'!B20="","",'True_Odds_Calculator_2-way'!B20)</f>
        <v>1.98</v>
      </c>
      <c r="C19" s="4">
        <f t="shared" si="0"/>
        <v>0.5181347150259068</v>
      </c>
      <c r="D19">
        <f t="shared" si="1"/>
        <v>0.50505050505050508</v>
      </c>
      <c r="E19">
        <f t="shared" si="2"/>
        <v>2.3185220076411994E-2</v>
      </c>
      <c r="F19">
        <f t="shared" si="3"/>
        <v>-0.23849897943162168</v>
      </c>
      <c r="G19">
        <v>0</v>
      </c>
      <c r="H19">
        <f t="shared" si="4"/>
        <v>0.26168419950803373</v>
      </c>
      <c r="I19">
        <f t="shared" si="5"/>
        <v>-1.0474793930096669</v>
      </c>
      <c r="J19">
        <f t="shared" si="6"/>
        <v>1.0474793930096669</v>
      </c>
      <c r="K19">
        <f t="shared" si="7"/>
        <v>0.50654562421980165</v>
      </c>
      <c r="L19">
        <f t="shared" si="8"/>
        <v>0.49345437578019818</v>
      </c>
      <c r="M19">
        <f t="shared" si="9"/>
        <v>1.9741558354989901</v>
      </c>
      <c r="N19">
        <f t="shared" si="10"/>
        <v>2.0265298051494733</v>
      </c>
    </row>
    <row r="20" spans="1:14" x14ac:dyDescent="0.25">
      <c r="A20" s="4">
        <f>IF('True_Odds_Calculator_2-way'!A21="","",'True_Odds_Calculator_2-way'!A21)</f>
        <v>1.42</v>
      </c>
      <c r="B20" s="4">
        <f>IF('True_Odds_Calculator_2-way'!B21="","",'True_Odds_Calculator_2-way'!B21)</f>
        <v>3.02</v>
      </c>
      <c r="C20" s="4">
        <f t="shared" si="0"/>
        <v>0.70422535211267612</v>
      </c>
      <c r="D20">
        <f t="shared" si="1"/>
        <v>0.33112582781456956</v>
      </c>
      <c r="E20">
        <f t="shared" si="2"/>
        <v>3.5351179927245679E-2</v>
      </c>
      <c r="F20">
        <f t="shared" si="3"/>
        <v>-0.19783602275907097</v>
      </c>
      <c r="G20">
        <v>0</v>
      </c>
      <c r="H20">
        <f t="shared" si="4"/>
        <v>0.23318720268631662</v>
      </c>
      <c r="I20">
        <f t="shared" si="5"/>
        <v>-1.0856745817698685</v>
      </c>
      <c r="J20">
        <f t="shared" si="6"/>
        <v>1.0856745817698685</v>
      </c>
      <c r="K20">
        <f t="shared" si="7"/>
        <v>0.68682105301652729</v>
      </c>
      <c r="L20">
        <f t="shared" si="8"/>
        <v>0.31317894698347271</v>
      </c>
      <c r="M20">
        <f t="shared" si="9"/>
        <v>1.4559833243433447</v>
      </c>
      <c r="N20">
        <f t="shared" si="10"/>
        <v>3.1930626551751344</v>
      </c>
    </row>
    <row r="21" spans="1:14" x14ac:dyDescent="0.25">
      <c r="A21" s="4">
        <f>IF('True_Odds_Calculator_2-way'!A22="","",'True_Odds_Calculator_2-way'!A22)</f>
        <v>1.47</v>
      </c>
      <c r="B21" s="4">
        <f>IF('True_Odds_Calculator_2-way'!B22="","",'True_Odds_Calculator_2-way'!B22)</f>
        <v>2.84</v>
      </c>
      <c r="C21" s="4">
        <f t="shared" si="0"/>
        <v>0.68027210884353739</v>
      </c>
      <c r="D21">
        <f t="shared" si="1"/>
        <v>0.35211267605633806</v>
      </c>
      <c r="E21">
        <f t="shared" si="2"/>
        <v>3.2384784899875507E-2</v>
      </c>
      <c r="F21">
        <f t="shared" si="3"/>
        <v>-0.20714764779151096</v>
      </c>
      <c r="G21">
        <v>0</v>
      </c>
      <c r="H21">
        <f t="shared" si="4"/>
        <v>0.23953243269138644</v>
      </c>
      <c r="I21">
        <f t="shared" si="5"/>
        <v>-1.0753309840483507</v>
      </c>
      <c r="J21">
        <f t="shared" si="6"/>
        <v>1.0753309840483507</v>
      </c>
      <c r="K21">
        <f t="shared" si="7"/>
        <v>0.66427282116422348</v>
      </c>
      <c r="L21">
        <f t="shared" si="8"/>
        <v>0.33572717883577641</v>
      </c>
      <c r="M21">
        <f t="shared" si="9"/>
        <v>1.5054055625027252</v>
      </c>
      <c r="N21">
        <f t="shared" si="10"/>
        <v>2.9786090106489649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1.7</v>
      </c>
      <c r="B23" s="4">
        <f>IF('True_Odds_Calculator_2-way'!B24="","",'True_Odds_Calculator_2-way'!B24)</f>
        <v>2.2599999999999998</v>
      </c>
      <c r="C23" s="4">
        <f t="shared" si="0"/>
        <v>0.58823529411764708</v>
      </c>
      <c r="D23">
        <f t="shared" si="1"/>
        <v>0.44247787610619471</v>
      </c>
      <c r="E23">
        <f t="shared" si="2"/>
        <v>3.0713170223841679E-2</v>
      </c>
      <c r="F23">
        <f t="shared" si="3"/>
        <v>-0.2295679333680376</v>
      </c>
      <c r="G23">
        <v>0</v>
      </c>
      <c r="H23">
        <f t="shared" si="4"/>
        <v>0.26028110359187923</v>
      </c>
      <c r="I23">
        <f t="shared" si="5"/>
        <v>-1.0647942749998995</v>
      </c>
      <c r="J23">
        <f t="shared" si="6"/>
        <v>1.0647942749998995</v>
      </c>
      <c r="K23">
        <f t="shared" si="7"/>
        <v>0.57294901687515787</v>
      </c>
      <c r="L23">
        <f t="shared" si="8"/>
        <v>0.42705098312484241</v>
      </c>
      <c r="M23">
        <f t="shared" si="9"/>
        <v>1.7453559924999296</v>
      </c>
      <c r="N23">
        <f t="shared" si="10"/>
        <v>2.3416407864998732</v>
      </c>
    </row>
    <row r="24" spans="1:14" x14ac:dyDescent="0.25">
      <c r="A24" s="4">
        <f>IF('True_Odds_Calculator_2-way'!A25="","",'True_Odds_Calculator_2-way'!A25)</f>
        <v>1.9</v>
      </c>
      <c r="B24" s="4">
        <f>IF('True_Odds_Calculator_2-way'!B25="","",'True_Odds_Calculator_2-way'!B25)</f>
        <v>2</v>
      </c>
      <c r="C24" s="4">
        <f t="shared" si="0"/>
        <v>0.52631578947368418</v>
      </c>
      <c r="D24">
        <f t="shared" si="1"/>
        <v>0.5</v>
      </c>
      <c r="E24">
        <f t="shared" si="2"/>
        <v>2.631578947368407E-2</v>
      </c>
      <c r="F24">
        <f t="shared" si="3"/>
        <v>-0.23684210526315796</v>
      </c>
      <c r="G24">
        <v>0</v>
      </c>
      <c r="H24">
        <f t="shared" si="4"/>
        <v>0.26315789473684209</v>
      </c>
      <c r="I24">
        <f t="shared" si="5"/>
        <v>-1.0540925533894596</v>
      </c>
      <c r="J24">
        <f t="shared" si="6"/>
        <v>1.0540925533894596</v>
      </c>
      <c r="K24">
        <f t="shared" si="7"/>
        <v>0.51316701949486188</v>
      </c>
      <c r="L24">
        <f t="shared" si="8"/>
        <v>0.48683298050513807</v>
      </c>
      <c r="M24">
        <f t="shared" si="9"/>
        <v>1.9486832980505142</v>
      </c>
      <c r="N24">
        <f t="shared" si="10"/>
        <v>2.0540925533894594</v>
      </c>
    </row>
    <row r="25" spans="1:14" x14ac:dyDescent="0.25">
      <c r="A25" s="4">
        <f>IF('True_Odds_Calculator_2-way'!A26="","",'True_Odds_Calculator_2-way'!A26)</f>
        <v>1.4</v>
      </c>
      <c r="B25" s="4">
        <f>IF('True_Odds_Calculator_2-way'!B26="","",'True_Odds_Calculator_2-way'!B26)</f>
        <v>3.06</v>
      </c>
      <c r="C25" s="4">
        <f t="shared" si="0"/>
        <v>0.7142857142857143</v>
      </c>
      <c r="D25">
        <f t="shared" si="1"/>
        <v>0.32679738562091504</v>
      </c>
      <c r="E25">
        <f t="shared" si="2"/>
        <v>4.1083099906629394E-2</v>
      </c>
      <c r="F25">
        <f t="shared" si="3"/>
        <v>-0.19234360410830997</v>
      </c>
      <c r="G25">
        <v>0</v>
      </c>
      <c r="H25">
        <f t="shared" si="4"/>
        <v>0.23342670401493931</v>
      </c>
      <c r="I25">
        <f t="shared" si="5"/>
        <v>-1.1016316230980794</v>
      </c>
      <c r="J25">
        <f t="shared" si="6"/>
        <v>1.1016316230980794</v>
      </c>
      <c r="K25">
        <f t="shared" si="7"/>
        <v>0.69412984491998964</v>
      </c>
      <c r="L25">
        <f t="shared" si="8"/>
        <v>0.30587015508001053</v>
      </c>
      <c r="M25">
        <f t="shared" si="9"/>
        <v>1.4406526492392315</v>
      </c>
      <c r="N25">
        <f t="shared" si="10"/>
        <v>3.2693611435820427</v>
      </c>
    </row>
    <row r="26" spans="1:14" x14ac:dyDescent="0.25">
      <c r="A26" s="4">
        <f>IF('True_Odds_Calculator_2-way'!A27="","",'True_Odds_Calculator_2-way'!A27)</f>
        <v>1.75</v>
      </c>
      <c r="B26" s="4">
        <f>IF('True_Odds_Calculator_2-way'!B27="","",'True_Odds_Calculator_2-way'!B27)</f>
        <v>2.16</v>
      </c>
      <c r="C26" s="4">
        <f t="shared" si="0"/>
        <v>0.5714285714285714</v>
      </c>
      <c r="D26">
        <f t="shared" si="1"/>
        <v>0.46296296296296291</v>
      </c>
      <c r="E26">
        <f t="shared" si="2"/>
        <v>3.4391534391534417E-2</v>
      </c>
      <c r="F26">
        <f t="shared" si="3"/>
        <v>-0.23015873015873001</v>
      </c>
      <c r="G26">
        <v>0</v>
      </c>
      <c r="H26">
        <f t="shared" si="4"/>
        <v>0.26455026455026448</v>
      </c>
      <c r="I26">
        <f t="shared" si="5"/>
        <v>-1.0721125348377951</v>
      </c>
      <c r="J26">
        <f t="shared" si="6"/>
        <v>1.0721125348377951</v>
      </c>
      <c r="K26">
        <f t="shared" si="7"/>
        <v>0.55429779192955719</v>
      </c>
      <c r="L26">
        <f t="shared" si="8"/>
        <v>0.44570220807044264</v>
      </c>
      <c r="M26">
        <f t="shared" si="9"/>
        <v>1.8040844011283466</v>
      </c>
      <c r="N26">
        <f t="shared" si="10"/>
        <v>2.2436505404118421</v>
      </c>
    </row>
    <row r="27" spans="1:14" x14ac:dyDescent="0.25">
      <c r="A27" s="4">
        <f>IF('True_Odds_Calculator_2-way'!A28="","",'True_Odds_Calculator_2-way'!A28)</f>
        <v>1.89</v>
      </c>
      <c r="B27" s="4">
        <f>IF('True_Odds_Calculator_2-way'!B28="","",'True_Odds_Calculator_2-way'!B28)</f>
        <v>1.99</v>
      </c>
      <c r="C27" s="4">
        <f t="shared" si="0"/>
        <v>0.52910052910052918</v>
      </c>
      <c r="D27">
        <f t="shared" si="1"/>
        <v>0.50251256281407031</v>
      </c>
      <c r="E27">
        <f t="shared" si="2"/>
        <v>3.16130919145996E-2</v>
      </c>
      <c r="F27">
        <f t="shared" si="3"/>
        <v>-0.23426657094998793</v>
      </c>
      <c r="G27">
        <v>0</v>
      </c>
      <c r="H27">
        <f t="shared" si="4"/>
        <v>0.26587966286458753</v>
      </c>
      <c r="I27">
        <f t="shared" si="5"/>
        <v>-1.0653379535009888</v>
      </c>
      <c r="J27">
        <f t="shared" si="6"/>
        <v>1.0653379535009888</v>
      </c>
      <c r="K27">
        <f t="shared" si="7"/>
        <v>0.51330729170279055</v>
      </c>
      <c r="L27">
        <f t="shared" si="8"/>
        <v>0.48669270829720923</v>
      </c>
      <c r="M27">
        <f t="shared" si="9"/>
        <v>1.9481507786158798</v>
      </c>
      <c r="N27">
        <f t="shared" si="10"/>
        <v>2.0546845739659791</v>
      </c>
    </row>
    <row r="28" spans="1:14" x14ac:dyDescent="0.25">
      <c r="A28" s="4">
        <f>IF('True_Odds_Calculator_2-way'!A29="","",'True_Odds_Calculator_2-way'!A29)</f>
        <v>1.8</v>
      </c>
      <c r="B28" s="4">
        <f>IF('True_Odds_Calculator_2-way'!B29="","",'True_Odds_Calculator_2-way'!B29)</f>
        <v>2.09</v>
      </c>
      <c r="C28" s="4">
        <f t="shared" si="0"/>
        <v>0.55555555555555558</v>
      </c>
      <c r="D28">
        <f t="shared" si="1"/>
        <v>0.47846889952153115</v>
      </c>
      <c r="E28">
        <f t="shared" si="2"/>
        <v>3.4024455077086735E-2</v>
      </c>
      <c r="F28">
        <f t="shared" si="3"/>
        <v>-0.23179160021265277</v>
      </c>
      <c r="G28">
        <v>0</v>
      </c>
      <c r="H28">
        <f t="shared" si="4"/>
        <v>0.26581605528973956</v>
      </c>
      <c r="I28">
        <f t="shared" si="5"/>
        <v>-1.0708823421952987</v>
      </c>
      <c r="J28">
        <f t="shared" si="6"/>
        <v>1.0708823421952987</v>
      </c>
      <c r="K28">
        <f t="shared" si="7"/>
        <v>0.53858826760586154</v>
      </c>
      <c r="L28">
        <f t="shared" si="8"/>
        <v>0.46141173239413841</v>
      </c>
      <c r="M28">
        <f t="shared" si="9"/>
        <v>1.8567058737562385</v>
      </c>
      <c r="N28">
        <f t="shared" si="10"/>
        <v>2.1672617529928755</v>
      </c>
    </row>
    <row r="29" spans="1:14" x14ac:dyDescent="0.25">
      <c r="A29" s="4">
        <f>IF('True_Odds_Calculator_2-way'!A30="","",'True_Odds_Calculator_2-way'!A30)</f>
        <v>1.74</v>
      </c>
      <c r="B29" s="4">
        <f>IF('True_Odds_Calculator_2-way'!B30="","",'True_Odds_Calculator_2-way'!B30)</f>
        <v>2.21</v>
      </c>
      <c r="C29" s="4">
        <f t="shared" si="0"/>
        <v>0.57471264367816088</v>
      </c>
      <c r="D29">
        <f t="shared" si="1"/>
        <v>0.45248868778280543</v>
      </c>
      <c r="E29">
        <f t="shared" si="2"/>
        <v>2.720133146096626E-2</v>
      </c>
      <c r="F29">
        <f t="shared" si="3"/>
        <v>-0.23284963852915186</v>
      </c>
      <c r="G29">
        <v>0</v>
      </c>
      <c r="H29">
        <f t="shared" si="4"/>
        <v>0.26005096999011806</v>
      </c>
      <c r="I29">
        <f t="shared" si="5"/>
        <v>-1.0567967158529021</v>
      </c>
      <c r="J29">
        <f t="shared" si="6"/>
        <v>1.0567967158529021</v>
      </c>
      <c r="K29">
        <f t="shared" si="7"/>
        <v>0.56115791622406608</v>
      </c>
      <c r="L29">
        <f t="shared" si="8"/>
        <v>0.43884208377593403</v>
      </c>
      <c r="M29">
        <f t="shared" si="9"/>
        <v>1.7820295697311479</v>
      </c>
      <c r="N29">
        <f t="shared" si="10"/>
        <v>2.2787240261820116</v>
      </c>
    </row>
    <row r="30" spans="1:14" x14ac:dyDescent="0.25">
      <c r="A30" s="4">
        <f>IF('True_Odds_Calculator_2-way'!A31="","",'True_Odds_Calculator_2-way'!A31)</f>
        <v>2.27</v>
      </c>
      <c r="B30" s="4">
        <f>IF('True_Odds_Calculator_2-way'!B31="","",'True_Odds_Calculator_2-way'!B31)</f>
        <v>1.7</v>
      </c>
      <c r="C30" s="4">
        <f t="shared" si="0"/>
        <v>0.44052863436123346</v>
      </c>
      <c r="D30">
        <f t="shared" si="1"/>
        <v>0.58823529411764708</v>
      </c>
      <c r="E30">
        <f t="shared" si="2"/>
        <v>2.876392847888054E-2</v>
      </c>
      <c r="F30">
        <f t="shared" si="3"/>
        <v>-0.23037056232184505</v>
      </c>
      <c r="G30">
        <v>0</v>
      </c>
      <c r="H30">
        <f t="shared" si="4"/>
        <v>0.25913449080072559</v>
      </c>
      <c r="I30">
        <f t="shared" si="5"/>
        <v>-1.0605938867332434</v>
      </c>
      <c r="J30">
        <f t="shared" si="6"/>
        <v>1.0605938867332434</v>
      </c>
      <c r="K30">
        <f t="shared" si="7"/>
        <v>0.42608414965939195</v>
      </c>
      <c r="L30">
        <f t="shared" si="8"/>
        <v>0.5739158503406081</v>
      </c>
      <c r="M30">
        <f t="shared" si="9"/>
        <v>2.3469542361512192</v>
      </c>
      <c r="N30">
        <f t="shared" si="10"/>
        <v>1.7424157207132702</v>
      </c>
    </row>
    <row r="31" spans="1:14" x14ac:dyDescent="0.25">
      <c r="A31" s="4">
        <f>IF('True_Odds_Calculator_2-way'!A32="","",'True_Odds_Calculator_2-way'!A32)</f>
        <v>2.1</v>
      </c>
      <c r="B31" s="4">
        <f>IF('True_Odds_Calculator_2-way'!B32="","",'True_Odds_Calculator_2-way'!B32)</f>
        <v>1.81</v>
      </c>
      <c r="C31" s="4">
        <f t="shared" si="0"/>
        <v>0.47619047619047616</v>
      </c>
      <c r="D31">
        <f t="shared" si="1"/>
        <v>0.5524861878453039</v>
      </c>
      <c r="E31">
        <f t="shared" si="2"/>
        <v>2.8676664035780064E-2</v>
      </c>
      <c r="F31">
        <f t="shared" si="3"/>
        <v>-0.23441199684293612</v>
      </c>
      <c r="G31">
        <v>0</v>
      </c>
      <c r="H31">
        <f t="shared" si="4"/>
        <v>0.26308866087871613</v>
      </c>
      <c r="I31">
        <f t="shared" si="5"/>
        <v>-1.0594028769395469</v>
      </c>
      <c r="J31">
        <f t="shared" si="6"/>
        <v>1.0594028769395469</v>
      </c>
      <c r="K31">
        <f t="shared" si="7"/>
        <v>0.46182056328667725</v>
      </c>
      <c r="L31">
        <f t="shared" si="8"/>
        <v>0.5381794367133228</v>
      </c>
      <c r="M31">
        <f t="shared" si="9"/>
        <v>2.1653431646335015</v>
      </c>
      <c r="N31">
        <f t="shared" si="10"/>
        <v>1.8581163303210331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0.5181347150259068</v>
      </c>
      <c r="D32">
        <f t="shared" si="1"/>
        <v>0.50761421319796951</v>
      </c>
      <c r="E32">
        <f t="shared" si="2"/>
        <v>2.5748928223876311E-2</v>
      </c>
      <c r="F32">
        <f t="shared" si="3"/>
        <v>-0.23726361747455349</v>
      </c>
      <c r="G32">
        <v>0</v>
      </c>
      <c r="H32">
        <f t="shared" si="4"/>
        <v>0.26301254569842986</v>
      </c>
      <c r="I32">
        <f t="shared" si="5"/>
        <v>-1.0528649266733445</v>
      </c>
      <c r="J32">
        <f t="shared" si="6"/>
        <v>1.0528649266733445</v>
      </c>
      <c r="K32">
        <f t="shared" si="7"/>
        <v>0.50526374119939821</v>
      </c>
      <c r="L32">
        <f t="shared" si="8"/>
        <v>0.49473625880060179</v>
      </c>
      <c r="M32">
        <f t="shared" si="9"/>
        <v>1.9791643818062103</v>
      </c>
      <c r="N32">
        <f t="shared" si="10"/>
        <v>2.021278978873144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1.81</v>
      </c>
      <c r="B34" s="4">
        <f>IF('True_Odds_Calculator_2-way'!B35="","",'True_Odds_Calculator_2-way'!B35)</f>
        <v>2.1</v>
      </c>
      <c r="C34" s="4">
        <f t="shared" si="0"/>
        <v>0.5524861878453039</v>
      </c>
      <c r="D34">
        <f t="shared" si="1"/>
        <v>0.47619047619047616</v>
      </c>
      <c r="E34">
        <f t="shared" si="2"/>
        <v>2.8676664035780064E-2</v>
      </c>
      <c r="F34">
        <f t="shared" si="3"/>
        <v>-0.23441199684293612</v>
      </c>
      <c r="G34">
        <v>0</v>
      </c>
      <c r="H34">
        <f t="shared" si="4"/>
        <v>0.26308866087871613</v>
      </c>
      <c r="I34">
        <f t="shared" si="5"/>
        <v>-1.0594028769395469</v>
      </c>
      <c r="J34">
        <f t="shared" si="6"/>
        <v>1.0594028769395469</v>
      </c>
      <c r="K34">
        <f t="shared" si="7"/>
        <v>0.5381794367133228</v>
      </c>
      <c r="L34">
        <f t="shared" si="8"/>
        <v>0.46182056328667725</v>
      </c>
      <c r="M34">
        <f t="shared" si="9"/>
        <v>1.8581163303210331</v>
      </c>
      <c r="N34">
        <f t="shared" si="10"/>
        <v>2.1653431646335015</v>
      </c>
    </row>
    <row r="35" spans="1:14" x14ac:dyDescent="0.25">
      <c r="A35" s="4">
        <f>IF('True_Odds_Calculator_2-way'!A36="","",'True_Odds_Calculator_2-way'!A36)</f>
        <v>2.2400000000000002</v>
      </c>
      <c r="B35" s="4">
        <f>IF('True_Odds_Calculator_2-way'!B36="","",'True_Odds_Calculator_2-way'!B36)</f>
        <v>1.7</v>
      </c>
      <c r="C35" s="4">
        <f t="shared" si="0"/>
        <v>0.4464285714285714</v>
      </c>
      <c r="D35">
        <f t="shared" si="1"/>
        <v>0.58823529411764708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0.42900958501512831</v>
      </c>
      <c r="L35">
        <f t="shared" si="8"/>
        <v>0.5709904149848718</v>
      </c>
      <c r="M35">
        <f t="shared" si="9"/>
        <v>2.3309502512973848</v>
      </c>
      <c r="N35">
        <f t="shared" si="10"/>
        <v>1.7513428837969105</v>
      </c>
    </row>
    <row r="36" spans="1:14" x14ac:dyDescent="0.25">
      <c r="A36" s="4">
        <f>IF('True_Odds_Calculator_2-way'!A37="","",'True_Odds_Calculator_2-way'!A37)</f>
        <v>1.97</v>
      </c>
      <c r="B36" s="4">
        <f>IF('True_Odds_Calculator_2-way'!B37="","",'True_Odds_Calculator_2-way'!B37)</f>
        <v>1.92</v>
      </c>
      <c r="C36" s="4">
        <f t="shared" si="0"/>
        <v>0.50761421319796951</v>
      </c>
      <c r="D36">
        <f t="shared" si="1"/>
        <v>0.52083333333333337</v>
      </c>
      <c r="E36">
        <f t="shared" si="2"/>
        <v>2.844754653130277E-2</v>
      </c>
      <c r="F36">
        <f t="shared" si="3"/>
        <v>-0.2359348561759731</v>
      </c>
      <c r="G36">
        <v>0</v>
      </c>
      <c r="H36">
        <f t="shared" si="4"/>
        <v>0.26438240270727581</v>
      </c>
      <c r="I36">
        <f t="shared" si="5"/>
        <v>-1.0585715534396718</v>
      </c>
      <c r="J36">
        <f t="shared" si="6"/>
        <v>1.0585715534396718</v>
      </c>
      <c r="K36">
        <f t="shared" si="7"/>
        <v>0.49338508579127022</v>
      </c>
      <c r="L36">
        <f t="shared" si="8"/>
        <v>0.50661491420873006</v>
      </c>
      <c r="M36">
        <f t="shared" si="9"/>
        <v>2.0268144068364817</v>
      </c>
      <c r="N36">
        <f t="shared" si="10"/>
        <v>1.9738858291644976</v>
      </c>
    </row>
    <row r="37" spans="1:14" x14ac:dyDescent="0.25">
      <c r="A37" s="4">
        <f>IF('True_Odds_Calculator_2-way'!A38="","",'True_Odds_Calculator_2-way'!A38)</f>
        <v>2.41</v>
      </c>
      <c r="B37" s="4">
        <f>IF('True_Odds_Calculator_2-way'!B38="","",'True_Odds_Calculator_2-way'!B38)</f>
        <v>1.62</v>
      </c>
      <c r="C37" s="4">
        <f t="shared" si="0"/>
        <v>0.41493775933609955</v>
      </c>
      <c r="D37">
        <f t="shared" si="1"/>
        <v>0.61728395061728392</v>
      </c>
      <c r="E37">
        <f t="shared" si="2"/>
        <v>3.2221709953383471E-2</v>
      </c>
      <c r="F37">
        <f t="shared" si="3"/>
        <v>-0.22391270938988783</v>
      </c>
      <c r="G37">
        <v>0</v>
      </c>
      <c r="H37">
        <f t="shared" si="4"/>
        <v>0.2561344193432713</v>
      </c>
      <c r="I37">
        <f t="shared" si="5"/>
        <v>-1.0695340092890231</v>
      </c>
      <c r="J37">
        <f t="shared" si="6"/>
        <v>1.0695340092890231</v>
      </c>
      <c r="K37">
        <f t="shared" si="7"/>
        <v>0.39871725432970118</v>
      </c>
      <c r="L37">
        <f t="shared" si="8"/>
        <v>0.60128274567029871</v>
      </c>
      <c r="M37">
        <f t="shared" si="9"/>
        <v>2.5080429530975232</v>
      </c>
      <c r="N37">
        <f t="shared" si="10"/>
        <v>1.6631110857591944</v>
      </c>
    </row>
    <row r="38" spans="1:14" x14ac:dyDescent="0.25">
      <c r="A38" s="4">
        <f>IF('True_Odds_Calculator_2-way'!A39="","",'True_Odds_Calculator_2-way'!A39)</f>
        <v>2.04</v>
      </c>
      <c r="B38" s="4">
        <f>IF('True_Odds_Calculator_2-way'!B39="","",'True_Odds_Calculator_2-way'!B39)</f>
        <v>1.85</v>
      </c>
      <c r="C38" s="4">
        <f t="shared" si="0"/>
        <v>0.49019607843137253</v>
      </c>
      <c r="D38">
        <f t="shared" si="1"/>
        <v>0.54054054054054046</v>
      </c>
      <c r="E38">
        <f t="shared" si="2"/>
        <v>3.0736618971912932E-2</v>
      </c>
      <c r="F38">
        <f t="shared" si="3"/>
        <v>-0.23423423423423428</v>
      </c>
      <c r="G38">
        <v>0</v>
      </c>
      <c r="H38">
        <f t="shared" si="4"/>
        <v>0.26497085320614727</v>
      </c>
      <c r="I38">
        <f t="shared" si="5"/>
        <v>-1.0635890745287924</v>
      </c>
      <c r="J38">
        <f t="shared" si="6"/>
        <v>1.0635890745287924</v>
      </c>
      <c r="K38">
        <f t="shared" si="7"/>
        <v>0.47480390464975097</v>
      </c>
      <c r="L38">
        <f t="shared" si="8"/>
        <v>0.52519609535024903</v>
      </c>
      <c r="M38">
        <f t="shared" si="9"/>
        <v>2.1061326375099441</v>
      </c>
      <c r="N38">
        <f t="shared" si="10"/>
        <v>1.904050713349474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2.08</v>
      </c>
      <c r="B40" s="4">
        <f>IF('True_Odds_Calculator_2-way'!B41="","",'True_Odds_Calculator_2-way'!B41)</f>
        <v>1.81</v>
      </c>
      <c r="C40" s="4">
        <f t="shared" si="0"/>
        <v>0.48076923076923073</v>
      </c>
      <c r="D40">
        <f t="shared" si="1"/>
        <v>0.5524861878453039</v>
      </c>
      <c r="E40">
        <f t="shared" si="2"/>
        <v>3.3255418614534626E-2</v>
      </c>
      <c r="F40">
        <f t="shared" si="3"/>
        <v>-0.23236294092647691</v>
      </c>
      <c r="G40">
        <v>0</v>
      </c>
      <c r="H40">
        <f t="shared" si="4"/>
        <v>0.26561835954101148</v>
      </c>
      <c r="I40">
        <f t="shared" si="5"/>
        <v>-1.0691671651659735</v>
      </c>
      <c r="J40">
        <f t="shared" si="6"/>
        <v>1.0691671651659735</v>
      </c>
      <c r="K40">
        <f t="shared" si="7"/>
        <v>0.4641016151377545</v>
      </c>
      <c r="L40">
        <f t="shared" si="8"/>
        <v>0.5358983848622455</v>
      </c>
      <c r="M40">
        <f t="shared" si="9"/>
        <v>2.1547005383792519</v>
      </c>
      <c r="N40">
        <f t="shared" si="10"/>
        <v>1.8660254037844384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1.83</v>
      </c>
      <c r="C41" s="4">
        <f t="shared" si="0"/>
        <v>0.48076923076923073</v>
      </c>
      <c r="D41">
        <f t="shared" si="1"/>
        <v>0.54644808743169393</v>
      </c>
      <c r="E41">
        <f t="shared" si="2"/>
        <v>2.7217318200924545E-2</v>
      </c>
      <c r="F41">
        <f t="shared" si="3"/>
        <v>-0.23549810844892827</v>
      </c>
      <c r="G41">
        <v>0</v>
      </c>
      <c r="H41">
        <f t="shared" si="4"/>
        <v>0.26271542664985281</v>
      </c>
      <c r="I41">
        <f t="shared" si="5"/>
        <v>-1.0562070842074627</v>
      </c>
      <c r="J41">
        <f t="shared" si="6"/>
        <v>1.0562070842074627</v>
      </c>
      <c r="K41">
        <f t="shared" si="7"/>
        <v>0.46713612113428016</v>
      </c>
      <c r="L41">
        <f t="shared" si="8"/>
        <v>0.53286387886572006</v>
      </c>
      <c r="M41">
        <f t="shared" si="9"/>
        <v>2.1407036509440598</v>
      </c>
      <c r="N41">
        <f t="shared" si="10"/>
        <v>1.8766518798921943</v>
      </c>
    </row>
    <row r="42" spans="1:14" x14ac:dyDescent="0.25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0.45662100456621008</v>
      </c>
      <c r="D42">
        <f t="shared" si="1"/>
        <v>0.5780346820809249</v>
      </c>
      <c r="E42">
        <f t="shared" si="2"/>
        <v>3.4655686647135031E-2</v>
      </c>
      <c r="F42">
        <f t="shared" si="3"/>
        <v>-0.22928709055876673</v>
      </c>
      <c r="G42">
        <v>0</v>
      </c>
      <c r="H42">
        <f t="shared" si="4"/>
        <v>0.26394277720590181</v>
      </c>
      <c r="I42">
        <f t="shared" si="5"/>
        <v>-1.0729144372515058</v>
      </c>
      <c r="J42">
        <f t="shared" si="6"/>
        <v>1.0729144372515058</v>
      </c>
      <c r="K42">
        <f t="shared" si="7"/>
        <v>0.43921906878344058</v>
      </c>
      <c r="L42">
        <f t="shared" si="8"/>
        <v>0.56078093121655925</v>
      </c>
      <c r="M42">
        <f t="shared" si="9"/>
        <v>2.2767681803292916</v>
      </c>
      <c r="N42">
        <f t="shared" si="10"/>
        <v>1.7832275391935992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1.87</v>
      </c>
      <c r="C43" s="4">
        <f t="shared" si="0"/>
        <v>0.49504950495049505</v>
      </c>
      <c r="D43">
        <f t="shared" si="1"/>
        <v>0.53475935828876997</v>
      </c>
      <c r="E43">
        <f t="shared" si="2"/>
        <v>2.9808863239265015E-2</v>
      </c>
      <c r="F43">
        <f t="shared" si="3"/>
        <v>-0.23492349234923493</v>
      </c>
      <c r="G43">
        <v>0</v>
      </c>
      <c r="H43">
        <f t="shared" si="4"/>
        <v>0.2647323555885</v>
      </c>
      <c r="I43">
        <f t="shared" si="5"/>
        <v>-1.0615495921641367</v>
      </c>
      <c r="J43">
        <f t="shared" si="6"/>
        <v>1.0615495921641367</v>
      </c>
      <c r="K43">
        <f t="shared" si="7"/>
        <v>0.48012738724303272</v>
      </c>
      <c r="L43">
        <f t="shared" si="8"/>
        <v>0.51987261275696728</v>
      </c>
      <c r="M43">
        <f t="shared" si="9"/>
        <v>2.0827805840074194</v>
      </c>
      <c r="N43">
        <f t="shared" si="10"/>
        <v>1.9235481451827992</v>
      </c>
    </row>
    <row r="44" spans="1:14" x14ac:dyDescent="0.25">
      <c r="A44" s="4">
        <f>IF('True_Odds_Calculator_2-way'!A45="","",'True_Odds_Calculator_2-way'!A45)</f>
        <v>2.06</v>
      </c>
      <c r="B44" s="4">
        <f>IF('True_Odds_Calculator_2-way'!B45="","",'True_Odds_Calculator_2-way'!B45)</f>
        <v>1.82</v>
      </c>
      <c r="C44" s="4">
        <f t="shared" si="0"/>
        <v>0.4854368932038835</v>
      </c>
      <c r="D44">
        <f t="shared" si="1"/>
        <v>0.54945054945054939</v>
      </c>
      <c r="E44">
        <f t="shared" si="2"/>
        <v>3.4887442654432999E-2</v>
      </c>
      <c r="F44">
        <f t="shared" si="3"/>
        <v>-0.2318361250400085</v>
      </c>
      <c r="G44">
        <v>0</v>
      </c>
      <c r="H44">
        <f t="shared" si="4"/>
        <v>0.26672356769444144</v>
      </c>
      <c r="I44">
        <f t="shared" si="5"/>
        <v>-1.0726058003503602</v>
      </c>
      <c r="J44">
        <f t="shared" si="6"/>
        <v>1.0726058003503602</v>
      </c>
      <c r="K44">
        <f t="shared" si="7"/>
        <v>0.46795400693555494</v>
      </c>
      <c r="L44">
        <f t="shared" si="8"/>
        <v>0.53204599306444489</v>
      </c>
      <c r="M44">
        <f t="shared" si="9"/>
        <v>2.1369621483713819</v>
      </c>
      <c r="N44">
        <f t="shared" si="10"/>
        <v>1.8795367562872962</v>
      </c>
    </row>
    <row r="45" spans="1:14" x14ac:dyDescent="0.25">
      <c r="A45" s="4">
        <f>IF('True_Odds_Calculator_2-way'!A46="","",'True_Odds_Calculator_2-way'!A46)</f>
        <v>2.09</v>
      </c>
      <c r="B45" s="4">
        <f>IF('True_Odds_Calculator_2-way'!B46="","",'True_Odds_Calculator_2-way'!B46)</f>
        <v>1.79</v>
      </c>
      <c r="C45" s="4">
        <f t="shared" si="0"/>
        <v>0.47846889952153115</v>
      </c>
      <c r="D45">
        <f t="shared" si="1"/>
        <v>0.55865921787709494</v>
      </c>
      <c r="E45">
        <f t="shared" si="2"/>
        <v>3.7128117398625982E-2</v>
      </c>
      <c r="F45">
        <f t="shared" si="3"/>
        <v>-0.23017294378658693</v>
      </c>
      <c r="G45">
        <v>0</v>
      </c>
      <c r="H45">
        <f t="shared" si="4"/>
        <v>0.26730106118521291</v>
      </c>
      <c r="I45">
        <f t="shared" si="5"/>
        <v>-1.077638764691236</v>
      </c>
      <c r="J45">
        <f t="shared" si="6"/>
        <v>1.077638764691236</v>
      </c>
      <c r="K45">
        <f t="shared" si="7"/>
        <v>0.45984913425207868</v>
      </c>
      <c r="L45">
        <f t="shared" si="8"/>
        <v>0.54015086574792148</v>
      </c>
      <c r="M45">
        <f t="shared" si="9"/>
        <v>2.1746262535134471</v>
      </c>
      <c r="N45">
        <f t="shared" si="10"/>
        <v>1.8513346241060764</v>
      </c>
    </row>
    <row r="46" spans="1:14" x14ac:dyDescent="0.25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1.81</v>
      </c>
      <c r="C46" s="4">
        <f t="shared" si="0"/>
        <v>0.48309178743961356</v>
      </c>
      <c r="D46">
        <f t="shared" si="1"/>
        <v>0.5524861878453039</v>
      </c>
      <c r="E46">
        <f t="shared" si="2"/>
        <v>3.5577975284917462E-2</v>
      </c>
      <c r="F46">
        <f t="shared" si="3"/>
        <v>-0.23132356473696847</v>
      </c>
      <c r="G46">
        <v>0</v>
      </c>
      <c r="H46">
        <f t="shared" si="4"/>
        <v>0.26690154002188599</v>
      </c>
      <c r="I46">
        <f t="shared" si="5"/>
        <v>-1.0741516544951821</v>
      </c>
      <c r="J46">
        <f t="shared" si="6"/>
        <v>1.0741516544951821</v>
      </c>
      <c r="K46">
        <f t="shared" si="7"/>
        <v>0.46525861134990021</v>
      </c>
      <c r="L46">
        <f t="shared" si="8"/>
        <v>0.53474138865009979</v>
      </c>
      <c r="M46">
        <f t="shared" si="9"/>
        <v>2.1493422703098441</v>
      </c>
      <c r="N46">
        <f t="shared" si="10"/>
        <v>1.8700628401410975</v>
      </c>
    </row>
    <row r="47" spans="1:14" x14ac:dyDescent="0.25">
      <c r="A47" s="4">
        <f>IF('True_Odds_Calculator_2-way'!A48="","",'True_Odds_Calculator_2-way'!A48)</f>
        <v>1.97</v>
      </c>
      <c r="B47" s="4">
        <f>IF('True_Odds_Calculator_2-way'!B48="","",'True_Odds_Calculator_2-way'!B48)</f>
        <v>1.9</v>
      </c>
      <c r="C47" s="4">
        <f t="shared" si="0"/>
        <v>0.50761421319796951</v>
      </c>
      <c r="D47">
        <f t="shared" si="1"/>
        <v>0.52631578947368418</v>
      </c>
      <c r="E47">
        <f t="shared" si="2"/>
        <v>3.3930002671653803E-2</v>
      </c>
      <c r="F47">
        <f t="shared" si="3"/>
        <v>-0.23323537269569861</v>
      </c>
      <c r="G47">
        <v>0</v>
      </c>
      <c r="H47">
        <f t="shared" si="4"/>
        <v>0.26716537536735235</v>
      </c>
      <c r="I47">
        <f t="shared" si="5"/>
        <v>-1.0702688317798925</v>
      </c>
      <c r="J47">
        <f t="shared" si="6"/>
        <v>1.0702688317798925</v>
      </c>
      <c r="K47">
        <f t="shared" si="7"/>
        <v>0.49063843062637452</v>
      </c>
      <c r="L47">
        <f t="shared" si="8"/>
        <v>0.50936156937362553</v>
      </c>
      <c r="M47">
        <f t="shared" si="9"/>
        <v>2.0381607668264961</v>
      </c>
      <c r="N47">
        <f t="shared" si="10"/>
        <v>1.963241948601903</v>
      </c>
    </row>
    <row r="48" spans="1:14" x14ac:dyDescent="0.25">
      <c r="A48" s="4">
        <f>IF('True_Odds_Calculator_2-way'!A49="","",'True_Odds_Calculator_2-way'!A49)</f>
        <v>1.81</v>
      </c>
      <c r="B48" s="4">
        <f>IF('True_Odds_Calculator_2-way'!B49="","",'True_Odds_Calculator_2-way'!B49)</f>
        <v>2.06</v>
      </c>
      <c r="C48" s="4">
        <f t="shared" si="0"/>
        <v>0.5524861878453039</v>
      </c>
      <c r="D48">
        <f t="shared" si="1"/>
        <v>0.4854368932038835</v>
      </c>
      <c r="E48">
        <f t="shared" si="2"/>
        <v>3.7923081049187513E-2</v>
      </c>
      <c r="F48">
        <f t="shared" si="3"/>
        <v>-0.23027409751649397</v>
      </c>
      <c r="G48">
        <v>0</v>
      </c>
      <c r="H48">
        <f t="shared" si="4"/>
        <v>0.26819717856568148</v>
      </c>
      <c r="I48">
        <f t="shared" si="5"/>
        <v>-1.079206513730294</v>
      </c>
      <c r="J48">
        <f t="shared" si="6"/>
        <v>1.079206513730294</v>
      </c>
      <c r="K48">
        <f t="shared" si="7"/>
        <v>0.5335731492446798</v>
      </c>
      <c r="L48">
        <f t="shared" si="8"/>
        <v>0.46642685075531992</v>
      </c>
      <c r="M48">
        <f t="shared" si="9"/>
        <v>1.8741572761215382</v>
      </c>
      <c r="N48">
        <f t="shared" si="10"/>
        <v>2.1439589045541121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1.75</v>
      </c>
      <c r="C49" s="4">
        <f t="shared" si="0"/>
        <v>0.46728971962616822</v>
      </c>
      <c r="D49">
        <f t="shared" si="1"/>
        <v>0.5714285714285714</v>
      </c>
      <c r="E49">
        <f t="shared" si="2"/>
        <v>3.8718291054739673E-2</v>
      </c>
      <c r="F49">
        <f t="shared" si="3"/>
        <v>-0.22830440587449929</v>
      </c>
      <c r="G49">
        <v>0</v>
      </c>
      <c r="H49">
        <f t="shared" si="4"/>
        <v>0.26702269692923897</v>
      </c>
      <c r="I49">
        <f t="shared" si="5"/>
        <v>-1.0814761408717504</v>
      </c>
      <c r="J49">
        <f t="shared" si="6"/>
        <v>1.0814761408717504</v>
      </c>
      <c r="K49">
        <f t="shared" si="7"/>
        <v>0.44785153960345248</v>
      </c>
      <c r="L49">
        <f t="shared" si="8"/>
        <v>0.55214846039654741</v>
      </c>
      <c r="M49">
        <f t="shared" si="9"/>
        <v>2.2328828005937953</v>
      </c>
      <c r="N49">
        <f t="shared" si="10"/>
        <v>1.8111071056538131</v>
      </c>
    </row>
    <row r="50" spans="1:14" x14ac:dyDescent="0.25">
      <c r="A50" s="4">
        <f>IF('True_Odds_Calculator_2-way'!A51="","",'True_Odds_Calculator_2-way'!A51)</f>
        <v>1.98</v>
      </c>
      <c r="B50" s="4">
        <f>IF('True_Odds_Calculator_2-way'!B51="","",'True_Odds_Calculator_2-way'!B51)</f>
        <v>1.88</v>
      </c>
      <c r="C50" s="4">
        <f t="shared" si="0"/>
        <v>0.50505050505050508</v>
      </c>
      <c r="D50">
        <f t="shared" si="1"/>
        <v>0.53191489361702127</v>
      </c>
      <c r="E50">
        <f t="shared" si="2"/>
        <v>3.6965398667526461E-2</v>
      </c>
      <c r="F50">
        <f t="shared" si="3"/>
        <v>-0.23167848699763582</v>
      </c>
      <c r="G50">
        <v>0</v>
      </c>
      <c r="H50">
        <f t="shared" si="4"/>
        <v>0.26864388566516229</v>
      </c>
      <c r="I50">
        <f t="shared" si="5"/>
        <v>-1.0768262306348704</v>
      </c>
      <c r="J50">
        <f t="shared" si="6"/>
        <v>1.0768262306348704</v>
      </c>
      <c r="K50">
        <f t="shared" si="7"/>
        <v>0.4865494129951195</v>
      </c>
      <c r="L50">
        <f t="shared" si="8"/>
        <v>0.51345058700488033</v>
      </c>
      <c r="M50">
        <f t="shared" si="9"/>
        <v>2.0552897060221729</v>
      </c>
      <c r="N50">
        <f t="shared" si="10"/>
        <v>1.947607082958686</v>
      </c>
    </row>
    <row r="51" spans="1:14" x14ac:dyDescent="0.25">
      <c r="A51" s="4">
        <f>IF('True_Odds_Calculator_2-way'!A52="","",'True_Odds_Calculator_2-way'!A52)</f>
        <v>1.83</v>
      </c>
      <c r="B51" s="4">
        <f>IF('True_Odds_Calculator_2-way'!B52="","",'True_Odds_Calculator_2-way'!B52)</f>
        <v>2.0499999999999998</v>
      </c>
      <c r="C51" s="4">
        <f t="shared" si="0"/>
        <v>0.54644808743169393</v>
      </c>
      <c r="D51">
        <f t="shared" si="1"/>
        <v>0.48780487804878053</v>
      </c>
      <c r="E51">
        <f t="shared" si="2"/>
        <v>3.4252965480474407E-2</v>
      </c>
      <c r="F51">
        <f t="shared" si="3"/>
        <v>-0.23230707716913246</v>
      </c>
      <c r="G51">
        <v>0</v>
      </c>
      <c r="H51">
        <f t="shared" si="4"/>
        <v>0.26656004264960681</v>
      </c>
      <c r="I51">
        <f t="shared" si="5"/>
        <v>-1.0711894933108055</v>
      </c>
      <c r="J51">
        <f t="shared" si="6"/>
        <v>1.0711894933108055</v>
      </c>
      <c r="K51">
        <f t="shared" si="7"/>
        <v>0.52935616627105819</v>
      </c>
      <c r="L51">
        <f t="shared" si="8"/>
        <v>0.47064383372894186</v>
      </c>
      <c r="M51">
        <f t="shared" si="9"/>
        <v>1.8890872794479689</v>
      </c>
      <c r="N51">
        <f t="shared" si="10"/>
        <v>2.1247489679763456</v>
      </c>
    </row>
    <row r="52" spans="1:14" x14ac:dyDescent="0.25">
      <c r="A52" s="4">
        <f>IF('True_Odds_Calculator_2-way'!A53="","",'True_Odds_Calculator_2-way'!A53)</f>
        <v>1.74</v>
      </c>
      <c r="B52" s="4">
        <f>IF('True_Odds_Calculator_2-way'!B53="","",'True_Odds_Calculator_2-way'!B53)</f>
        <v>2.16</v>
      </c>
      <c r="C52" s="4">
        <f t="shared" si="0"/>
        <v>0.57471264367816088</v>
      </c>
      <c r="D52">
        <f t="shared" si="1"/>
        <v>0.46296296296296291</v>
      </c>
      <c r="E52">
        <f t="shared" si="2"/>
        <v>3.7675606641123682E-2</v>
      </c>
      <c r="F52">
        <f t="shared" si="3"/>
        <v>-0.22839506172839519</v>
      </c>
      <c r="G52">
        <v>0</v>
      </c>
      <c r="H52">
        <f t="shared" si="4"/>
        <v>0.26607066836951887</v>
      </c>
      <c r="I52">
        <f t="shared" si="5"/>
        <v>-1.0793322294408634</v>
      </c>
      <c r="J52">
        <f t="shared" si="6"/>
        <v>1.0793322294408634</v>
      </c>
      <c r="K52">
        <f t="shared" si="7"/>
        <v>0.55595527201895822</v>
      </c>
      <c r="L52">
        <f t="shared" si="8"/>
        <v>0.44404472798104189</v>
      </c>
      <c r="M52">
        <f t="shared" si="9"/>
        <v>1.7987058497862392</v>
      </c>
      <c r="N52">
        <f t="shared" si="10"/>
        <v>2.2520253861514017</v>
      </c>
    </row>
    <row r="53" spans="1:14" x14ac:dyDescent="0.25">
      <c r="A53" s="4">
        <f>IF('True_Odds_Calculator_2-way'!A54="","",'True_Odds_Calculator_2-way'!A54)</f>
        <v>1.78</v>
      </c>
      <c r="B53" s="4">
        <f>IF('True_Odds_Calculator_2-way'!B54="","",'True_Odds_Calculator_2-way'!B54)</f>
        <v>2.1</v>
      </c>
      <c r="C53" s="4">
        <f t="shared" si="0"/>
        <v>0.5617977528089888</v>
      </c>
      <c r="D53">
        <f t="shared" si="1"/>
        <v>0.47619047619047616</v>
      </c>
      <c r="E53">
        <f t="shared" si="2"/>
        <v>3.7988228999465079E-2</v>
      </c>
      <c r="F53">
        <f t="shared" si="3"/>
        <v>-0.2295345104333868</v>
      </c>
      <c r="G53">
        <v>0</v>
      </c>
      <c r="H53">
        <f t="shared" si="4"/>
        <v>0.26752273943285182</v>
      </c>
      <c r="I53">
        <f t="shared" si="5"/>
        <v>-1.0795837927188263</v>
      </c>
      <c r="J53">
        <f t="shared" si="6"/>
        <v>1.0795837927188263</v>
      </c>
      <c r="K53">
        <f t="shared" si="7"/>
        <v>0.54286595577264729</v>
      </c>
      <c r="L53">
        <f t="shared" si="8"/>
        <v>0.45713404422735271</v>
      </c>
      <c r="M53">
        <f t="shared" si="9"/>
        <v>1.8420753583206844</v>
      </c>
      <c r="N53">
        <f t="shared" si="10"/>
        <v>2.1875421719907089</v>
      </c>
    </row>
    <row r="54" spans="1:14" x14ac:dyDescent="0.25">
      <c r="A54" s="4">
        <f>IF('True_Odds_Calculator_2-way'!A55="","",'True_Odds_Calculator_2-way'!A55)</f>
        <v>1.87</v>
      </c>
      <c r="B54" s="4">
        <f>IF('True_Odds_Calculator_2-way'!B55="","",'True_Odds_Calculator_2-way'!B55)</f>
        <v>2.0099999999999998</v>
      </c>
      <c r="C54" s="4">
        <f t="shared" si="0"/>
        <v>0.53475935828876997</v>
      </c>
      <c r="D54">
        <f t="shared" si="1"/>
        <v>0.49751243781094534</v>
      </c>
      <c r="E54">
        <f t="shared" si="2"/>
        <v>3.22717960997152E-2</v>
      </c>
      <c r="F54">
        <f t="shared" si="3"/>
        <v>-0.23377763588474743</v>
      </c>
      <c r="G54">
        <v>0</v>
      </c>
      <c r="H54">
        <f t="shared" si="4"/>
        <v>0.26604943198446268</v>
      </c>
      <c r="I54">
        <f t="shared" si="5"/>
        <v>-1.0667918442539084</v>
      </c>
      <c r="J54">
        <f t="shared" si="6"/>
        <v>1.0667918442539084</v>
      </c>
      <c r="K54">
        <f t="shared" si="7"/>
        <v>0.51864290324350448</v>
      </c>
      <c r="L54">
        <f t="shared" si="8"/>
        <v>0.48135709675649557</v>
      </c>
      <c r="M54">
        <f t="shared" si="9"/>
        <v>1.9281089045009006</v>
      </c>
      <c r="N54">
        <f t="shared" si="10"/>
        <v>2.0774597626964471</v>
      </c>
    </row>
    <row r="55" spans="1:14" x14ac:dyDescent="0.25">
      <c r="A55" s="4">
        <f>IF('True_Odds_Calculator_2-way'!A56="","",'True_Odds_Calculator_2-way'!A56)</f>
        <v>2.33</v>
      </c>
      <c r="B55" s="4">
        <f>IF('True_Odds_Calculator_2-way'!B56="","",'True_Odds_Calculator_2-way'!B56)</f>
        <v>1.65</v>
      </c>
      <c r="C55" s="4">
        <f t="shared" si="0"/>
        <v>0.42918454935622319</v>
      </c>
      <c r="D55">
        <f t="shared" si="1"/>
        <v>0.60606060606060608</v>
      </c>
      <c r="E55">
        <f t="shared" si="2"/>
        <v>3.5245155416829377E-2</v>
      </c>
      <c r="F55">
        <f t="shared" si="3"/>
        <v>-0.22486669267785131</v>
      </c>
      <c r="G55">
        <v>0</v>
      </c>
      <c r="H55">
        <f t="shared" si="4"/>
        <v>0.26011184809468074</v>
      </c>
      <c r="I55">
        <f t="shared" si="5"/>
        <v>-1.0755175492958089</v>
      </c>
      <c r="J55">
        <f t="shared" si="6"/>
        <v>1.0755175492958089</v>
      </c>
      <c r="K55">
        <f t="shared" si="7"/>
        <v>0.41144841377386249</v>
      </c>
      <c r="L55">
        <f t="shared" si="8"/>
        <v>0.58855158622613757</v>
      </c>
      <c r="M55">
        <f t="shared" si="9"/>
        <v>2.4304383405634256</v>
      </c>
      <c r="N55">
        <f t="shared" si="10"/>
        <v>1.6990864070422753</v>
      </c>
    </row>
    <row r="56" spans="1:14" x14ac:dyDescent="0.25">
      <c r="A56" s="4">
        <f>IF('True_Odds_Calculator_2-way'!A57="","",'True_Odds_Calculator_2-way'!A57)</f>
        <v>1.95</v>
      </c>
      <c r="B56" s="4">
        <f>IF('True_Odds_Calculator_2-way'!B57="","",'True_Odds_Calculator_2-way'!B57)</f>
        <v>1.92</v>
      </c>
      <c r="C56" s="4">
        <f t="shared" si="0"/>
        <v>0.51282051282051289</v>
      </c>
      <c r="D56">
        <f t="shared" si="1"/>
        <v>0.52083333333333337</v>
      </c>
      <c r="E56">
        <f t="shared" si="2"/>
        <v>3.3653846153846256E-2</v>
      </c>
      <c r="F56">
        <f t="shared" si="3"/>
        <v>-0.23344017094017089</v>
      </c>
      <c r="G56">
        <v>0</v>
      </c>
      <c r="H56">
        <f t="shared" si="4"/>
        <v>0.26709401709401714</v>
      </c>
      <c r="I56">
        <f t="shared" si="5"/>
        <v>-1.0696563746013956</v>
      </c>
      <c r="J56">
        <f t="shared" si="6"/>
        <v>1.0696563746013956</v>
      </c>
      <c r="K56">
        <f t="shared" si="7"/>
        <v>0.49598904672064897</v>
      </c>
      <c r="L56">
        <f t="shared" si="8"/>
        <v>0.50401095327935097</v>
      </c>
      <c r="M56">
        <f t="shared" si="9"/>
        <v>2.0161735558713256</v>
      </c>
      <c r="N56">
        <f t="shared" si="10"/>
        <v>1.9840838646332837</v>
      </c>
    </row>
    <row r="57" spans="1:14" x14ac:dyDescent="0.25">
      <c r="A57" s="4">
        <f>IF('True_Odds_Calculator_2-way'!A58="","",'True_Odds_Calculator_2-way'!A58)</f>
        <v>2.1</v>
      </c>
      <c r="B57" s="4">
        <f>IF('True_Odds_Calculator_2-way'!B58="","",'True_Odds_Calculator_2-way'!B58)</f>
        <v>1.78</v>
      </c>
      <c r="C57" s="4">
        <f t="shared" si="0"/>
        <v>0.47619047619047616</v>
      </c>
      <c r="D57">
        <f t="shared" si="1"/>
        <v>0.5617977528089888</v>
      </c>
      <c r="E57">
        <f t="shared" si="2"/>
        <v>3.7988228999465079E-2</v>
      </c>
      <c r="F57">
        <f t="shared" si="3"/>
        <v>-0.2295345104333868</v>
      </c>
      <c r="G57">
        <v>0</v>
      </c>
      <c r="H57">
        <f t="shared" si="4"/>
        <v>0.26752273943285182</v>
      </c>
      <c r="I57">
        <f t="shared" si="5"/>
        <v>-1.0795837927188263</v>
      </c>
      <c r="J57">
        <f t="shared" si="6"/>
        <v>1.0795837927188263</v>
      </c>
      <c r="K57">
        <f t="shared" si="7"/>
        <v>0.45713404422735271</v>
      </c>
      <c r="L57">
        <f t="shared" si="8"/>
        <v>0.54286595577264729</v>
      </c>
      <c r="M57">
        <f t="shared" si="9"/>
        <v>2.1875421719907089</v>
      </c>
      <c r="N57">
        <f t="shared" si="10"/>
        <v>1.8420753583206844</v>
      </c>
    </row>
    <row r="58" spans="1:14" x14ac:dyDescent="0.25">
      <c r="A58" s="4">
        <f>IF('True_Odds_Calculator_2-way'!A59="","",'True_Odds_Calculator_2-way'!A59)</f>
        <v>2.16</v>
      </c>
      <c r="B58" s="4">
        <f>IF('True_Odds_Calculator_2-way'!B59="","",'True_Odds_Calculator_2-way'!B59)</f>
        <v>1.74</v>
      </c>
      <c r="C58" s="4">
        <f t="shared" si="0"/>
        <v>0.46296296296296291</v>
      </c>
      <c r="D58">
        <f t="shared" si="1"/>
        <v>0.57471264367816088</v>
      </c>
      <c r="E58">
        <f t="shared" si="2"/>
        <v>3.7675606641123682E-2</v>
      </c>
      <c r="F58">
        <f t="shared" si="3"/>
        <v>-0.22839506172839519</v>
      </c>
      <c r="G58">
        <v>0</v>
      </c>
      <c r="H58">
        <f t="shared" si="4"/>
        <v>0.26607066836951887</v>
      </c>
      <c r="I58">
        <f t="shared" si="5"/>
        <v>-1.0793322294408634</v>
      </c>
      <c r="J58">
        <f t="shared" si="6"/>
        <v>1.0793322294408634</v>
      </c>
      <c r="K58">
        <f t="shared" si="7"/>
        <v>0.44404472798104189</v>
      </c>
      <c r="L58">
        <f t="shared" si="8"/>
        <v>0.55595527201895822</v>
      </c>
      <c r="M58">
        <f t="shared" si="9"/>
        <v>2.2520253861514017</v>
      </c>
      <c r="N58">
        <f t="shared" si="10"/>
        <v>1.7987058497862392</v>
      </c>
    </row>
    <row r="59" spans="1:14" x14ac:dyDescent="0.25">
      <c r="A59" s="4">
        <f>IF('True_Odds_Calculator_2-way'!A60="","",'True_Odds_Calculator_2-way'!A60)</f>
        <v>2.1800000000000002</v>
      </c>
      <c r="B59" s="4">
        <f>IF('True_Odds_Calculator_2-way'!B60="","",'True_Odds_Calculator_2-way'!B60)</f>
        <v>1.72</v>
      </c>
      <c r="C59" s="4">
        <f t="shared" si="0"/>
        <v>0.4587155963302752</v>
      </c>
      <c r="D59">
        <f t="shared" si="1"/>
        <v>0.58139534883720934</v>
      </c>
      <c r="E59">
        <f t="shared" si="2"/>
        <v>4.0110945167484591E-2</v>
      </c>
      <c r="F59">
        <f t="shared" si="3"/>
        <v>-0.22658416897802425</v>
      </c>
      <c r="G59">
        <v>0</v>
      </c>
      <c r="H59">
        <f t="shared" si="4"/>
        <v>0.26669511414550884</v>
      </c>
      <c r="I59">
        <f t="shared" si="5"/>
        <v>-1.0849075915068656</v>
      </c>
      <c r="J59">
        <f t="shared" si="6"/>
        <v>1.0849075915068656</v>
      </c>
      <c r="K59">
        <f t="shared" si="7"/>
        <v>0.43855976031354993</v>
      </c>
      <c r="L59">
        <f t="shared" si="8"/>
        <v>0.56144023968644996</v>
      </c>
      <c r="M59">
        <f t="shared" si="9"/>
        <v>2.2801909579781015</v>
      </c>
      <c r="N59">
        <f t="shared" si="10"/>
        <v>1.7811334658849434</v>
      </c>
    </row>
    <row r="60" spans="1:14" x14ac:dyDescent="0.25">
      <c r="A60" s="4">
        <f>IF('True_Odds_Calculator_2-way'!A61="","",'True_Odds_Calculator_2-way'!A61)</f>
        <v>2.1</v>
      </c>
      <c r="B60" s="4">
        <f>IF('True_Odds_Calculator_2-way'!B61="","",'True_Odds_Calculator_2-way'!B61)</f>
        <v>1.78</v>
      </c>
      <c r="C60" s="4">
        <f t="shared" si="0"/>
        <v>0.47619047619047616</v>
      </c>
      <c r="D60">
        <f t="shared" si="1"/>
        <v>0.5617977528089888</v>
      </c>
      <c r="E60">
        <f t="shared" si="2"/>
        <v>3.7988228999465079E-2</v>
      </c>
      <c r="F60">
        <f t="shared" si="3"/>
        <v>-0.2295345104333868</v>
      </c>
      <c r="G60">
        <v>0</v>
      </c>
      <c r="H60">
        <f t="shared" si="4"/>
        <v>0.26752273943285182</v>
      </c>
      <c r="I60">
        <f t="shared" si="5"/>
        <v>-1.0795837927188263</v>
      </c>
      <c r="J60">
        <f t="shared" si="6"/>
        <v>1.0795837927188263</v>
      </c>
      <c r="K60">
        <f t="shared" si="7"/>
        <v>0.45713404422735271</v>
      </c>
      <c r="L60">
        <f t="shared" si="8"/>
        <v>0.54286595577264729</v>
      </c>
      <c r="M60">
        <f t="shared" si="9"/>
        <v>2.1875421719907089</v>
      </c>
      <c r="N60">
        <f t="shared" si="10"/>
        <v>1.8420753583206844</v>
      </c>
    </row>
    <row r="61" spans="1:14" x14ac:dyDescent="0.25">
      <c r="A61" s="4">
        <f>IF('True_Odds_Calculator_2-way'!A62="","",'True_Odds_Calculator_2-way'!A62)</f>
        <v>2.08</v>
      </c>
      <c r="B61" s="4">
        <f>IF('True_Odds_Calculator_2-way'!B62="","",'True_Odds_Calculator_2-way'!B62)</f>
        <v>1.79</v>
      </c>
      <c r="C61" s="4">
        <f t="shared" si="0"/>
        <v>0.48076923076923073</v>
      </c>
      <c r="D61">
        <f t="shared" si="1"/>
        <v>0.55865921787709494</v>
      </c>
      <c r="E61">
        <f t="shared" si="2"/>
        <v>3.9428448646325664E-2</v>
      </c>
      <c r="F61">
        <f t="shared" si="3"/>
        <v>-0.22915771379458527</v>
      </c>
      <c r="G61">
        <v>0</v>
      </c>
      <c r="H61">
        <f t="shared" si="4"/>
        <v>0.26858616244091099</v>
      </c>
      <c r="I61">
        <f t="shared" si="5"/>
        <v>-1.0826163374360513</v>
      </c>
      <c r="J61">
        <f t="shared" si="6"/>
        <v>1.0826163374360513</v>
      </c>
      <c r="K61">
        <f t="shared" si="7"/>
        <v>0.46099399689806597</v>
      </c>
      <c r="L61">
        <f t="shared" si="8"/>
        <v>0.53900600310193403</v>
      </c>
      <c r="M61">
        <f t="shared" si="9"/>
        <v>2.1692256444309357</v>
      </c>
      <c r="N61">
        <f t="shared" si="10"/>
        <v>1.8552669065744805</v>
      </c>
    </row>
    <row r="62" spans="1:14" x14ac:dyDescent="0.25">
      <c r="A62" s="4">
        <f>IF('True_Odds_Calculator_2-way'!A63="","",'True_Odds_Calculator_2-way'!A63)</f>
        <v>2.5099999999999998</v>
      </c>
      <c r="B62" s="4">
        <f>IF('True_Odds_Calculator_2-way'!B63="","",'True_Odds_Calculator_2-way'!B63)</f>
        <v>1.56</v>
      </c>
      <c r="C62" s="4">
        <f t="shared" si="0"/>
        <v>0.39840637450199207</v>
      </c>
      <c r="D62">
        <f t="shared" si="1"/>
        <v>0.64102564102564097</v>
      </c>
      <c r="E62">
        <f t="shared" si="2"/>
        <v>3.9432015527633091E-2</v>
      </c>
      <c r="F62">
        <f t="shared" si="3"/>
        <v>-0.21595668607620788</v>
      </c>
      <c r="G62">
        <v>0</v>
      </c>
      <c r="H62">
        <f t="shared" si="4"/>
        <v>0.25538870160384103</v>
      </c>
      <c r="I62">
        <f t="shared" si="5"/>
        <v>-1.0874705707258894</v>
      </c>
      <c r="J62">
        <f t="shared" si="6"/>
        <v>1.0874705707258894</v>
      </c>
      <c r="K62">
        <f t="shared" si="7"/>
        <v>0.37848959432190721</v>
      </c>
      <c r="L62">
        <f t="shared" si="8"/>
        <v>0.62151040567809257</v>
      </c>
      <c r="M62">
        <f t="shared" si="9"/>
        <v>2.6420805617960932</v>
      </c>
      <c r="N62">
        <f t="shared" si="10"/>
        <v>1.6089835196064983</v>
      </c>
    </row>
    <row r="63" spans="1:14" x14ac:dyDescent="0.25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0.4854368932038835</v>
      </c>
      <c r="D63">
        <f t="shared" si="1"/>
        <v>0.5524861878453039</v>
      </c>
      <c r="E63">
        <f t="shared" si="2"/>
        <v>3.7923081049187513E-2</v>
      </c>
      <c r="F63">
        <f t="shared" si="3"/>
        <v>-0.23027409751649397</v>
      </c>
      <c r="G63">
        <v>0</v>
      </c>
      <c r="H63">
        <f t="shared" si="4"/>
        <v>0.26819717856568148</v>
      </c>
      <c r="I63">
        <f t="shared" si="5"/>
        <v>-1.079206513730294</v>
      </c>
      <c r="J63">
        <f t="shared" si="6"/>
        <v>1.079206513730294</v>
      </c>
      <c r="K63">
        <f t="shared" si="7"/>
        <v>0.46642685075531992</v>
      </c>
      <c r="L63">
        <f t="shared" si="8"/>
        <v>0.5335731492446798</v>
      </c>
      <c r="M63">
        <f t="shared" si="9"/>
        <v>2.1439589045541121</v>
      </c>
      <c r="N63">
        <f t="shared" si="10"/>
        <v>1.8741572761215382</v>
      </c>
    </row>
    <row r="64" spans="1:14" x14ac:dyDescent="0.25">
      <c r="A64" s="4">
        <f>IF('True_Odds_Calculator_2-way'!A65="","",'True_Odds_Calculator_2-way'!A65)</f>
        <v>1.98</v>
      </c>
      <c r="B64" s="4">
        <f>IF('True_Odds_Calculator_2-way'!B65="","",'True_Odds_Calculator_2-way'!B65)</f>
        <v>1.89</v>
      </c>
      <c r="C64" s="4">
        <f t="shared" si="0"/>
        <v>0.50505050505050508</v>
      </c>
      <c r="D64">
        <f t="shared" si="1"/>
        <v>0.52910052910052918</v>
      </c>
      <c r="E64">
        <f t="shared" si="2"/>
        <v>3.4151034151034265E-2</v>
      </c>
      <c r="F64">
        <f t="shared" si="3"/>
        <v>-0.23307145529367745</v>
      </c>
      <c r="G64">
        <v>0</v>
      </c>
      <c r="H64">
        <f t="shared" si="4"/>
        <v>0.26722248944471172</v>
      </c>
      <c r="I64">
        <f t="shared" si="5"/>
        <v>-1.0707595557083738</v>
      </c>
      <c r="J64">
        <f t="shared" si="6"/>
        <v>1.0707595557083738</v>
      </c>
      <c r="K64">
        <f t="shared" si="7"/>
        <v>0.48796093876492608</v>
      </c>
      <c r="L64">
        <f t="shared" si="8"/>
        <v>0.5120390612350737</v>
      </c>
      <c r="M64">
        <f t="shared" si="9"/>
        <v>2.0493443645942064</v>
      </c>
      <c r="N64">
        <f t="shared" si="10"/>
        <v>1.9529760045804527</v>
      </c>
    </row>
    <row r="65" spans="1:14" x14ac:dyDescent="0.25">
      <c r="A65" s="4">
        <f>IF('True_Odds_Calculator_2-way'!A66="","",'True_Odds_Calculator_2-way'!A66)</f>
        <v>2.2400000000000002</v>
      </c>
      <c r="B65" s="4">
        <f>IF('True_Odds_Calculator_2-way'!B66="","",'True_Odds_Calculator_2-way'!B66)</f>
        <v>1.69</v>
      </c>
      <c r="C65" s="4">
        <f t="shared" si="0"/>
        <v>0.4464285714285714</v>
      </c>
      <c r="D65">
        <f t="shared" si="1"/>
        <v>0.59171597633136097</v>
      </c>
      <c r="E65">
        <f t="shared" si="2"/>
        <v>3.8144547759932479E-2</v>
      </c>
      <c r="F65">
        <f t="shared" si="3"/>
        <v>-0.22601437024513937</v>
      </c>
      <c r="G65">
        <v>0</v>
      </c>
      <c r="H65">
        <f t="shared" si="4"/>
        <v>0.26415891800507185</v>
      </c>
      <c r="I65">
        <f t="shared" si="5"/>
        <v>-1.0810968751610266</v>
      </c>
      <c r="J65">
        <f t="shared" si="6"/>
        <v>1.0810968751610266</v>
      </c>
      <c r="K65">
        <f t="shared" si="7"/>
        <v>0.42724815706868025</v>
      </c>
      <c r="L65">
        <f t="shared" si="8"/>
        <v>0.57275184293131953</v>
      </c>
      <c r="M65">
        <f t="shared" si="9"/>
        <v>2.3405601251996737</v>
      </c>
      <c r="N65">
        <f t="shared" si="10"/>
        <v>1.7459568438611086</v>
      </c>
    </row>
    <row r="66" spans="1:14" x14ac:dyDescent="0.25">
      <c r="A66" s="4">
        <f>IF('True_Odds_Calculator_2-way'!A67="","",'True_Odds_Calculator_2-way'!A67)</f>
        <v>2.1</v>
      </c>
      <c r="B66" s="4">
        <f>IF('True_Odds_Calculator_2-way'!B67="","",'True_Odds_Calculator_2-way'!B67)</f>
        <v>1.78</v>
      </c>
      <c r="C66" s="4">
        <f t="shared" si="0"/>
        <v>0.47619047619047616</v>
      </c>
      <c r="D66">
        <f t="shared" si="1"/>
        <v>0.5617977528089888</v>
      </c>
      <c r="E66">
        <f t="shared" si="2"/>
        <v>3.7988228999465079E-2</v>
      </c>
      <c r="F66">
        <f t="shared" si="3"/>
        <v>-0.2295345104333868</v>
      </c>
      <c r="G66">
        <v>0</v>
      </c>
      <c r="H66">
        <f t="shared" si="4"/>
        <v>0.26752273943285182</v>
      </c>
      <c r="I66">
        <f t="shared" si="5"/>
        <v>-1.0795837927188263</v>
      </c>
      <c r="J66">
        <f t="shared" si="6"/>
        <v>1.0795837927188263</v>
      </c>
      <c r="K66">
        <f t="shared" si="7"/>
        <v>0.45713404422735271</v>
      </c>
      <c r="L66">
        <f t="shared" si="8"/>
        <v>0.54286595577264729</v>
      </c>
      <c r="M66">
        <f t="shared" si="9"/>
        <v>2.1875421719907089</v>
      </c>
      <c r="N66">
        <f t="shared" si="10"/>
        <v>1.8420753583206844</v>
      </c>
    </row>
    <row r="67" spans="1:14" x14ac:dyDescent="0.25">
      <c r="A67" s="4">
        <f>IF('True_Odds_Calculator_2-way'!A68="","",'True_Odds_Calculator_2-way'!A68)</f>
        <v>1.98</v>
      </c>
      <c r="B67" s="4">
        <f>IF('True_Odds_Calculator_2-way'!B68="","",'True_Odds_Calculator_2-way'!B68)</f>
        <v>1.89</v>
      </c>
      <c r="C67" s="4">
        <f t="shared" ref="C67:C130" si="11">1/A67</f>
        <v>0.50505050505050508</v>
      </c>
      <c r="D67">
        <f t="shared" ref="D67:D130" si="12">1/B67</f>
        <v>0.52910052910052918</v>
      </c>
      <c r="E67">
        <f t="shared" ref="E67:E130" si="13">C67+D67-1</f>
        <v>3.4151034151034265E-2</v>
      </c>
      <c r="F67">
        <f t="shared" ref="F67:F130" si="14">C67+D67-(C67*D67)-1</f>
        <v>-0.23307145529367745</v>
      </c>
      <c r="G67">
        <v>0</v>
      </c>
      <c r="H67">
        <f t="shared" ref="H67:H130" si="15">C67*D67</f>
        <v>0.26722248944471172</v>
      </c>
      <c r="I67">
        <f t="shared" ref="I67:I130" si="16">((-4*F67*H67)^0.5)/(2*F67)</f>
        <v>-1.0707595557083738</v>
      </c>
      <c r="J67">
        <f t="shared" ref="J67:J130" si="17">(-((-4*F67*H67)^0.5))/(2*F67)</f>
        <v>1.0707595557083738</v>
      </c>
      <c r="K67">
        <f t="shared" ref="K67:K130" si="18">IF(A67="","",(C67/($J67+C67-($J67*C67))))</f>
        <v>0.48796093876492608</v>
      </c>
      <c r="L67">
        <f t="shared" ref="L67:L130" si="19">IF(B67="","",(D67/($J67+D67-($J67*D67))))</f>
        <v>0.5120390612350737</v>
      </c>
      <c r="M67">
        <f t="shared" ref="M67:M130" si="20">IF(A67="","",1/K67)</f>
        <v>2.0493443645942064</v>
      </c>
      <c r="N67">
        <f t="shared" ref="N67:N130" si="21">IF(B67="","",1/L67)</f>
        <v>1.9529760045804527</v>
      </c>
    </row>
    <row r="68" spans="1:14" x14ac:dyDescent="0.25">
      <c r="A68" s="4">
        <f>IF('True_Odds_Calculator_2-way'!A69="","",'True_Odds_Calculator_2-way'!A69)</f>
        <v>1.78</v>
      </c>
      <c r="B68" s="4">
        <f>IF('True_Odds_Calculator_2-way'!B69="","",'True_Odds_Calculator_2-way'!B69)</f>
        <v>2.06</v>
      </c>
      <c r="C68" s="4">
        <f t="shared" si="11"/>
        <v>0.5617977528089888</v>
      </c>
      <c r="D68">
        <f t="shared" si="12"/>
        <v>0.4854368932038835</v>
      </c>
      <c r="E68">
        <f t="shared" si="13"/>
        <v>4.7234646012872306E-2</v>
      </c>
      <c r="F68">
        <f t="shared" si="14"/>
        <v>-0.22548270971964657</v>
      </c>
      <c r="G68">
        <v>0</v>
      </c>
      <c r="H68">
        <f t="shared" si="15"/>
        <v>0.27271735573251882</v>
      </c>
      <c r="I68">
        <f t="shared" si="16"/>
        <v>-1.0997646755364592</v>
      </c>
      <c r="J68">
        <f t="shared" si="17"/>
        <v>1.0997646755364592</v>
      </c>
      <c r="K68">
        <f t="shared" si="18"/>
        <v>0.53826630809448417</v>
      </c>
      <c r="L68">
        <f t="shared" si="19"/>
        <v>0.46173369190551583</v>
      </c>
      <c r="M68">
        <f t="shared" si="20"/>
        <v>1.8578164469184384</v>
      </c>
      <c r="N68">
        <f t="shared" si="21"/>
        <v>2.1657505560686463</v>
      </c>
    </row>
    <row r="69" spans="1:14" x14ac:dyDescent="0.25">
      <c r="A69" s="4">
        <f>IF('True_Odds_Calculator_2-way'!A70="","",'True_Odds_Calculator_2-way'!A70)</f>
        <v>2.0699999999999998</v>
      </c>
      <c r="B69" s="4">
        <f>IF('True_Odds_Calculator_2-way'!B70="","",'True_Odds_Calculator_2-way'!B70)</f>
        <v>1.77</v>
      </c>
      <c r="C69" s="4">
        <f t="shared" si="11"/>
        <v>0.48309178743961356</v>
      </c>
      <c r="D69">
        <f t="shared" si="12"/>
        <v>0.56497175141242939</v>
      </c>
      <c r="E69">
        <f t="shared" si="13"/>
        <v>4.8063538852042953E-2</v>
      </c>
      <c r="F69">
        <f t="shared" si="14"/>
        <v>-0.22486967439067662</v>
      </c>
      <c r="G69">
        <v>0</v>
      </c>
      <c r="H69">
        <f t="shared" si="15"/>
        <v>0.27293321324271952</v>
      </c>
      <c r="I69">
        <f t="shared" si="16"/>
        <v>-1.1016984757621029</v>
      </c>
      <c r="J69">
        <f t="shared" si="17"/>
        <v>1.1016984757621029</v>
      </c>
      <c r="K69">
        <f t="shared" si="18"/>
        <v>0.45896458060132206</v>
      </c>
      <c r="L69">
        <f t="shared" si="19"/>
        <v>0.54103541939867805</v>
      </c>
      <c r="M69">
        <f t="shared" si="20"/>
        <v>2.1788173690654498</v>
      </c>
      <c r="N69">
        <f t="shared" si="21"/>
        <v>1.8483078263368193</v>
      </c>
    </row>
    <row r="70" spans="1:14" x14ac:dyDescent="0.25">
      <c r="A70" s="4">
        <f>IF('True_Odds_Calculator_2-way'!A71="","",'True_Odds_Calculator_2-way'!A71)</f>
        <v>1.71</v>
      </c>
      <c r="B70" s="4">
        <f>IF('True_Odds_Calculator_2-way'!B71="","",'True_Odds_Calculator_2-way'!B71)</f>
        <v>2.16</v>
      </c>
      <c r="C70" s="4">
        <f t="shared" si="11"/>
        <v>0.58479532163742687</v>
      </c>
      <c r="D70">
        <f t="shared" si="12"/>
        <v>0.46296296296296291</v>
      </c>
      <c r="E70">
        <f t="shared" si="13"/>
        <v>4.7758284600389889E-2</v>
      </c>
      <c r="F70">
        <f t="shared" si="14"/>
        <v>-0.22298029023175214</v>
      </c>
      <c r="G70">
        <v>0</v>
      </c>
      <c r="H70">
        <f t="shared" si="15"/>
        <v>0.27073857483214203</v>
      </c>
      <c r="I70">
        <f t="shared" si="16"/>
        <v>-1.1018991068031498</v>
      </c>
      <c r="J70">
        <f t="shared" si="17"/>
        <v>1.1018991068031498</v>
      </c>
      <c r="K70">
        <f t="shared" si="18"/>
        <v>0.56105754585983503</v>
      </c>
      <c r="L70">
        <f t="shared" si="19"/>
        <v>0.43894245414016486</v>
      </c>
      <c r="M70">
        <f t="shared" si="20"/>
        <v>1.7823483658302366</v>
      </c>
      <c r="N70">
        <f t="shared" si="21"/>
        <v>2.2782029638916539</v>
      </c>
    </row>
    <row r="71" spans="1:14" x14ac:dyDescent="0.25">
      <c r="A71" s="4">
        <f>IF('True_Odds_Calculator_2-way'!A72="","",'True_Odds_Calculator_2-way'!A72)</f>
        <v>1.69</v>
      </c>
      <c r="B71" s="4">
        <f>IF('True_Odds_Calculator_2-way'!B72="","",'True_Odds_Calculator_2-way'!B72)</f>
        <v>2.19</v>
      </c>
      <c r="C71" s="4">
        <f t="shared" si="11"/>
        <v>0.59171597633136097</v>
      </c>
      <c r="D71">
        <f t="shared" si="12"/>
        <v>0.45662100456621008</v>
      </c>
      <c r="E71">
        <f t="shared" si="13"/>
        <v>4.8336980897571102E-2</v>
      </c>
      <c r="F71">
        <f t="shared" si="14"/>
        <v>-0.2218529626327308</v>
      </c>
      <c r="G71">
        <v>0</v>
      </c>
      <c r="H71">
        <f t="shared" si="15"/>
        <v>0.27018994353030185</v>
      </c>
      <c r="I71">
        <f t="shared" si="16"/>
        <v>-1.1035753058718369</v>
      </c>
      <c r="J71">
        <f t="shared" si="17"/>
        <v>1.1035753058718369</v>
      </c>
      <c r="K71">
        <f t="shared" si="18"/>
        <v>0.56770863269726979</v>
      </c>
      <c r="L71">
        <f t="shared" si="19"/>
        <v>0.43229136730273038</v>
      </c>
      <c r="M71">
        <f t="shared" si="20"/>
        <v>1.761466961051567</v>
      </c>
      <c r="N71">
        <f t="shared" si="21"/>
        <v>2.3132546139874859</v>
      </c>
    </row>
    <row r="72" spans="1:14" x14ac:dyDescent="0.25">
      <c r="A72" s="4">
        <f>IF('True_Odds_Calculator_2-way'!A73="","",'True_Odds_Calculator_2-way'!A73)</f>
        <v>1.56</v>
      </c>
      <c r="B72" s="4">
        <f>IF('True_Odds_Calculator_2-way'!B73="","",'True_Odds_Calculator_2-way'!B73)</f>
        <v>2.4700000000000002</v>
      </c>
      <c r="C72" s="4">
        <f t="shared" si="11"/>
        <v>0.64102564102564097</v>
      </c>
      <c r="D72">
        <f t="shared" si="12"/>
        <v>0.40485829959514169</v>
      </c>
      <c r="E72">
        <f t="shared" si="13"/>
        <v>4.5883940620782715E-2</v>
      </c>
      <c r="F72">
        <f t="shared" si="14"/>
        <v>-0.21364061040174398</v>
      </c>
      <c r="G72">
        <v>0</v>
      </c>
      <c r="H72">
        <f t="shared" si="15"/>
        <v>0.25952455102252669</v>
      </c>
      <c r="I72">
        <f t="shared" si="16"/>
        <v>-1.1021667854435135</v>
      </c>
      <c r="J72">
        <f t="shared" si="17"/>
        <v>1.1021667854435135</v>
      </c>
      <c r="K72">
        <f t="shared" si="18"/>
        <v>0.61834758486032915</v>
      </c>
      <c r="L72">
        <f t="shared" si="19"/>
        <v>0.3816524151396708</v>
      </c>
      <c r="M72">
        <f t="shared" si="20"/>
        <v>1.6172133998483678</v>
      </c>
      <c r="N72">
        <f t="shared" si="21"/>
        <v>2.6201851746019651</v>
      </c>
    </row>
    <row r="73" spans="1:14" x14ac:dyDescent="0.25">
      <c r="A73" s="4">
        <f>IF('True_Odds_Calculator_2-way'!A74="","",'True_Odds_Calculator_2-way'!A74)</f>
        <v>1.68</v>
      </c>
      <c r="B73" s="4">
        <f>IF('True_Odds_Calculator_2-way'!B74="","",'True_Odds_Calculator_2-way'!B74)</f>
        <v>2.2000000000000002</v>
      </c>
      <c r="C73" s="4">
        <f t="shared" si="11"/>
        <v>0.59523809523809523</v>
      </c>
      <c r="D73">
        <f t="shared" si="12"/>
        <v>0.45454545454545453</v>
      </c>
      <c r="E73">
        <f t="shared" si="13"/>
        <v>4.9783549783549708E-2</v>
      </c>
      <c r="F73">
        <f t="shared" si="14"/>
        <v>-0.22077922077922085</v>
      </c>
      <c r="G73">
        <v>0</v>
      </c>
      <c r="H73">
        <f t="shared" si="15"/>
        <v>0.27056277056277056</v>
      </c>
      <c r="I73">
        <f t="shared" si="16"/>
        <v>-1.1070186069251189</v>
      </c>
      <c r="J73">
        <f t="shared" si="17"/>
        <v>1.1070186069251189</v>
      </c>
      <c r="K73">
        <f t="shared" si="18"/>
        <v>0.57052464759442856</v>
      </c>
      <c r="L73">
        <f t="shared" si="19"/>
        <v>0.42947535240557161</v>
      </c>
      <c r="M73">
        <f t="shared" si="20"/>
        <v>1.7527726527090808</v>
      </c>
      <c r="N73">
        <f t="shared" si="21"/>
        <v>2.3284223283101424</v>
      </c>
    </row>
    <row r="74" spans="1:14" x14ac:dyDescent="0.25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1.79</v>
      </c>
      <c r="C74" s="4">
        <f t="shared" si="11"/>
        <v>0.48780487804878053</v>
      </c>
      <c r="D74">
        <f t="shared" si="12"/>
        <v>0.55865921787709494</v>
      </c>
      <c r="E74">
        <f t="shared" si="13"/>
        <v>4.6464095925875526E-2</v>
      </c>
      <c r="F74">
        <f t="shared" si="14"/>
        <v>-0.22605259572148784</v>
      </c>
      <c r="G74">
        <v>0</v>
      </c>
      <c r="H74">
        <f t="shared" si="15"/>
        <v>0.27251669164736342</v>
      </c>
      <c r="I74">
        <f t="shared" si="16"/>
        <v>-1.0979733645872189</v>
      </c>
      <c r="J74">
        <f t="shared" si="17"/>
        <v>1.0979733645872189</v>
      </c>
      <c r="K74">
        <f t="shared" si="18"/>
        <v>0.46449579201960772</v>
      </c>
      <c r="L74">
        <f t="shared" si="19"/>
        <v>0.53550420798039233</v>
      </c>
      <c r="M74">
        <f t="shared" si="20"/>
        <v>2.1528720328165796</v>
      </c>
      <c r="N74">
        <f t="shared" si="21"/>
        <v>1.8673989580239028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1.77</v>
      </c>
      <c r="C75" s="4">
        <f t="shared" si="11"/>
        <v>0.48309178743961356</v>
      </c>
      <c r="D75">
        <f t="shared" si="12"/>
        <v>0.56497175141242939</v>
      </c>
      <c r="E75">
        <f t="shared" si="13"/>
        <v>4.8063538852042953E-2</v>
      </c>
      <c r="F75">
        <f t="shared" si="14"/>
        <v>-0.22486967439067662</v>
      </c>
      <c r="G75">
        <v>0</v>
      </c>
      <c r="H75">
        <f t="shared" si="15"/>
        <v>0.27293321324271952</v>
      </c>
      <c r="I75">
        <f t="shared" si="16"/>
        <v>-1.1016984757621029</v>
      </c>
      <c r="J75">
        <f t="shared" si="17"/>
        <v>1.1016984757621029</v>
      </c>
      <c r="K75">
        <f t="shared" si="18"/>
        <v>0.45896458060132206</v>
      </c>
      <c r="L75">
        <f t="shared" si="19"/>
        <v>0.54103541939867805</v>
      </c>
      <c r="M75">
        <f t="shared" si="20"/>
        <v>2.1788173690654498</v>
      </c>
      <c r="N75">
        <f t="shared" si="21"/>
        <v>1.8483078263368193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1.82</v>
      </c>
      <c r="C76" s="4">
        <f t="shared" si="11"/>
        <v>0.49261083743842371</v>
      </c>
      <c r="D76">
        <f t="shared" si="12"/>
        <v>0.54945054945054939</v>
      </c>
      <c r="E76">
        <f t="shared" si="13"/>
        <v>4.2061386888973207E-2</v>
      </c>
      <c r="F76">
        <f t="shared" si="14"/>
        <v>-0.22860390840686395</v>
      </c>
      <c r="G76">
        <v>0</v>
      </c>
      <c r="H76">
        <f t="shared" si="15"/>
        <v>0.27066529529583716</v>
      </c>
      <c r="I76">
        <f t="shared" si="16"/>
        <v>-1.0881141587390988</v>
      </c>
      <c r="J76">
        <f t="shared" si="17"/>
        <v>1.0881141587390988</v>
      </c>
      <c r="K76">
        <f t="shared" si="18"/>
        <v>0.47152961176687003</v>
      </c>
      <c r="L76">
        <f t="shared" si="19"/>
        <v>0.52847038823312997</v>
      </c>
      <c r="M76">
        <f t="shared" si="20"/>
        <v>2.1207575835012715</v>
      </c>
      <c r="N76">
        <f t="shared" si="21"/>
        <v>1.892253610166061</v>
      </c>
    </row>
    <row r="77" spans="1:14" x14ac:dyDescent="0.25">
      <c r="A77" s="4">
        <f>IF('True_Odds_Calculator_2-way'!A78="","",'True_Odds_Calculator_2-way'!A78)</f>
        <v>1.52</v>
      </c>
      <c r="B77" s="4">
        <f>IF('True_Odds_Calculator_2-way'!B78="","",'True_Odds_Calculator_2-way'!B78)</f>
        <v>2.5499999999999998</v>
      </c>
      <c r="C77" s="4">
        <f t="shared" si="11"/>
        <v>0.65789473684210531</v>
      </c>
      <c r="D77">
        <f t="shared" si="12"/>
        <v>0.39215686274509809</v>
      </c>
      <c r="E77">
        <f t="shared" si="13"/>
        <v>5.0051599587203288E-2</v>
      </c>
      <c r="F77">
        <f t="shared" si="14"/>
        <v>-0.2079463364293086</v>
      </c>
      <c r="G77">
        <v>0</v>
      </c>
      <c r="H77">
        <f t="shared" si="15"/>
        <v>0.25799793601651194</v>
      </c>
      <c r="I77">
        <f t="shared" si="16"/>
        <v>-1.1138647983852825</v>
      </c>
      <c r="J77">
        <f t="shared" si="17"/>
        <v>1.1138647983852825</v>
      </c>
      <c r="K77">
        <f t="shared" si="18"/>
        <v>0.63322812864219646</v>
      </c>
      <c r="L77">
        <f t="shared" si="19"/>
        <v>0.36677187135780348</v>
      </c>
      <c r="M77">
        <f t="shared" si="20"/>
        <v>1.5792096951603469</v>
      </c>
      <c r="N77">
        <f t="shared" si="21"/>
        <v>2.7264904374971879</v>
      </c>
    </row>
    <row r="78" spans="1:14" x14ac:dyDescent="0.25">
      <c r="A78" s="4">
        <f>IF('True_Odds_Calculator_2-way'!A79="","",'True_Odds_Calculator_2-way'!A79)</f>
        <v>1.91</v>
      </c>
      <c r="B78" s="4">
        <f>IF('True_Odds_Calculator_2-way'!B79="","",'True_Odds_Calculator_2-way'!B79)</f>
        <v>1.93</v>
      </c>
      <c r="C78" s="4">
        <f t="shared" si="11"/>
        <v>0.52356020942408377</v>
      </c>
      <c r="D78">
        <f t="shared" si="12"/>
        <v>0.5181347150259068</v>
      </c>
      <c r="E78">
        <f t="shared" si="13"/>
        <v>4.1694924449990456E-2</v>
      </c>
      <c r="F78">
        <f t="shared" si="14"/>
        <v>-0.2295797954588612</v>
      </c>
      <c r="G78">
        <v>0</v>
      </c>
      <c r="H78">
        <f t="shared" si="15"/>
        <v>0.27127471990885171</v>
      </c>
      <c r="I78">
        <f t="shared" si="16"/>
        <v>-1.0870207379990005</v>
      </c>
      <c r="J78">
        <f t="shared" si="17"/>
        <v>1.0870207379990005</v>
      </c>
      <c r="K78">
        <f t="shared" si="18"/>
        <v>0.50271747157230162</v>
      </c>
      <c r="L78">
        <f t="shared" si="19"/>
        <v>0.49728252842769838</v>
      </c>
      <c r="M78">
        <f t="shared" si="20"/>
        <v>1.9891888715790902</v>
      </c>
      <c r="N78">
        <f t="shared" si="21"/>
        <v>2.0109292863390706</v>
      </c>
    </row>
    <row r="79" spans="1:14" x14ac:dyDescent="0.25">
      <c r="A79" s="4">
        <f>IF('True_Odds_Calculator_2-way'!A80="","",'True_Odds_Calculator_2-way'!A80)</f>
        <v>1.76</v>
      </c>
      <c r="B79" s="4">
        <f>IF('True_Odds_Calculator_2-way'!B80="","",'True_Odds_Calculator_2-way'!B80)</f>
        <v>2.08</v>
      </c>
      <c r="C79" s="4">
        <f t="shared" si="11"/>
        <v>0.56818181818181823</v>
      </c>
      <c r="D79">
        <f t="shared" si="12"/>
        <v>0.48076923076923073</v>
      </c>
      <c r="E79">
        <f t="shared" si="13"/>
        <v>4.8951048951048959E-2</v>
      </c>
      <c r="F79">
        <f t="shared" si="14"/>
        <v>-0.22421328671328666</v>
      </c>
      <c r="G79">
        <v>0</v>
      </c>
      <c r="H79">
        <f t="shared" si="15"/>
        <v>0.27316433566433568</v>
      </c>
      <c r="I79">
        <f t="shared" si="16"/>
        <v>-1.1037769642208699</v>
      </c>
      <c r="J79">
        <f t="shared" si="17"/>
        <v>1.1037769642208699</v>
      </c>
      <c r="K79">
        <f t="shared" si="18"/>
        <v>0.54381208677346893</v>
      </c>
      <c r="L79">
        <f t="shared" si="19"/>
        <v>0.45618791322653113</v>
      </c>
      <c r="M79">
        <f t="shared" si="20"/>
        <v>1.838870492807861</v>
      </c>
      <c r="N79">
        <f t="shared" si="21"/>
        <v>2.1920791213585393</v>
      </c>
    </row>
    <row r="80" spans="1:14" x14ac:dyDescent="0.25">
      <c r="A80" s="4">
        <f>IF('True_Odds_Calculator_2-way'!A81="","",'True_Odds_Calculator_2-way'!A81)</f>
        <v>1.72</v>
      </c>
      <c r="B80" s="4">
        <f>IF('True_Odds_Calculator_2-way'!B81="","",'True_Odds_Calculator_2-way'!B81)</f>
        <v>2.23</v>
      </c>
      <c r="C80" s="4">
        <f t="shared" si="11"/>
        <v>0.58139534883720934</v>
      </c>
      <c r="D80">
        <f t="shared" si="12"/>
        <v>0.44843049327354262</v>
      </c>
      <c r="E80">
        <f t="shared" si="13"/>
        <v>2.982584211075201E-2</v>
      </c>
      <c r="F80">
        <f t="shared" si="14"/>
        <v>-0.23088956095526114</v>
      </c>
      <c r="G80">
        <v>0</v>
      </c>
      <c r="H80">
        <f t="shared" si="15"/>
        <v>0.26071540306601315</v>
      </c>
      <c r="I80">
        <f t="shared" si="16"/>
        <v>-1.0626278551055641</v>
      </c>
      <c r="J80">
        <f t="shared" si="17"/>
        <v>1.0626278551055641</v>
      </c>
      <c r="K80">
        <f t="shared" si="18"/>
        <v>0.56654268925198559</v>
      </c>
      <c r="L80">
        <f t="shared" si="19"/>
        <v>0.43345731074801436</v>
      </c>
      <c r="M80">
        <f t="shared" si="20"/>
        <v>1.7650920556760061</v>
      </c>
      <c r="N80">
        <f t="shared" si="21"/>
        <v>2.3070322617798436</v>
      </c>
    </row>
    <row r="81" spans="1:14" x14ac:dyDescent="0.25">
      <c r="A81" s="4">
        <f>IF('True_Odds_Calculator_2-way'!A82="","",'True_Odds_Calculator_2-way'!A82)</f>
        <v>1.8</v>
      </c>
      <c r="B81" s="4">
        <f>IF('True_Odds_Calculator_2-way'!B82="","",'True_Odds_Calculator_2-way'!B82)</f>
        <v>2.11</v>
      </c>
      <c r="C81" s="4">
        <f t="shared" si="11"/>
        <v>0.55555555555555558</v>
      </c>
      <c r="D81">
        <f t="shared" si="12"/>
        <v>0.47393364928909953</v>
      </c>
      <c r="E81">
        <f t="shared" si="13"/>
        <v>2.9489204844655115E-2</v>
      </c>
      <c r="F81">
        <f t="shared" si="14"/>
        <v>-0.23380726698262244</v>
      </c>
      <c r="G81">
        <v>0</v>
      </c>
      <c r="H81">
        <f t="shared" si="15"/>
        <v>0.26329647182727756</v>
      </c>
      <c r="I81">
        <f t="shared" si="16"/>
        <v>-1.0611908999450221</v>
      </c>
      <c r="J81">
        <f t="shared" si="17"/>
        <v>1.0611908999450221</v>
      </c>
      <c r="K81">
        <f t="shared" si="18"/>
        <v>0.54084671241554938</v>
      </c>
      <c r="L81">
        <f t="shared" si="19"/>
        <v>0.45915328758445073</v>
      </c>
      <c r="M81">
        <f t="shared" si="20"/>
        <v>1.8489527199560174</v>
      </c>
      <c r="N81">
        <f t="shared" si="21"/>
        <v>2.1779218989389744</v>
      </c>
    </row>
    <row r="82" spans="1:14" x14ac:dyDescent="0.25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1.67</v>
      </c>
      <c r="C82" s="4">
        <f t="shared" si="11"/>
        <v>0.43859649122807021</v>
      </c>
      <c r="D82">
        <f t="shared" si="12"/>
        <v>0.5988023952095809</v>
      </c>
      <c r="E82">
        <f t="shared" si="13"/>
        <v>3.7398886437651102E-2</v>
      </c>
      <c r="F82">
        <f t="shared" si="14"/>
        <v>-0.22523374304023536</v>
      </c>
      <c r="G82">
        <v>0</v>
      </c>
      <c r="H82">
        <f t="shared" si="15"/>
        <v>0.2626326294778864</v>
      </c>
      <c r="I82">
        <f t="shared" si="16"/>
        <v>-1.0798355319767001</v>
      </c>
      <c r="J82">
        <f t="shared" si="17"/>
        <v>1.0798355319767001</v>
      </c>
      <c r="K82">
        <f t="shared" si="18"/>
        <v>0.41978188889052137</v>
      </c>
      <c r="L82">
        <f t="shared" si="19"/>
        <v>0.58021811110947863</v>
      </c>
      <c r="M82">
        <f t="shared" si="20"/>
        <v>2.382189480930176</v>
      </c>
      <c r="N82">
        <f t="shared" si="21"/>
        <v>1.7234898064243891</v>
      </c>
    </row>
    <row r="83" spans="1:14" x14ac:dyDescent="0.25">
      <c r="A83" s="4">
        <f>IF('True_Odds_Calculator_2-way'!A84="","",'True_Odds_Calculator_2-way'!A84)</f>
        <v>2.5299999999999998</v>
      </c>
      <c r="B83" s="4">
        <f>IF('True_Odds_Calculator_2-way'!B84="","",'True_Odds_Calculator_2-way'!B84)</f>
        <v>1.56</v>
      </c>
      <c r="C83" s="4">
        <f t="shared" si="11"/>
        <v>0.39525691699604748</v>
      </c>
      <c r="D83">
        <f t="shared" si="12"/>
        <v>0.64102564102564097</v>
      </c>
      <c r="E83">
        <f t="shared" si="13"/>
        <v>3.6282558021688338E-2</v>
      </c>
      <c r="F83">
        <f t="shared" si="14"/>
        <v>-0.21708726056552163</v>
      </c>
      <c r="G83">
        <v>0</v>
      </c>
      <c r="H83">
        <f t="shared" si="15"/>
        <v>0.25336981858720992</v>
      </c>
      <c r="I83">
        <f t="shared" si="16"/>
        <v>-1.0803395392536068</v>
      </c>
      <c r="J83">
        <f t="shared" si="17"/>
        <v>1.0803395392536068</v>
      </c>
      <c r="K83">
        <f t="shared" si="18"/>
        <v>0.3769432136417431</v>
      </c>
      <c r="L83">
        <f t="shared" si="19"/>
        <v>0.6230567863582569</v>
      </c>
      <c r="M83">
        <f t="shared" si="20"/>
        <v>2.6529194950580188</v>
      </c>
      <c r="N83">
        <f t="shared" si="21"/>
        <v>1.6049901419820203</v>
      </c>
    </row>
    <row r="84" spans="1:14" x14ac:dyDescent="0.25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11"/>
        <v>0.4329004329004329</v>
      </c>
      <c r="D84">
        <f t="shared" si="12"/>
        <v>0.61349693251533743</v>
      </c>
      <c r="E84">
        <f t="shared" si="13"/>
        <v>4.6397365415770331E-2</v>
      </c>
      <c r="F84">
        <f t="shared" si="14"/>
        <v>-0.21918572225320698</v>
      </c>
      <c r="G84">
        <v>0</v>
      </c>
      <c r="H84">
        <f t="shared" si="15"/>
        <v>0.26558308766897726</v>
      </c>
      <c r="I84">
        <f t="shared" si="16"/>
        <v>-1.1007636444730438</v>
      </c>
      <c r="J84">
        <f t="shared" si="17"/>
        <v>1.1007636444730438</v>
      </c>
      <c r="K84">
        <f t="shared" si="18"/>
        <v>0.4095003467405931</v>
      </c>
      <c r="L84">
        <f t="shared" si="19"/>
        <v>0.59049965325940701</v>
      </c>
      <c r="M84">
        <f t="shared" si="20"/>
        <v>2.442000374259687</v>
      </c>
      <c r="N84">
        <f t="shared" si="21"/>
        <v>1.6934810960180178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1.73</v>
      </c>
      <c r="C85" s="4">
        <f t="shared" si="11"/>
        <v>0.46082949308755761</v>
      </c>
      <c r="D85">
        <f t="shared" si="12"/>
        <v>0.5780346820809249</v>
      </c>
      <c r="E85">
        <f t="shared" si="13"/>
        <v>3.8864175168482618E-2</v>
      </c>
      <c r="F85">
        <f t="shared" si="14"/>
        <v>-0.22751125436189756</v>
      </c>
      <c r="G85">
        <v>0</v>
      </c>
      <c r="H85">
        <f t="shared" si="15"/>
        <v>0.26637542953038013</v>
      </c>
      <c r="I85">
        <f t="shared" si="16"/>
        <v>-1.0820457886019927</v>
      </c>
      <c r="J85">
        <f t="shared" si="17"/>
        <v>1.0820457886019927</v>
      </c>
      <c r="K85">
        <f t="shared" si="18"/>
        <v>0.44130751828400394</v>
      </c>
      <c r="L85">
        <f t="shared" si="19"/>
        <v>0.55869248171599584</v>
      </c>
      <c r="M85">
        <f t="shared" si="20"/>
        <v>2.2659935726643319</v>
      </c>
      <c r="N85">
        <f t="shared" si="21"/>
        <v>1.789893425679455</v>
      </c>
    </row>
    <row r="86" spans="1:14" x14ac:dyDescent="0.25">
      <c r="A86" s="4">
        <f>IF('True_Odds_Calculator_2-way'!A87="","",'True_Odds_Calculator_2-way'!A87)</f>
        <v>2.1800000000000002</v>
      </c>
      <c r="B86" s="4">
        <f>IF('True_Odds_Calculator_2-way'!B87="","",'True_Odds_Calculator_2-way'!B87)</f>
        <v>1.73</v>
      </c>
      <c r="C86" s="4">
        <f t="shared" si="11"/>
        <v>0.4587155963302752</v>
      </c>
      <c r="D86">
        <f t="shared" si="12"/>
        <v>0.5780346820809249</v>
      </c>
      <c r="E86">
        <f t="shared" si="13"/>
        <v>3.6750278411200155E-2</v>
      </c>
      <c r="F86">
        <f t="shared" si="14"/>
        <v>-0.22840324547913238</v>
      </c>
      <c r="G86">
        <v>0</v>
      </c>
      <c r="H86">
        <f t="shared" si="15"/>
        <v>0.26515352389033253</v>
      </c>
      <c r="I86">
        <f t="shared" si="16"/>
        <v>-1.0774510935845933</v>
      </c>
      <c r="J86">
        <f t="shared" si="17"/>
        <v>1.0774510935845933</v>
      </c>
      <c r="K86">
        <f t="shared" si="18"/>
        <v>0.44025860447504123</v>
      </c>
      <c r="L86">
        <f t="shared" si="19"/>
        <v>0.55974139552495883</v>
      </c>
      <c r="M86">
        <f t="shared" si="20"/>
        <v>2.2713922904298198</v>
      </c>
      <c r="N86">
        <f t="shared" si="21"/>
        <v>1.786539298316753</v>
      </c>
    </row>
    <row r="87" spans="1:14" x14ac:dyDescent="0.25">
      <c r="A87" s="4">
        <f>IF('True_Odds_Calculator_2-way'!A88="","",'True_Odds_Calculator_2-way'!A88)</f>
        <v>2.2999999999999998</v>
      </c>
      <c r="B87" s="4">
        <f>IF('True_Odds_Calculator_2-way'!B88="","",'True_Odds_Calculator_2-way'!B88)</f>
        <v>1.66</v>
      </c>
      <c r="C87" s="4">
        <f t="shared" si="11"/>
        <v>0.43478260869565222</v>
      </c>
      <c r="D87">
        <f t="shared" si="12"/>
        <v>0.60240963855421692</v>
      </c>
      <c r="E87">
        <f t="shared" si="13"/>
        <v>3.7192247249869137E-2</v>
      </c>
      <c r="F87">
        <f t="shared" si="14"/>
        <v>-0.22472498690413822</v>
      </c>
      <c r="G87">
        <v>0</v>
      </c>
      <c r="H87">
        <f t="shared" si="15"/>
        <v>0.26191723415400736</v>
      </c>
      <c r="I87">
        <f t="shared" si="16"/>
        <v>-1.0795837927188263</v>
      </c>
      <c r="J87">
        <f t="shared" si="17"/>
        <v>1.0795837927188263</v>
      </c>
      <c r="K87">
        <f t="shared" si="18"/>
        <v>0.41606702211367647</v>
      </c>
      <c r="L87">
        <f t="shared" si="19"/>
        <v>0.58393297788632348</v>
      </c>
      <c r="M87">
        <f t="shared" si="20"/>
        <v>2.4034589305344736</v>
      </c>
      <c r="N87">
        <f t="shared" si="21"/>
        <v>1.7125253031944256</v>
      </c>
    </row>
    <row r="88" spans="1:14" x14ac:dyDescent="0.25">
      <c r="A88" s="4">
        <f>IF('True_Odds_Calculator_2-way'!A89="","",'True_Odds_Calculator_2-way'!A89)</f>
        <v>2.31</v>
      </c>
      <c r="B88" s="4">
        <f>IF('True_Odds_Calculator_2-way'!B89="","",'True_Odds_Calculator_2-way'!B89)</f>
        <v>1.65</v>
      </c>
      <c r="C88" s="4">
        <f t="shared" si="11"/>
        <v>0.4329004329004329</v>
      </c>
      <c r="D88">
        <f t="shared" si="12"/>
        <v>0.60606060606060608</v>
      </c>
      <c r="E88">
        <f t="shared" si="13"/>
        <v>3.8961038961038863E-2</v>
      </c>
      <c r="F88">
        <f t="shared" si="14"/>
        <v>-0.22340285976649621</v>
      </c>
      <c r="G88">
        <v>0</v>
      </c>
      <c r="H88">
        <f t="shared" si="15"/>
        <v>0.26236389872753507</v>
      </c>
      <c r="I88">
        <f t="shared" si="16"/>
        <v>-1.0836965077746656</v>
      </c>
      <c r="J88">
        <f t="shared" si="17"/>
        <v>1.0836965077746656</v>
      </c>
      <c r="K88">
        <f t="shared" si="18"/>
        <v>0.41328420662140614</v>
      </c>
      <c r="L88">
        <f t="shared" si="19"/>
        <v>0.58671579337859414</v>
      </c>
      <c r="M88">
        <f t="shared" si="20"/>
        <v>2.4196424251848119</v>
      </c>
      <c r="N88">
        <f t="shared" si="21"/>
        <v>1.7044027300535323</v>
      </c>
    </row>
    <row r="89" spans="1:14" x14ac:dyDescent="0.25">
      <c r="A89" s="4">
        <f>IF('True_Odds_Calculator_2-way'!A90="","",'True_Odds_Calculator_2-way'!A90)</f>
        <v>2.65</v>
      </c>
      <c r="B89" s="4">
        <f>IF('True_Odds_Calculator_2-way'!B90="","",'True_Odds_Calculator_2-way'!B90)</f>
        <v>1.51</v>
      </c>
      <c r="C89" s="4">
        <f t="shared" si="11"/>
        <v>0.37735849056603776</v>
      </c>
      <c r="D89">
        <f t="shared" si="12"/>
        <v>0.66225165562913912</v>
      </c>
      <c r="E89">
        <f t="shared" si="13"/>
        <v>3.9610146195176998E-2</v>
      </c>
      <c r="F89">
        <f t="shared" si="14"/>
        <v>-0.21029613894789434</v>
      </c>
      <c r="G89">
        <v>0</v>
      </c>
      <c r="H89">
        <f t="shared" si="15"/>
        <v>0.24990628514307139</v>
      </c>
      <c r="I89">
        <f t="shared" si="16"/>
        <v>-1.0901165669462149</v>
      </c>
      <c r="J89">
        <f t="shared" si="17"/>
        <v>1.0901165669462149</v>
      </c>
      <c r="K89">
        <f t="shared" si="18"/>
        <v>0.35730972902213964</v>
      </c>
      <c r="L89">
        <f t="shared" si="19"/>
        <v>0.64269027097786013</v>
      </c>
      <c r="M89">
        <f t="shared" si="20"/>
        <v>2.7986923354612547</v>
      </c>
      <c r="N89">
        <f t="shared" si="21"/>
        <v>1.5559594491425695</v>
      </c>
    </row>
    <row r="90" spans="1:14" x14ac:dyDescent="0.25">
      <c r="A90" s="4">
        <f>IF('True_Odds_Calculator_2-way'!A91="","",'True_Odds_Calculator_2-way'!A91)</f>
        <v>2.5299999999999998</v>
      </c>
      <c r="B90" s="4">
        <f>IF('True_Odds_Calculator_2-way'!B91="","",'True_Odds_Calculator_2-way'!B91)</f>
        <v>1.56</v>
      </c>
      <c r="C90" s="4">
        <f t="shared" si="11"/>
        <v>0.39525691699604748</v>
      </c>
      <c r="D90">
        <f t="shared" si="12"/>
        <v>0.64102564102564097</v>
      </c>
      <c r="E90">
        <f t="shared" si="13"/>
        <v>3.6282558021688338E-2</v>
      </c>
      <c r="F90">
        <f t="shared" si="14"/>
        <v>-0.21708726056552163</v>
      </c>
      <c r="G90">
        <v>0</v>
      </c>
      <c r="H90">
        <f t="shared" si="15"/>
        <v>0.25336981858720992</v>
      </c>
      <c r="I90">
        <f t="shared" si="16"/>
        <v>-1.0803395392536068</v>
      </c>
      <c r="J90">
        <f t="shared" si="17"/>
        <v>1.0803395392536068</v>
      </c>
      <c r="K90">
        <f t="shared" si="18"/>
        <v>0.3769432136417431</v>
      </c>
      <c r="L90">
        <f t="shared" si="19"/>
        <v>0.6230567863582569</v>
      </c>
      <c r="M90">
        <f t="shared" si="20"/>
        <v>2.6529194950580188</v>
      </c>
      <c r="N90">
        <f t="shared" si="21"/>
        <v>1.6049901419820203</v>
      </c>
    </row>
    <row r="91" spans="1:14" x14ac:dyDescent="0.25">
      <c r="A91" s="4">
        <f>IF('True_Odds_Calculator_2-way'!A92="","",'True_Odds_Calculator_2-way'!A92)</f>
        <v>2.0299999999999998</v>
      </c>
      <c r="B91" s="4">
        <f>IF('True_Odds_Calculator_2-way'!B92="","",'True_Odds_Calculator_2-way'!B92)</f>
        <v>1.77</v>
      </c>
      <c r="C91" s="4">
        <f t="shared" si="11"/>
        <v>0.49261083743842371</v>
      </c>
      <c r="D91">
        <f t="shared" si="12"/>
        <v>0.56497175141242939</v>
      </c>
      <c r="E91">
        <f t="shared" si="13"/>
        <v>5.7582588850852989E-2</v>
      </c>
      <c r="F91">
        <f t="shared" si="14"/>
        <v>-0.22072861874147676</v>
      </c>
      <c r="G91">
        <v>0</v>
      </c>
      <c r="H91">
        <f t="shared" si="15"/>
        <v>0.2783112075923298</v>
      </c>
      <c r="I91">
        <f t="shared" si="16"/>
        <v>-1.1228869254216181</v>
      </c>
      <c r="J91">
        <f t="shared" si="17"/>
        <v>1.1228869254216181</v>
      </c>
      <c r="K91">
        <f t="shared" si="18"/>
        <v>0.46369854058417398</v>
      </c>
      <c r="L91">
        <f t="shared" si="19"/>
        <v>0.53630145941582608</v>
      </c>
      <c r="M91">
        <f t="shared" si="20"/>
        <v>2.1565735331842664</v>
      </c>
      <c r="N91">
        <f t="shared" si="21"/>
        <v>1.8646229325746457</v>
      </c>
    </row>
    <row r="92" spans="1:14" x14ac:dyDescent="0.25">
      <c r="A92" s="4">
        <f>IF('True_Odds_Calculator_2-way'!A93="","",'True_Odds_Calculator_2-way'!A93)</f>
        <v>2.23</v>
      </c>
      <c r="B92" s="4">
        <f>IF('True_Odds_Calculator_2-way'!B93="","",'True_Odds_Calculator_2-way'!B93)</f>
        <v>1.67</v>
      </c>
      <c r="C92" s="4">
        <f t="shared" si="11"/>
        <v>0.44843049327354262</v>
      </c>
      <c r="D92">
        <f t="shared" si="12"/>
        <v>0.5988023952095809</v>
      </c>
      <c r="E92">
        <f t="shared" si="13"/>
        <v>4.7232888483123459E-2</v>
      </c>
      <c r="F92">
        <f t="shared" si="14"/>
        <v>-0.22128836497408777</v>
      </c>
      <c r="G92">
        <v>0</v>
      </c>
      <c r="H92">
        <f t="shared" si="15"/>
        <v>0.26852125345721117</v>
      </c>
      <c r="I92">
        <f t="shared" si="16"/>
        <v>-1.1015647826027291</v>
      </c>
      <c r="J92">
        <f t="shared" si="17"/>
        <v>1.1015647826027291</v>
      </c>
      <c r="K92">
        <f t="shared" si="18"/>
        <v>0.42464203096948078</v>
      </c>
      <c r="L92">
        <f t="shared" si="19"/>
        <v>0.57535796903051928</v>
      </c>
      <c r="M92">
        <f t="shared" si="20"/>
        <v>2.3549246826013568</v>
      </c>
      <c r="N92">
        <f t="shared" si="21"/>
        <v>1.7380484043438287</v>
      </c>
    </row>
    <row r="93" spans="1:14" x14ac:dyDescent="0.25">
      <c r="A93" s="4">
        <f>IF('True_Odds_Calculator_2-way'!A94="","",'True_Odds_Calculator_2-way'!A94)</f>
        <v>1.82</v>
      </c>
      <c r="B93" s="4">
        <f>IF('True_Odds_Calculator_2-way'!B94="","",'True_Odds_Calculator_2-way'!B94)</f>
        <v>2.0299999999999998</v>
      </c>
      <c r="C93" s="4">
        <f t="shared" si="11"/>
        <v>0.54945054945054939</v>
      </c>
      <c r="D93">
        <f t="shared" si="12"/>
        <v>0.49261083743842371</v>
      </c>
      <c r="E93">
        <f t="shared" si="13"/>
        <v>4.2061386888973207E-2</v>
      </c>
      <c r="F93">
        <f t="shared" si="14"/>
        <v>-0.22860390840686395</v>
      </c>
      <c r="G93">
        <v>0</v>
      </c>
      <c r="H93">
        <f t="shared" si="15"/>
        <v>0.27066529529583716</v>
      </c>
      <c r="I93">
        <f t="shared" si="16"/>
        <v>-1.0881141587390988</v>
      </c>
      <c r="J93">
        <f t="shared" si="17"/>
        <v>1.0881141587390988</v>
      </c>
      <c r="K93">
        <f t="shared" si="18"/>
        <v>0.52847038823312997</v>
      </c>
      <c r="L93">
        <f t="shared" si="19"/>
        <v>0.47152961176687003</v>
      </c>
      <c r="M93">
        <f t="shared" si="20"/>
        <v>1.892253610166061</v>
      </c>
      <c r="N93">
        <f t="shared" si="21"/>
        <v>2.1207575835012715</v>
      </c>
    </row>
    <row r="94" spans="1:14" x14ac:dyDescent="0.25">
      <c r="A94" s="4">
        <f>IF('True_Odds_Calculator_2-way'!A95="","",'True_Odds_Calculator_2-way'!A95)</f>
        <v>1.92</v>
      </c>
      <c r="B94" s="4">
        <f>IF('True_Odds_Calculator_2-way'!B95="","",'True_Odds_Calculator_2-way'!B95)</f>
        <v>1.99</v>
      </c>
      <c r="C94" s="4">
        <f t="shared" si="11"/>
        <v>0.52083333333333337</v>
      </c>
      <c r="D94">
        <f t="shared" si="12"/>
        <v>0.50251256281407031</v>
      </c>
      <c r="E94">
        <f t="shared" si="13"/>
        <v>2.3345896147403788E-2</v>
      </c>
      <c r="F94">
        <f t="shared" si="14"/>
        <v>-0.2383793969849245</v>
      </c>
      <c r="G94">
        <v>0</v>
      </c>
      <c r="H94">
        <f t="shared" si="15"/>
        <v>0.26172529313232828</v>
      </c>
      <c r="I94">
        <f t="shared" si="16"/>
        <v>-1.0478243557698861</v>
      </c>
      <c r="J94">
        <f t="shared" si="17"/>
        <v>1.0478243557698861</v>
      </c>
      <c r="K94">
        <f t="shared" si="18"/>
        <v>0.50916538235411457</v>
      </c>
      <c r="L94">
        <f t="shared" si="19"/>
        <v>0.49083461764588526</v>
      </c>
      <c r="M94">
        <f t="shared" si="20"/>
        <v>1.9639984073082948</v>
      </c>
      <c r="N94">
        <f t="shared" si="21"/>
        <v>2.0373461122121879</v>
      </c>
    </row>
    <row r="95" spans="1:14" x14ac:dyDescent="0.25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11"/>
        <v>0.55865921787709494</v>
      </c>
      <c r="D95">
        <f t="shared" si="12"/>
        <v>0.46948356807511737</v>
      </c>
      <c r="E95">
        <f t="shared" si="13"/>
        <v>2.8142785952212312E-2</v>
      </c>
      <c r="F95">
        <f t="shared" si="14"/>
        <v>-0.2341385369947806</v>
      </c>
      <c r="G95">
        <v>0</v>
      </c>
      <c r="H95">
        <f t="shared" si="15"/>
        <v>0.26228132294699291</v>
      </c>
      <c r="I95">
        <f t="shared" si="16"/>
        <v>-1.0583936671670078</v>
      </c>
      <c r="J95">
        <f t="shared" si="17"/>
        <v>1.0583936671670078</v>
      </c>
      <c r="K95">
        <f t="shared" si="18"/>
        <v>0.5446234509412119</v>
      </c>
      <c r="L95">
        <f t="shared" si="19"/>
        <v>0.45537654905878816</v>
      </c>
      <c r="M95">
        <f t="shared" si="20"/>
        <v>1.8361309970619364</v>
      </c>
      <c r="N95">
        <f t="shared" si="21"/>
        <v>2.1959848438987186</v>
      </c>
    </row>
    <row r="96" spans="1:14" x14ac:dyDescent="0.25">
      <c r="A96" s="4">
        <f>IF('True_Odds_Calculator_2-way'!A97="","",'True_Odds_Calculator_2-way'!A97)</f>
        <v>1.35</v>
      </c>
      <c r="B96" s="4">
        <f>IF('True_Odds_Calculator_2-way'!B97="","",'True_Odds_Calculator_2-way'!B97)</f>
        <v>3.33</v>
      </c>
      <c r="C96" s="4">
        <f t="shared" si="11"/>
        <v>0.7407407407407407</v>
      </c>
      <c r="D96">
        <f t="shared" si="12"/>
        <v>0.3003003003003003</v>
      </c>
      <c r="E96">
        <f t="shared" si="13"/>
        <v>4.1041041041041115E-2</v>
      </c>
      <c r="F96">
        <f t="shared" si="14"/>
        <v>-0.18140362584807024</v>
      </c>
      <c r="G96">
        <v>0</v>
      </c>
      <c r="H96">
        <f t="shared" si="15"/>
        <v>0.22244466688911133</v>
      </c>
      <c r="I96">
        <f t="shared" si="16"/>
        <v>-1.1073579229811874</v>
      </c>
      <c r="J96">
        <f t="shared" si="17"/>
        <v>1.1073579229811874</v>
      </c>
      <c r="K96">
        <f t="shared" si="18"/>
        <v>0.72068162313577855</v>
      </c>
      <c r="L96">
        <f t="shared" si="19"/>
        <v>0.27931837686422134</v>
      </c>
      <c r="M96">
        <f t="shared" si="20"/>
        <v>1.3875752730434159</v>
      </c>
      <c r="N96">
        <f t="shared" si="21"/>
        <v>3.5801439605461662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2.39</v>
      </c>
      <c r="C97" s="4">
        <f t="shared" si="11"/>
        <v>0.6097560975609756</v>
      </c>
      <c r="D97">
        <f t="shared" si="12"/>
        <v>0.41841004184100417</v>
      </c>
      <c r="E97">
        <f t="shared" si="13"/>
        <v>2.8166139401979873E-2</v>
      </c>
      <c r="F97">
        <f t="shared" si="14"/>
        <v>-0.22696193489131533</v>
      </c>
      <c r="G97">
        <v>0</v>
      </c>
      <c r="H97">
        <f t="shared" si="15"/>
        <v>0.2551280742932952</v>
      </c>
      <c r="I97">
        <f t="shared" si="16"/>
        <v>-1.0602361620999639</v>
      </c>
      <c r="J97">
        <f t="shared" si="17"/>
        <v>1.0602361620999639</v>
      </c>
      <c r="K97">
        <f t="shared" si="18"/>
        <v>0.59575188026116299</v>
      </c>
      <c r="L97">
        <f t="shared" si="19"/>
        <v>0.4042481197388369</v>
      </c>
      <c r="M97">
        <f t="shared" si="20"/>
        <v>1.6785511437439771</v>
      </c>
      <c r="N97">
        <f t="shared" si="21"/>
        <v>2.4737282653189494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1.99</v>
      </c>
      <c r="B99" s="4">
        <f>IF('True_Odds_Calculator_2-way'!B100="","",'True_Odds_Calculator_2-way'!B100)</f>
        <v>1.9</v>
      </c>
      <c r="C99" s="4">
        <f t="shared" si="11"/>
        <v>0.50251256281407031</v>
      </c>
      <c r="D99">
        <f t="shared" si="12"/>
        <v>0.52631578947368418</v>
      </c>
      <c r="E99">
        <f t="shared" si="13"/>
        <v>2.8828352287754377E-2</v>
      </c>
      <c r="F99">
        <f t="shared" si="14"/>
        <v>-0.23565194393017741</v>
      </c>
      <c r="G99">
        <v>0</v>
      </c>
      <c r="H99">
        <f t="shared" si="15"/>
        <v>0.26448029621793173</v>
      </c>
      <c r="I99">
        <f t="shared" si="16"/>
        <v>-1.0594028769395465</v>
      </c>
      <c r="J99">
        <f t="shared" si="17"/>
        <v>1.0594028769395465</v>
      </c>
      <c r="K99">
        <f t="shared" si="18"/>
        <v>0.48808848170151553</v>
      </c>
      <c r="L99">
        <f t="shared" si="19"/>
        <v>0.51191151829848447</v>
      </c>
      <c r="M99">
        <f t="shared" si="20"/>
        <v>2.0488088481701512</v>
      </c>
      <c r="N99">
        <f t="shared" si="21"/>
        <v>1.9534625892455926</v>
      </c>
    </row>
    <row r="100" spans="1:14" x14ac:dyDescent="0.25">
      <c r="A100" s="4">
        <f>IF('True_Odds_Calculator_2-way'!A101="","",'True_Odds_Calculator_2-way'!A101)</f>
        <v>2.17</v>
      </c>
      <c r="B100" s="4">
        <f>IF('True_Odds_Calculator_2-way'!B101="","",'True_Odds_Calculator_2-way'!B101)</f>
        <v>1.75</v>
      </c>
      <c r="C100" s="4">
        <f t="shared" si="11"/>
        <v>0.46082949308755761</v>
      </c>
      <c r="D100">
        <f t="shared" si="12"/>
        <v>0.5714285714285714</v>
      </c>
      <c r="E100">
        <f t="shared" si="13"/>
        <v>3.2258064516129004E-2</v>
      </c>
      <c r="F100">
        <f t="shared" si="14"/>
        <v>-0.23107307439104674</v>
      </c>
      <c r="G100">
        <v>0</v>
      </c>
      <c r="H100">
        <f t="shared" si="15"/>
        <v>0.26333113890717574</v>
      </c>
      <c r="I100">
        <f t="shared" si="16"/>
        <v>-1.0675210253672476</v>
      </c>
      <c r="J100">
        <f t="shared" si="17"/>
        <v>1.0675210253672476</v>
      </c>
      <c r="K100">
        <f t="shared" si="18"/>
        <v>0.44464214228514221</v>
      </c>
      <c r="L100">
        <f t="shared" si="19"/>
        <v>0.55535785771485779</v>
      </c>
      <c r="M100">
        <f t="shared" si="20"/>
        <v>2.2489995996796797</v>
      </c>
      <c r="N100">
        <f t="shared" si="21"/>
        <v>1.8006407690254356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2.1</v>
      </c>
      <c r="C101" s="4">
        <f t="shared" si="11"/>
        <v>0.55555555555555558</v>
      </c>
      <c r="D101">
        <f t="shared" si="12"/>
        <v>0.47619047619047616</v>
      </c>
      <c r="E101">
        <f t="shared" si="13"/>
        <v>3.1746031746031633E-2</v>
      </c>
      <c r="F101">
        <f t="shared" si="14"/>
        <v>-0.2328042328042329</v>
      </c>
      <c r="G101">
        <v>0</v>
      </c>
      <c r="H101">
        <f t="shared" si="15"/>
        <v>0.26455026455026454</v>
      </c>
      <c r="I101">
        <f t="shared" si="16"/>
        <v>-1.066003581778052</v>
      </c>
      <c r="J101">
        <f t="shared" si="17"/>
        <v>1.066003581778052</v>
      </c>
      <c r="K101">
        <f t="shared" si="18"/>
        <v>0.53972282678438044</v>
      </c>
      <c r="L101">
        <f t="shared" si="19"/>
        <v>0.46027717321561978</v>
      </c>
      <c r="M101">
        <f t="shared" si="20"/>
        <v>1.8528028654224413</v>
      </c>
      <c r="N101">
        <f t="shared" si="21"/>
        <v>2.1726039399558572</v>
      </c>
    </row>
    <row r="102" spans="1:14" x14ac:dyDescent="0.25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2.29</v>
      </c>
      <c r="C102" s="4">
        <f t="shared" si="11"/>
        <v>0.59523809523809523</v>
      </c>
      <c r="D102">
        <f t="shared" si="12"/>
        <v>0.4366812227074236</v>
      </c>
      <c r="E102">
        <f t="shared" si="13"/>
        <v>3.1919317945518833E-2</v>
      </c>
      <c r="F102">
        <f t="shared" si="14"/>
        <v>-0.22800998128509042</v>
      </c>
      <c r="G102">
        <v>0</v>
      </c>
      <c r="H102">
        <f t="shared" si="15"/>
        <v>0.25992929923060926</v>
      </c>
      <c r="I102">
        <f t="shared" si="16"/>
        <v>-1.0677035543974551</v>
      </c>
      <c r="J102">
        <f t="shared" si="17"/>
        <v>1.0677035543974551</v>
      </c>
      <c r="K102">
        <f t="shared" si="18"/>
        <v>0.57936138046320074</v>
      </c>
      <c r="L102">
        <f t="shared" si="19"/>
        <v>0.42063861953679943</v>
      </c>
      <c r="M102">
        <f t="shared" si="20"/>
        <v>1.7260384169902692</v>
      </c>
      <c r="N102">
        <f t="shared" si="21"/>
        <v>2.3773375851727168</v>
      </c>
    </row>
    <row r="103" spans="1:14" x14ac:dyDescent="0.25">
      <c r="A103" s="4">
        <f>IF('True_Odds_Calculator_2-way'!A104="","",'True_Odds_Calculator_2-way'!A104)</f>
        <v>1.89</v>
      </c>
      <c r="B103" s="4">
        <f>IF('True_Odds_Calculator_2-way'!B104="","",'True_Odds_Calculator_2-way'!B104)</f>
        <v>1.99</v>
      </c>
      <c r="C103" s="4">
        <f t="shared" si="11"/>
        <v>0.52910052910052918</v>
      </c>
      <c r="D103">
        <f t="shared" si="12"/>
        <v>0.50251256281407031</v>
      </c>
      <c r="E103">
        <f t="shared" si="13"/>
        <v>3.16130919145996E-2</v>
      </c>
      <c r="F103">
        <f t="shared" si="14"/>
        <v>-0.23426657094998793</v>
      </c>
      <c r="G103">
        <v>0</v>
      </c>
      <c r="H103">
        <f t="shared" si="15"/>
        <v>0.26587966286458753</v>
      </c>
      <c r="I103">
        <f t="shared" si="16"/>
        <v>-1.0653379535009888</v>
      </c>
      <c r="J103">
        <f t="shared" si="17"/>
        <v>1.0653379535009888</v>
      </c>
      <c r="K103">
        <f t="shared" si="18"/>
        <v>0.51330729170279055</v>
      </c>
      <c r="L103">
        <f t="shared" si="19"/>
        <v>0.48669270829720923</v>
      </c>
      <c r="M103">
        <f t="shared" si="20"/>
        <v>1.9481507786158798</v>
      </c>
      <c r="N103">
        <f t="shared" si="21"/>
        <v>2.0546845739659791</v>
      </c>
    </row>
    <row r="104" spans="1:14" x14ac:dyDescent="0.25">
      <c r="A104" s="4">
        <f>IF('True_Odds_Calculator_2-way'!A105="","",'True_Odds_Calculator_2-way'!A105)</f>
        <v>2.34</v>
      </c>
      <c r="B104" s="4">
        <f>IF('True_Odds_Calculator_2-way'!B105="","",'True_Odds_Calculator_2-way'!B105)</f>
        <v>1.65</v>
      </c>
      <c r="C104" s="4">
        <f t="shared" si="11"/>
        <v>0.42735042735042739</v>
      </c>
      <c r="D104">
        <f t="shared" si="12"/>
        <v>0.60606060606060608</v>
      </c>
      <c r="E104">
        <f t="shared" si="13"/>
        <v>3.3411033411033575E-2</v>
      </c>
      <c r="F104">
        <f t="shared" si="14"/>
        <v>-0.22558922558922545</v>
      </c>
      <c r="G104">
        <v>0</v>
      </c>
      <c r="H104">
        <f t="shared" si="15"/>
        <v>0.25900025900025903</v>
      </c>
      <c r="I104">
        <f t="shared" si="16"/>
        <v>-1.0714969088698143</v>
      </c>
      <c r="J104">
        <f t="shared" si="17"/>
        <v>1.0714969088698143</v>
      </c>
      <c r="K104">
        <f t="shared" si="18"/>
        <v>0.41054175018204025</v>
      </c>
      <c r="L104">
        <f t="shared" si="19"/>
        <v>0.58945824981795969</v>
      </c>
      <c r="M104">
        <f t="shared" si="20"/>
        <v>2.4358058578855508</v>
      </c>
      <c r="N104">
        <f t="shared" si="21"/>
        <v>1.6964729907653791</v>
      </c>
    </row>
    <row r="105" spans="1:14" x14ac:dyDescent="0.25">
      <c r="A105" s="4">
        <f>IF('True_Odds_Calculator_2-way'!A106="","",'True_Odds_Calculator_2-way'!A106)</f>
        <v>2.21</v>
      </c>
      <c r="B105" s="4">
        <f>IF('True_Odds_Calculator_2-way'!B106="","",'True_Odds_Calculator_2-way'!B106)</f>
        <v>1.72</v>
      </c>
      <c r="C105" s="4">
        <f t="shared" si="11"/>
        <v>0.45248868778280543</v>
      </c>
      <c r="D105">
        <f t="shared" si="12"/>
        <v>0.58139534883720934</v>
      </c>
      <c r="E105">
        <f t="shared" si="13"/>
        <v>3.3884036620014824E-2</v>
      </c>
      <c r="F105">
        <f t="shared" si="14"/>
        <v>-0.2291907818583605</v>
      </c>
      <c r="G105">
        <v>0</v>
      </c>
      <c r="H105">
        <f t="shared" si="15"/>
        <v>0.26307481847837527</v>
      </c>
      <c r="I105">
        <f t="shared" si="16"/>
        <v>-1.0713739108887084</v>
      </c>
      <c r="J105">
        <f t="shared" si="17"/>
        <v>1.0713739108887084</v>
      </c>
      <c r="K105">
        <f t="shared" si="18"/>
        <v>0.43547132891069945</v>
      </c>
      <c r="L105">
        <f t="shared" si="19"/>
        <v>0.56452867108930049</v>
      </c>
      <c r="M105">
        <f t="shared" si="20"/>
        <v>2.2963624321753371</v>
      </c>
      <c r="N105">
        <f t="shared" si="21"/>
        <v>1.7713892158398703</v>
      </c>
    </row>
    <row r="106" spans="1:14" x14ac:dyDescent="0.25">
      <c r="A106" s="4">
        <f>IF('True_Odds_Calculator_2-way'!A107="","",'True_Odds_Calculator_2-way'!A107)</f>
        <v>1.96</v>
      </c>
      <c r="B106" s="4">
        <f>IF('True_Odds_Calculator_2-way'!B107="","",'True_Odds_Calculator_2-way'!B107)</f>
        <v>1.93</v>
      </c>
      <c r="C106" s="4">
        <f t="shared" si="11"/>
        <v>0.51020408163265307</v>
      </c>
      <c r="D106">
        <f t="shared" si="12"/>
        <v>0.5181347150259068</v>
      </c>
      <c r="E106">
        <f t="shared" si="13"/>
        <v>2.8338796658559762E-2</v>
      </c>
      <c r="F106">
        <f t="shared" si="14"/>
        <v>-0.23601564978322942</v>
      </c>
      <c r="G106">
        <v>0</v>
      </c>
      <c r="H106">
        <f t="shared" si="15"/>
        <v>0.26435444644178918</v>
      </c>
      <c r="I106">
        <f t="shared" si="16"/>
        <v>-1.0583343916682539</v>
      </c>
      <c r="J106">
        <f t="shared" si="17"/>
        <v>1.0583343916682539</v>
      </c>
      <c r="K106">
        <f t="shared" si="18"/>
        <v>0.49603149604724417</v>
      </c>
      <c r="L106">
        <f t="shared" si="19"/>
        <v>0.50396850395275605</v>
      </c>
      <c r="M106">
        <f t="shared" si="20"/>
        <v>2.0160010160015238</v>
      </c>
      <c r="N106">
        <f t="shared" si="21"/>
        <v>1.9842509842514759</v>
      </c>
    </row>
    <row r="107" spans="1:14" x14ac:dyDescent="0.25">
      <c r="A107" s="4">
        <f>IF('True_Odds_Calculator_2-way'!A108="","",'True_Odds_Calculator_2-way'!A108)</f>
        <v>1.91</v>
      </c>
      <c r="B107" s="4">
        <f>IF('True_Odds_Calculator_2-way'!B108="","",'True_Odds_Calculator_2-way'!B108)</f>
        <v>1.98</v>
      </c>
      <c r="C107" s="4">
        <f t="shared" si="11"/>
        <v>0.52356020942408377</v>
      </c>
      <c r="D107">
        <f t="shared" si="12"/>
        <v>0.50505050505050508</v>
      </c>
      <c r="E107">
        <f t="shared" si="13"/>
        <v>2.861071447458885E-2</v>
      </c>
      <c r="F107">
        <f t="shared" si="14"/>
        <v>-0.23581363371939279</v>
      </c>
      <c r="G107">
        <v>0</v>
      </c>
      <c r="H107">
        <f t="shared" si="15"/>
        <v>0.2644243481939817</v>
      </c>
      <c r="I107">
        <f t="shared" si="16"/>
        <v>-1.0589275952301447</v>
      </c>
      <c r="J107">
        <f t="shared" si="17"/>
        <v>1.0589275952301447</v>
      </c>
      <c r="K107">
        <f t="shared" si="18"/>
        <v>0.50926243676795835</v>
      </c>
      <c r="L107">
        <f t="shared" si="19"/>
        <v>0.4907375632320416</v>
      </c>
      <c r="M107">
        <f t="shared" si="20"/>
        <v>1.9636241116594322</v>
      </c>
      <c r="N107">
        <f t="shared" si="21"/>
        <v>2.0377490433255412</v>
      </c>
    </row>
    <row r="108" spans="1:14" x14ac:dyDescent="0.25">
      <c r="A108" s="4">
        <f>IF('True_Odds_Calculator_2-way'!A109="","",'True_Odds_Calculator_2-way'!A109)</f>
        <v>2.41</v>
      </c>
      <c r="B108" s="4">
        <f>IF('True_Odds_Calculator_2-way'!B109="","",'True_Odds_Calculator_2-way'!B109)</f>
        <v>1.62</v>
      </c>
      <c r="C108" s="4">
        <f t="shared" si="11"/>
        <v>0.41493775933609955</v>
      </c>
      <c r="D108">
        <f t="shared" si="12"/>
        <v>0.61728395061728392</v>
      </c>
      <c r="E108">
        <f t="shared" si="13"/>
        <v>3.2221709953383471E-2</v>
      </c>
      <c r="F108">
        <f t="shared" si="14"/>
        <v>-0.22391270938988783</v>
      </c>
      <c r="G108">
        <v>0</v>
      </c>
      <c r="H108">
        <f t="shared" si="15"/>
        <v>0.2561344193432713</v>
      </c>
      <c r="I108">
        <f t="shared" si="16"/>
        <v>-1.0695340092890231</v>
      </c>
      <c r="J108">
        <f t="shared" si="17"/>
        <v>1.0695340092890231</v>
      </c>
      <c r="K108">
        <f t="shared" si="18"/>
        <v>0.39871725432970118</v>
      </c>
      <c r="L108">
        <f t="shared" si="19"/>
        <v>0.60128274567029871</v>
      </c>
      <c r="M108">
        <f t="shared" si="20"/>
        <v>2.5080429530975232</v>
      </c>
      <c r="N108">
        <f t="shared" si="21"/>
        <v>1.6631110857591944</v>
      </c>
    </row>
    <row r="109" spans="1:14" x14ac:dyDescent="0.25">
      <c r="A109" s="4">
        <f>IF('True_Odds_Calculator_2-way'!A110="","",'True_Odds_Calculator_2-way'!A110)</f>
        <v>2.34</v>
      </c>
      <c r="B109" s="4">
        <f>IF('True_Odds_Calculator_2-way'!B110="","",'True_Odds_Calculator_2-way'!B110)</f>
        <v>1.65</v>
      </c>
      <c r="C109" s="4">
        <f t="shared" si="11"/>
        <v>0.42735042735042739</v>
      </c>
      <c r="D109">
        <f t="shared" si="12"/>
        <v>0.60606060606060608</v>
      </c>
      <c r="E109">
        <f t="shared" si="13"/>
        <v>3.3411033411033575E-2</v>
      </c>
      <c r="F109">
        <f t="shared" si="14"/>
        <v>-0.22558922558922545</v>
      </c>
      <c r="G109">
        <v>0</v>
      </c>
      <c r="H109">
        <f t="shared" si="15"/>
        <v>0.25900025900025903</v>
      </c>
      <c r="I109">
        <f t="shared" si="16"/>
        <v>-1.0714969088698143</v>
      </c>
      <c r="J109">
        <f t="shared" si="17"/>
        <v>1.0714969088698143</v>
      </c>
      <c r="K109">
        <f t="shared" si="18"/>
        <v>0.41054175018204025</v>
      </c>
      <c r="L109">
        <f t="shared" si="19"/>
        <v>0.58945824981795969</v>
      </c>
      <c r="M109">
        <f t="shared" si="20"/>
        <v>2.4358058578855508</v>
      </c>
      <c r="N109">
        <f t="shared" si="21"/>
        <v>1.6964729907653791</v>
      </c>
    </row>
    <row r="110" spans="1:14" x14ac:dyDescent="0.25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1.68</v>
      </c>
      <c r="C110" s="4">
        <f t="shared" si="11"/>
        <v>0.44052863436123346</v>
      </c>
      <c r="D110">
        <f t="shared" si="12"/>
        <v>0.59523809523809523</v>
      </c>
      <c r="E110">
        <f t="shared" si="13"/>
        <v>3.5766729599328695E-2</v>
      </c>
      <c r="F110">
        <f t="shared" si="14"/>
        <v>-0.22645269561569115</v>
      </c>
      <c r="G110">
        <v>0</v>
      </c>
      <c r="H110">
        <f t="shared" si="15"/>
        <v>0.2622194252150199</v>
      </c>
      <c r="I110">
        <f t="shared" si="16"/>
        <v>-1.0760778282064791</v>
      </c>
      <c r="J110">
        <f t="shared" si="17"/>
        <v>1.0760778282064791</v>
      </c>
      <c r="K110">
        <f t="shared" si="18"/>
        <v>0.42254374989680582</v>
      </c>
      <c r="L110">
        <f t="shared" si="19"/>
        <v>0.57745625010319412</v>
      </c>
      <c r="M110">
        <f t="shared" si="20"/>
        <v>2.3666188418222287</v>
      </c>
      <c r="N110">
        <f t="shared" si="21"/>
        <v>1.7317329231804059</v>
      </c>
    </row>
    <row r="111" spans="1:14" x14ac:dyDescent="0.25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1.59</v>
      </c>
      <c r="C111" s="4">
        <f t="shared" si="11"/>
        <v>0.40322580645161293</v>
      </c>
      <c r="D111">
        <f t="shared" si="12"/>
        <v>0.62893081761006286</v>
      </c>
      <c r="E111">
        <f t="shared" si="13"/>
        <v>3.2156624061675743E-2</v>
      </c>
      <c r="F111">
        <f t="shared" si="14"/>
        <v>-0.22144451207141413</v>
      </c>
      <c r="G111">
        <v>0</v>
      </c>
      <c r="H111">
        <f t="shared" si="15"/>
        <v>0.25360113613308988</v>
      </c>
      <c r="I111">
        <f t="shared" si="16"/>
        <v>-1.0701462561817374</v>
      </c>
      <c r="J111">
        <f t="shared" si="17"/>
        <v>1.0701462561817374</v>
      </c>
      <c r="K111">
        <f t="shared" si="18"/>
        <v>0.38702439426729596</v>
      </c>
      <c r="L111">
        <f t="shared" si="19"/>
        <v>0.61297560573270427</v>
      </c>
      <c r="M111">
        <f t="shared" si="20"/>
        <v>2.583816459148971</v>
      </c>
      <c r="N111">
        <f t="shared" si="21"/>
        <v>1.6313862911472248</v>
      </c>
    </row>
    <row r="112" spans="1:14" x14ac:dyDescent="0.25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1.63</v>
      </c>
      <c r="C112" s="4">
        <f t="shared" si="11"/>
        <v>0.43478260869565222</v>
      </c>
      <c r="D112">
        <f t="shared" si="12"/>
        <v>0.61349693251533743</v>
      </c>
      <c r="E112">
        <f t="shared" si="13"/>
        <v>4.8279541210989763E-2</v>
      </c>
      <c r="F112">
        <f t="shared" si="14"/>
        <v>-0.21845825553480913</v>
      </c>
      <c r="G112">
        <v>0</v>
      </c>
      <c r="H112">
        <f t="shared" si="15"/>
        <v>0.26673779674579889</v>
      </c>
      <c r="I112">
        <f t="shared" si="16"/>
        <v>-1.1049892402196602</v>
      </c>
      <c r="J112">
        <f t="shared" si="17"/>
        <v>1.1049892402196602</v>
      </c>
      <c r="K112">
        <f t="shared" si="18"/>
        <v>0.41042714588044982</v>
      </c>
      <c r="L112">
        <f t="shared" si="19"/>
        <v>0.58957285411955018</v>
      </c>
      <c r="M112">
        <f t="shared" si="20"/>
        <v>2.4364860122855578</v>
      </c>
      <c r="N112">
        <f t="shared" si="21"/>
        <v>1.6961432213383858</v>
      </c>
    </row>
    <row r="113" spans="1:14" x14ac:dyDescent="0.25">
      <c r="A113" s="4">
        <f>IF('True_Odds_Calculator_2-way'!A114="","",'True_Odds_Calculator_2-way'!A114)</f>
        <v>2.27</v>
      </c>
      <c r="B113" s="4">
        <f>IF('True_Odds_Calculator_2-way'!B114="","",'True_Odds_Calculator_2-way'!B114)</f>
        <v>1.65</v>
      </c>
      <c r="C113" s="4">
        <f t="shared" si="11"/>
        <v>0.44052863436123346</v>
      </c>
      <c r="D113">
        <f t="shared" si="12"/>
        <v>0.60606060606060608</v>
      </c>
      <c r="E113">
        <f t="shared" si="13"/>
        <v>4.658924042183954E-2</v>
      </c>
      <c r="F113">
        <f t="shared" si="14"/>
        <v>-0.22039781070618081</v>
      </c>
      <c r="G113">
        <v>0</v>
      </c>
      <c r="H113">
        <f t="shared" si="15"/>
        <v>0.26698705112802029</v>
      </c>
      <c r="I113">
        <f t="shared" si="16"/>
        <v>-1.1006302913143411</v>
      </c>
      <c r="J113">
        <f t="shared" si="17"/>
        <v>1.1006302913143411</v>
      </c>
      <c r="K113">
        <f t="shared" si="18"/>
        <v>0.41704887980643335</v>
      </c>
      <c r="L113">
        <f t="shared" si="19"/>
        <v>0.58295112019356654</v>
      </c>
      <c r="M113">
        <f t="shared" si="20"/>
        <v>2.3978004699692139</v>
      </c>
      <c r="N113">
        <f t="shared" si="21"/>
        <v>1.715409689354322</v>
      </c>
    </row>
    <row r="114" spans="1:14" x14ac:dyDescent="0.25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11"/>
        <v>0.43859649122807021</v>
      </c>
      <c r="D114">
        <f t="shared" si="12"/>
        <v>0.6097560975609756</v>
      </c>
      <c r="E114">
        <f t="shared" si="13"/>
        <v>4.8352588789045914E-2</v>
      </c>
      <c r="F114">
        <f t="shared" si="14"/>
        <v>-0.21908429610611879</v>
      </c>
      <c r="G114">
        <v>0</v>
      </c>
      <c r="H114">
        <f t="shared" si="15"/>
        <v>0.26743688489516476</v>
      </c>
      <c r="I114">
        <f t="shared" si="16"/>
        <v>-1.104854345603981</v>
      </c>
      <c r="J114">
        <f t="shared" si="17"/>
        <v>1.104854345603981</v>
      </c>
      <c r="K114">
        <f t="shared" si="18"/>
        <v>0.41421356237309498</v>
      </c>
      <c r="L114">
        <f t="shared" si="19"/>
        <v>0.58578643762690474</v>
      </c>
      <c r="M114">
        <f t="shared" si="20"/>
        <v>2.4142135623730954</v>
      </c>
      <c r="N114">
        <f t="shared" si="21"/>
        <v>1.7071067811865481</v>
      </c>
    </row>
    <row r="115" spans="1:14" x14ac:dyDescent="0.25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1.71</v>
      </c>
      <c r="C115" s="4">
        <f t="shared" si="11"/>
        <v>0.46296296296296291</v>
      </c>
      <c r="D115">
        <f t="shared" si="12"/>
        <v>0.58479532163742687</v>
      </c>
      <c r="E115">
        <f t="shared" si="13"/>
        <v>4.7758284600389889E-2</v>
      </c>
      <c r="F115">
        <f t="shared" si="14"/>
        <v>-0.22298029023175214</v>
      </c>
      <c r="G115">
        <v>0</v>
      </c>
      <c r="H115">
        <f t="shared" si="15"/>
        <v>0.27073857483214203</v>
      </c>
      <c r="I115">
        <f t="shared" si="16"/>
        <v>-1.1018991068031498</v>
      </c>
      <c r="J115">
        <f t="shared" si="17"/>
        <v>1.1018991068031498</v>
      </c>
      <c r="K115">
        <f t="shared" si="18"/>
        <v>0.43894245414016486</v>
      </c>
      <c r="L115">
        <f t="shared" si="19"/>
        <v>0.56105754585983503</v>
      </c>
      <c r="M115">
        <f t="shared" si="20"/>
        <v>2.2782029638916539</v>
      </c>
      <c r="N115">
        <f t="shared" si="21"/>
        <v>1.7823483658302366</v>
      </c>
    </row>
    <row r="116" spans="1:14" x14ac:dyDescent="0.25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2.11</v>
      </c>
      <c r="C116" s="4">
        <f t="shared" si="11"/>
        <v>0.58479532163742687</v>
      </c>
      <c r="D116">
        <f t="shared" si="12"/>
        <v>0.47393364928909953</v>
      </c>
      <c r="E116">
        <f t="shared" si="13"/>
        <v>5.8728970926526403E-2</v>
      </c>
      <c r="F116">
        <f t="shared" si="14"/>
        <v>-0.21842520994429204</v>
      </c>
      <c r="G116">
        <v>0</v>
      </c>
      <c r="H116">
        <f t="shared" si="15"/>
        <v>0.27715418087081845</v>
      </c>
      <c r="I116">
        <f t="shared" si="16"/>
        <v>-1.1264433000871052</v>
      </c>
      <c r="J116">
        <f t="shared" si="17"/>
        <v>1.1264433000871052</v>
      </c>
      <c r="K116">
        <f t="shared" si="18"/>
        <v>0.55562508800338106</v>
      </c>
      <c r="L116">
        <f t="shared" si="19"/>
        <v>0.44437491199661894</v>
      </c>
      <c r="M116">
        <f t="shared" si="20"/>
        <v>1.7997747430618447</v>
      </c>
      <c r="N116">
        <f t="shared" si="21"/>
        <v>2.2503520630966865</v>
      </c>
    </row>
    <row r="117" spans="1:14" x14ac:dyDescent="0.25">
      <c r="A117" s="4">
        <f>IF('True_Odds_Calculator_2-way'!A118="","",'True_Odds_Calculator_2-way'!A118)</f>
        <v>1.75</v>
      </c>
      <c r="B117" s="4">
        <f>IF('True_Odds_Calculator_2-way'!B118="","",'True_Odds_Calculator_2-way'!B118)</f>
        <v>2.0699999999999998</v>
      </c>
      <c r="C117" s="4">
        <f t="shared" si="11"/>
        <v>0.5714285714285714</v>
      </c>
      <c r="D117">
        <f t="shared" si="12"/>
        <v>0.48309178743961356</v>
      </c>
      <c r="E117">
        <f t="shared" si="13"/>
        <v>5.452035886818507E-2</v>
      </c>
      <c r="F117">
        <f t="shared" si="14"/>
        <v>-0.22153209109730843</v>
      </c>
      <c r="G117">
        <v>0</v>
      </c>
      <c r="H117">
        <f t="shared" si="15"/>
        <v>0.27605244996549344</v>
      </c>
      <c r="I117">
        <f t="shared" si="16"/>
        <v>-1.1162911443718952</v>
      </c>
      <c r="J117">
        <f t="shared" si="17"/>
        <v>1.1162911443718952</v>
      </c>
      <c r="K117">
        <f t="shared" si="18"/>
        <v>0.54430111450485674</v>
      </c>
      <c r="L117">
        <f t="shared" si="19"/>
        <v>0.45569888549514331</v>
      </c>
      <c r="M117">
        <f t="shared" si="20"/>
        <v>1.8372183582789212</v>
      </c>
      <c r="N117">
        <f t="shared" si="21"/>
        <v>2.194431524477928</v>
      </c>
    </row>
    <row r="118" spans="1:14" x14ac:dyDescent="0.25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1.89</v>
      </c>
      <c r="C118" s="4">
        <f t="shared" si="11"/>
        <v>0.5181347150259068</v>
      </c>
      <c r="D118">
        <f t="shared" si="12"/>
        <v>0.52910052910052918</v>
      </c>
      <c r="E118">
        <f t="shared" si="13"/>
        <v>4.7235244126436093E-2</v>
      </c>
      <c r="F118">
        <f t="shared" si="14"/>
        <v>-0.22691010773912312</v>
      </c>
      <c r="G118">
        <v>0</v>
      </c>
      <c r="H118">
        <f t="shared" si="15"/>
        <v>0.27414535186555922</v>
      </c>
      <c r="I118">
        <f t="shared" si="16"/>
        <v>-1.0991665980832535</v>
      </c>
      <c r="J118">
        <f t="shared" si="17"/>
        <v>1.0991665980832535</v>
      </c>
      <c r="K118">
        <f t="shared" si="18"/>
        <v>0.49450483083771163</v>
      </c>
      <c r="L118">
        <f t="shared" si="19"/>
        <v>0.50549516916228832</v>
      </c>
      <c r="M118">
        <f t="shared" si="20"/>
        <v>2.0222249362174249</v>
      </c>
      <c r="N118">
        <f t="shared" si="21"/>
        <v>1.9782582722940953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1.95</v>
      </c>
      <c r="C119" s="4">
        <f t="shared" si="11"/>
        <v>0.5376344086021505</v>
      </c>
      <c r="D119">
        <f t="shared" si="12"/>
        <v>0.51282051282051289</v>
      </c>
      <c r="E119">
        <f t="shared" si="13"/>
        <v>5.0454921422663279E-2</v>
      </c>
      <c r="F119">
        <f t="shared" si="14"/>
        <v>-0.22525503170664463</v>
      </c>
      <c r="G119">
        <v>0</v>
      </c>
      <c r="H119">
        <f t="shared" si="15"/>
        <v>0.27570995312930796</v>
      </c>
      <c r="I119">
        <f t="shared" si="16"/>
        <v>-1.1063409095203591</v>
      </c>
      <c r="J119">
        <f t="shared" si="17"/>
        <v>1.1063409095203591</v>
      </c>
      <c r="K119">
        <f t="shared" si="18"/>
        <v>0.51243863246518462</v>
      </c>
      <c r="L119">
        <f t="shared" si="19"/>
        <v>0.48756136753481522</v>
      </c>
      <c r="M119">
        <f t="shared" si="20"/>
        <v>1.9514531821875092</v>
      </c>
      <c r="N119">
        <f t="shared" si="21"/>
        <v>2.0510238640443412</v>
      </c>
    </row>
    <row r="120" spans="1:14" x14ac:dyDescent="0.25">
      <c r="A120" s="4">
        <f>IF('True_Odds_Calculator_2-way'!A121="","",'True_Odds_Calculator_2-way'!A121)</f>
        <v>1.86</v>
      </c>
      <c r="B120" s="4">
        <f>IF('True_Odds_Calculator_2-way'!B121="","",'True_Odds_Calculator_2-way'!B121)</f>
        <v>1.96</v>
      </c>
      <c r="C120" s="4">
        <f t="shared" si="11"/>
        <v>0.5376344086021505</v>
      </c>
      <c r="D120">
        <f t="shared" si="12"/>
        <v>0.51020408163265307</v>
      </c>
      <c r="E120">
        <f t="shared" si="13"/>
        <v>4.7838490234803466E-2</v>
      </c>
      <c r="F120">
        <f t="shared" si="14"/>
        <v>-0.22646477946017129</v>
      </c>
      <c r="G120">
        <v>0</v>
      </c>
      <c r="H120">
        <f t="shared" si="15"/>
        <v>0.27430326969497476</v>
      </c>
      <c r="I120">
        <f t="shared" si="16"/>
        <v>-1.1005636329070294</v>
      </c>
      <c r="J120">
        <f t="shared" si="17"/>
        <v>1.1005636329070294</v>
      </c>
      <c r="K120">
        <f t="shared" si="18"/>
        <v>0.51374664671956227</v>
      </c>
      <c r="L120">
        <f t="shared" si="19"/>
        <v>0.48625335328043789</v>
      </c>
      <c r="M120">
        <f t="shared" si="20"/>
        <v>1.9464847243000454</v>
      </c>
      <c r="N120">
        <f t="shared" si="21"/>
        <v>2.0565410875907482</v>
      </c>
    </row>
    <row r="121" spans="1:14" x14ac:dyDescent="0.25">
      <c r="A121" s="4">
        <f>IF('True_Odds_Calculator_2-way'!A122="","",'True_Odds_Calculator_2-way'!A122)</f>
        <v>1.9</v>
      </c>
      <c r="B121" s="4">
        <f>IF('True_Odds_Calculator_2-way'!B122="","",'True_Odds_Calculator_2-way'!B122)</f>
        <v>1.92</v>
      </c>
      <c r="C121" s="4">
        <f t="shared" si="11"/>
        <v>0.52631578947368418</v>
      </c>
      <c r="D121">
        <f t="shared" si="12"/>
        <v>0.52083333333333337</v>
      </c>
      <c r="E121">
        <f t="shared" si="13"/>
        <v>4.7149122807017552E-2</v>
      </c>
      <c r="F121">
        <f t="shared" si="14"/>
        <v>-0.22697368421052633</v>
      </c>
      <c r="G121">
        <v>0</v>
      </c>
      <c r="H121">
        <f t="shared" si="15"/>
        <v>0.27412280701754388</v>
      </c>
      <c r="I121">
        <f t="shared" si="16"/>
        <v>-1.0989674556596449</v>
      </c>
      <c r="J121">
        <f t="shared" si="17"/>
        <v>1.0989674556596449</v>
      </c>
      <c r="K121">
        <f t="shared" si="18"/>
        <v>0.50274733569069663</v>
      </c>
      <c r="L121">
        <f t="shared" si="19"/>
        <v>0.49725266430930348</v>
      </c>
      <c r="M121">
        <f t="shared" si="20"/>
        <v>1.9890707100936806</v>
      </c>
      <c r="N121">
        <f t="shared" si="21"/>
        <v>2.0110500592068727</v>
      </c>
    </row>
    <row r="122" spans="1:14" x14ac:dyDescent="0.25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1.93</v>
      </c>
      <c r="C122" s="4">
        <f t="shared" si="11"/>
        <v>0.53191489361702127</v>
      </c>
      <c r="D122">
        <f t="shared" si="12"/>
        <v>0.5181347150259068</v>
      </c>
      <c r="E122">
        <f t="shared" si="13"/>
        <v>5.0049608642928067E-2</v>
      </c>
      <c r="F122">
        <f t="shared" si="14"/>
        <v>-0.22555396317936283</v>
      </c>
      <c r="G122">
        <v>0</v>
      </c>
      <c r="H122">
        <f t="shared" si="15"/>
        <v>0.27560357182229084</v>
      </c>
      <c r="I122">
        <f t="shared" si="16"/>
        <v>-1.1053942207134546</v>
      </c>
      <c r="J122">
        <f t="shared" si="17"/>
        <v>1.1053942207134546</v>
      </c>
      <c r="K122">
        <f t="shared" si="18"/>
        <v>0.50690739536217377</v>
      </c>
      <c r="L122">
        <f t="shared" si="19"/>
        <v>0.49309260463782639</v>
      </c>
      <c r="M122">
        <f t="shared" si="20"/>
        <v>1.97274691422784</v>
      </c>
      <c r="N122">
        <f t="shared" si="21"/>
        <v>2.0280166252635121</v>
      </c>
    </row>
    <row r="123" spans="1:14" x14ac:dyDescent="0.25">
      <c r="A123" s="4">
        <f>IF('True_Odds_Calculator_2-way'!A124="","",'True_Odds_Calculator_2-way'!A124)</f>
        <v>1.93</v>
      </c>
      <c r="B123" s="4">
        <f>IF('True_Odds_Calculator_2-way'!B124="","",'True_Odds_Calculator_2-way'!B124)</f>
        <v>1.88</v>
      </c>
      <c r="C123" s="4">
        <f t="shared" si="11"/>
        <v>0.5181347150259068</v>
      </c>
      <c r="D123">
        <f t="shared" si="12"/>
        <v>0.53191489361702127</v>
      </c>
      <c r="E123">
        <f t="shared" si="13"/>
        <v>5.0049608642928067E-2</v>
      </c>
      <c r="F123">
        <f t="shared" si="14"/>
        <v>-0.22555396317936283</v>
      </c>
      <c r="G123">
        <v>0</v>
      </c>
      <c r="H123">
        <f t="shared" si="15"/>
        <v>0.27560357182229084</v>
      </c>
      <c r="I123">
        <f t="shared" si="16"/>
        <v>-1.1053942207134546</v>
      </c>
      <c r="J123">
        <f t="shared" si="17"/>
        <v>1.1053942207134546</v>
      </c>
      <c r="K123">
        <f t="shared" si="18"/>
        <v>0.49309260463782639</v>
      </c>
      <c r="L123">
        <f t="shared" si="19"/>
        <v>0.50690739536217377</v>
      </c>
      <c r="M123">
        <f t="shared" si="20"/>
        <v>2.0280166252635121</v>
      </c>
      <c r="N123">
        <f t="shared" si="21"/>
        <v>1.97274691422784</v>
      </c>
    </row>
    <row r="124" spans="1:14" x14ac:dyDescent="0.25">
      <c r="A124" s="4">
        <f>IF('True_Odds_Calculator_2-way'!A125="","",'True_Odds_Calculator_2-way'!A125)</f>
        <v>1.97</v>
      </c>
      <c r="B124" s="4">
        <f>IF('True_Odds_Calculator_2-way'!B125="","",'True_Odds_Calculator_2-way'!B125)</f>
        <v>1.85</v>
      </c>
      <c r="C124" s="4">
        <f t="shared" si="11"/>
        <v>0.50761421319796951</v>
      </c>
      <c r="D124">
        <f t="shared" si="12"/>
        <v>0.54054054054054046</v>
      </c>
      <c r="E124">
        <f t="shared" si="13"/>
        <v>4.8154753738510081E-2</v>
      </c>
      <c r="F124">
        <f t="shared" si="14"/>
        <v>-0.22623130744958153</v>
      </c>
      <c r="G124">
        <v>0</v>
      </c>
      <c r="H124">
        <f t="shared" si="15"/>
        <v>0.27438606118809161</v>
      </c>
      <c r="I124">
        <f t="shared" si="16"/>
        <v>-1.1012975422342641</v>
      </c>
      <c r="J124">
        <f t="shared" si="17"/>
        <v>1.1012975422342641</v>
      </c>
      <c r="K124">
        <f t="shared" si="18"/>
        <v>0.48349852976792396</v>
      </c>
      <c r="L124">
        <f t="shared" si="19"/>
        <v>0.51650147023207593</v>
      </c>
      <c r="M124">
        <f t="shared" si="20"/>
        <v>2.0682586159672365</v>
      </c>
      <c r="N124">
        <f t="shared" si="21"/>
        <v>1.936102910899125</v>
      </c>
    </row>
    <row r="125" spans="1:14" x14ac:dyDescent="0.25">
      <c r="A125" s="4">
        <f>IF('True_Odds_Calculator_2-way'!A126="","",'True_Odds_Calculator_2-way'!A126)</f>
        <v>1.84</v>
      </c>
      <c r="B125" s="4">
        <f>IF('True_Odds_Calculator_2-way'!B126="","",'True_Odds_Calculator_2-way'!B126)</f>
        <v>1.98</v>
      </c>
      <c r="C125" s="4">
        <f t="shared" si="11"/>
        <v>0.54347826086956519</v>
      </c>
      <c r="D125">
        <f t="shared" si="12"/>
        <v>0.50505050505050508</v>
      </c>
      <c r="E125">
        <f t="shared" si="13"/>
        <v>4.852876592007016E-2</v>
      </c>
      <c r="F125">
        <f t="shared" si="14"/>
        <v>-0.22595520421607396</v>
      </c>
      <c r="G125">
        <v>0</v>
      </c>
      <c r="H125">
        <f t="shared" si="15"/>
        <v>0.27448397013614406</v>
      </c>
      <c r="I125">
        <f t="shared" si="16"/>
        <v>-1.1021667854435133</v>
      </c>
      <c r="J125">
        <f t="shared" si="17"/>
        <v>1.1021667854435133</v>
      </c>
      <c r="K125">
        <f t="shared" si="18"/>
        <v>0.51925930159213984</v>
      </c>
      <c r="L125">
        <f t="shared" si="19"/>
        <v>0.48074069840786032</v>
      </c>
      <c r="M125">
        <f t="shared" si="20"/>
        <v>1.9258200997725512</v>
      </c>
      <c r="N125">
        <f t="shared" si="21"/>
        <v>2.0801234497346428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1.59</v>
      </c>
      <c r="C126" s="4">
        <f t="shared" si="11"/>
        <v>0.4</v>
      </c>
      <c r="D126">
        <f t="shared" si="12"/>
        <v>0.62893081761006286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0.38543339133114163</v>
      </c>
      <c r="L126">
        <f t="shared" si="19"/>
        <v>0.61456660866885815</v>
      </c>
      <c r="M126">
        <f t="shared" si="20"/>
        <v>2.594482010358202</v>
      </c>
      <c r="N126">
        <f t="shared" si="21"/>
        <v>1.6271629240742262</v>
      </c>
    </row>
    <row r="127" spans="1:14" x14ac:dyDescent="0.25">
      <c r="A127" s="4">
        <f>IF('True_Odds_Calculator_2-way'!A128="","",'True_Odds_Calculator_2-way'!A128)</f>
        <v>2.2200000000000002</v>
      </c>
      <c r="B127" s="4">
        <f>IF('True_Odds_Calculator_2-way'!B128="","",'True_Odds_Calculator_2-way'!B128)</f>
        <v>1.73</v>
      </c>
      <c r="C127" s="4">
        <f t="shared" si="11"/>
        <v>0.4504504504504504</v>
      </c>
      <c r="D127">
        <f t="shared" si="12"/>
        <v>0.5780346820809249</v>
      </c>
      <c r="E127">
        <f t="shared" si="13"/>
        <v>2.8485132531375301E-2</v>
      </c>
      <c r="F127">
        <f t="shared" si="14"/>
        <v>-0.2318908503879602</v>
      </c>
      <c r="G127">
        <v>0</v>
      </c>
      <c r="H127">
        <f t="shared" si="15"/>
        <v>0.2603759829193355</v>
      </c>
      <c r="I127">
        <f t="shared" si="16"/>
        <v>-1.0596407579073905</v>
      </c>
      <c r="J127">
        <f t="shared" si="17"/>
        <v>1.0596407579073905</v>
      </c>
      <c r="K127">
        <f t="shared" si="18"/>
        <v>0.43615522243331045</v>
      </c>
      <c r="L127">
        <f t="shared" si="19"/>
        <v>0.56384477756668971</v>
      </c>
      <c r="M127">
        <f t="shared" si="20"/>
        <v>2.2927617246470167</v>
      </c>
      <c r="N127">
        <f t="shared" si="21"/>
        <v>1.7735377532723946</v>
      </c>
    </row>
    <row r="128" spans="1:14" x14ac:dyDescent="0.25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2.2400000000000002</v>
      </c>
      <c r="C128" s="4">
        <f t="shared" si="11"/>
        <v>0.58139534883720934</v>
      </c>
      <c r="D128">
        <f t="shared" si="12"/>
        <v>0.4464285714285714</v>
      </c>
      <c r="E128">
        <f t="shared" si="13"/>
        <v>2.7823920265780622E-2</v>
      </c>
      <c r="F128">
        <f t="shared" si="14"/>
        <v>-0.23172757475083072</v>
      </c>
      <c r="G128">
        <v>0</v>
      </c>
      <c r="H128">
        <f t="shared" si="15"/>
        <v>0.25955149501661129</v>
      </c>
      <c r="I128">
        <f t="shared" si="16"/>
        <v>-1.0583343916682537</v>
      </c>
      <c r="J128">
        <f t="shared" si="17"/>
        <v>1.0583343916682537</v>
      </c>
      <c r="K128">
        <f t="shared" si="18"/>
        <v>0.56753664445881302</v>
      </c>
      <c r="L128">
        <f t="shared" si="19"/>
        <v>0.43246335554118726</v>
      </c>
      <c r="M128">
        <f t="shared" si="20"/>
        <v>1.7620007620011424</v>
      </c>
      <c r="N128">
        <f t="shared" si="21"/>
        <v>2.3123346456686344</v>
      </c>
    </row>
    <row r="129" spans="1:14" x14ac:dyDescent="0.25">
      <c r="A129" s="4">
        <f>IF('True_Odds_Calculator_2-way'!A130="","",'True_Odds_Calculator_2-way'!A130)</f>
        <v>2.31</v>
      </c>
      <c r="B129" s="4">
        <f>IF('True_Odds_Calculator_2-way'!B130="","",'True_Odds_Calculator_2-way'!B130)</f>
        <v>1.67</v>
      </c>
      <c r="C129" s="4">
        <f t="shared" si="11"/>
        <v>0.4329004329004329</v>
      </c>
      <c r="D129">
        <f t="shared" si="12"/>
        <v>0.5988023952095809</v>
      </c>
      <c r="E129">
        <f t="shared" si="13"/>
        <v>3.1702828110013792E-2</v>
      </c>
      <c r="F129">
        <f t="shared" si="14"/>
        <v>-0.22751898799802994</v>
      </c>
      <c r="G129">
        <v>0</v>
      </c>
      <c r="H129">
        <f t="shared" si="15"/>
        <v>0.25922181610804368</v>
      </c>
      <c r="I129">
        <f t="shared" si="16"/>
        <v>-1.0673993913412883</v>
      </c>
      <c r="J129">
        <f t="shared" si="17"/>
        <v>1.0673993913412883</v>
      </c>
      <c r="K129">
        <f t="shared" si="18"/>
        <v>0.41696319653163855</v>
      </c>
      <c r="L129">
        <f t="shared" si="19"/>
        <v>0.5830368034683614</v>
      </c>
      <c r="M129">
        <f t="shared" si="20"/>
        <v>2.3982932026570873</v>
      </c>
      <c r="N129">
        <f t="shared" si="21"/>
        <v>1.7151575921986633</v>
      </c>
    </row>
    <row r="130" spans="1:14" x14ac:dyDescent="0.25">
      <c r="A130" s="4">
        <f>IF('True_Odds_Calculator_2-way'!A131="","",'True_Odds_Calculator_2-way'!A131)</f>
        <v>2.6</v>
      </c>
      <c r="B130" s="4">
        <f>IF('True_Odds_Calculator_2-way'!B131="","",'True_Odds_Calculator_2-way'!B131)</f>
        <v>1.54</v>
      </c>
      <c r="C130" s="4">
        <f t="shared" si="11"/>
        <v>0.38461538461538458</v>
      </c>
      <c r="D130">
        <f t="shared" si="12"/>
        <v>0.64935064935064934</v>
      </c>
      <c r="E130">
        <f t="shared" si="13"/>
        <v>3.3966033966033926E-2</v>
      </c>
      <c r="F130">
        <f t="shared" si="14"/>
        <v>-0.2157842157842158</v>
      </c>
      <c r="G130">
        <v>0</v>
      </c>
      <c r="H130">
        <f t="shared" si="15"/>
        <v>0.24975024975024973</v>
      </c>
      <c r="I130">
        <f t="shared" si="16"/>
        <v>-1.075828707279838</v>
      </c>
      <c r="J130">
        <f t="shared" si="17"/>
        <v>1.075828707279838</v>
      </c>
      <c r="K130">
        <f t="shared" si="18"/>
        <v>0.36746792744318868</v>
      </c>
      <c r="L130">
        <f t="shared" si="19"/>
        <v>0.63253207255681121</v>
      </c>
      <c r="M130">
        <f t="shared" si="20"/>
        <v>2.7213259316477414</v>
      </c>
      <c r="N130">
        <f t="shared" si="21"/>
        <v>1.5809475019311128</v>
      </c>
    </row>
    <row r="131" spans="1:14" x14ac:dyDescent="0.25">
      <c r="A131" s="4">
        <f>IF('True_Odds_Calculator_2-way'!A132="","",'True_Odds_Calculator_2-way'!A132)</f>
        <v>2.29</v>
      </c>
      <c r="B131" s="4">
        <f>IF('True_Odds_Calculator_2-way'!B132="","",'True_Odds_Calculator_2-way'!B132)</f>
        <v>1.68</v>
      </c>
      <c r="C131" s="4">
        <f t="shared" ref="C131:C194" si="22">1/A131</f>
        <v>0.4366812227074236</v>
      </c>
      <c r="D131">
        <f t="shared" ref="D131:D194" si="23">1/B131</f>
        <v>0.59523809523809523</v>
      </c>
      <c r="E131">
        <f t="shared" ref="E131:E194" si="24">C131+D131-1</f>
        <v>3.1919317945518833E-2</v>
      </c>
      <c r="F131">
        <f t="shared" ref="F131:F194" si="25">C131+D131-(C131*D131)-1</f>
        <v>-0.22800998128509042</v>
      </c>
      <c r="G131">
        <v>0</v>
      </c>
      <c r="H131">
        <f t="shared" ref="H131:H194" si="26">C131*D131</f>
        <v>0.25992929923060926</v>
      </c>
      <c r="I131">
        <f t="shared" ref="I131:I194" si="27">((-4*F131*H131)^0.5)/(2*F131)</f>
        <v>-1.0677035543974551</v>
      </c>
      <c r="J131">
        <f t="shared" ref="J131:J194" si="28">(-((-4*F131*H131)^0.5))/(2*F131)</f>
        <v>1.0677035543974551</v>
      </c>
      <c r="K131">
        <f t="shared" ref="K131:K194" si="29">IF(A131="","",(C131/($J131+C131-($J131*C131))))</f>
        <v>0.42063861953679943</v>
      </c>
      <c r="L131">
        <f t="shared" ref="L131:L194" si="30">IF(B131="","",(D131/($J131+D131-($J131*D131))))</f>
        <v>0.57936138046320074</v>
      </c>
      <c r="M131">
        <f t="shared" ref="M131:M194" si="31">IF(A131="","",1/K131)</f>
        <v>2.3773375851727168</v>
      </c>
      <c r="N131">
        <f t="shared" ref="N131:N194" si="32">IF(B131="","",1/L131)</f>
        <v>1.7260384169902692</v>
      </c>
    </row>
    <row r="132" spans="1:14" x14ac:dyDescent="0.25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1.89</v>
      </c>
      <c r="C132" s="4">
        <f t="shared" si="22"/>
        <v>0.50251256281407031</v>
      </c>
      <c r="D132">
        <f t="shared" si="23"/>
        <v>0.52910052910052918</v>
      </c>
      <c r="E132">
        <f t="shared" si="24"/>
        <v>3.16130919145996E-2</v>
      </c>
      <c r="F132">
        <f t="shared" si="25"/>
        <v>-0.23426657094998793</v>
      </c>
      <c r="G132">
        <v>0</v>
      </c>
      <c r="H132">
        <f t="shared" si="26"/>
        <v>0.26587966286458753</v>
      </c>
      <c r="I132">
        <f t="shared" si="27"/>
        <v>-1.0653379535009888</v>
      </c>
      <c r="J132">
        <f t="shared" si="28"/>
        <v>1.0653379535009888</v>
      </c>
      <c r="K132">
        <f t="shared" si="29"/>
        <v>0.48669270829720923</v>
      </c>
      <c r="L132">
        <f t="shared" si="30"/>
        <v>0.51330729170279055</v>
      </c>
      <c r="M132">
        <f t="shared" si="31"/>
        <v>2.0546845739659791</v>
      </c>
      <c r="N132">
        <f t="shared" si="32"/>
        <v>1.9481507786158798</v>
      </c>
    </row>
    <row r="133" spans="1:14" x14ac:dyDescent="0.25">
      <c r="A133" s="4">
        <f>IF('True_Odds_Calculator_2-way'!A134="","",'True_Odds_Calculator_2-way'!A134)</f>
        <v>1.79</v>
      </c>
      <c r="B133" s="4">
        <f>IF('True_Odds_Calculator_2-way'!B134="","",'True_Odds_Calculator_2-way'!B134)</f>
        <v>2.11</v>
      </c>
      <c r="C133" s="4">
        <f t="shared" si="22"/>
        <v>0.55865921787709494</v>
      </c>
      <c r="D133">
        <f t="shared" si="23"/>
        <v>0.47393364928909953</v>
      </c>
      <c r="E133">
        <f t="shared" si="24"/>
        <v>3.2592867166194583E-2</v>
      </c>
      <c r="F133">
        <f t="shared" si="25"/>
        <v>-0.23217453467129112</v>
      </c>
      <c r="G133">
        <v>0</v>
      </c>
      <c r="H133">
        <f t="shared" si="26"/>
        <v>0.26476740183748576</v>
      </c>
      <c r="I133">
        <f t="shared" si="27"/>
        <v>-1.0678861770883312</v>
      </c>
      <c r="J133">
        <f t="shared" si="28"/>
        <v>1.0678861770883312</v>
      </c>
      <c r="K133">
        <f t="shared" si="29"/>
        <v>0.54240816034763273</v>
      </c>
      <c r="L133">
        <f t="shared" si="30"/>
        <v>0.45759183965236705</v>
      </c>
      <c r="M133">
        <f t="shared" si="31"/>
        <v>1.8436300798997822</v>
      </c>
      <c r="N133">
        <f t="shared" si="32"/>
        <v>2.1853536565680476</v>
      </c>
    </row>
    <row r="134" spans="1:14" x14ac:dyDescent="0.25">
      <c r="A134" s="4">
        <f>IF('True_Odds_Calculator_2-way'!A135="","",'True_Odds_Calculator_2-way'!A135)</f>
        <v>1.77</v>
      </c>
      <c r="B134" s="4">
        <f>IF('True_Odds_Calculator_2-way'!B135="","",'True_Odds_Calculator_2-way'!B135)</f>
        <v>2.14</v>
      </c>
      <c r="C134" s="4">
        <f t="shared" si="22"/>
        <v>0.56497175141242939</v>
      </c>
      <c r="D134">
        <f t="shared" si="23"/>
        <v>0.46728971962616822</v>
      </c>
      <c r="E134">
        <f t="shared" si="24"/>
        <v>3.2261471038597556E-2</v>
      </c>
      <c r="F134">
        <f t="shared" si="25"/>
        <v>-0.2317440202756218</v>
      </c>
      <c r="G134">
        <v>0</v>
      </c>
      <c r="H134">
        <f t="shared" si="26"/>
        <v>0.26400549131421935</v>
      </c>
      <c r="I134">
        <f t="shared" si="27"/>
        <v>-1.0673385899176768</v>
      </c>
      <c r="J134">
        <f t="shared" si="28"/>
        <v>1.0673385899176768</v>
      </c>
      <c r="K134">
        <f t="shared" si="29"/>
        <v>0.54889239397368417</v>
      </c>
      <c r="L134">
        <f t="shared" si="30"/>
        <v>0.45110760602631583</v>
      </c>
      <c r="M134">
        <f t="shared" si="31"/>
        <v>1.8218507142366114</v>
      </c>
      <c r="N134">
        <f t="shared" si="32"/>
        <v>2.2167659925061516</v>
      </c>
    </row>
    <row r="135" spans="1:14" x14ac:dyDescent="0.25">
      <c r="A135" s="4">
        <f>IF('True_Odds_Calculator_2-way'!A136="","",'True_Odds_Calculator_2-way'!A136)</f>
        <v>1.91</v>
      </c>
      <c r="B135" s="4">
        <f>IF('True_Odds_Calculator_2-way'!B136="","",'True_Odds_Calculator_2-way'!B136)</f>
        <v>1.97</v>
      </c>
      <c r="C135" s="4">
        <f t="shared" si="22"/>
        <v>0.52356020942408377</v>
      </c>
      <c r="D135">
        <f t="shared" si="23"/>
        <v>0.50761421319796951</v>
      </c>
      <c r="E135">
        <f t="shared" si="24"/>
        <v>3.1174422622053388E-2</v>
      </c>
      <c r="F135">
        <f t="shared" si="25"/>
        <v>-0.23459218114651703</v>
      </c>
      <c r="G135">
        <v>0</v>
      </c>
      <c r="H135">
        <f t="shared" si="26"/>
        <v>0.26576660376857042</v>
      </c>
      <c r="I135">
        <f t="shared" si="27"/>
        <v>-1.0643719889333219</v>
      </c>
      <c r="J135">
        <f t="shared" si="28"/>
        <v>1.0643719889333219</v>
      </c>
      <c r="K135">
        <f t="shared" si="29"/>
        <v>0.50798075614261506</v>
      </c>
      <c r="L135">
        <f t="shared" si="30"/>
        <v>0.49201924385738482</v>
      </c>
      <c r="M135">
        <f t="shared" si="31"/>
        <v>1.9685785099293232</v>
      </c>
      <c r="N135">
        <f t="shared" si="32"/>
        <v>2.032440829265322</v>
      </c>
    </row>
    <row r="136" spans="1:14" x14ac:dyDescent="0.25">
      <c r="A136" s="4">
        <f>IF('True_Odds_Calculator_2-way'!A137="","",'True_Odds_Calculator_2-way'!A137)</f>
        <v>1.53</v>
      </c>
      <c r="B136" s="4">
        <f>IF('True_Odds_Calculator_2-way'!B137="","",'True_Odds_Calculator_2-way'!B137)</f>
        <v>2.59</v>
      </c>
      <c r="C136" s="4">
        <f t="shared" si="22"/>
        <v>0.65359477124183007</v>
      </c>
      <c r="D136">
        <f t="shared" si="23"/>
        <v>0.38610038610038611</v>
      </c>
      <c r="E136">
        <f t="shared" si="24"/>
        <v>3.9695157342216181E-2</v>
      </c>
      <c r="F136">
        <f t="shared" si="25"/>
        <v>-0.21265803618744794</v>
      </c>
      <c r="G136">
        <v>0</v>
      </c>
      <c r="H136">
        <f t="shared" si="26"/>
        <v>0.25235319352966412</v>
      </c>
      <c r="I136">
        <f t="shared" si="27"/>
        <v>-1.0893401305464636</v>
      </c>
      <c r="J136">
        <f t="shared" si="28"/>
        <v>1.0893401305464636</v>
      </c>
      <c r="K136">
        <f t="shared" si="29"/>
        <v>0.63397459621556129</v>
      </c>
      <c r="L136">
        <f t="shared" si="30"/>
        <v>0.36602540378443871</v>
      </c>
      <c r="M136">
        <f t="shared" si="31"/>
        <v>1.577350269189626</v>
      </c>
      <c r="N136">
        <f t="shared" si="32"/>
        <v>2.7320508075688767</v>
      </c>
    </row>
    <row r="137" spans="1:14" x14ac:dyDescent="0.25">
      <c r="A137" s="4">
        <f>IF('True_Odds_Calculator_2-way'!A138="","",'True_Odds_Calculator_2-way'!A138)</f>
        <v>1.64</v>
      </c>
      <c r="B137" s="4">
        <f>IF('True_Odds_Calculator_2-way'!B138="","",'True_Odds_Calculator_2-way'!B138)</f>
        <v>2.2799999999999998</v>
      </c>
      <c r="C137" s="4">
        <f t="shared" si="22"/>
        <v>0.6097560975609756</v>
      </c>
      <c r="D137">
        <f t="shared" si="23"/>
        <v>0.43859649122807021</v>
      </c>
      <c r="E137">
        <f t="shared" si="24"/>
        <v>4.8352588789045914E-2</v>
      </c>
      <c r="F137">
        <f t="shared" si="25"/>
        <v>-0.21908429610611879</v>
      </c>
      <c r="G137">
        <v>0</v>
      </c>
      <c r="H137">
        <f t="shared" si="26"/>
        <v>0.26743688489516476</v>
      </c>
      <c r="I137">
        <f t="shared" si="27"/>
        <v>-1.104854345603981</v>
      </c>
      <c r="J137">
        <f t="shared" si="28"/>
        <v>1.104854345603981</v>
      </c>
      <c r="K137">
        <f t="shared" si="29"/>
        <v>0.58578643762690474</v>
      </c>
      <c r="L137">
        <f t="shared" si="30"/>
        <v>0.41421356237309498</v>
      </c>
      <c r="M137">
        <f t="shared" si="31"/>
        <v>1.7071067811865481</v>
      </c>
      <c r="N137">
        <f t="shared" si="32"/>
        <v>2.4142135623730954</v>
      </c>
    </row>
    <row r="138" spans="1:14" x14ac:dyDescent="0.25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2.27</v>
      </c>
      <c r="C138" s="4">
        <f t="shared" si="22"/>
        <v>0.60606060606060608</v>
      </c>
      <c r="D138">
        <f t="shared" si="23"/>
        <v>0.44052863436123346</v>
      </c>
      <c r="E138">
        <f t="shared" si="24"/>
        <v>4.658924042183954E-2</v>
      </c>
      <c r="F138">
        <f t="shared" si="25"/>
        <v>-0.22039781070618081</v>
      </c>
      <c r="G138">
        <v>0</v>
      </c>
      <c r="H138">
        <f t="shared" si="26"/>
        <v>0.26698705112802029</v>
      </c>
      <c r="I138">
        <f t="shared" si="27"/>
        <v>-1.1006302913143411</v>
      </c>
      <c r="J138">
        <f t="shared" si="28"/>
        <v>1.1006302913143411</v>
      </c>
      <c r="K138">
        <f t="shared" si="29"/>
        <v>0.58295112019356654</v>
      </c>
      <c r="L138">
        <f t="shared" si="30"/>
        <v>0.41704887980643335</v>
      </c>
      <c r="M138">
        <f t="shared" si="31"/>
        <v>1.715409689354322</v>
      </c>
      <c r="N138">
        <f t="shared" si="32"/>
        <v>2.3978004699692139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2.0099999999999998</v>
      </c>
      <c r="C139" s="4">
        <f t="shared" si="22"/>
        <v>0.54644808743169393</v>
      </c>
      <c r="D139">
        <f t="shared" si="23"/>
        <v>0.49751243781094534</v>
      </c>
      <c r="E139">
        <f t="shared" si="24"/>
        <v>4.3960525242639381E-2</v>
      </c>
      <c r="F139">
        <f t="shared" si="25"/>
        <v>-0.22790419487263125</v>
      </c>
      <c r="G139">
        <v>0</v>
      </c>
      <c r="H139">
        <f t="shared" si="26"/>
        <v>0.27186472011527063</v>
      </c>
      <c r="I139">
        <f t="shared" si="27"/>
        <v>-1.0921952084562025</v>
      </c>
      <c r="J139">
        <f t="shared" si="28"/>
        <v>1.0921952084562025</v>
      </c>
      <c r="K139">
        <f t="shared" si="29"/>
        <v>0.52451531528425399</v>
      </c>
      <c r="L139">
        <f t="shared" si="30"/>
        <v>0.47548468471574579</v>
      </c>
      <c r="M139">
        <f t="shared" si="31"/>
        <v>1.9065220230186481</v>
      </c>
      <c r="N139">
        <f t="shared" si="32"/>
        <v>2.1031171605407648</v>
      </c>
    </row>
    <row r="140" spans="1:14" x14ac:dyDescent="0.25">
      <c r="A140" s="4">
        <f>IF('True_Odds_Calculator_2-way'!A141="","",'True_Odds_Calculator_2-way'!A141)</f>
        <v>1.71</v>
      </c>
      <c r="B140" s="4">
        <f>IF('True_Odds_Calculator_2-way'!B141="","",'True_Odds_Calculator_2-way'!B141)</f>
        <v>2.2599999999999998</v>
      </c>
      <c r="C140" s="4">
        <f t="shared" si="22"/>
        <v>0.58479532163742687</v>
      </c>
      <c r="D140">
        <f t="shared" si="23"/>
        <v>0.44247787610619471</v>
      </c>
      <c r="E140">
        <f t="shared" si="24"/>
        <v>2.727319774362158E-2</v>
      </c>
      <c r="F140">
        <f t="shared" si="25"/>
        <v>-0.23148579413134607</v>
      </c>
      <c r="G140">
        <v>0</v>
      </c>
      <c r="H140">
        <f t="shared" si="26"/>
        <v>0.25875899187496765</v>
      </c>
      <c r="I140">
        <f t="shared" si="27"/>
        <v>-1.0572691328259185</v>
      </c>
      <c r="J140">
        <f t="shared" si="28"/>
        <v>1.0572691328259185</v>
      </c>
      <c r="K140">
        <f t="shared" si="29"/>
        <v>0.57121278867987857</v>
      </c>
      <c r="L140">
        <f t="shared" si="30"/>
        <v>0.42878721132012149</v>
      </c>
      <c r="M140">
        <f t="shared" si="31"/>
        <v>1.7506610843064021</v>
      </c>
      <c r="N140">
        <f t="shared" si="32"/>
        <v>2.3321591073606571</v>
      </c>
    </row>
    <row r="141" spans="1:14" x14ac:dyDescent="0.25">
      <c r="A141" s="4">
        <f>IF('True_Odds_Calculator_2-way'!A142="","",'True_Odds_Calculator_2-way'!A142)</f>
        <v>1.28</v>
      </c>
      <c r="B141" s="4">
        <f>IF('True_Odds_Calculator_2-way'!B142="","",'True_Odds_Calculator_2-way'!B142)</f>
        <v>4.33</v>
      </c>
      <c r="C141" s="4">
        <f t="shared" si="22"/>
        <v>0.78125</v>
      </c>
      <c r="D141">
        <f t="shared" si="23"/>
        <v>0.23094688221709006</v>
      </c>
      <c r="E141">
        <f t="shared" si="24"/>
        <v>1.2196882217090144E-2</v>
      </c>
      <c r="F141">
        <f t="shared" si="25"/>
        <v>-0.16823036951501147</v>
      </c>
      <c r="G141">
        <v>0</v>
      </c>
      <c r="H141">
        <f t="shared" si="26"/>
        <v>0.18042725173210161</v>
      </c>
      <c r="I141">
        <f t="shared" si="27"/>
        <v>-1.035616276668667</v>
      </c>
      <c r="J141">
        <f t="shared" si="28"/>
        <v>1.035616276668667</v>
      </c>
      <c r="K141">
        <f t="shared" si="29"/>
        <v>0.77521028971610995</v>
      </c>
      <c r="L141">
        <f t="shared" si="30"/>
        <v>0.22478971028389005</v>
      </c>
      <c r="M141">
        <f t="shared" si="31"/>
        <v>1.2899725574672265</v>
      </c>
      <c r="N141">
        <f t="shared" si="32"/>
        <v>4.4486022013066613</v>
      </c>
    </row>
    <row r="142" spans="1:14" x14ac:dyDescent="0.25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2.14</v>
      </c>
      <c r="C142" s="4">
        <f t="shared" si="22"/>
        <v>0.56818181818181823</v>
      </c>
      <c r="D142">
        <f t="shared" si="23"/>
        <v>0.46728971962616822</v>
      </c>
      <c r="E142">
        <f t="shared" si="24"/>
        <v>3.5471537807986397E-2</v>
      </c>
      <c r="F142">
        <f t="shared" si="25"/>
        <v>-0.23003398470688197</v>
      </c>
      <c r="G142">
        <v>0</v>
      </c>
      <c r="H142">
        <f t="shared" si="26"/>
        <v>0.26550552251486831</v>
      </c>
      <c r="I142">
        <f t="shared" si="27"/>
        <v>-1.0743376064838499</v>
      </c>
      <c r="J142">
        <f t="shared" si="28"/>
        <v>1.0743376064838499</v>
      </c>
      <c r="K142">
        <f t="shared" si="29"/>
        <v>0.55051025721682212</v>
      </c>
      <c r="L142">
        <f t="shared" si="30"/>
        <v>0.4494897427831781</v>
      </c>
      <c r="M142">
        <f t="shared" si="31"/>
        <v>1.8164965809277254</v>
      </c>
      <c r="N142">
        <f t="shared" si="32"/>
        <v>2.2247448713915889</v>
      </c>
    </row>
    <row r="143" spans="1:14" x14ac:dyDescent="0.25">
      <c r="A143" s="4">
        <f>IF('True_Odds_Calculator_2-way'!A144="","",'True_Odds_Calculator_2-way'!A144)</f>
        <v>1.72</v>
      </c>
      <c r="B143" s="4">
        <f>IF('True_Odds_Calculator_2-way'!B144="","",'True_Odds_Calculator_2-way'!B144)</f>
        <v>2.2000000000000002</v>
      </c>
      <c r="C143" s="4">
        <f t="shared" si="22"/>
        <v>0.58139534883720934</v>
      </c>
      <c r="D143">
        <f t="shared" si="23"/>
        <v>0.45454545454545453</v>
      </c>
      <c r="E143">
        <f t="shared" si="24"/>
        <v>3.5940803382663811E-2</v>
      </c>
      <c r="F143">
        <f t="shared" si="25"/>
        <v>-0.22832980972515859</v>
      </c>
      <c r="G143">
        <v>0</v>
      </c>
      <c r="H143">
        <f t="shared" si="26"/>
        <v>0.26427061310782241</v>
      </c>
      <c r="I143">
        <f t="shared" si="27"/>
        <v>-1.075828707279838</v>
      </c>
      <c r="J143">
        <f t="shared" si="28"/>
        <v>1.075828707279838</v>
      </c>
      <c r="K143">
        <f t="shared" si="29"/>
        <v>0.5635083268962916</v>
      </c>
      <c r="L143">
        <f t="shared" si="30"/>
        <v>0.4364916731037084</v>
      </c>
      <c r="M143">
        <f t="shared" si="31"/>
        <v>1.7745966692414832</v>
      </c>
      <c r="N143">
        <f t="shared" si="32"/>
        <v>2.2909944487358058</v>
      </c>
    </row>
    <row r="144" spans="1:14" x14ac:dyDescent="0.25">
      <c r="A144" s="4">
        <f>IF('True_Odds_Calculator_2-way'!A145="","",'True_Odds_Calculator_2-way'!A145)</f>
        <v>1.8</v>
      </c>
      <c r="B144" s="4">
        <f>IF('True_Odds_Calculator_2-way'!B145="","",'True_Odds_Calculator_2-way'!B145)</f>
        <v>2.09</v>
      </c>
      <c r="C144" s="4">
        <f t="shared" si="22"/>
        <v>0.55555555555555558</v>
      </c>
      <c r="D144">
        <f t="shared" si="23"/>
        <v>0.47846889952153115</v>
      </c>
      <c r="E144">
        <f t="shared" si="24"/>
        <v>3.4024455077086735E-2</v>
      </c>
      <c r="F144">
        <f t="shared" si="25"/>
        <v>-0.23179160021265277</v>
      </c>
      <c r="G144">
        <v>0</v>
      </c>
      <c r="H144">
        <f t="shared" si="26"/>
        <v>0.26581605528973956</v>
      </c>
      <c r="I144">
        <f t="shared" si="27"/>
        <v>-1.0708823421952987</v>
      </c>
      <c r="J144">
        <f t="shared" si="28"/>
        <v>1.0708823421952987</v>
      </c>
      <c r="K144">
        <f t="shared" si="29"/>
        <v>0.53858826760586154</v>
      </c>
      <c r="L144">
        <f t="shared" si="30"/>
        <v>0.46141173239413841</v>
      </c>
      <c r="M144">
        <f t="shared" si="31"/>
        <v>1.8567058737562385</v>
      </c>
      <c r="N144">
        <f t="shared" si="32"/>
        <v>2.1672617529928755</v>
      </c>
    </row>
    <row r="145" spans="1:14" x14ac:dyDescent="0.25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2.31</v>
      </c>
      <c r="C145" s="4">
        <f t="shared" si="22"/>
        <v>0.59523809523809523</v>
      </c>
      <c r="D145">
        <f t="shared" si="23"/>
        <v>0.4329004329004329</v>
      </c>
      <c r="E145">
        <f t="shared" si="24"/>
        <v>2.813852813852824E-2</v>
      </c>
      <c r="F145">
        <f t="shared" si="25"/>
        <v>-0.22954030096887235</v>
      </c>
      <c r="G145">
        <v>0</v>
      </c>
      <c r="H145">
        <f t="shared" si="26"/>
        <v>0.25767882910740053</v>
      </c>
      <c r="I145">
        <f t="shared" si="27"/>
        <v>-1.0595217973953226</v>
      </c>
      <c r="J145">
        <f t="shared" si="28"/>
        <v>1.0595217973953226</v>
      </c>
      <c r="K145">
        <f t="shared" si="29"/>
        <v>0.581234893460709</v>
      </c>
      <c r="L145">
        <f t="shared" si="30"/>
        <v>0.41876510653929105</v>
      </c>
      <c r="M145">
        <f t="shared" si="31"/>
        <v>1.7204748222288193</v>
      </c>
      <c r="N145">
        <f t="shared" si="32"/>
        <v>2.3879735545878726</v>
      </c>
    </row>
    <row r="146" spans="1:14" x14ac:dyDescent="0.25">
      <c r="A146" s="4">
        <f>IF('True_Odds_Calculator_2-way'!A147="","",'True_Odds_Calculator_2-way'!A147)</f>
        <v>1.98</v>
      </c>
      <c r="B146" s="4">
        <f>IF('True_Odds_Calculator_2-way'!B147="","",'True_Odds_Calculator_2-way'!B147)</f>
        <v>1.93</v>
      </c>
      <c r="C146" s="4">
        <f t="shared" si="22"/>
        <v>0.50505050505050508</v>
      </c>
      <c r="D146">
        <f t="shared" si="23"/>
        <v>0.5181347150259068</v>
      </c>
      <c r="E146">
        <f t="shared" si="24"/>
        <v>2.3185220076411994E-2</v>
      </c>
      <c r="F146">
        <f t="shared" si="25"/>
        <v>-0.23849897943162168</v>
      </c>
      <c r="G146">
        <v>0</v>
      </c>
      <c r="H146">
        <f t="shared" si="26"/>
        <v>0.26168419950803373</v>
      </c>
      <c r="I146">
        <f t="shared" si="27"/>
        <v>-1.0474793930096669</v>
      </c>
      <c r="J146">
        <f t="shared" si="28"/>
        <v>1.0474793930096669</v>
      </c>
      <c r="K146">
        <f t="shared" si="29"/>
        <v>0.49345437578019818</v>
      </c>
      <c r="L146">
        <f t="shared" si="30"/>
        <v>0.50654562421980165</v>
      </c>
      <c r="M146">
        <f t="shared" si="31"/>
        <v>2.0265298051494733</v>
      </c>
      <c r="N146">
        <f t="shared" si="32"/>
        <v>1.9741558354989901</v>
      </c>
    </row>
    <row r="147" spans="1:14" x14ac:dyDescent="0.25">
      <c r="A147" s="4">
        <f>IF('True_Odds_Calculator_2-way'!A148="","",'True_Odds_Calculator_2-way'!A148)</f>
        <v>1.68</v>
      </c>
      <c r="B147" s="4">
        <f>IF('True_Odds_Calculator_2-way'!B148="","",'True_Odds_Calculator_2-way'!B148)</f>
        <v>2.2999999999999998</v>
      </c>
      <c r="C147" s="4">
        <f t="shared" si="22"/>
        <v>0.59523809523809523</v>
      </c>
      <c r="D147">
        <f t="shared" si="23"/>
        <v>0.43478260869565222</v>
      </c>
      <c r="E147">
        <f t="shared" si="24"/>
        <v>3.002070393374745E-2</v>
      </c>
      <c r="F147">
        <f t="shared" si="25"/>
        <v>-0.22877846790890266</v>
      </c>
      <c r="G147">
        <v>0</v>
      </c>
      <c r="H147">
        <f t="shared" si="26"/>
        <v>0.25879917184265011</v>
      </c>
      <c r="I147">
        <f t="shared" si="27"/>
        <v>-1.0635890745287928</v>
      </c>
      <c r="J147">
        <f t="shared" si="28"/>
        <v>1.0635890745287928</v>
      </c>
      <c r="K147">
        <f t="shared" si="29"/>
        <v>0.58030202922023755</v>
      </c>
      <c r="L147">
        <f t="shared" si="30"/>
        <v>0.41969797077976234</v>
      </c>
      <c r="M147">
        <f t="shared" si="31"/>
        <v>1.7232405706795793</v>
      </c>
      <c r="N147">
        <f t="shared" si="32"/>
        <v>2.3826657968874305</v>
      </c>
    </row>
    <row r="148" spans="1:14" x14ac:dyDescent="0.25">
      <c r="A148" s="4">
        <f>IF('True_Odds_Calculator_2-way'!A149="","",'True_Odds_Calculator_2-way'!A149)</f>
        <v>2.08</v>
      </c>
      <c r="B148" s="4">
        <f>IF('True_Odds_Calculator_2-way'!B149="","",'True_Odds_Calculator_2-way'!B149)</f>
        <v>1.83</v>
      </c>
      <c r="C148" s="4">
        <f t="shared" si="22"/>
        <v>0.48076923076923073</v>
      </c>
      <c r="D148">
        <f t="shared" si="23"/>
        <v>0.54644808743169393</v>
      </c>
      <c r="E148">
        <f t="shared" si="24"/>
        <v>2.7217318200924545E-2</v>
      </c>
      <c r="F148">
        <f t="shared" si="25"/>
        <v>-0.23549810844892827</v>
      </c>
      <c r="G148">
        <v>0</v>
      </c>
      <c r="H148">
        <f t="shared" si="26"/>
        <v>0.26271542664985281</v>
      </c>
      <c r="I148">
        <f t="shared" si="27"/>
        <v>-1.0562070842074627</v>
      </c>
      <c r="J148">
        <f t="shared" si="28"/>
        <v>1.0562070842074627</v>
      </c>
      <c r="K148">
        <f t="shared" si="29"/>
        <v>0.46713612113428016</v>
      </c>
      <c r="L148">
        <f t="shared" si="30"/>
        <v>0.53286387886572006</v>
      </c>
      <c r="M148">
        <f t="shared" si="31"/>
        <v>2.1407036509440598</v>
      </c>
      <c r="N148">
        <f t="shared" si="32"/>
        <v>1.8766518798921943</v>
      </c>
    </row>
    <row r="149" spans="1:14" x14ac:dyDescent="0.25">
      <c r="A149" s="4">
        <f>IF('True_Odds_Calculator_2-way'!A150="","",'True_Odds_Calculator_2-way'!A150)</f>
        <v>2.2000000000000002</v>
      </c>
      <c r="B149" s="4">
        <f>IF('True_Odds_Calculator_2-way'!B150="","",'True_Odds_Calculator_2-way'!B150)</f>
        <v>1.74</v>
      </c>
      <c r="C149" s="4">
        <f t="shared" si="22"/>
        <v>0.45454545454545453</v>
      </c>
      <c r="D149">
        <f t="shared" si="23"/>
        <v>0.57471264367816088</v>
      </c>
      <c r="E149">
        <f t="shared" si="24"/>
        <v>2.925809822361547E-2</v>
      </c>
      <c r="F149">
        <f t="shared" si="25"/>
        <v>-0.23197492163009403</v>
      </c>
      <c r="G149">
        <v>0</v>
      </c>
      <c r="H149">
        <f t="shared" si="26"/>
        <v>0.2612330198537095</v>
      </c>
      <c r="I149">
        <f t="shared" si="27"/>
        <v>-1.0611908999450221</v>
      </c>
      <c r="J149">
        <f t="shared" si="28"/>
        <v>1.0611908999450221</v>
      </c>
      <c r="K149">
        <f t="shared" si="29"/>
        <v>0.43986417206778194</v>
      </c>
      <c r="L149">
        <f t="shared" si="30"/>
        <v>0.56013582793221794</v>
      </c>
      <c r="M149">
        <f t="shared" si="31"/>
        <v>2.2734290799340271</v>
      </c>
      <c r="N149">
        <f t="shared" si="32"/>
        <v>1.7852812659593167</v>
      </c>
    </row>
    <row r="150" spans="1:14" x14ac:dyDescent="0.25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22"/>
        <v>0.50251256281407031</v>
      </c>
      <c r="D150">
        <f t="shared" si="23"/>
        <v>0.52083333333333337</v>
      </c>
      <c r="E150">
        <f t="shared" si="24"/>
        <v>2.3345896147403788E-2</v>
      </c>
      <c r="F150">
        <f t="shared" si="25"/>
        <v>-0.2383793969849245</v>
      </c>
      <c r="G150">
        <v>0</v>
      </c>
      <c r="H150">
        <f t="shared" si="26"/>
        <v>0.26172529313232828</v>
      </c>
      <c r="I150">
        <f t="shared" si="27"/>
        <v>-1.0478243557698861</v>
      </c>
      <c r="J150">
        <f t="shared" si="28"/>
        <v>1.0478243557698861</v>
      </c>
      <c r="K150">
        <f t="shared" si="29"/>
        <v>0.49083461764588526</v>
      </c>
      <c r="L150">
        <f t="shared" si="30"/>
        <v>0.50916538235411457</v>
      </c>
      <c r="M150">
        <f t="shared" si="31"/>
        <v>2.0373461122121879</v>
      </c>
      <c r="N150">
        <f t="shared" si="32"/>
        <v>1.9639984073082948</v>
      </c>
    </row>
    <row r="151" spans="1:14" x14ac:dyDescent="0.25">
      <c r="A151" s="4">
        <f>IF('True_Odds_Calculator_2-way'!A152="","",'True_Odds_Calculator_2-way'!A152)</f>
        <v>2.04</v>
      </c>
      <c r="B151" s="4">
        <f>IF('True_Odds_Calculator_2-way'!B152="","",'True_Odds_Calculator_2-way'!B152)</f>
        <v>1.88</v>
      </c>
      <c r="C151" s="4">
        <f t="shared" si="22"/>
        <v>0.49019607843137253</v>
      </c>
      <c r="D151">
        <f t="shared" si="23"/>
        <v>0.53191489361702127</v>
      </c>
      <c r="E151">
        <f t="shared" si="24"/>
        <v>2.2110972048393851E-2</v>
      </c>
      <c r="F151">
        <f t="shared" si="25"/>
        <v>-0.23863162286191075</v>
      </c>
      <c r="G151">
        <v>0</v>
      </c>
      <c r="H151">
        <f t="shared" si="26"/>
        <v>0.26074259491030455</v>
      </c>
      <c r="I151">
        <f t="shared" si="27"/>
        <v>-1.0453025125088635</v>
      </c>
      <c r="J151">
        <f t="shared" si="28"/>
        <v>1.0453025125088635</v>
      </c>
      <c r="K151">
        <f t="shared" si="29"/>
        <v>0.47913037155069899</v>
      </c>
      <c r="L151">
        <f t="shared" si="30"/>
        <v>0.52086962844930107</v>
      </c>
      <c r="M151">
        <f t="shared" si="31"/>
        <v>2.0871146130092182</v>
      </c>
      <c r="N151">
        <f t="shared" si="32"/>
        <v>1.9198662110077995</v>
      </c>
    </row>
    <row r="152" spans="1:14" x14ac:dyDescent="0.25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2.02</v>
      </c>
      <c r="C152" s="4">
        <f t="shared" si="22"/>
        <v>0.53191489361702127</v>
      </c>
      <c r="D152">
        <f t="shared" si="23"/>
        <v>0.49504950495049505</v>
      </c>
      <c r="E152">
        <f t="shared" si="24"/>
        <v>2.6964398567516312E-2</v>
      </c>
      <c r="F152">
        <f t="shared" si="25"/>
        <v>-0.23635980619338537</v>
      </c>
      <c r="G152">
        <v>0</v>
      </c>
      <c r="H152">
        <f t="shared" si="26"/>
        <v>0.26332420476090163</v>
      </c>
      <c r="I152">
        <f t="shared" si="27"/>
        <v>-1.0555008273018724</v>
      </c>
      <c r="J152">
        <f t="shared" si="28"/>
        <v>1.0555008273018724</v>
      </c>
      <c r="K152">
        <f t="shared" si="29"/>
        <v>0.51844612438456505</v>
      </c>
      <c r="L152">
        <f t="shared" si="30"/>
        <v>0.48155387561543506</v>
      </c>
      <c r="M152">
        <f t="shared" si="31"/>
        <v>1.9288407280256479</v>
      </c>
      <c r="N152">
        <f t="shared" si="32"/>
        <v>2.0766108438479098</v>
      </c>
    </row>
    <row r="153" spans="1:14" x14ac:dyDescent="0.25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1.87</v>
      </c>
      <c r="C153" s="4">
        <f t="shared" si="22"/>
        <v>0.49019607843137253</v>
      </c>
      <c r="D153">
        <f t="shared" si="23"/>
        <v>0.53475935828876997</v>
      </c>
      <c r="E153">
        <f t="shared" si="24"/>
        <v>2.4955436720142554E-2</v>
      </c>
      <c r="F153">
        <f t="shared" si="25"/>
        <v>-0.2371815036174898</v>
      </c>
      <c r="G153">
        <v>0</v>
      </c>
      <c r="H153">
        <f t="shared" si="26"/>
        <v>0.26213694033763235</v>
      </c>
      <c r="I153">
        <f t="shared" si="27"/>
        <v>-1.0512928338279499</v>
      </c>
      <c r="J153">
        <f t="shared" si="28"/>
        <v>1.0512928338279499</v>
      </c>
      <c r="K153">
        <f t="shared" si="29"/>
        <v>0.47770444733840695</v>
      </c>
      <c r="L153">
        <f t="shared" si="30"/>
        <v>0.52229555266159289</v>
      </c>
      <c r="M153">
        <f t="shared" si="31"/>
        <v>2.0933445471810685</v>
      </c>
      <c r="N153">
        <f t="shared" si="32"/>
        <v>1.9146247654303168</v>
      </c>
    </row>
    <row r="154" spans="1:14" x14ac:dyDescent="0.25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1.93</v>
      </c>
      <c r="C154" s="4">
        <f t="shared" si="22"/>
        <v>0.50505050505050508</v>
      </c>
      <c r="D154">
        <f t="shared" si="23"/>
        <v>0.5181347150259068</v>
      </c>
      <c r="E154">
        <f t="shared" si="24"/>
        <v>2.3185220076411994E-2</v>
      </c>
      <c r="F154">
        <f t="shared" si="25"/>
        <v>-0.23849897943162168</v>
      </c>
      <c r="G154">
        <v>0</v>
      </c>
      <c r="H154">
        <f t="shared" si="26"/>
        <v>0.26168419950803373</v>
      </c>
      <c r="I154">
        <f t="shared" si="27"/>
        <v>-1.0474793930096669</v>
      </c>
      <c r="J154">
        <f t="shared" si="28"/>
        <v>1.0474793930096669</v>
      </c>
      <c r="K154">
        <f t="shared" si="29"/>
        <v>0.49345437578019818</v>
      </c>
      <c r="L154">
        <f t="shared" si="30"/>
        <v>0.50654562421980165</v>
      </c>
      <c r="M154">
        <f t="shared" si="31"/>
        <v>2.0265298051494733</v>
      </c>
      <c r="N154">
        <f t="shared" si="32"/>
        <v>1.9741558354989901</v>
      </c>
    </row>
    <row r="155" spans="1:14" x14ac:dyDescent="0.25">
      <c r="A155" s="4">
        <f>IF('True_Odds_Calculator_2-way'!A156="","",'True_Odds_Calculator_2-way'!A156)</f>
        <v>1.61</v>
      </c>
      <c r="B155" s="4">
        <f>IF('True_Odds_Calculator_2-way'!B156="","",'True_Odds_Calculator_2-way'!B156)</f>
        <v>2.44</v>
      </c>
      <c r="C155" s="4">
        <f t="shared" si="22"/>
        <v>0.6211180124223602</v>
      </c>
      <c r="D155">
        <f t="shared" si="23"/>
        <v>0.4098360655737705</v>
      </c>
      <c r="E155">
        <f t="shared" si="24"/>
        <v>3.0954077996130813E-2</v>
      </c>
      <c r="F155">
        <f t="shared" si="25"/>
        <v>-0.22360248447204967</v>
      </c>
      <c r="G155">
        <v>0</v>
      </c>
      <c r="H155">
        <f t="shared" si="26"/>
        <v>0.25455656246818043</v>
      </c>
      <c r="I155">
        <f t="shared" si="27"/>
        <v>-1.0669739994407998</v>
      </c>
      <c r="J155">
        <f t="shared" si="28"/>
        <v>1.0669739994407998</v>
      </c>
      <c r="K155">
        <f t="shared" si="29"/>
        <v>0.60574703480867642</v>
      </c>
      <c r="L155">
        <f t="shared" si="30"/>
        <v>0.39425296519132347</v>
      </c>
      <c r="M155">
        <f t="shared" si="31"/>
        <v>1.6508541396588881</v>
      </c>
      <c r="N155">
        <f t="shared" si="32"/>
        <v>2.5364425591947519</v>
      </c>
    </row>
    <row r="156" spans="1:14" x14ac:dyDescent="0.25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</v>
      </c>
      <c r="C156" s="4">
        <f t="shared" si="22"/>
        <v>0.5524861878453039</v>
      </c>
      <c r="D156">
        <f t="shared" si="23"/>
        <v>0.5</v>
      </c>
      <c r="E156">
        <f t="shared" si="24"/>
        <v>5.2486187845303789E-2</v>
      </c>
      <c r="F156">
        <f t="shared" si="25"/>
        <v>-0.22375690607734811</v>
      </c>
      <c r="G156">
        <v>0</v>
      </c>
      <c r="H156">
        <f t="shared" si="26"/>
        <v>0.27624309392265195</v>
      </c>
      <c r="I156">
        <f t="shared" si="27"/>
        <v>-1.1111111111111112</v>
      </c>
      <c r="J156">
        <f t="shared" si="28"/>
        <v>1.1111111111111112</v>
      </c>
      <c r="K156">
        <f t="shared" si="29"/>
        <v>0.5263157894736844</v>
      </c>
      <c r="L156">
        <f t="shared" si="30"/>
        <v>0.47368421052631576</v>
      </c>
      <c r="M156">
        <f t="shared" si="31"/>
        <v>1.8999999999999992</v>
      </c>
      <c r="N156">
        <f t="shared" si="32"/>
        <v>2.1111111111111112</v>
      </c>
    </row>
    <row r="157" spans="1:14" x14ac:dyDescent="0.25">
      <c r="A157" s="4">
        <f>IF('True_Odds_Calculator_2-way'!A158="","",'True_Odds_Calculator_2-way'!A158)</f>
        <v>2.02</v>
      </c>
      <c r="B157" s="4">
        <f>IF('True_Odds_Calculator_2-way'!B158="","",'True_Odds_Calculator_2-way'!B158)</f>
        <v>1.8</v>
      </c>
      <c r="C157" s="4">
        <f t="shared" si="22"/>
        <v>0.49504950495049505</v>
      </c>
      <c r="D157">
        <f t="shared" si="23"/>
        <v>0.55555555555555558</v>
      </c>
      <c r="E157">
        <f t="shared" si="24"/>
        <v>5.0605060506050625E-2</v>
      </c>
      <c r="F157">
        <f t="shared" si="25"/>
        <v>-0.22442244224422447</v>
      </c>
      <c r="G157">
        <v>0</v>
      </c>
      <c r="H157">
        <f t="shared" si="26"/>
        <v>0.27502750275027504</v>
      </c>
      <c r="I157">
        <f t="shared" si="27"/>
        <v>-1.1070186069251189</v>
      </c>
      <c r="J157">
        <f t="shared" si="28"/>
        <v>1.1070186069251189</v>
      </c>
      <c r="K157">
        <f t="shared" si="29"/>
        <v>0.4696690147768055</v>
      </c>
      <c r="L157">
        <f t="shared" si="30"/>
        <v>0.53033098522319455</v>
      </c>
      <c r="M157">
        <f t="shared" si="31"/>
        <v>2.1291589790636212</v>
      </c>
      <c r="N157">
        <f t="shared" si="32"/>
        <v>1.8856148855400954</v>
      </c>
    </row>
    <row r="158" spans="1:14" x14ac:dyDescent="0.25">
      <c r="A158" s="4">
        <f>IF('True_Odds_Calculator_2-way'!A159="","",'True_Odds_Calculator_2-way'!A159)</f>
        <v>1.76</v>
      </c>
      <c r="B158" s="4">
        <f>IF('True_Odds_Calculator_2-way'!B159="","",'True_Odds_Calculator_2-way'!B159)</f>
        <v>2.04</v>
      </c>
      <c r="C158" s="4">
        <f t="shared" si="22"/>
        <v>0.56818181818181823</v>
      </c>
      <c r="D158">
        <f t="shared" si="23"/>
        <v>0.49019607843137253</v>
      </c>
      <c r="E158">
        <f t="shared" si="24"/>
        <v>5.8377896613190705E-2</v>
      </c>
      <c r="F158">
        <f t="shared" si="25"/>
        <v>-0.22014260249554374</v>
      </c>
      <c r="G158">
        <v>0</v>
      </c>
      <c r="H158">
        <f t="shared" si="26"/>
        <v>0.27852049910873444</v>
      </c>
      <c r="I158">
        <f t="shared" si="27"/>
        <v>-1.1248031766646189</v>
      </c>
      <c r="J158">
        <f t="shared" si="28"/>
        <v>1.1248031766646189</v>
      </c>
      <c r="K158">
        <f t="shared" si="29"/>
        <v>0.53912703272959017</v>
      </c>
      <c r="L158">
        <f t="shared" si="30"/>
        <v>0.46087296727040977</v>
      </c>
      <c r="M158">
        <f t="shared" si="31"/>
        <v>1.8548504142651103</v>
      </c>
      <c r="N158">
        <f t="shared" si="32"/>
        <v>2.1697953037312039</v>
      </c>
    </row>
    <row r="159" spans="1:14" x14ac:dyDescent="0.25">
      <c r="A159" s="4">
        <f>IF('True_Odds_Calculator_2-way'!A160="","",'True_Odds_Calculator_2-way'!A160)</f>
        <v>1.71</v>
      </c>
      <c r="B159" s="4">
        <f>IF('True_Odds_Calculator_2-way'!B160="","",'True_Odds_Calculator_2-way'!B160)</f>
        <v>2.25</v>
      </c>
      <c r="C159" s="4">
        <f t="shared" si="22"/>
        <v>0.58479532163742687</v>
      </c>
      <c r="D159">
        <f t="shared" si="23"/>
        <v>0.44444444444444442</v>
      </c>
      <c r="E159">
        <f t="shared" si="24"/>
        <v>2.9239766081871288E-2</v>
      </c>
      <c r="F159">
        <f t="shared" si="25"/>
        <v>-0.2306692657569851</v>
      </c>
      <c r="G159">
        <v>0</v>
      </c>
      <c r="H159">
        <f t="shared" si="26"/>
        <v>0.25990903183885639</v>
      </c>
      <c r="I159">
        <f t="shared" si="27"/>
        <v>-1.0614897848685503</v>
      </c>
      <c r="J159">
        <f t="shared" si="28"/>
        <v>1.0614897848685503</v>
      </c>
      <c r="K159">
        <f t="shared" si="29"/>
        <v>0.57023669616511363</v>
      </c>
      <c r="L159">
        <f t="shared" si="30"/>
        <v>0.42976330383488626</v>
      </c>
      <c r="M159">
        <f t="shared" si="31"/>
        <v>1.753657747256671</v>
      </c>
      <c r="N159">
        <f t="shared" si="32"/>
        <v>2.3268622310856886</v>
      </c>
    </row>
    <row r="160" spans="1:14" x14ac:dyDescent="0.25">
      <c r="A160" s="4">
        <f>IF('True_Odds_Calculator_2-way'!A161="","",'True_Odds_Calculator_2-way'!A161)</f>
        <v>1.53</v>
      </c>
      <c r="B160" s="4">
        <f>IF('True_Odds_Calculator_2-way'!B161="","",'True_Odds_Calculator_2-way'!B161)</f>
        <v>2.65</v>
      </c>
      <c r="C160" s="4">
        <f t="shared" si="22"/>
        <v>0.65359477124183007</v>
      </c>
      <c r="D160">
        <f t="shared" si="23"/>
        <v>0.37735849056603776</v>
      </c>
      <c r="E160">
        <f t="shared" si="24"/>
        <v>3.0953261807867838E-2</v>
      </c>
      <c r="F160">
        <f t="shared" si="25"/>
        <v>-0.21568627450980393</v>
      </c>
      <c r="G160">
        <v>0</v>
      </c>
      <c r="H160">
        <f t="shared" si="26"/>
        <v>0.24663953631767174</v>
      </c>
      <c r="I160">
        <f t="shared" si="27"/>
        <v>-1.0693505400348575</v>
      </c>
      <c r="J160">
        <f t="shared" si="28"/>
        <v>1.0693505400348575</v>
      </c>
      <c r="K160">
        <f t="shared" si="29"/>
        <v>0.63826156494599728</v>
      </c>
      <c r="L160">
        <f t="shared" si="30"/>
        <v>0.36173843505400266</v>
      </c>
      <c r="M160">
        <f t="shared" si="31"/>
        <v>1.5667557862184747</v>
      </c>
      <c r="N160">
        <f t="shared" si="32"/>
        <v>2.7644283910575149</v>
      </c>
    </row>
    <row r="161" spans="1:14" x14ac:dyDescent="0.25">
      <c r="A161" s="4">
        <f>IF('True_Odds_Calculator_2-way'!A162="","",'True_Odds_Calculator_2-way'!A162)</f>
        <v>1.78</v>
      </c>
      <c r="B161" s="4">
        <f>IF('True_Odds_Calculator_2-way'!B162="","",'True_Odds_Calculator_2-way'!B162)</f>
        <v>2.15</v>
      </c>
      <c r="C161" s="4">
        <f t="shared" si="22"/>
        <v>0.5617977528089888</v>
      </c>
      <c r="D161">
        <f t="shared" si="23"/>
        <v>0.46511627906976744</v>
      </c>
      <c r="E161">
        <f t="shared" si="24"/>
        <v>2.6914031878756184E-2</v>
      </c>
      <c r="F161">
        <f t="shared" si="25"/>
        <v>-0.23438724849751769</v>
      </c>
      <c r="G161">
        <v>0</v>
      </c>
      <c r="H161">
        <f t="shared" si="26"/>
        <v>0.26130128037627387</v>
      </c>
      <c r="I161">
        <f t="shared" si="27"/>
        <v>-1.0558537785999174</v>
      </c>
      <c r="J161">
        <f t="shared" si="28"/>
        <v>1.0558537785999174</v>
      </c>
      <c r="K161">
        <f t="shared" si="29"/>
        <v>0.54837610971857853</v>
      </c>
      <c r="L161">
        <f t="shared" si="30"/>
        <v>0.45162389028142153</v>
      </c>
      <c r="M161">
        <f t="shared" si="31"/>
        <v>1.8235659473079355</v>
      </c>
      <c r="N161">
        <f t="shared" si="32"/>
        <v>2.214231845389905</v>
      </c>
    </row>
    <row r="162" spans="1:14" x14ac:dyDescent="0.25">
      <c r="A162" s="4">
        <f>IF('True_Odds_Calculator_2-way'!A163="","",'True_Odds_Calculator_2-way'!A163)</f>
        <v>1.85</v>
      </c>
      <c r="B162" s="4">
        <f>IF('True_Odds_Calculator_2-way'!B163="","",'True_Odds_Calculator_2-way'!B163)</f>
        <v>2.06</v>
      </c>
      <c r="C162" s="4">
        <f t="shared" si="22"/>
        <v>0.54054054054054046</v>
      </c>
      <c r="D162">
        <f t="shared" si="23"/>
        <v>0.4854368932038835</v>
      </c>
      <c r="E162">
        <f t="shared" si="24"/>
        <v>2.5977433744424072E-2</v>
      </c>
      <c r="F162">
        <f t="shared" si="25"/>
        <v>-0.23642088690632379</v>
      </c>
      <c r="G162">
        <v>0</v>
      </c>
      <c r="H162">
        <f t="shared" si="26"/>
        <v>0.26239832065074781</v>
      </c>
      <c r="I162">
        <f t="shared" si="27"/>
        <v>-1.0535074339697479</v>
      </c>
      <c r="J162">
        <f t="shared" si="28"/>
        <v>1.0535074339697479</v>
      </c>
      <c r="K162">
        <f t="shared" si="29"/>
        <v>0.52757048568217679</v>
      </c>
      <c r="L162">
        <f t="shared" si="30"/>
        <v>0.47242951431782315</v>
      </c>
      <c r="M162">
        <f t="shared" si="31"/>
        <v>1.8954813188742858</v>
      </c>
      <c r="N162">
        <f t="shared" si="32"/>
        <v>2.1167178800079327</v>
      </c>
    </row>
    <row r="163" spans="1:14" x14ac:dyDescent="0.25">
      <c r="A163" s="4">
        <f>IF('True_Odds_Calculator_2-way'!A164="","",'True_Odds_Calculator_2-way'!A164)</f>
        <v>2.15</v>
      </c>
      <c r="B163" s="4">
        <f>IF('True_Odds_Calculator_2-way'!B164="","",'True_Odds_Calculator_2-way'!B164)</f>
        <v>1.76</v>
      </c>
      <c r="C163" s="4">
        <f t="shared" si="22"/>
        <v>0.46511627906976744</v>
      </c>
      <c r="D163">
        <f t="shared" si="23"/>
        <v>0.56818181818181823</v>
      </c>
      <c r="E163">
        <f t="shared" si="24"/>
        <v>3.3298097251585723E-2</v>
      </c>
      <c r="F163">
        <f t="shared" si="25"/>
        <v>-0.23097251585623668</v>
      </c>
      <c r="G163">
        <v>0</v>
      </c>
      <c r="H163">
        <f t="shared" si="26"/>
        <v>0.26427061310782241</v>
      </c>
      <c r="I163">
        <f t="shared" si="27"/>
        <v>-1.0696563746013956</v>
      </c>
      <c r="J163">
        <f t="shared" si="28"/>
        <v>1.0696563746013956</v>
      </c>
      <c r="K163">
        <f t="shared" si="29"/>
        <v>0.44840941385030625</v>
      </c>
      <c r="L163">
        <f t="shared" si="30"/>
        <v>0.5515905861496937</v>
      </c>
      <c r="M163">
        <f t="shared" si="31"/>
        <v>2.2301048307916052</v>
      </c>
      <c r="N163">
        <f t="shared" si="32"/>
        <v>1.8129388446970602</v>
      </c>
    </row>
    <row r="164" spans="1:14" x14ac:dyDescent="0.25">
      <c r="A164" s="4">
        <f>IF('True_Odds_Calculator_2-way'!A165="","",'True_Odds_Calculator_2-way'!A165)</f>
        <v>2.27</v>
      </c>
      <c r="B164" s="4">
        <f>IF('True_Odds_Calculator_2-way'!B165="","",'True_Odds_Calculator_2-way'!B165)</f>
        <v>1.68</v>
      </c>
      <c r="C164" s="4">
        <f t="shared" si="22"/>
        <v>0.44052863436123346</v>
      </c>
      <c r="D164">
        <f t="shared" si="23"/>
        <v>0.59523809523809523</v>
      </c>
      <c r="E164">
        <f t="shared" si="24"/>
        <v>3.5766729599328695E-2</v>
      </c>
      <c r="F164">
        <f t="shared" si="25"/>
        <v>-0.22645269561569115</v>
      </c>
      <c r="G164">
        <v>0</v>
      </c>
      <c r="H164">
        <f t="shared" si="26"/>
        <v>0.2622194252150199</v>
      </c>
      <c r="I164">
        <f t="shared" si="27"/>
        <v>-1.0760778282064791</v>
      </c>
      <c r="J164">
        <f t="shared" si="28"/>
        <v>1.0760778282064791</v>
      </c>
      <c r="K164">
        <f t="shared" si="29"/>
        <v>0.42254374989680582</v>
      </c>
      <c r="L164">
        <f t="shared" si="30"/>
        <v>0.57745625010319412</v>
      </c>
      <c r="M164">
        <f t="shared" si="31"/>
        <v>2.3666188418222287</v>
      </c>
      <c r="N164">
        <f t="shared" si="32"/>
        <v>1.7317329231804059</v>
      </c>
    </row>
    <row r="165" spans="1:14" x14ac:dyDescent="0.25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</v>
      </c>
      <c r="C165" s="4">
        <f t="shared" si="22"/>
        <v>0.47846889952153115</v>
      </c>
      <c r="D165">
        <f t="shared" si="23"/>
        <v>0.55555555555555558</v>
      </c>
      <c r="E165">
        <f t="shared" si="24"/>
        <v>3.4024455077086735E-2</v>
      </c>
      <c r="F165">
        <f t="shared" si="25"/>
        <v>-0.23179160021265277</v>
      </c>
      <c r="G165">
        <v>0</v>
      </c>
      <c r="H165">
        <f t="shared" si="26"/>
        <v>0.26581605528973956</v>
      </c>
      <c r="I165">
        <f t="shared" si="27"/>
        <v>-1.0708823421952987</v>
      </c>
      <c r="J165">
        <f t="shared" si="28"/>
        <v>1.0708823421952987</v>
      </c>
      <c r="K165">
        <f t="shared" si="29"/>
        <v>0.46141173239413841</v>
      </c>
      <c r="L165">
        <f t="shared" si="30"/>
        <v>0.53858826760586154</v>
      </c>
      <c r="M165">
        <f t="shared" si="31"/>
        <v>2.1672617529928755</v>
      </c>
      <c r="N165">
        <f t="shared" si="32"/>
        <v>1.8567058737562385</v>
      </c>
    </row>
    <row r="166" spans="1:14" x14ac:dyDescent="0.25">
      <c r="A166" s="4">
        <f>IF('True_Odds_Calculator_2-way'!A167="","",'True_Odds_Calculator_2-way'!A167)</f>
        <v>1.87</v>
      </c>
      <c r="B166" s="4">
        <f>IF('True_Odds_Calculator_2-way'!B167="","",'True_Odds_Calculator_2-way'!B167)</f>
        <v>2.0299999999999998</v>
      </c>
      <c r="C166" s="4">
        <f t="shared" si="22"/>
        <v>0.53475935828876997</v>
      </c>
      <c r="D166">
        <f t="shared" si="23"/>
        <v>0.49261083743842371</v>
      </c>
      <c r="E166">
        <f t="shared" si="24"/>
        <v>2.737019572719368E-2</v>
      </c>
      <c r="F166">
        <f t="shared" si="25"/>
        <v>-0.23605805958747139</v>
      </c>
      <c r="G166">
        <v>0</v>
      </c>
      <c r="H166">
        <f t="shared" si="26"/>
        <v>0.26342825531466507</v>
      </c>
      <c r="I166">
        <f t="shared" si="27"/>
        <v>-1.0563838700626149</v>
      </c>
      <c r="J166">
        <f t="shared" si="28"/>
        <v>1.0563838700626149</v>
      </c>
      <c r="K166">
        <f t="shared" si="29"/>
        <v>0.52109008773056686</v>
      </c>
      <c r="L166">
        <f t="shared" si="30"/>
        <v>0.47890991226943308</v>
      </c>
      <c r="M166">
        <f t="shared" si="31"/>
        <v>1.9190539669544755</v>
      </c>
      <c r="N166">
        <f t="shared" si="32"/>
        <v>2.0880753861644932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1.68</v>
      </c>
      <c r="C167" s="4">
        <f t="shared" si="22"/>
        <v>0.4366812227074236</v>
      </c>
      <c r="D167">
        <f t="shared" si="23"/>
        <v>0.59523809523809523</v>
      </c>
      <c r="E167">
        <f t="shared" si="24"/>
        <v>3.1919317945518833E-2</v>
      </c>
      <c r="F167">
        <f t="shared" si="25"/>
        <v>-0.22800998128509042</v>
      </c>
      <c r="G167">
        <v>0</v>
      </c>
      <c r="H167">
        <f t="shared" si="26"/>
        <v>0.25992929923060926</v>
      </c>
      <c r="I167">
        <f t="shared" si="27"/>
        <v>-1.0677035543974551</v>
      </c>
      <c r="J167">
        <f t="shared" si="28"/>
        <v>1.0677035543974551</v>
      </c>
      <c r="K167">
        <f t="shared" si="29"/>
        <v>0.42063861953679943</v>
      </c>
      <c r="L167">
        <f t="shared" si="30"/>
        <v>0.57936138046320074</v>
      </c>
      <c r="M167">
        <f t="shared" si="31"/>
        <v>2.3773375851727168</v>
      </c>
      <c r="N167">
        <f t="shared" si="32"/>
        <v>1.7260384169902692</v>
      </c>
    </row>
    <row r="168" spans="1:14" x14ac:dyDescent="0.25">
      <c r="A168" s="4">
        <f>IF('True_Odds_Calculator_2-way'!A169="","",'True_Odds_Calculator_2-way'!A169)</f>
        <v>1.91</v>
      </c>
      <c r="B168" s="4">
        <f>IF('True_Odds_Calculator_2-way'!B169="","",'True_Odds_Calculator_2-way'!B169)</f>
        <v>1.98</v>
      </c>
      <c r="C168" s="4">
        <f t="shared" si="22"/>
        <v>0.52356020942408377</v>
      </c>
      <c r="D168">
        <f t="shared" si="23"/>
        <v>0.50505050505050508</v>
      </c>
      <c r="E168">
        <f t="shared" si="24"/>
        <v>2.861071447458885E-2</v>
      </c>
      <c r="F168">
        <f t="shared" si="25"/>
        <v>-0.23581363371939279</v>
      </c>
      <c r="G168">
        <v>0</v>
      </c>
      <c r="H168">
        <f t="shared" si="26"/>
        <v>0.2644243481939817</v>
      </c>
      <c r="I168">
        <f t="shared" si="27"/>
        <v>-1.0589275952301447</v>
      </c>
      <c r="J168">
        <f t="shared" si="28"/>
        <v>1.0589275952301447</v>
      </c>
      <c r="K168">
        <f t="shared" si="29"/>
        <v>0.50926243676795835</v>
      </c>
      <c r="L168">
        <f t="shared" si="30"/>
        <v>0.4907375632320416</v>
      </c>
      <c r="M168">
        <f t="shared" si="31"/>
        <v>1.9636241116594322</v>
      </c>
      <c r="N168">
        <f t="shared" si="32"/>
        <v>2.0377490433255412</v>
      </c>
    </row>
    <row r="169" spans="1:14" x14ac:dyDescent="0.25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1.96</v>
      </c>
      <c r="C169" s="4">
        <f t="shared" si="22"/>
        <v>0.5181347150259068</v>
      </c>
      <c r="D169">
        <f t="shared" si="23"/>
        <v>0.51020408163265307</v>
      </c>
      <c r="E169">
        <f t="shared" si="24"/>
        <v>2.8338796658559762E-2</v>
      </c>
      <c r="F169">
        <f t="shared" si="25"/>
        <v>-0.23601564978322942</v>
      </c>
      <c r="G169">
        <v>0</v>
      </c>
      <c r="H169">
        <f t="shared" si="26"/>
        <v>0.26435444644178918</v>
      </c>
      <c r="I169">
        <f t="shared" si="27"/>
        <v>-1.0583343916682539</v>
      </c>
      <c r="J169">
        <f t="shared" si="28"/>
        <v>1.0583343916682539</v>
      </c>
      <c r="K169">
        <f t="shared" si="29"/>
        <v>0.50396850395275605</v>
      </c>
      <c r="L169">
        <f t="shared" si="30"/>
        <v>0.49603149604724417</v>
      </c>
      <c r="M169">
        <f t="shared" si="31"/>
        <v>1.9842509842514759</v>
      </c>
      <c r="N169">
        <f t="shared" si="32"/>
        <v>2.0160010160015238</v>
      </c>
    </row>
    <row r="170" spans="1:14" x14ac:dyDescent="0.25">
      <c r="A170" s="4">
        <f>IF('True_Odds_Calculator_2-way'!A171="","",'True_Odds_Calculator_2-way'!A171)</f>
        <v>1.4</v>
      </c>
      <c r="B170" s="4">
        <f>IF('True_Odds_Calculator_2-way'!B171="","",'True_Odds_Calculator_2-way'!B171)</f>
        <v>3.05</v>
      </c>
      <c r="C170" s="4">
        <f t="shared" si="22"/>
        <v>0.7142857142857143</v>
      </c>
      <c r="D170">
        <f t="shared" si="23"/>
        <v>0.32786885245901642</v>
      </c>
      <c r="E170">
        <f t="shared" si="24"/>
        <v>4.2154566744730726E-2</v>
      </c>
      <c r="F170">
        <f t="shared" si="25"/>
        <v>-0.19203747072599531</v>
      </c>
      <c r="G170">
        <v>0</v>
      </c>
      <c r="H170">
        <f t="shared" si="26"/>
        <v>0.23419203747072603</v>
      </c>
      <c r="I170">
        <f t="shared" si="27"/>
        <v>-1.1043152607484656</v>
      </c>
      <c r="J170">
        <f t="shared" si="28"/>
        <v>1.1043152607484656</v>
      </c>
      <c r="K170">
        <f t="shared" si="29"/>
        <v>0.69361302193106544</v>
      </c>
      <c r="L170">
        <f t="shared" si="30"/>
        <v>0.30638697806893433</v>
      </c>
      <c r="M170">
        <f t="shared" si="31"/>
        <v>1.4417261042993865</v>
      </c>
      <c r="N170">
        <f t="shared" si="32"/>
        <v>3.2638462845343543</v>
      </c>
    </row>
    <row r="171" spans="1:14" x14ac:dyDescent="0.25">
      <c r="A171" s="4">
        <f>IF('True_Odds_Calculator_2-way'!A172="","",'True_Odds_Calculator_2-way'!A172)</f>
        <v>1.48</v>
      </c>
      <c r="B171" s="4">
        <f>IF('True_Odds_Calculator_2-way'!B172="","",'True_Odds_Calculator_2-way'!B172)</f>
        <v>2.75</v>
      </c>
      <c r="C171" s="4">
        <f t="shared" si="22"/>
        <v>0.67567567567567566</v>
      </c>
      <c r="D171">
        <f t="shared" si="23"/>
        <v>0.36363636363636365</v>
      </c>
      <c r="E171">
        <f t="shared" si="24"/>
        <v>3.9312039312039193E-2</v>
      </c>
      <c r="F171">
        <f t="shared" si="25"/>
        <v>-0.20638820638820654</v>
      </c>
      <c r="G171">
        <v>0</v>
      </c>
      <c r="H171">
        <f t="shared" si="26"/>
        <v>0.24570024570024571</v>
      </c>
      <c r="I171">
        <f t="shared" si="27"/>
        <v>-1.0910894511799616</v>
      </c>
      <c r="J171">
        <f t="shared" si="28"/>
        <v>1.0910894511799616</v>
      </c>
      <c r="K171">
        <f t="shared" si="29"/>
        <v>0.65628729213293868</v>
      </c>
      <c r="L171">
        <f t="shared" si="30"/>
        <v>0.34371270786706143</v>
      </c>
      <c r="M171">
        <f t="shared" si="31"/>
        <v>1.5237229365663816</v>
      </c>
      <c r="N171">
        <f t="shared" si="32"/>
        <v>2.9094065395649333</v>
      </c>
    </row>
    <row r="172" spans="1:14" x14ac:dyDescent="0.25">
      <c r="A172" s="4">
        <f>IF('True_Odds_Calculator_2-way'!A173="","",'True_Odds_Calculator_2-way'!A173)</f>
        <v>2.58</v>
      </c>
      <c r="B172" s="4">
        <f>IF('True_Odds_Calculator_2-way'!B173="","",'True_Odds_Calculator_2-way'!B173)</f>
        <v>1.55</v>
      </c>
      <c r="C172" s="4">
        <f t="shared" si="22"/>
        <v>0.38759689922480617</v>
      </c>
      <c r="D172">
        <f t="shared" si="23"/>
        <v>0.64516129032258063</v>
      </c>
      <c r="E172">
        <f t="shared" si="24"/>
        <v>3.275818954738674E-2</v>
      </c>
      <c r="F172">
        <f t="shared" si="25"/>
        <v>-0.21730432608152039</v>
      </c>
      <c r="G172">
        <v>0</v>
      </c>
      <c r="H172">
        <f t="shared" si="26"/>
        <v>0.25006251562890719</v>
      </c>
      <c r="I172">
        <f t="shared" si="27"/>
        <v>-1.072729223145815</v>
      </c>
      <c r="J172">
        <f t="shared" si="28"/>
        <v>1.072729223145815</v>
      </c>
      <c r="K172">
        <f t="shared" si="29"/>
        <v>0.37106960671234313</v>
      </c>
      <c r="L172">
        <f t="shared" si="30"/>
        <v>0.6289303932876571</v>
      </c>
      <c r="M172">
        <f t="shared" si="31"/>
        <v>2.6949121725703877</v>
      </c>
      <c r="N172">
        <f t="shared" si="32"/>
        <v>1.5900010727301979</v>
      </c>
    </row>
    <row r="173" spans="1:14" x14ac:dyDescent="0.25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2.1800000000000002</v>
      </c>
      <c r="C173" s="4">
        <f t="shared" si="22"/>
        <v>0.57471264367816088</v>
      </c>
      <c r="D173">
        <f t="shared" si="23"/>
        <v>0.4587155963302752</v>
      </c>
      <c r="E173">
        <f t="shared" si="24"/>
        <v>3.3428240008436028E-2</v>
      </c>
      <c r="F173">
        <f t="shared" si="25"/>
        <v>-0.23020141305494057</v>
      </c>
      <c r="G173">
        <v>0</v>
      </c>
      <c r="H173">
        <f t="shared" si="26"/>
        <v>0.26362965306337655</v>
      </c>
      <c r="I173">
        <f t="shared" si="27"/>
        <v>-1.0701462561817372</v>
      </c>
      <c r="J173">
        <f t="shared" si="28"/>
        <v>1.0701462561817372</v>
      </c>
      <c r="K173">
        <f t="shared" si="29"/>
        <v>0.55806429341387886</v>
      </c>
      <c r="L173">
        <f t="shared" si="30"/>
        <v>0.44193570658612125</v>
      </c>
      <c r="M173">
        <f t="shared" si="31"/>
        <v>1.7919082295744857</v>
      </c>
      <c r="N173">
        <f t="shared" si="32"/>
        <v>2.26277258229445</v>
      </c>
    </row>
    <row r="174" spans="1:14" x14ac:dyDescent="0.25">
      <c r="A174" s="4">
        <f>IF('True_Odds_Calculator_2-way'!A175="","",'True_Odds_Calculator_2-way'!A175)</f>
        <v>2.25</v>
      </c>
      <c r="B174" s="4">
        <f>IF('True_Odds_Calculator_2-way'!B175="","",'True_Odds_Calculator_2-way'!B175)</f>
        <v>1.7</v>
      </c>
      <c r="C174" s="4">
        <f t="shared" si="22"/>
        <v>0.44444444444444442</v>
      </c>
      <c r="D174">
        <f t="shared" si="23"/>
        <v>0.58823529411764708</v>
      </c>
      <c r="E174">
        <f t="shared" si="24"/>
        <v>3.2679738562091387E-2</v>
      </c>
      <c r="F174">
        <f t="shared" si="25"/>
        <v>-0.2287581699346406</v>
      </c>
      <c r="G174">
        <v>0</v>
      </c>
      <c r="H174">
        <f t="shared" si="26"/>
        <v>0.26143790849673204</v>
      </c>
      <c r="I174">
        <f t="shared" si="27"/>
        <v>-1.0690449676496974</v>
      </c>
      <c r="J174">
        <f t="shared" si="28"/>
        <v>1.0690449676496974</v>
      </c>
      <c r="K174">
        <f t="shared" si="29"/>
        <v>0.42802608489724608</v>
      </c>
      <c r="L174">
        <f t="shared" si="30"/>
        <v>0.57197391510275408</v>
      </c>
      <c r="M174">
        <f t="shared" si="31"/>
        <v>2.3363062095621219</v>
      </c>
      <c r="N174">
        <f t="shared" si="32"/>
        <v>1.7483314773547878</v>
      </c>
    </row>
    <row r="175" spans="1:14" x14ac:dyDescent="0.25">
      <c r="A175" s="4">
        <f>IF('True_Odds_Calculator_2-way'!A176="","",'True_Odds_Calculator_2-way'!A176)</f>
        <v>1.48</v>
      </c>
      <c r="B175" s="4">
        <f>IF('True_Odds_Calculator_2-way'!B176="","",'True_Odds_Calculator_2-way'!B176)</f>
        <v>2.73</v>
      </c>
      <c r="C175" s="4">
        <f t="shared" si="22"/>
        <v>0.67567567567567566</v>
      </c>
      <c r="D175">
        <f t="shared" si="23"/>
        <v>0.36630036630036628</v>
      </c>
      <c r="E175">
        <f t="shared" si="24"/>
        <v>4.1976041976041989E-2</v>
      </c>
      <c r="F175">
        <f t="shared" si="25"/>
        <v>-0.20552420552420547</v>
      </c>
      <c r="G175">
        <v>0</v>
      </c>
      <c r="H175">
        <f t="shared" si="26"/>
        <v>0.24750024750024749</v>
      </c>
      <c r="I175">
        <f t="shared" si="27"/>
        <v>-1.0973782032653678</v>
      </c>
      <c r="J175">
        <f t="shared" si="28"/>
        <v>1.0973782032653678</v>
      </c>
      <c r="K175">
        <f t="shared" si="29"/>
        <v>0.65498971200675082</v>
      </c>
      <c r="L175">
        <f t="shared" si="30"/>
        <v>0.34501028799324901</v>
      </c>
      <c r="M175">
        <f t="shared" si="31"/>
        <v>1.5267415375673767</v>
      </c>
      <c r="N175">
        <f t="shared" si="32"/>
        <v>2.8984642916490868</v>
      </c>
    </row>
    <row r="176" spans="1:14" x14ac:dyDescent="0.25">
      <c r="A176" s="4">
        <f>IF('True_Odds_Calculator_2-way'!A177="","",'True_Odds_Calculator_2-way'!A177)</f>
        <v>2.14</v>
      </c>
      <c r="B176" s="4">
        <f>IF('True_Odds_Calculator_2-way'!B177="","",'True_Odds_Calculator_2-way'!B177)</f>
        <v>1.78</v>
      </c>
      <c r="C176" s="4">
        <f t="shared" si="22"/>
        <v>0.46728971962616822</v>
      </c>
      <c r="D176">
        <f t="shared" si="23"/>
        <v>0.5617977528089888</v>
      </c>
      <c r="E176">
        <f t="shared" si="24"/>
        <v>2.908747243515708E-2</v>
      </c>
      <c r="F176">
        <f t="shared" si="25"/>
        <v>-0.23343484196156661</v>
      </c>
      <c r="G176">
        <v>0</v>
      </c>
      <c r="H176">
        <f t="shared" si="26"/>
        <v>0.26252231439672374</v>
      </c>
      <c r="I176">
        <f t="shared" si="27"/>
        <v>-1.0604746049596299</v>
      </c>
      <c r="J176">
        <f t="shared" si="28"/>
        <v>1.0604746049596299</v>
      </c>
      <c r="K176">
        <f t="shared" si="29"/>
        <v>0.45270560758361844</v>
      </c>
      <c r="L176">
        <f t="shared" si="30"/>
        <v>0.54729439241638145</v>
      </c>
      <c r="M176">
        <f t="shared" si="31"/>
        <v>2.2089410496539781</v>
      </c>
      <c r="N176">
        <f t="shared" si="32"/>
        <v>1.8271701918685113</v>
      </c>
    </row>
    <row r="177" spans="1:14" x14ac:dyDescent="0.25">
      <c r="A177" s="4">
        <f>IF('True_Odds_Calculator_2-way'!A178="","",'True_Odds_Calculator_2-way'!A178)</f>
        <v>2.1</v>
      </c>
      <c r="B177" s="4">
        <f>IF('True_Odds_Calculator_2-way'!B178="","",'True_Odds_Calculator_2-way'!B178)</f>
        <v>1.81</v>
      </c>
      <c r="C177" s="4">
        <f t="shared" si="22"/>
        <v>0.47619047619047616</v>
      </c>
      <c r="D177">
        <f t="shared" si="23"/>
        <v>0.5524861878453039</v>
      </c>
      <c r="E177">
        <f t="shared" si="24"/>
        <v>2.8676664035780064E-2</v>
      </c>
      <c r="F177">
        <f t="shared" si="25"/>
        <v>-0.23441199684293612</v>
      </c>
      <c r="G177">
        <v>0</v>
      </c>
      <c r="H177">
        <f t="shared" si="26"/>
        <v>0.26308866087871613</v>
      </c>
      <c r="I177">
        <f t="shared" si="27"/>
        <v>-1.0594028769395469</v>
      </c>
      <c r="J177">
        <f t="shared" si="28"/>
        <v>1.0594028769395469</v>
      </c>
      <c r="K177">
        <f t="shared" si="29"/>
        <v>0.46182056328667725</v>
      </c>
      <c r="L177">
        <f t="shared" si="30"/>
        <v>0.5381794367133228</v>
      </c>
      <c r="M177">
        <f t="shared" si="31"/>
        <v>2.1653431646335015</v>
      </c>
      <c r="N177">
        <f t="shared" si="32"/>
        <v>1.8581163303210331</v>
      </c>
    </row>
    <row r="178" spans="1:14" x14ac:dyDescent="0.25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2.0699999999999998</v>
      </c>
      <c r="C178" s="4">
        <f t="shared" si="22"/>
        <v>0.54644808743169393</v>
      </c>
      <c r="D178">
        <f t="shared" si="23"/>
        <v>0.48309178743961356</v>
      </c>
      <c r="E178">
        <f t="shared" si="24"/>
        <v>2.9539874871307603E-2</v>
      </c>
      <c r="F178">
        <f t="shared" si="25"/>
        <v>-0.23444470842902765</v>
      </c>
      <c r="G178">
        <v>0</v>
      </c>
      <c r="H178">
        <f t="shared" si="26"/>
        <v>0.26398458330033525</v>
      </c>
      <c r="I178">
        <f t="shared" si="27"/>
        <v>-1.0611311532512866</v>
      </c>
      <c r="J178">
        <f t="shared" si="28"/>
        <v>1.0611311532512866</v>
      </c>
      <c r="K178">
        <f t="shared" si="29"/>
        <v>0.53170592832305175</v>
      </c>
      <c r="L178">
        <f t="shared" si="30"/>
        <v>0.46829407167694814</v>
      </c>
      <c r="M178">
        <f t="shared" si="31"/>
        <v>1.8807388571985679</v>
      </c>
      <c r="N178">
        <f t="shared" si="32"/>
        <v>2.1354103339788768</v>
      </c>
    </row>
    <row r="179" spans="1:14" x14ac:dyDescent="0.25">
      <c r="A179" s="4">
        <f>IF('True_Odds_Calculator_2-way'!A180="","",'True_Odds_Calculator_2-way'!A180)</f>
        <v>2.79</v>
      </c>
      <c r="B179" s="4">
        <f>IF('True_Odds_Calculator_2-way'!B180="","",'True_Odds_Calculator_2-way'!B180)</f>
        <v>1.46</v>
      </c>
      <c r="C179" s="4">
        <f t="shared" si="22"/>
        <v>0.35842293906810035</v>
      </c>
      <c r="D179">
        <f t="shared" si="23"/>
        <v>0.68493150684931503</v>
      </c>
      <c r="E179">
        <f t="shared" si="24"/>
        <v>4.335444591741533E-2</v>
      </c>
      <c r="F179">
        <f t="shared" si="25"/>
        <v>-0.20214071782785892</v>
      </c>
      <c r="G179">
        <v>0</v>
      </c>
      <c r="H179">
        <f t="shared" si="26"/>
        <v>0.24549516374527419</v>
      </c>
      <c r="I179">
        <f t="shared" si="27"/>
        <v>-1.1020329217416236</v>
      </c>
      <c r="J179">
        <f t="shared" si="28"/>
        <v>1.1020329217416236</v>
      </c>
      <c r="K179">
        <f t="shared" si="29"/>
        <v>0.33640143440755887</v>
      </c>
      <c r="L179">
        <f t="shared" si="30"/>
        <v>0.66359856559244146</v>
      </c>
      <c r="M179">
        <f t="shared" si="31"/>
        <v>2.9726389299175064</v>
      </c>
      <c r="N179">
        <f t="shared" si="32"/>
        <v>1.5069351440011465</v>
      </c>
    </row>
    <row r="180" spans="1:14" x14ac:dyDescent="0.25">
      <c r="A180" s="4">
        <f>IF('True_Odds_Calculator_2-way'!A181="","",'True_Odds_Calculator_2-way'!A181)</f>
        <v>2.2400000000000002</v>
      </c>
      <c r="B180" s="4">
        <f>IF('True_Odds_Calculator_2-way'!B181="","",'True_Odds_Calculator_2-way'!B181)</f>
        <v>1.68</v>
      </c>
      <c r="C180" s="4">
        <f t="shared" si="22"/>
        <v>0.4464285714285714</v>
      </c>
      <c r="D180">
        <f t="shared" si="23"/>
        <v>0.59523809523809523</v>
      </c>
      <c r="E180">
        <f t="shared" si="24"/>
        <v>4.1666666666666519E-2</v>
      </c>
      <c r="F180">
        <f t="shared" si="25"/>
        <v>-0.22406462585034026</v>
      </c>
      <c r="G180">
        <v>0</v>
      </c>
      <c r="H180">
        <f t="shared" si="26"/>
        <v>0.26573129251700678</v>
      </c>
      <c r="I180">
        <f t="shared" si="27"/>
        <v>-1.0890171046725801</v>
      </c>
      <c r="J180">
        <f t="shared" si="28"/>
        <v>1.0890171046725801</v>
      </c>
      <c r="K180">
        <f t="shared" si="29"/>
        <v>0.42546289760699951</v>
      </c>
      <c r="L180">
        <f t="shared" si="30"/>
        <v>0.5745371023930006</v>
      </c>
      <c r="M180">
        <f t="shared" si="31"/>
        <v>2.3503812097939996</v>
      </c>
      <c r="N180">
        <f t="shared" si="32"/>
        <v>1.7405316311773544</v>
      </c>
    </row>
    <row r="181" spans="1:14" x14ac:dyDescent="0.25">
      <c r="A181" s="4">
        <f>IF('True_Odds_Calculator_2-way'!A182="","",'True_Odds_Calculator_2-way'!A182)</f>
        <v>2.39</v>
      </c>
      <c r="B181" s="4">
        <f>IF('True_Odds_Calculator_2-way'!B182="","",'True_Odds_Calculator_2-way'!B182)</f>
        <v>1.6</v>
      </c>
      <c r="C181" s="4">
        <f t="shared" si="22"/>
        <v>0.41841004184100417</v>
      </c>
      <c r="D181">
        <f t="shared" si="23"/>
        <v>0.625</v>
      </c>
      <c r="E181">
        <f t="shared" si="24"/>
        <v>4.3410041841004166E-2</v>
      </c>
      <c r="F181">
        <f t="shared" si="25"/>
        <v>-0.21809623430962344</v>
      </c>
      <c r="G181">
        <v>0</v>
      </c>
      <c r="H181">
        <f t="shared" si="26"/>
        <v>0.2615062761506276</v>
      </c>
      <c r="I181">
        <f t="shared" si="27"/>
        <v>-1.0950071996960069</v>
      </c>
      <c r="J181">
        <f t="shared" si="28"/>
        <v>1.0950071996960069</v>
      </c>
      <c r="K181">
        <f t="shared" si="29"/>
        <v>0.39650127157781001</v>
      </c>
      <c r="L181">
        <f t="shared" si="30"/>
        <v>0.6034987284221901</v>
      </c>
      <c r="M181">
        <f t="shared" si="31"/>
        <v>2.52206000757745</v>
      </c>
      <c r="N181">
        <f t="shared" si="32"/>
        <v>1.6570043198176039</v>
      </c>
    </row>
    <row r="182" spans="1:14" x14ac:dyDescent="0.25">
      <c r="A182" s="4">
        <f>IF('True_Odds_Calculator_2-way'!A183="","",'True_Odds_Calculator_2-way'!A183)</f>
        <v>1.88</v>
      </c>
      <c r="B182" s="4">
        <f>IF('True_Odds_Calculator_2-way'!B183="","",'True_Odds_Calculator_2-way'!B183)</f>
        <v>2.0099999999999998</v>
      </c>
      <c r="C182" s="4">
        <f t="shared" si="22"/>
        <v>0.53191489361702127</v>
      </c>
      <c r="D182">
        <f t="shared" si="23"/>
        <v>0.49751243781094534</v>
      </c>
      <c r="E182">
        <f t="shared" si="24"/>
        <v>2.9427331427966497E-2</v>
      </c>
      <c r="F182">
        <f t="shared" si="25"/>
        <v>-0.23520694400338749</v>
      </c>
      <c r="G182">
        <v>0</v>
      </c>
      <c r="H182">
        <f t="shared" si="26"/>
        <v>0.26463427543135393</v>
      </c>
      <c r="I182">
        <f t="shared" si="27"/>
        <v>-1.060713208766217</v>
      </c>
      <c r="J182">
        <f t="shared" si="28"/>
        <v>1.060713208766217</v>
      </c>
      <c r="K182">
        <f t="shared" si="29"/>
        <v>0.5172161542198922</v>
      </c>
      <c r="L182">
        <f t="shared" si="30"/>
        <v>0.48278384578010813</v>
      </c>
      <c r="M182">
        <f t="shared" si="31"/>
        <v>1.9334276237142709</v>
      </c>
      <c r="N182">
        <f t="shared" si="32"/>
        <v>2.0713203408538785</v>
      </c>
    </row>
    <row r="183" spans="1:14" x14ac:dyDescent="0.25">
      <c r="A183" s="4">
        <f>IF('True_Odds_Calculator_2-way'!A184="","",'True_Odds_Calculator_2-way'!A184)</f>
        <v>1.65</v>
      </c>
      <c r="B183" s="4">
        <f>IF('True_Odds_Calculator_2-way'!B184="","",'True_Odds_Calculator_2-way'!B184)</f>
        <v>2.35</v>
      </c>
      <c r="C183" s="4">
        <f t="shared" si="22"/>
        <v>0.60606060606060608</v>
      </c>
      <c r="D183">
        <f t="shared" si="23"/>
        <v>0.42553191489361702</v>
      </c>
      <c r="E183">
        <f t="shared" si="24"/>
        <v>3.1592520954223158E-2</v>
      </c>
      <c r="F183">
        <f t="shared" si="25"/>
        <v>-0.22630560928433263</v>
      </c>
      <c r="G183">
        <v>0</v>
      </c>
      <c r="H183">
        <f t="shared" si="26"/>
        <v>0.25789813023855579</v>
      </c>
      <c r="I183">
        <f t="shared" si="27"/>
        <v>-1.0675210253672478</v>
      </c>
      <c r="J183">
        <f t="shared" si="28"/>
        <v>1.0675210253672478</v>
      </c>
      <c r="K183">
        <f t="shared" si="29"/>
        <v>0.59035757177177173</v>
      </c>
      <c r="L183">
        <f t="shared" si="30"/>
        <v>0.40964242822822811</v>
      </c>
      <c r="M183">
        <f t="shared" si="31"/>
        <v>1.6938886664887112</v>
      </c>
      <c r="N183">
        <f t="shared" si="32"/>
        <v>2.4411533842457849</v>
      </c>
    </row>
    <row r="184" spans="1:14" x14ac:dyDescent="0.25">
      <c r="A184" s="4">
        <f>IF('True_Odds_Calculator_2-way'!A185="","",'True_Odds_Calculator_2-way'!A185)</f>
        <v>1.52</v>
      </c>
      <c r="B184" s="4">
        <f>IF('True_Odds_Calculator_2-way'!B185="","",'True_Odds_Calculator_2-way'!B185)</f>
        <v>2.65</v>
      </c>
      <c r="C184" s="4">
        <f t="shared" si="22"/>
        <v>0.65789473684210531</v>
      </c>
      <c r="D184">
        <f t="shared" si="23"/>
        <v>0.37735849056603776</v>
      </c>
      <c r="E184">
        <f t="shared" si="24"/>
        <v>3.5253227408142962E-2</v>
      </c>
      <c r="F184">
        <f t="shared" si="25"/>
        <v>-0.21300893743793448</v>
      </c>
      <c r="G184">
        <v>0</v>
      </c>
      <c r="H184">
        <f t="shared" si="26"/>
        <v>0.24826216484607749</v>
      </c>
      <c r="I184">
        <f t="shared" si="27"/>
        <v>-1.0795837927188261</v>
      </c>
      <c r="J184">
        <f t="shared" si="28"/>
        <v>1.0795837927188261</v>
      </c>
      <c r="K184">
        <f t="shared" si="29"/>
        <v>0.64045761579402416</v>
      </c>
      <c r="L184">
        <f t="shared" si="30"/>
        <v>0.35954238420597612</v>
      </c>
      <c r="M184">
        <f t="shared" si="31"/>
        <v>1.5613835722137892</v>
      </c>
      <c r="N184">
        <f t="shared" si="32"/>
        <v>2.7813132579860622</v>
      </c>
    </row>
    <row r="185" spans="1:14" x14ac:dyDescent="0.25">
      <c r="A185" s="4">
        <f>IF('True_Odds_Calculator_2-way'!A186="","",'True_Odds_Calculator_2-way'!A186)</f>
        <v>2.4500000000000002</v>
      </c>
      <c r="B185" s="4">
        <f>IF('True_Odds_Calculator_2-way'!B186="","",'True_Odds_Calculator_2-way'!B186)</f>
        <v>1.56</v>
      </c>
      <c r="C185" s="4">
        <f t="shared" si="22"/>
        <v>0.4081632653061224</v>
      </c>
      <c r="D185">
        <f t="shared" si="23"/>
        <v>0.64102564102564097</v>
      </c>
      <c r="E185">
        <f t="shared" si="24"/>
        <v>4.9188906331763427E-2</v>
      </c>
      <c r="F185">
        <f t="shared" si="25"/>
        <v>-0.21245421245421248</v>
      </c>
      <c r="G185">
        <v>0</v>
      </c>
      <c r="H185">
        <f t="shared" si="26"/>
        <v>0.2616431187859759</v>
      </c>
      <c r="I185">
        <f t="shared" si="27"/>
        <v>-1.109741904046188</v>
      </c>
      <c r="J185">
        <f t="shared" si="28"/>
        <v>1.109741904046188</v>
      </c>
      <c r="K185">
        <f t="shared" si="29"/>
        <v>0.3832701416691065</v>
      </c>
      <c r="L185">
        <f t="shared" si="30"/>
        <v>0.61672985833089344</v>
      </c>
      <c r="M185">
        <f t="shared" si="31"/>
        <v>2.6091257608669731</v>
      </c>
      <c r="N185">
        <f t="shared" si="32"/>
        <v>1.6214554662658656</v>
      </c>
    </row>
    <row r="186" spans="1:14" x14ac:dyDescent="0.25">
      <c r="A186" s="4">
        <f>IF('True_Odds_Calculator_2-way'!A187="","",'True_Odds_Calculator_2-way'!A187)</f>
        <v>1.64</v>
      </c>
      <c r="B186" s="4">
        <f>IF('True_Odds_Calculator_2-way'!B187="","",'True_Odds_Calculator_2-way'!B187)</f>
        <v>2.37</v>
      </c>
      <c r="C186" s="4">
        <f t="shared" si="22"/>
        <v>0.6097560975609756</v>
      </c>
      <c r="D186">
        <f t="shared" si="23"/>
        <v>0.42194092827004215</v>
      </c>
      <c r="E186">
        <f t="shared" si="24"/>
        <v>3.1697025831017633E-2</v>
      </c>
      <c r="F186">
        <f t="shared" si="25"/>
        <v>-0.2255840279921788</v>
      </c>
      <c r="G186">
        <v>0</v>
      </c>
      <c r="H186">
        <f t="shared" si="26"/>
        <v>0.25728105382319644</v>
      </c>
      <c r="I186">
        <f t="shared" si="27"/>
        <v>-1.0679470721459507</v>
      </c>
      <c r="J186">
        <f t="shared" si="28"/>
        <v>1.0679470721459507</v>
      </c>
      <c r="K186">
        <f t="shared" si="29"/>
        <v>0.59400548923620555</v>
      </c>
      <c r="L186">
        <f t="shared" si="30"/>
        <v>0.40599451076379461</v>
      </c>
      <c r="M186">
        <f t="shared" si="31"/>
        <v>1.6834861261734084</v>
      </c>
      <c r="N186">
        <f t="shared" si="32"/>
        <v>2.4630874888399528</v>
      </c>
    </row>
    <row r="187" spans="1:14" x14ac:dyDescent="0.25">
      <c r="A187" s="4">
        <f>IF('True_Odds_Calculator_2-way'!A188="","",'True_Odds_Calculator_2-way'!A188)</f>
        <v>1.9</v>
      </c>
      <c r="B187" s="4">
        <f>IF('True_Odds_Calculator_2-way'!B188="","",'True_Odds_Calculator_2-way'!B188)</f>
        <v>2</v>
      </c>
      <c r="C187" s="4">
        <f t="shared" si="22"/>
        <v>0.52631578947368418</v>
      </c>
      <c r="D187">
        <f t="shared" si="23"/>
        <v>0.5</v>
      </c>
      <c r="E187">
        <f t="shared" si="24"/>
        <v>2.631578947368407E-2</v>
      </c>
      <c r="F187">
        <f t="shared" si="25"/>
        <v>-0.23684210526315796</v>
      </c>
      <c r="G187">
        <v>0</v>
      </c>
      <c r="H187">
        <f t="shared" si="26"/>
        <v>0.26315789473684209</v>
      </c>
      <c r="I187">
        <f t="shared" si="27"/>
        <v>-1.0540925533894596</v>
      </c>
      <c r="J187">
        <f t="shared" si="28"/>
        <v>1.0540925533894596</v>
      </c>
      <c r="K187">
        <f t="shared" si="29"/>
        <v>0.51316701949486188</v>
      </c>
      <c r="L187">
        <f t="shared" si="30"/>
        <v>0.48683298050513807</v>
      </c>
      <c r="M187">
        <f t="shared" si="31"/>
        <v>1.9486832980505142</v>
      </c>
      <c r="N187">
        <f t="shared" si="32"/>
        <v>2.0540925533894594</v>
      </c>
    </row>
    <row r="188" spans="1:14" x14ac:dyDescent="0.25">
      <c r="A188" s="4">
        <f>IF('True_Odds_Calculator_2-way'!A189="","",'True_Odds_Calculator_2-way'!A189)</f>
        <v>2.06</v>
      </c>
      <c r="B188" s="4">
        <f>IF('True_Odds_Calculator_2-way'!B189="","",'True_Odds_Calculator_2-way'!B189)</f>
        <v>1.83</v>
      </c>
      <c r="C188" s="4">
        <f t="shared" si="22"/>
        <v>0.4854368932038835</v>
      </c>
      <c r="D188">
        <f t="shared" si="23"/>
        <v>0.54644808743169393</v>
      </c>
      <c r="E188">
        <f t="shared" si="24"/>
        <v>3.1884980635577431E-2</v>
      </c>
      <c r="F188">
        <f t="shared" si="25"/>
        <v>-0.2333810812244681</v>
      </c>
      <c r="G188">
        <v>0</v>
      </c>
      <c r="H188">
        <f t="shared" si="26"/>
        <v>0.26526606186004559</v>
      </c>
      <c r="I188">
        <f t="shared" si="27"/>
        <v>-1.0661247392009334</v>
      </c>
      <c r="J188">
        <f t="shared" si="28"/>
        <v>1.0661247392009334</v>
      </c>
      <c r="K188">
        <f t="shared" si="29"/>
        <v>0.46946324151730962</v>
      </c>
      <c r="L188">
        <f t="shared" si="30"/>
        <v>0.53053675848269044</v>
      </c>
      <c r="M188">
        <f t="shared" si="31"/>
        <v>2.1300922235529893</v>
      </c>
      <c r="N188">
        <f t="shared" si="32"/>
        <v>1.8848835335367746</v>
      </c>
    </row>
    <row r="189" spans="1:14" x14ac:dyDescent="0.25">
      <c r="A189" s="4">
        <f>IF('True_Odds_Calculator_2-way'!A190="","",'True_Odds_Calculator_2-way'!A190)</f>
        <v>2.2599999999999998</v>
      </c>
      <c r="B189" s="4">
        <f>IF('True_Odds_Calculator_2-way'!B190="","",'True_Odds_Calculator_2-way'!B190)</f>
        <v>1.7</v>
      </c>
      <c r="C189" s="4">
        <f t="shared" si="22"/>
        <v>0.44247787610619471</v>
      </c>
      <c r="D189">
        <f t="shared" si="23"/>
        <v>0.58823529411764708</v>
      </c>
      <c r="E189">
        <f t="shared" si="24"/>
        <v>3.0713170223841679E-2</v>
      </c>
      <c r="F189">
        <f t="shared" si="25"/>
        <v>-0.2295679333680376</v>
      </c>
      <c r="G189">
        <v>0</v>
      </c>
      <c r="H189">
        <f t="shared" si="26"/>
        <v>0.26028110359187923</v>
      </c>
      <c r="I189">
        <f t="shared" si="27"/>
        <v>-1.0647942749998995</v>
      </c>
      <c r="J189">
        <f t="shared" si="28"/>
        <v>1.0647942749998995</v>
      </c>
      <c r="K189">
        <f t="shared" si="29"/>
        <v>0.42705098312484241</v>
      </c>
      <c r="L189">
        <f t="shared" si="30"/>
        <v>0.57294901687515787</v>
      </c>
      <c r="M189">
        <f t="shared" si="31"/>
        <v>2.3416407864998732</v>
      </c>
      <c r="N189">
        <f t="shared" si="32"/>
        <v>1.7453559924999296</v>
      </c>
    </row>
    <row r="190" spans="1:14" x14ac:dyDescent="0.25">
      <c r="A190" s="4">
        <f>IF('True_Odds_Calculator_2-way'!A191="","",'True_Odds_Calculator_2-way'!A191)</f>
        <v>3.02</v>
      </c>
      <c r="B190" s="4">
        <f>IF('True_Odds_Calculator_2-way'!B191="","",'True_Odds_Calculator_2-way'!B191)</f>
        <v>1.42</v>
      </c>
      <c r="C190" s="4">
        <f t="shared" si="22"/>
        <v>0.33112582781456956</v>
      </c>
      <c r="D190">
        <f t="shared" si="23"/>
        <v>0.70422535211267612</v>
      </c>
      <c r="E190">
        <f t="shared" si="24"/>
        <v>3.5351179927245679E-2</v>
      </c>
      <c r="F190">
        <f t="shared" si="25"/>
        <v>-0.19783602275907097</v>
      </c>
      <c r="G190">
        <v>0</v>
      </c>
      <c r="H190">
        <f t="shared" si="26"/>
        <v>0.23318720268631662</v>
      </c>
      <c r="I190">
        <f t="shared" si="27"/>
        <v>-1.0856745817698685</v>
      </c>
      <c r="J190">
        <f t="shared" si="28"/>
        <v>1.0856745817698685</v>
      </c>
      <c r="K190">
        <f t="shared" si="29"/>
        <v>0.31317894698347271</v>
      </c>
      <c r="L190">
        <f t="shared" si="30"/>
        <v>0.68682105301652729</v>
      </c>
      <c r="M190">
        <f t="shared" si="31"/>
        <v>3.1930626551751344</v>
      </c>
      <c r="N190">
        <f t="shared" si="32"/>
        <v>1.4559833243433447</v>
      </c>
    </row>
    <row r="191" spans="1:14" x14ac:dyDescent="0.25">
      <c r="A191" s="4">
        <f>IF('True_Odds_Calculator_2-way'!A192="","",'True_Odds_Calculator_2-way'!A192)</f>
        <v>2.2400000000000002</v>
      </c>
      <c r="B191" s="4">
        <f>IF('True_Odds_Calculator_2-way'!B192="","",'True_Odds_Calculator_2-way'!B192)</f>
        <v>1.68</v>
      </c>
      <c r="C191" s="4">
        <f t="shared" si="22"/>
        <v>0.4464285714285714</v>
      </c>
      <c r="D191">
        <f t="shared" si="23"/>
        <v>0.59523809523809523</v>
      </c>
      <c r="E191">
        <f t="shared" si="24"/>
        <v>4.1666666666666519E-2</v>
      </c>
      <c r="F191">
        <f t="shared" si="25"/>
        <v>-0.22406462585034026</v>
      </c>
      <c r="G191">
        <v>0</v>
      </c>
      <c r="H191">
        <f t="shared" si="26"/>
        <v>0.26573129251700678</v>
      </c>
      <c r="I191">
        <f t="shared" si="27"/>
        <v>-1.0890171046725801</v>
      </c>
      <c r="J191">
        <f t="shared" si="28"/>
        <v>1.0890171046725801</v>
      </c>
      <c r="K191">
        <f t="shared" si="29"/>
        <v>0.42546289760699951</v>
      </c>
      <c r="L191">
        <f t="shared" si="30"/>
        <v>0.5745371023930006</v>
      </c>
      <c r="M191">
        <f t="shared" si="31"/>
        <v>2.3503812097939996</v>
      </c>
      <c r="N191">
        <f t="shared" si="32"/>
        <v>1.7405316311773544</v>
      </c>
    </row>
    <row r="192" spans="1:14" x14ac:dyDescent="0.25">
      <c r="A192" s="4">
        <f>IF('True_Odds_Calculator_2-way'!A193="","",'True_Odds_Calculator_2-way'!A193)</f>
        <v>2.4</v>
      </c>
      <c r="B192" s="4">
        <f>IF('True_Odds_Calculator_2-way'!B193="","",'True_Odds_Calculator_2-way'!B193)</f>
        <v>1.6</v>
      </c>
      <c r="C192" s="4">
        <f t="shared" si="22"/>
        <v>0.41666666666666669</v>
      </c>
      <c r="D192">
        <f t="shared" si="23"/>
        <v>0.625</v>
      </c>
      <c r="E192">
        <f t="shared" si="24"/>
        <v>4.1666666666666741E-2</v>
      </c>
      <c r="F192">
        <f t="shared" si="25"/>
        <v>-0.21875</v>
      </c>
      <c r="G192">
        <v>0</v>
      </c>
      <c r="H192">
        <f t="shared" si="26"/>
        <v>0.26041666666666669</v>
      </c>
      <c r="I192">
        <f t="shared" si="27"/>
        <v>-1.0910894511799618</v>
      </c>
      <c r="J192">
        <f t="shared" si="28"/>
        <v>1.0910894511799618</v>
      </c>
      <c r="K192">
        <f t="shared" si="29"/>
        <v>0.39564392373896001</v>
      </c>
      <c r="L192">
        <f t="shared" si="30"/>
        <v>0.60435607626104004</v>
      </c>
      <c r="M192">
        <f t="shared" si="31"/>
        <v>2.5275252316519468</v>
      </c>
      <c r="N192">
        <f t="shared" si="32"/>
        <v>1.6546536707079771</v>
      </c>
    </row>
    <row r="193" spans="1:14" x14ac:dyDescent="0.25">
      <c r="A193" s="4">
        <f>IF('True_Odds_Calculator_2-way'!A194="","",'True_Odds_Calculator_2-way'!A194)</f>
        <v>1.97</v>
      </c>
      <c r="B193" s="4">
        <f>IF('True_Odds_Calculator_2-way'!B194="","",'True_Odds_Calculator_2-way'!B194)</f>
        <v>1.9</v>
      </c>
      <c r="C193" s="4">
        <f t="shared" si="22"/>
        <v>0.50761421319796951</v>
      </c>
      <c r="D193">
        <f t="shared" si="23"/>
        <v>0.52631578947368418</v>
      </c>
      <c r="E193">
        <f t="shared" si="24"/>
        <v>3.3930002671653803E-2</v>
      </c>
      <c r="F193">
        <f t="shared" si="25"/>
        <v>-0.23323537269569861</v>
      </c>
      <c r="G193">
        <v>0</v>
      </c>
      <c r="H193">
        <f t="shared" si="26"/>
        <v>0.26716537536735235</v>
      </c>
      <c r="I193">
        <f t="shared" si="27"/>
        <v>-1.0702688317798925</v>
      </c>
      <c r="J193">
        <f t="shared" si="28"/>
        <v>1.0702688317798925</v>
      </c>
      <c r="K193">
        <f t="shared" si="29"/>
        <v>0.49063843062637452</v>
      </c>
      <c r="L193">
        <f t="shared" si="30"/>
        <v>0.50936156937362553</v>
      </c>
      <c r="M193">
        <f t="shared" si="31"/>
        <v>2.0381607668264961</v>
      </c>
      <c r="N193">
        <f t="shared" si="32"/>
        <v>1.963241948601903</v>
      </c>
    </row>
    <row r="194" spans="1:14" x14ac:dyDescent="0.25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1.93</v>
      </c>
      <c r="C194" s="4">
        <f t="shared" si="22"/>
        <v>0.51546391752577325</v>
      </c>
      <c r="D194">
        <f t="shared" si="23"/>
        <v>0.5181347150259068</v>
      </c>
      <c r="E194">
        <f t="shared" si="24"/>
        <v>3.3598632551679941E-2</v>
      </c>
      <c r="F194">
        <f t="shared" si="25"/>
        <v>-0.2334811174616741</v>
      </c>
      <c r="G194">
        <v>0</v>
      </c>
      <c r="H194">
        <f t="shared" si="26"/>
        <v>0.26707975001335404</v>
      </c>
      <c r="I194">
        <f t="shared" si="27"/>
        <v>-1.0695340092890231</v>
      </c>
      <c r="J194">
        <f t="shared" si="28"/>
        <v>1.0695340092890231</v>
      </c>
      <c r="K194">
        <f t="shared" si="29"/>
        <v>0.49866309204640175</v>
      </c>
      <c r="L194">
        <f t="shared" si="30"/>
        <v>0.50133690795359842</v>
      </c>
      <c r="M194">
        <f t="shared" si="31"/>
        <v>2.0053619687316817</v>
      </c>
      <c r="N194">
        <f t="shared" si="32"/>
        <v>1.9946666286387909</v>
      </c>
    </row>
    <row r="195" spans="1:14" x14ac:dyDescent="0.25">
      <c r="A195" s="4">
        <f>IF('True_Odds_Calculator_2-way'!A196="","",'True_Odds_Calculator_2-way'!A196)</f>
        <v>1.52</v>
      </c>
      <c r="B195" s="4">
        <f>IF('True_Odds_Calculator_2-way'!B196="","",'True_Odds_Calculator_2-way'!B196)</f>
        <v>2.59</v>
      </c>
      <c r="C195" s="4">
        <f t="shared" ref="C195:C258" si="33">1/A195</f>
        <v>0.65789473684210531</v>
      </c>
      <c r="D195">
        <f t="shared" ref="D195:D258" si="34">1/B195</f>
        <v>0.38610038610038611</v>
      </c>
      <c r="E195">
        <f t="shared" ref="E195:E258" si="35">C195+D195-1</f>
        <v>4.3995122942491527E-2</v>
      </c>
      <c r="F195">
        <f t="shared" ref="F195:F258" si="36">C195+D195-(C195*D195)-1</f>
        <v>-0.21001828896565722</v>
      </c>
      <c r="G195">
        <v>0</v>
      </c>
      <c r="H195">
        <f t="shared" ref="H195:H258" si="37">C195*D195</f>
        <v>0.25401341190814875</v>
      </c>
      <c r="I195">
        <f t="shared" ref="I195:I258" si="38">((-4*F195*H195)^0.5)/(2*F195)</f>
        <v>-1.0997646755364594</v>
      </c>
      <c r="J195">
        <f t="shared" ref="J195:J258" si="39">(-((-4*F195*H195)^0.5))/(2*F195)</f>
        <v>1.0997646755364594</v>
      </c>
      <c r="K195">
        <f t="shared" ref="K195:K258" si="40">IF(A195="","",(C195/($J195+C195-($J195*C195))))</f>
        <v>0.63618183763220149</v>
      </c>
      <c r="L195">
        <f t="shared" ref="L195:L258" si="41">IF(B195="","",(D195/($J195+D195-($J195*D195))))</f>
        <v>0.36381816236779846</v>
      </c>
      <c r="M195">
        <f t="shared" ref="M195:M258" si="42">IF(A195="","",1/K195)</f>
        <v>1.5718776312789586</v>
      </c>
      <c r="N195">
        <f t="shared" ref="N195:N258" si="43">IF(B195="","",1/L195)</f>
        <v>2.7486258341029703</v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14" sqref="A14:XFD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1.79</v>
      </c>
      <c r="B3">
        <v>2.09</v>
      </c>
      <c r="C3" s="29">
        <f t="shared" ref="C3:C66" si="0">IF(OR($A3="",$B3=""),"",(1/A3)+(1/B3)-1)</f>
        <v>3.7128117398625982E-2</v>
      </c>
      <c r="D3" s="30">
        <f>IF(OR($A3="",$B3=""),"",A3*'MPTO_working_2-way'!$G2)</f>
        <v>1.8564593301435406</v>
      </c>
      <c r="E3" s="32">
        <f>IF(OR($A3="",$B3=""),"",B3*'MPTO_working_2-way'!$G2)</f>
        <v>2.1675977653631282</v>
      </c>
      <c r="F3" s="30">
        <f>IF(OR($A3="",$B3=""),"",'MPTO_working_2-way'!D2)</f>
        <v>1.8515255747197545</v>
      </c>
      <c r="G3" s="32">
        <f>IF(OR($A3="",$B3=""),"",'MPTO_working_2-way'!E2)</f>
        <v>2.1743628490889537</v>
      </c>
      <c r="H3" s="30">
        <f>IF(OR($A3="",$B3=""),"",'OddsRatio_working_2-way'!M2)</f>
        <v>1.8513346241060764</v>
      </c>
      <c r="I3" s="30">
        <f>IF(OR($A3="",$B3=""),"",'OddsRatio_working_2-way'!N2)</f>
        <v>2.1746262535134471</v>
      </c>
      <c r="J3" s="30">
        <f>IF('Log_working_2-way'!$D2="","",A3^('Log_working_2-way'!$D2))</f>
        <v>1.8490885498780329</v>
      </c>
      <c r="K3" s="32">
        <f>IF('Log_working_2-way'!$D2="","",B3^('Log_working_2-way'!$D2))</f>
        <v>2.177733465070919</v>
      </c>
      <c r="L3" s="37">
        <f>(1/D3)</f>
        <v>0.53865979381443296</v>
      </c>
      <c r="M3" s="37">
        <f>(1/E3)</f>
        <v>0.46134020618556709</v>
      </c>
      <c r="N3" s="38">
        <v>100</v>
      </c>
      <c r="O3" s="38">
        <f>(1/A3)*((N3*A3)-N3)</f>
        <v>44.134078212290497</v>
      </c>
      <c r="P3" s="38">
        <f>(1/B3)*((N3*B3)-N3)</f>
        <v>52.153110047846894</v>
      </c>
      <c r="Q3" s="38">
        <f>(1/B3)*N3</f>
        <v>47.846889952153113</v>
      </c>
      <c r="R3" s="38">
        <f>(1/A3)*N3</f>
        <v>55.865921787709496</v>
      </c>
      <c r="S3" s="39">
        <f>O3-Q3</f>
        <v>-3.7128117398626159</v>
      </c>
      <c r="T3" s="39">
        <f>P3-R3</f>
        <v>-3.7128117398626017</v>
      </c>
      <c r="U3" t="s">
        <v>165</v>
      </c>
      <c r="V3" t="s">
        <v>166</v>
      </c>
      <c r="W3" t="s">
        <v>464</v>
      </c>
      <c r="X3" t="s">
        <v>460</v>
      </c>
      <c r="Y3" s="41"/>
    </row>
    <row r="4" spans="1:25" s="12" customFormat="1" ht="15" x14ac:dyDescent="0.25">
      <c r="A4">
        <v>1.54</v>
      </c>
      <c r="B4">
        <v>2.61</v>
      </c>
      <c r="C4" s="29">
        <f t="shared" si="0"/>
        <v>3.2492411802756749E-2</v>
      </c>
      <c r="D4" s="30">
        <f>IF(OR($A4="",$B4=""),"",A4*'MPTO_working_2-way'!$G3)</f>
        <v>1.5900383141762455</v>
      </c>
      <c r="E4" s="32">
        <f>IF(OR($A4="",$B4=""),"",B4*'MPTO_working_2-way'!$G3)</f>
        <v>2.6948051948051952</v>
      </c>
      <c r="F4" s="30">
        <f>IF(OR($A4="",$B4=""),"",'MPTO_working_2-way'!D3)</f>
        <v>1.5795182143278188</v>
      </c>
      <c r="G4" s="32">
        <f>IF(OR($A4="",$B4=""),"",'MPTO_working_2-way'!E3)</f>
        <v>2.725571302637825</v>
      </c>
      <c r="H4" s="30">
        <f>IF(OR($A4="",$B4=""),"",'OddsRatio_working_2-way'!M3)</f>
        <v>1.5791405068790083</v>
      </c>
      <c r="I4" s="30">
        <f>IF(OR($A4="",$B4=""),"",'OddsRatio_working_2-way'!N3)</f>
        <v>2.7266966964355612</v>
      </c>
      <c r="J4" s="30">
        <f>IF('Log_working_2-way'!$D3="","",A4^('Log_working_2-way'!$D3))</f>
        <v>1.5743478910108941</v>
      </c>
      <c r="K4" s="32">
        <f>IF('Log_working_2-way'!$D3="","",B4^('Log_working_2-way'!$D3))</f>
        <v>2.7411050265020145</v>
      </c>
      <c r="L4" s="37">
        <f t="shared" ref="L4" si="1">(1/D4)</f>
        <v>0.62891566265060228</v>
      </c>
      <c r="M4" s="37">
        <f t="shared" ref="M4" si="2">(1/E4)</f>
        <v>0.37108433734939755</v>
      </c>
      <c r="N4" s="38">
        <v>100</v>
      </c>
      <c r="O4" s="38">
        <f t="shared" ref="O4" si="3">(1/A4)*((N4*A4)-N4)</f>
        <v>35.064935064935064</v>
      </c>
      <c r="P4" s="38">
        <f t="shared" ref="P4" si="4">(1/B4)*((N4*B4)-N4)</f>
        <v>61.685823754789276</v>
      </c>
      <c r="Q4" s="38">
        <f t="shared" ref="Q4" si="5">(1/B4)*N4</f>
        <v>38.314176245210732</v>
      </c>
      <c r="R4" s="38">
        <f t="shared" ref="R4" si="6">(1/A4)*N4</f>
        <v>64.935064935064929</v>
      </c>
      <c r="S4" s="39">
        <f t="shared" ref="S4" si="7">O4-Q4</f>
        <v>-3.2492411802756678</v>
      </c>
      <c r="T4" s="39">
        <f t="shared" ref="T4" si="8">P4-R4</f>
        <v>-3.2492411802756536</v>
      </c>
      <c r="U4" t="s">
        <v>167</v>
      </c>
      <c r="V4" t="s">
        <v>168</v>
      </c>
      <c r="W4" t="s">
        <v>465</v>
      </c>
      <c r="X4" t="s">
        <v>460</v>
      </c>
      <c r="Y4" s="41"/>
    </row>
    <row r="5" spans="1:25" s="12" customFormat="1" ht="15" x14ac:dyDescent="0.25">
      <c r="A5">
        <v>1.53</v>
      </c>
      <c r="B5">
        <v>2.59</v>
      </c>
      <c r="C5" s="29">
        <f t="shared" si="0"/>
        <v>3.9695157342216181E-2</v>
      </c>
      <c r="D5" s="30">
        <f>IF(OR($A5="",$B5=""),"",A5*'MPTO_working_2-way'!$G4)</f>
        <v>1.5907335907335909</v>
      </c>
      <c r="E5" s="32">
        <f>IF(OR($A5="",$B5=""),"",B5*'MPTO_working_2-way'!$G4)</f>
        <v>2.6928104575163396</v>
      </c>
      <c r="F5" s="30">
        <f>IF(OR($A5="",$B5=""),"",'MPTO_working_2-way'!D4)</f>
        <v>1.5779162601787884</v>
      </c>
      <c r="G5" s="32">
        <f>IF(OR($A5="",$B5=""),"",'MPTO_working_2-way'!E4)</f>
        <v>2.7303544975367759</v>
      </c>
      <c r="H5" s="30">
        <f>IF(OR($A5="",$B5=""),"",'OddsRatio_working_2-way'!M4)</f>
        <v>1.577350269189626</v>
      </c>
      <c r="I5" s="30">
        <f>IF(OR($A5="",$B5=""),"",'OddsRatio_working_2-way'!N4)</f>
        <v>2.7320508075688767</v>
      </c>
      <c r="J5" s="30">
        <f>IF('Log_working_2-way'!$D4="","",A5^('Log_working_2-way'!$D4))</f>
        <v>1.5714897550150251</v>
      </c>
      <c r="K5" s="32">
        <f>IF('Log_working_2-way'!$D4="","",B5^('Log_working_2-way'!$D4))</f>
        <v>2.7498126453259264</v>
      </c>
      <c r="L5" s="37">
        <f t="shared" ref="L5:L68" si="9">(1/D5)</f>
        <v>0.62864077669902907</v>
      </c>
      <c r="M5" s="37">
        <f t="shared" ref="M5:M68" si="10">(1/E5)</f>
        <v>0.37135922330097093</v>
      </c>
      <c r="N5" s="38">
        <v>101</v>
      </c>
      <c r="O5" s="38">
        <f t="shared" ref="O5:O68" si="11">(1/A5)*((N5*A5)-N5)</f>
        <v>34.986928104575163</v>
      </c>
      <c r="P5" s="38">
        <f t="shared" ref="P5:P68" si="12">(1/B5)*((N5*B5)-N5)</f>
        <v>62.003861003860997</v>
      </c>
      <c r="Q5" s="38">
        <f t="shared" ref="Q5:Q68" si="13">(1/B5)*N5</f>
        <v>38.996138996138995</v>
      </c>
      <c r="R5" s="38">
        <f t="shared" ref="R5:R68" si="14">(1/A5)*N5</f>
        <v>66.013071895424844</v>
      </c>
      <c r="S5" s="39">
        <f t="shared" ref="S5:S68" si="15">O5-Q5</f>
        <v>-4.009210891563832</v>
      </c>
      <c r="T5" s="39">
        <f t="shared" ref="T5:T68" si="16">P5-R5</f>
        <v>-4.0092108915638462</v>
      </c>
      <c r="U5" t="s">
        <v>169</v>
      </c>
      <c r="V5" t="s">
        <v>170</v>
      </c>
      <c r="W5" t="s">
        <v>466</v>
      </c>
      <c r="X5" t="s">
        <v>460</v>
      </c>
      <c r="Y5" s="41"/>
    </row>
    <row r="6" spans="1:25" s="12" customFormat="1" ht="15" x14ac:dyDescent="0.25">
      <c r="A6">
        <v>1.48</v>
      </c>
      <c r="B6">
        <v>2.75</v>
      </c>
      <c r="C6" s="29">
        <f t="shared" si="0"/>
        <v>3.9312039312039193E-2</v>
      </c>
      <c r="D6" s="30">
        <f>IF(OR($A6="",$B6=""),"",A6*'MPTO_working_2-way'!$G5)</f>
        <v>1.5381818181818181</v>
      </c>
      <c r="E6" s="32">
        <f>IF(OR($A6="",$B6=""),"",B6*'MPTO_working_2-way'!$G5)</f>
        <v>2.8581081081081079</v>
      </c>
      <c r="F6" s="30">
        <f>IF(OR($A6="",$B6=""),"",'MPTO_working_2-way'!D5)</f>
        <v>1.5243445692883895</v>
      </c>
      <c r="G6" s="32">
        <f>IF(OR($A6="",$B6=""),"",'MPTO_working_2-way'!E5)</f>
        <v>2.907142857142857</v>
      </c>
      <c r="H6" s="30">
        <f>IF(OR($A6="",$B6=""),"",'OddsRatio_working_2-way'!M5)</f>
        <v>1.5237229365663816</v>
      </c>
      <c r="I6" s="30">
        <f>IF(OR($A6="",$B6=""),"",'OddsRatio_working_2-way'!N5)</f>
        <v>2.9094065395649333</v>
      </c>
      <c r="J6" s="30">
        <f>IF('Log_working_2-way'!$D5="","",A6^('Log_working_2-way'!$D5))</f>
        <v>1.5173801218505167</v>
      </c>
      <c r="K6" s="32">
        <f>IF('Log_working_2-way'!$D5="","",B6^('Log_working_2-way'!$D5))</f>
        <v>2.9328148836151597</v>
      </c>
      <c r="L6" s="37">
        <f t="shared" si="9"/>
        <v>0.65011820330969272</v>
      </c>
      <c r="M6" s="37">
        <f t="shared" si="10"/>
        <v>0.34988179669030733</v>
      </c>
      <c r="N6" s="38">
        <v>102</v>
      </c>
      <c r="O6" s="38">
        <f t="shared" si="11"/>
        <v>33.081081081081088</v>
      </c>
      <c r="P6" s="38">
        <f t="shared" si="12"/>
        <v>64.909090909090907</v>
      </c>
      <c r="Q6" s="38">
        <f t="shared" si="13"/>
        <v>37.090909090909093</v>
      </c>
      <c r="R6" s="38">
        <f t="shared" si="14"/>
        <v>68.918918918918919</v>
      </c>
      <c r="S6" s="39">
        <f t="shared" si="15"/>
        <v>-4.0098280098280057</v>
      </c>
      <c r="T6" s="39">
        <f t="shared" si="16"/>
        <v>-4.0098280098280128</v>
      </c>
      <c r="U6" t="s">
        <v>171</v>
      </c>
      <c r="V6" t="s">
        <v>172</v>
      </c>
      <c r="W6" t="s">
        <v>466</v>
      </c>
      <c r="X6" t="s">
        <v>460</v>
      </c>
      <c r="Y6" s="41"/>
    </row>
    <row r="7" spans="1:25" s="12" customFormat="1" ht="15" x14ac:dyDescent="0.25">
      <c r="A7">
        <v>2.2200000000000002</v>
      </c>
      <c r="B7">
        <v>1.72</v>
      </c>
      <c r="C7" s="29">
        <f t="shared" si="0"/>
        <v>3.1845799287659737E-2</v>
      </c>
      <c r="D7" s="30">
        <f>IF(OR($A7="",$B7=""),"",A7*'MPTO_working_2-way'!$G6)</f>
        <v>2.2906976744186047</v>
      </c>
      <c r="E7" s="32">
        <f>IF(OR($A7="",$B7=""),"",B7*'MPTO_working_2-way'!$G6)</f>
        <v>1.7747747747747746</v>
      </c>
      <c r="F7" s="30">
        <f>IF(OR($A7="",$B7=""),"",'MPTO_working_2-way'!D6)</f>
        <v>2.3013500482160079</v>
      </c>
      <c r="G7" s="32">
        <f>IF(OR($A7="",$B7=""),"",'MPTO_working_2-way'!E6)</f>
        <v>1.7684327528714336</v>
      </c>
      <c r="H7" s="30">
        <f>IF(OR($A7="",$B7=""),"",'OddsRatio_working_2-way'!M6)</f>
        <v>2.3017082793177757</v>
      </c>
      <c r="I7" s="30">
        <f>IF(OR($A7="",$B7=""),"",'OddsRatio_working_2-way'!N6)</f>
        <v>1.768221279597376</v>
      </c>
      <c r="J7" s="30">
        <f>IF('Log_working_2-way'!$D6="","",A7^('Log_working_2-way'!$D6))</f>
        <v>2.3065987127837881</v>
      </c>
      <c r="K7" s="32">
        <f>IF('Log_working_2-way'!$D6="","",B7^('Log_working_2-way'!$D6))</f>
        <v>1.7653459246637417</v>
      </c>
      <c r="L7" s="37">
        <f t="shared" si="9"/>
        <v>0.43654822335025378</v>
      </c>
      <c r="M7" s="37">
        <f t="shared" si="10"/>
        <v>0.56345177664974622</v>
      </c>
      <c r="N7" s="38">
        <v>103</v>
      </c>
      <c r="O7" s="38">
        <f t="shared" si="11"/>
        <v>56.603603603603609</v>
      </c>
      <c r="P7" s="38">
        <f t="shared" si="12"/>
        <v>43.116279069767444</v>
      </c>
      <c r="Q7" s="38">
        <f t="shared" si="13"/>
        <v>59.883720930232563</v>
      </c>
      <c r="R7" s="38">
        <f t="shared" si="14"/>
        <v>46.396396396396391</v>
      </c>
      <c r="S7" s="39">
        <f t="shared" si="15"/>
        <v>-3.2801173266289538</v>
      </c>
      <c r="T7" s="39">
        <f t="shared" si="16"/>
        <v>-3.2801173266289467</v>
      </c>
      <c r="U7" t="s">
        <v>76</v>
      </c>
      <c r="V7" t="s">
        <v>83</v>
      </c>
      <c r="W7" t="s">
        <v>136</v>
      </c>
      <c r="X7" t="s">
        <v>460</v>
      </c>
      <c r="Y7" s="41"/>
    </row>
    <row r="8" spans="1:25" ht="15" x14ac:dyDescent="0.25">
      <c r="A8">
        <v>1.5</v>
      </c>
      <c r="B8">
        <v>2.69</v>
      </c>
      <c r="C8" s="29">
        <f t="shared" si="0"/>
        <v>3.8413878562577386E-2</v>
      </c>
      <c r="D8" s="30">
        <f>IF(OR($A8="",$B8=""),"",A8*'MPTO_working_2-way'!$G7)</f>
        <v>1.557620817843866</v>
      </c>
      <c r="E8" s="32">
        <f>IF(OR($A8="",$B8=""),"",B8*'MPTO_working_2-way'!$G7)</f>
        <v>2.793333333333333</v>
      </c>
      <c r="F8" s="30">
        <f>IF(OR($A8="",$B8=""),"",'MPTO_working_2-way'!D7)</f>
        <v>1.5444976076555021</v>
      </c>
      <c r="G8" s="32">
        <f>IF(OR($A8="",$B8=""),"",'MPTO_working_2-way'!E7)</f>
        <v>2.8365553602811948</v>
      </c>
      <c r="H8" s="30">
        <f>IF(OR($A8="",$B8=""),"",'OddsRatio_working_2-way'!M7)</f>
        <v>1.5439282932204215</v>
      </c>
      <c r="I8" s="30">
        <f>IF(OR($A8="",$B8=""),"",'OddsRatio_working_2-way'!N7)</f>
        <v>2.838477631085023</v>
      </c>
      <c r="J8" s="30">
        <f>IF('Log_working_2-way'!$D7="","",A8^('Log_working_2-way'!$D7))</f>
        <v>1.5379221335225206</v>
      </c>
      <c r="K8" s="32">
        <f>IF('Log_working_2-way'!$D7="","",B8^('Log_working_2-way'!$D7))</f>
        <v>2.8590051192932453</v>
      </c>
      <c r="L8" s="37">
        <f t="shared" si="9"/>
        <v>0.64200477326968985</v>
      </c>
      <c r="M8" s="37">
        <f t="shared" si="10"/>
        <v>0.35799522673031031</v>
      </c>
      <c r="N8" s="38">
        <v>104</v>
      </c>
      <c r="O8" s="38">
        <f t="shared" si="11"/>
        <v>34.666666666666664</v>
      </c>
      <c r="P8" s="38">
        <f t="shared" si="12"/>
        <v>65.338289962825286</v>
      </c>
      <c r="Q8" s="38">
        <f t="shared" si="13"/>
        <v>38.661710037174721</v>
      </c>
      <c r="R8" s="38">
        <f t="shared" si="14"/>
        <v>69.333333333333329</v>
      </c>
      <c r="S8" s="39">
        <f t="shared" si="15"/>
        <v>-3.995043370508057</v>
      </c>
      <c r="T8" s="39">
        <f t="shared" si="16"/>
        <v>-3.9950433705080428</v>
      </c>
      <c r="U8" t="s">
        <v>173</v>
      </c>
      <c r="V8" t="s">
        <v>174</v>
      </c>
      <c r="W8" t="s">
        <v>467</v>
      </c>
      <c r="X8" t="s">
        <v>460</v>
      </c>
      <c r="Y8" s="41"/>
    </row>
    <row r="9" spans="1:25" ht="15" x14ac:dyDescent="0.25">
      <c r="A9">
        <v>2.21</v>
      </c>
      <c r="B9">
        <v>1.68</v>
      </c>
      <c r="C9" s="29">
        <f t="shared" si="0"/>
        <v>4.772678302090072E-2</v>
      </c>
      <c r="D9" s="30">
        <f>IF(OR($A9="",$B9=""),"",A9*'MPTO_working_2-way'!$G8)</f>
        <v>2.3154761904761907</v>
      </c>
      <c r="E9" s="32">
        <f>IF(OR($A9="",$B9=""),"",B9*'MPTO_working_2-way'!$G8)</f>
        <v>1.7601809954751131</v>
      </c>
      <c r="F9" s="30">
        <f>IF(OR($A9="",$B9=""),"",'MPTO_working_2-way'!D8)</f>
        <v>2.3330400904863642</v>
      </c>
      <c r="G9" s="32">
        <f>IF(OR($A9="",$B9=""),"",'MPTO_working_2-way'!E8)</f>
        <v>1.7501649853870085</v>
      </c>
      <c r="H9" s="30">
        <f>IF(OR($A9="",$B9=""),"",'OddsRatio_working_2-way'!M8)</f>
        <v>2.3339459376998315</v>
      </c>
      <c r="I9" s="30">
        <f>IF(OR($A9="",$B9=""),"",'OddsRatio_working_2-way'!N8)</f>
        <v>1.7496555682941202</v>
      </c>
      <c r="J9" s="30">
        <f>IF('Log_working_2-way'!$D8="","",A9^('Log_working_2-way'!$D8))</f>
        <v>2.3421626328567902</v>
      </c>
      <c r="K9" s="32">
        <f>IF('Log_working_2-way'!$D8="","",B9^('Log_working_2-way'!$D8))</f>
        <v>1.7450661905782558</v>
      </c>
      <c r="L9" s="37">
        <f t="shared" si="9"/>
        <v>0.43187660668380456</v>
      </c>
      <c r="M9" s="37">
        <f t="shared" si="10"/>
        <v>0.56812339331619544</v>
      </c>
      <c r="N9" s="38">
        <v>105</v>
      </c>
      <c r="O9" s="38">
        <f t="shared" si="11"/>
        <v>57.488687782805421</v>
      </c>
      <c r="P9" s="38">
        <f t="shared" si="12"/>
        <v>42.5</v>
      </c>
      <c r="Q9" s="38">
        <f t="shared" si="13"/>
        <v>62.5</v>
      </c>
      <c r="R9" s="38">
        <f t="shared" si="14"/>
        <v>47.511312217194572</v>
      </c>
      <c r="S9" s="39">
        <f t="shared" si="15"/>
        <v>-5.011312217194579</v>
      </c>
      <c r="T9" s="39">
        <f t="shared" si="16"/>
        <v>-5.0113122171945719</v>
      </c>
      <c r="U9" t="s">
        <v>175</v>
      </c>
      <c r="V9" t="s">
        <v>176</v>
      </c>
      <c r="W9" t="s">
        <v>468</v>
      </c>
      <c r="X9" t="s">
        <v>460</v>
      </c>
      <c r="Y9" s="41"/>
    </row>
    <row r="10" spans="1:25" ht="14.25" customHeight="1" x14ac:dyDescent="0.25">
      <c r="A10">
        <v>2.2200000000000002</v>
      </c>
      <c r="B10">
        <v>1.71</v>
      </c>
      <c r="C10" s="29">
        <f t="shared" si="0"/>
        <v>3.5245772087877381E-2</v>
      </c>
      <c r="D10" s="30">
        <f>IF(OR($A10="",$B10=""),"",A10*'MPTO_working_2-way'!$G9)</f>
        <v>2.2982456140350882</v>
      </c>
      <c r="E10" s="32">
        <f>IF(OR($A10="",$B10=""),"",B10*'MPTO_working_2-way'!$G9)</f>
        <v>1.7702702702702702</v>
      </c>
      <c r="F10" s="30">
        <f>IF(OR($A10="",$B10=""),"",'MPTO_working_2-way'!D9)</f>
        <v>2.3103888990323171</v>
      </c>
      <c r="G10" s="32">
        <f>IF(OR($A10="",$B10=""),"",'MPTO_working_2-way'!E9)</f>
        <v>1.7631322279503969</v>
      </c>
      <c r="H10" s="30">
        <f>IF(OR($A10="",$B10=""),"",'OddsRatio_working_2-way'!M9)</f>
        <v>2.310843186332725</v>
      </c>
      <c r="I10" s="30">
        <f>IF(OR($A10="",$B10=""),"",'OddsRatio_working_2-way'!N9)</f>
        <v>1.7628677559805201</v>
      </c>
      <c r="J10" s="30">
        <f>IF('Log_working_2-way'!$D9="","",A10^('Log_working_2-way'!$D9))</f>
        <v>2.3164405926032319</v>
      </c>
      <c r="K10" s="32">
        <f>IF('Log_working_2-way'!$D9="","",B10^('Log_working_2-way'!$D9))</f>
        <v>1.7596240997267032</v>
      </c>
      <c r="L10" s="37">
        <f t="shared" si="9"/>
        <v>0.43511450381679379</v>
      </c>
      <c r="M10" s="37">
        <f t="shared" si="10"/>
        <v>0.56488549618320616</v>
      </c>
      <c r="N10" s="38">
        <v>106</v>
      </c>
      <c r="O10" s="38">
        <f t="shared" si="11"/>
        <v>58.252252252252255</v>
      </c>
      <c r="P10" s="38">
        <f t="shared" si="12"/>
        <v>44.011695906432742</v>
      </c>
      <c r="Q10" s="38">
        <f t="shared" si="13"/>
        <v>61.988304093567251</v>
      </c>
      <c r="R10" s="38">
        <f t="shared" si="14"/>
        <v>47.747747747747745</v>
      </c>
      <c r="S10" s="39">
        <f t="shared" si="15"/>
        <v>-3.7360518413149961</v>
      </c>
      <c r="T10" s="39">
        <f t="shared" si="16"/>
        <v>-3.7360518413150032</v>
      </c>
      <c r="U10" t="s">
        <v>177</v>
      </c>
      <c r="V10" t="s">
        <v>178</v>
      </c>
      <c r="W10" t="s">
        <v>469</v>
      </c>
      <c r="X10" t="s">
        <v>460</v>
      </c>
      <c r="Y10" s="41"/>
    </row>
    <row r="11" spans="1:25" ht="15" x14ac:dyDescent="0.25">
      <c r="A11">
        <v>2.31</v>
      </c>
      <c r="B11">
        <v>1.66</v>
      </c>
      <c r="C11" s="29">
        <f t="shared" si="0"/>
        <v>3.5310071454649705E-2</v>
      </c>
      <c r="D11" s="30">
        <f>IF(OR($A11="",$B11=""),"",A11*'MPTO_working_2-way'!$G10)</f>
        <v>2.3915662650602409</v>
      </c>
      <c r="E11" s="32">
        <f>IF(OR($A11="",$B11=""),"",B11*'MPTO_working_2-way'!$G10)</f>
        <v>1.7186147186147185</v>
      </c>
      <c r="F11" s="30">
        <f>IF(OR($A11="",$B11=""),"",'MPTO_working_2-way'!D10)</f>
        <v>2.4082145324373547</v>
      </c>
      <c r="G11" s="32">
        <f>IF(OR($A11="",$B11=""),"",'MPTO_working_2-way'!E10)</f>
        <v>1.7101190741649199</v>
      </c>
      <c r="H11" s="30">
        <f>IF(OR($A11="",$B11=""),"",'OddsRatio_working_2-way'!M10)</f>
        <v>2.4088465086191913</v>
      </c>
      <c r="I11" s="30">
        <f>IF(OR($A11="",$B11=""),"",'OddsRatio_working_2-way'!N10)</f>
        <v>1.7098005310600506</v>
      </c>
      <c r="J11" s="30">
        <f>IF('Log_working_2-way'!$D10="","",A11^('Log_working_2-way'!$D10))</f>
        <v>2.4165541184191208</v>
      </c>
      <c r="K11" s="32">
        <f>IF('Log_working_2-way'!$D10="","",B11^('Log_working_2-way'!$D10))</f>
        <v>1.7059384368003565</v>
      </c>
      <c r="L11" s="37">
        <f t="shared" si="9"/>
        <v>0.41813602015113349</v>
      </c>
      <c r="M11" s="37">
        <f t="shared" si="10"/>
        <v>0.58186397984886651</v>
      </c>
      <c r="N11" s="38">
        <v>107</v>
      </c>
      <c r="O11" s="38">
        <f t="shared" si="11"/>
        <v>60.679653679653683</v>
      </c>
      <c r="P11" s="38">
        <f t="shared" si="12"/>
        <v>42.5421686746988</v>
      </c>
      <c r="Q11" s="38">
        <f t="shared" si="13"/>
        <v>64.457831325301214</v>
      </c>
      <c r="R11" s="38">
        <f t="shared" si="14"/>
        <v>46.320346320346317</v>
      </c>
      <c r="S11" s="39">
        <f t="shared" si="15"/>
        <v>-3.7781776456475313</v>
      </c>
      <c r="T11" s="39">
        <f t="shared" si="16"/>
        <v>-3.7781776456475171</v>
      </c>
      <c r="U11" t="s">
        <v>179</v>
      </c>
      <c r="V11" t="s">
        <v>180</v>
      </c>
      <c r="W11" t="s">
        <v>470</v>
      </c>
      <c r="X11" t="s">
        <v>460</v>
      </c>
      <c r="Y11" s="41"/>
    </row>
    <row r="12" spans="1:25" ht="15" x14ac:dyDescent="0.25">
      <c r="A12">
        <v>2.16</v>
      </c>
      <c r="B12">
        <v>1.71</v>
      </c>
      <c r="C12" s="29">
        <f t="shared" si="0"/>
        <v>4.7758284600389889E-2</v>
      </c>
      <c r="D12" s="30">
        <f>IF(OR($A12="",$B12=""),"",A12*'MPTO_working_2-way'!$G11)</f>
        <v>2.2631578947368425</v>
      </c>
      <c r="E12" s="32">
        <f>IF(OR($A12="",$B12=""),"",B12*'MPTO_working_2-way'!$G11)</f>
        <v>1.7916666666666667</v>
      </c>
      <c r="F12" s="30">
        <f>IF(OR($A12="",$B12=""),"",'MPTO_working_2-way'!D11)</f>
        <v>2.2774694783573808</v>
      </c>
      <c r="G12" s="32">
        <f>IF(OR($A12="",$B12=""),"",'MPTO_working_2-way'!E11)</f>
        <v>1.7827975673327543</v>
      </c>
      <c r="H12" s="30">
        <f>IF(OR($A12="",$B12=""),"",'OddsRatio_working_2-way'!M11)</f>
        <v>2.2782029638916539</v>
      </c>
      <c r="I12" s="30">
        <f>IF(OR($A12="",$B12=""),"",'OddsRatio_working_2-way'!N11)</f>
        <v>1.7823483658302366</v>
      </c>
      <c r="J12" s="30">
        <f>IF('Log_working_2-way'!$D11="","",A12^('Log_working_2-way'!$D11))</f>
        <v>2.2848793488092363</v>
      </c>
      <c r="K12" s="32">
        <f>IF('Log_working_2-way'!$D11="","",B12^('Log_working_2-way'!$D11))</f>
        <v>1.7782831912785555</v>
      </c>
      <c r="L12" s="37">
        <f t="shared" si="9"/>
        <v>0.44186046511627902</v>
      </c>
      <c r="M12" s="37">
        <f t="shared" si="10"/>
        <v>0.55813953488372092</v>
      </c>
      <c r="N12" s="38">
        <v>108</v>
      </c>
      <c r="O12" s="38">
        <f t="shared" si="11"/>
        <v>58.000000000000007</v>
      </c>
      <c r="P12" s="38">
        <f t="shared" si="12"/>
        <v>44.842105263157897</v>
      </c>
      <c r="Q12" s="38">
        <f t="shared" si="13"/>
        <v>63.157894736842103</v>
      </c>
      <c r="R12" s="38">
        <f t="shared" si="14"/>
        <v>49.999999999999993</v>
      </c>
      <c r="S12" s="39">
        <f t="shared" si="15"/>
        <v>-5.1578947368420955</v>
      </c>
      <c r="T12" s="39">
        <f t="shared" si="16"/>
        <v>-5.1578947368420955</v>
      </c>
      <c r="U12" t="s">
        <v>181</v>
      </c>
      <c r="V12" t="s">
        <v>182</v>
      </c>
      <c r="W12" t="s">
        <v>471</v>
      </c>
      <c r="X12" t="s">
        <v>460</v>
      </c>
      <c r="Y12" s="41"/>
    </row>
    <row r="13" spans="1:25" ht="15" x14ac:dyDescent="0.25">
      <c r="A13">
        <v>2.4700000000000002</v>
      </c>
      <c r="B13">
        <v>1.6</v>
      </c>
      <c r="C13" s="29">
        <f t="shared" si="0"/>
        <v>2.9858299595141746E-2</v>
      </c>
      <c r="D13" s="30">
        <f>IF(OR($A13="",$B13=""),"",A13*'MPTO_working_2-way'!$G12)</f>
        <v>2.5437500000000002</v>
      </c>
      <c r="E13" s="32">
        <f>IF(OR($A13="",$B13=""),"",B13*'MPTO_working_2-way'!$G12)</f>
        <v>1.6477732793522268</v>
      </c>
      <c r="F13" s="30">
        <f>IF(OR($A13="",$B13=""),"",'MPTO_working_2-way'!D12)</f>
        <v>2.5645684620376383</v>
      </c>
      <c r="G13" s="32">
        <f>IF(OR($A13="",$B13=""),"",'MPTO_working_2-way'!E12)</f>
        <v>1.6391538780588968</v>
      </c>
      <c r="H13" s="30">
        <f>IF(OR($A13="",$B13=""),"",'OddsRatio_working_2-way'!M12)</f>
        <v>2.5652475842498532</v>
      </c>
      <c r="I13" s="30">
        <f>IF(OR($A13="",$B13=""),"",'OddsRatio_working_2-way'!N12)</f>
        <v>1.6388765649999402</v>
      </c>
      <c r="J13" s="30">
        <f>IF('Log_working_2-way'!$D12="","",A13^('Log_working_2-way'!$D12))</f>
        <v>2.5748908511028135</v>
      </c>
      <c r="K13" s="32">
        <f>IF('Log_working_2-way'!$D12="","",B13^('Log_working_2-way'!$D12))</f>
        <v>1.634964638533341</v>
      </c>
      <c r="L13" s="37">
        <f t="shared" si="9"/>
        <v>0.3931203931203931</v>
      </c>
      <c r="M13" s="37">
        <f t="shared" si="10"/>
        <v>0.60687960687960685</v>
      </c>
      <c r="N13" s="38">
        <v>109</v>
      </c>
      <c r="O13" s="38">
        <f t="shared" si="11"/>
        <v>64.870445344129564</v>
      </c>
      <c r="P13" s="38">
        <f t="shared" si="12"/>
        <v>40.875</v>
      </c>
      <c r="Q13" s="38">
        <f t="shared" si="13"/>
        <v>68.125</v>
      </c>
      <c r="R13" s="38">
        <f t="shared" si="14"/>
        <v>44.129554655870443</v>
      </c>
      <c r="S13" s="39">
        <f t="shared" si="15"/>
        <v>-3.2545546558704359</v>
      </c>
      <c r="T13" s="39">
        <f t="shared" si="16"/>
        <v>-3.254554655870443</v>
      </c>
      <c r="U13" t="s">
        <v>183</v>
      </c>
      <c r="V13" t="s">
        <v>184</v>
      </c>
      <c r="W13" t="s">
        <v>472</v>
      </c>
      <c r="X13" t="s">
        <v>460</v>
      </c>
      <c r="Y13" s="41"/>
    </row>
    <row r="14" spans="1:25" s="35" customFormat="1" ht="15" x14ac:dyDescent="0.25">
      <c r="A14">
        <v>2.0099999999999998</v>
      </c>
      <c r="B14">
        <v>1.9</v>
      </c>
      <c r="C14" s="29">
        <f t="shared" si="0"/>
        <v>2.3828227284629522E-2</v>
      </c>
      <c r="D14" s="30">
        <f>IF(OR($A14="",$B14=""),"",A14*'MPTO_working_2-way'!$G13)</f>
        <v>2.0578947368421052</v>
      </c>
      <c r="E14" s="32">
        <f>IF(OR($A14="",$B14=""),"",B14*'MPTO_working_2-way'!$G13)</f>
        <v>1.9452736318407959</v>
      </c>
      <c r="F14" s="30">
        <f>IF(OR($A14="",$B14=""),"",'MPTO_working_2-way'!D13)</f>
        <v>2.05931517929361</v>
      </c>
      <c r="G14" s="32">
        <f>IF(OR($A14="",$B14=""),"",'MPTO_working_2-way'!E13)</f>
        <v>1.9440061084245355</v>
      </c>
      <c r="H14" s="30">
        <f>IF(OR($A14="",$B14=""),"",'OddsRatio_working_2-way'!M13)</f>
        <v>2.0593499054713802</v>
      </c>
      <c r="I14" s="30">
        <f>IF(OR($A14="",$B14=""),"",'OddsRatio_working_2-way'!N13)</f>
        <v>1.9439751632913294</v>
      </c>
      <c r="J14" s="30">
        <f>IF('Log_working_2-way'!$D13="","",A14^('Log_working_2-way'!$D13))</f>
        <v>2.0599919987911819</v>
      </c>
      <c r="K14" s="32">
        <f>IF('Log_working_2-way'!$D13="","",B14^('Log_working_2-way'!$D13))</f>
        <v>1.9434033475162076</v>
      </c>
      <c r="L14" s="37">
        <f t="shared" si="9"/>
        <v>0.48593350383631717</v>
      </c>
      <c r="M14" s="37">
        <f t="shared" si="10"/>
        <v>0.51406649616368294</v>
      </c>
      <c r="N14" s="38">
        <v>110</v>
      </c>
      <c r="O14" s="38">
        <f t="shared" si="11"/>
        <v>55.273631840796007</v>
      </c>
      <c r="P14" s="38">
        <f t="shared" si="12"/>
        <v>52.105263157894733</v>
      </c>
      <c r="Q14" s="38">
        <f t="shared" si="13"/>
        <v>57.89473684210526</v>
      </c>
      <c r="R14" s="38">
        <f t="shared" si="14"/>
        <v>54.726368159203986</v>
      </c>
      <c r="S14" s="39">
        <f t="shared" si="15"/>
        <v>-2.6211050013092532</v>
      </c>
      <c r="T14" s="39">
        <f t="shared" si="16"/>
        <v>-2.6211050013092532</v>
      </c>
      <c r="U14" t="s">
        <v>185</v>
      </c>
      <c r="V14" t="s">
        <v>186</v>
      </c>
      <c r="W14" t="s">
        <v>472</v>
      </c>
      <c r="X14" t="s">
        <v>460</v>
      </c>
      <c r="Y14" s="41"/>
    </row>
    <row r="15" spans="1:25" ht="15" x14ac:dyDescent="0.25">
      <c r="A15">
        <v>2.2799999999999998</v>
      </c>
      <c r="B15">
        <v>1.68</v>
      </c>
      <c r="C15" s="29">
        <f t="shared" si="0"/>
        <v>3.383458646616555E-2</v>
      </c>
      <c r="D15" s="30">
        <f>IF(OR($A15="",$B15=""),"",A15*'MPTO_working_2-way'!$G14)</f>
        <v>2.3571428571428572</v>
      </c>
      <c r="E15" s="32">
        <f>IF(OR($A15="",$B15=""),"",B15*'MPTO_working_2-way'!$G14)</f>
        <v>1.736842105263158</v>
      </c>
      <c r="F15" s="30">
        <f>IF(OR($A15="",$B15=""),"",'MPTO_working_2-way'!D14)</f>
        <v>2.3714710252600297</v>
      </c>
      <c r="G15" s="32">
        <f>IF(OR($A15="",$B15=""),"",'MPTO_working_2-way'!E14)</f>
        <v>1.7291440953412784</v>
      </c>
      <c r="H15" s="30">
        <f>IF(OR($A15="",$B15=""),"",'OddsRatio_working_2-way'!M14)</f>
        <v>2.3719886811400706</v>
      </c>
      <c r="I15" s="30">
        <f>IF(OR($A15="",$B15=""),"",'OddsRatio_working_2-way'!N14)</f>
        <v>1.728868986855663</v>
      </c>
      <c r="J15" s="30">
        <f>IF('Log_working_2-way'!$D14="","",A15^('Log_working_2-way'!$D14))</f>
        <v>2.3786002597874161</v>
      </c>
      <c r="K15" s="32">
        <f>IF('Log_working_2-way'!$D14="","",B15^('Log_working_2-way'!$D14))</f>
        <v>1.7253734306956654</v>
      </c>
      <c r="L15" s="37">
        <f t="shared" si="9"/>
        <v>0.42424242424242425</v>
      </c>
      <c r="M15" s="37">
        <f t="shared" si="10"/>
        <v>0.57575757575757569</v>
      </c>
      <c r="N15" s="38">
        <v>111</v>
      </c>
      <c r="O15" s="38">
        <f t="shared" si="11"/>
        <v>62.315789473684205</v>
      </c>
      <c r="P15" s="38">
        <f t="shared" si="12"/>
        <v>44.928571428571423</v>
      </c>
      <c r="Q15" s="38">
        <f t="shared" si="13"/>
        <v>66.071428571428569</v>
      </c>
      <c r="R15" s="38">
        <f t="shared" si="14"/>
        <v>48.684210526315795</v>
      </c>
      <c r="S15" s="39">
        <f t="shared" si="15"/>
        <v>-3.7556390977443641</v>
      </c>
      <c r="T15" s="39">
        <f t="shared" si="16"/>
        <v>-3.7556390977443712</v>
      </c>
      <c r="U15" t="s">
        <v>187</v>
      </c>
      <c r="V15" t="s">
        <v>188</v>
      </c>
      <c r="W15" t="s">
        <v>473</v>
      </c>
      <c r="X15" t="s">
        <v>460</v>
      </c>
      <c r="Y15" s="41"/>
    </row>
    <row r="16" spans="1:25" ht="15" x14ac:dyDescent="0.25">
      <c r="A16">
        <v>2.02</v>
      </c>
      <c r="B16">
        <v>1.87</v>
      </c>
      <c r="C16" s="29">
        <f t="shared" si="0"/>
        <v>2.9808863239265015E-2</v>
      </c>
      <c r="D16" s="30">
        <f>IF(OR($A16="",$B16=""),"",A16*'MPTO_working_2-way'!$G15)</f>
        <v>2.0802139037433154</v>
      </c>
      <c r="E16" s="32">
        <f>IF(OR($A16="",$B16=""),"",B16*'MPTO_working_2-way'!$G15)</f>
        <v>1.9257425742574257</v>
      </c>
      <c r="F16" s="30">
        <f>IF(OR($A16="",$B16=""),"",'MPTO_working_2-way'!D15)</f>
        <v>2.082703865027292</v>
      </c>
      <c r="G16" s="32">
        <f>IF(OR($A16="",$B16=""),"",'MPTO_working_2-way'!E15)</f>
        <v>1.9236135865967305</v>
      </c>
      <c r="H16" s="30">
        <f>IF(OR($A16="",$B16=""),"",'OddsRatio_working_2-way'!M15)</f>
        <v>2.0827805840074194</v>
      </c>
      <c r="I16" s="30">
        <f>IF(OR($A16="",$B16=""),"",'OddsRatio_working_2-way'!N15)</f>
        <v>1.9235481451827992</v>
      </c>
      <c r="J16" s="30">
        <f>IF('Log_working_2-way'!$D15="","",A16^('Log_working_2-way'!$D15))</f>
        <v>2.0839128581602959</v>
      </c>
      <c r="K16" s="32">
        <f>IF('Log_working_2-way'!$D15="","",B16^('Log_working_2-way'!$D15))</f>
        <v>1.9225833907877643</v>
      </c>
      <c r="L16" s="37">
        <f t="shared" si="9"/>
        <v>0.48071979434447304</v>
      </c>
      <c r="M16" s="37">
        <f t="shared" si="10"/>
        <v>0.51928020565552702</v>
      </c>
      <c r="N16" s="38">
        <v>112</v>
      </c>
      <c r="O16" s="38">
        <f t="shared" si="11"/>
        <v>56.554455445544555</v>
      </c>
      <c r="P16" s="38">
        <f t="shared" si="12"/>
        <v>52.106951871657742</v>
      </c>
      <c r="Q16" s="38">
        <f t="shared" si="13"/>
        <v>59.893048128342237</v>
      </c>
      <c r="R16" s="38">
        <f t="shared" si="14"/>
        <v>55.445544554455445</v>
      </c>
      <c r="S16" s="39">
        <f t="shared" si="15"/>
        <v>-3.3385926827976817</v>
      </c>
      <c r="T16" s="39">
        <f t="shared" si="16"/>
        <v>-3.338592682797703</v>
      </c>
      <c r="U16" t="s">
        <v>189</v>
      </c>
      <c r="V16" t="s">
        <v>190</v>
      </c>
      <c r="W16" t="s">
        <v>473</v>
      </c>
      <c r="X16" t="s">
        <v>460</v>
      </c>
      <c r="Y16" s="41"/>
    </row>
    <row r="17" spans="1:25" ht="15" x14ac:dyDescent="0.25">
      <c r="A17">
        <v>1.88</v>
      </c>
      <c r="B17">
        <v>2.0099999999999998</v>
      </c>
      <c r="C17" s="29">
        <f t="shared" si="0"/>
        <v>2.9427331427966497E-2</v>
      </c>
      <c r="D17" s="30">
        <f>IF(OR($A17="",$B17=""),"",A17*'MPTO_working_2-way'!$G16)</f>
        <v>1.9353233830845769</v>
      </c>
      <c r="E17" s="32">
        <f>IF(OR($A17="",$B17=""),"",B17*'MPTO_working_2-way'!$G16)</f>
        <v>2.0691489361702122</v>
      </c>
      <c r="F17" s="30">
        <f>IF(OR($A17="",$B17=""),"",'MPTO_working_2-way'!D16)</f>
        <v>1.9334834220221038</v>
      </c>
      <c r="G17" s="32">
        <f>IF(OR($A17="",$B17=""),"",'MPTO_working_2-way'!E16)</f>
        <v>2.0712563034422273</v>
      </c>
      <c r="H17" s="30">
        <f>IF(OR($A17="",$B17=""),"",'OddsRatio_working_2-way'!M16)</f>
        <v>1.9334276237142709</v>
      </c>
      <c r="I17" s="30">
        <f>IF(OR($A17="",$B17=""),"",'OddsRatio_working_2-way'!N16)</f>
        <v>2.0713203408538785</v>
      </c>
      <c r="J17" s="30">
        <f>IF('Log_working_2-way'!$D16="","",A17^('Log_working_2-way'!$D16))</f>
        <v>1.9325939690668699</v>
      </c>
      <c r="K17" s="32">
        <f>IF('Log_working_2-way'!$D16="","",B17^('Log_working_2-way'!$D16))</f>
        <v>2.0722780043286777</v>
      </c>
      <c r="L17" s="37">
        <f t="shared" si="9"/>
        <v>0.5167095115681235</v>
      </c>
      <c r="M17" s="37">
        <f t="shared" si="10"/>
        <v>0.48329048843187672</v>
      </c>
      <c r="N17" s="38">
        <v>113</v>
      </c>
      <c r="O17" s="38">
        <f t="shared" si="11"/>
        <v>52.89361702127659</v>
      </c>
      <c r="P17" s="38">
        <f t="shared" si="12"/>
        <v>56.781094527363173</v>
      </c>
      <c r="Q17" s="38">
        <f t="shared" si="13"/>
        <v>56.218905472636827</v>
      </c>
      <c r="R17" s="38">
        <f t="shared" si="14"/>
        <v>60.106382978723403</v>
      </c>
      <c r="S17" s="39">
        <f t="shared" si="15"/>
        <v>-3.3252884513602368</v>
      </c>
      <c r="T17" s="39">
        <f t="shared" si="16"/>
        <v>-3.3252884513602297</v>
      </c>
      <c r="U17" t="s">
        <v>191</v>
      </c>
      <c r="V17" t="s">
        <v>192</v>
      </c>
      <c r="W17" t="s">
        <v>474</v>
      </c>
      <c r="X17" t="s">
        <v>460</v>
      </c>
      <c r="Y17" s="41"/>
    </row>
    <row r="18" spans="1:25" ht="15" x14ac:dyDescent="0.25">
      <c r="A18">
        <v>2.11</v>
      </c>
      <c r="B18">
        <v>1.78</v>
      </c>
      <c r="C18" s="29">
        <f t="shared" si="0"/>
        <v>3.5731402098088338E-2</v>
      </c>
      <c r="D18" s="30">
        <f>IF(OR($A18="",$B18=""),"",A18*'MPTO_working_2-way'!$G17)</f>
        <v>2.1853932584269664</v>
      </c>
      <c r="E18" s="32">
        <f>IF(OR($A18="",$B18=""),"",B18*'MPTO_working_2-way'!$G17)</f>
        <v>1.8436018957345972</v>
      </c>
      <c r="F18" s="30">
        <f>IF(OR($A18="",$B18=""),"",'MPTO_working_2-way'!D17)</f>
        <v>2.1926557300484557</v>
      </c>
      <c r="G18" s="32">
        <f>IF(OR($A18="",$B18=""),"",'MPTO_working_2-way'!E17)</f>
        <v>1.8384649273092173</v>
      </c>
      <c r="H18" s="30">
        <f>IF(OR($A18="",$B18=""),"",'OddsRatio_working_2-way'!M17)</f>
        <v>2.192927878405448</v>
      </c>
      <c r="I18" s="30">
        <f>IF(OR($A18="",$B18=""),"",'OddsRatio_working_2-way'!N17)</f>
        <v>1.838273644284909</v>
      </c>
      <c r="J18" s="30">
        <f>IF('Log_working_2-way'!$D17="","",A18^('Log_working_2-way'!$D17))</f>
        <v>2.1962612557480616</v>
      </c>
      <c r="K18" s="32">
        <f>IF('Log_working_2-way'!$D17="","",B18^('Log_working_2-way'!$D17))</f>
        <v>1.8359377980310738</v>
      </c>
      <c r="L18" s="37">
        <f t="shared" si="9"/>
        <v>0.45758354755784059</v>
      </c>
      <c r="M18" s="37">
        <f t="shared" si="10"/>
        <v>0.54241645244215941</v>
      </c>
      <c r="N18" s="38">
        <v>114</v>
      </c>
      <c r="O18" s="38">
        <f t="shared" si="11"/>
        <v>59.97156398104265</v>
      </c>
      <c r="P18" s="38">
        <f t="shared" si="12"/>
        <v>49.955056179775291</v>
      </c>
      <c r="Q18" s="38">
        <f t="shared" si="13"/>
        <v>64.044943820224717</v>
      </c>
      <c r="R18" s="38">
        <f t="shared" si="14"/>
        <v>54.02843601895735</v>
      </c>
      <c r="S18" s="39">
        <f t="shared" si="15"/>
        <v>-4.073379839182067</v>
      </c>
      <c r="T18" s="39">
        <f t="shared" si="16"/>
        <v>-4.0733798391820599</v>
      </c>
      <c r="U18" t="s">
        <v>193</v>
      </c>
      <c r="V18" t="s">
        <v>194</v>
      </c>
      <c r="W18" t="s">
        <v>464</v>
      </c>
      <c r="X18" t="s">
        <v>461</v>
      </c>
      <c r="Y18" s="41"/>
    </row>
    <row r="19" spans="1:25" ht="15" x14ac:dyDescent="0.25">
      <c r="A19">
        <v>1.62</v>
      </c>
      <c r="B19">
        <v>2.37</v>
      </c>
      <c r="C19" s="29">
        <f t="shared" si="0"/>
        <v>3.9224878887325954E-2</v>
      </c>
      <c r="D19" s="30">
        <f>IF(OR($A19="",$B19=""),"",A19*'MPTO_working_2-way'!$G18)</f>
        <v>1.6835443037974682</v>
      </c>
      <c r="E19" s="32">
        <f>IF(OR($A19="",$B19=""),"",B19*'MPTO_working_2-way'!$G18)</f>
        <v>2.4629629629629628</v>
      </c>
      <c r="F19" s="30">
        <f>IF(OR($A19="",$B19=""),"",'MPTO_working_2-way'!D18)</f>
        <v>1.6731598901817231</v>
      </c>
      <c r="G19" s="32">
        <f>IF(OR($A19="",$B19=""),"",'MPTO_working_2-way'!E18)</f>
        <v>2.4855311711011843</v>
      </c>
      <c r="H19" s="30">
        <f>IF(OR($A19="",$B19=""),"",'OddsRatio_working_2-way'!M18)</f>
        <v>1.672721892408406</v>
      </c>
      <c r="I19" s="30">
        <f>IF(OR($A19="",$B19=""),"",'OddsRatio_working_2-way'!N18)</f>
        <v>2.4864983751605103</v>
      </c>
      <c r="J19" s="30">
        <f>IF('Log_working_2-way'!$D18="","",A19^('Log_working_2-way'!$D18))</f>
        <v>1.6679875530598065</v>
      </c>
      <c r="K19" s="32">
        <f>IF('Log_working_2-way'!$D18="","",B19^('Log_working_2-way'!$D18))</f>
        <v>2.4970338824714675</v>
      </c>
      <c r="L19" s="37">
        <f t="shared" si="9"/>
        <v>0.59398496240601506</v>
      </c>
      <c r="M19" s="37">
        <f t="shared" si="10"/>
        <v>0.406015037593985</v>
      </c>
      <c r="N19" s="38">
        <v>115</v>
      </c>
      <c r="O19" s="38">
        <f t="shared" si="11"/>
        <v>44.012345679012348</v>
      </c>
      <c r="P19" s="38">
        <f t="shared" si="12"/>
        <v>66.476793248945143</v>
      </c>
      <c r="Q19" s="38">
        <f t="shared" si="13"/>
        <v>48.52320675105485</v>
      </c>
      <c r="R19" s="38">
        <f t="shared" si="14"/>
        <v>70.987654320987644</v>
      </c>
      <c r="S19" s="39">
        <f t="shared" si="15"/>
        <v>-4.510861072042502</v>
      </c>
      <c r="T19" s="39">
        <f t="shared" si="16"/>
        <v>-4.510861072042502</v>
      </c>
      <c r="U19" t="s">
        <v>195</v>
      </c>
      <c r="V19" t="s">
        <v>196</v>
      </c>
      <c r="W19" t="s">
        <v>464</v>
      </c>
      <c r="X19" t="s">
        <v>461</v>
      </c>
      <c r="Y19" s="41"/>
    </row>
    <row r="20" spans="1:25" ht="15" x14ac:dyDescent="0.25">
      <c r="A20">
        <v>1.93</v>
      </c>
      <c r="B20">
        <v>1.98</v>
      </c>
      <c r="C20" s="29">
        <f t="shared" si="0"/>
        <v>2.3185220076411994E-2</v>
      </c>
      <c r="D20" s="30">
        <f>IF(OR($A20="",$B20=""),"",A20*'MPTO_working_2-way'!$G19)</f>
        <v>1.9747474747474751</v>
      </c>
      <c r="E20" s="32">
        <f>IF(OR($A20="",$B20=""),"",B20*'MPTO_working_2-way'!$G19)</f>
        <v>2.0259067357512959</v>
      </c>
      <c r="F20" s="30">
        <f>IF(OR($A20="",$B20=""),"",'MPTO_working_2-way'!D19)</f>
        <v>1.974169551066798</v>
      </c>
      <c r="G20" s="32">
        <f>IF(OR($A20="",$B20=""),"",'MPTO_working_2-way'!E19)</f>
        <v>2.0265153523890338</v>
      </c>
      <c r="H20" s="30">
        <f>IF(OR($A20="",$B20=""),"",'OddsRatio_working_2-way'!M19)</f>
        <v>1.9741558354989901</v>
      </c>
      <c r="I20" s="30">
        <f>IF(OR($A20="",$B20=""),"",'OddsRatio_working_2-way'!N19)</f>
        <v>2.0265298051494733</v>
      </c>
      <c r="J20" s="30">
        <f>IF('Log_working_2-way'!$D19="","",A20^('Log_working_2-way'!$D19))</f>
        <v>1.9738951466986834</v>
      </c>
      <c r="K20" s="32">
        <f>IF('Log_working_2-way'!$D19="","",B20^('Log_working_2-way'!$D19))</f>
        <v>2.0268045830085555</v>
      </c>
      <c r="L20" s="37">
        <f t="shared" si="9"/>
        <v>0.50639386189258306</v>
      </c>
      <c r="M20" s="37">
        <f t="shared" si="10"/>
        <v>0.49360613810741677</v>
      </c>
      <c r="N20" s="38">
        <v>116</v>
      </c>
      <c r="O20" s="38">
        <f t="shared" si="11"/>
        <v>55.896373056994825</v>
      </c>
      <c r="P20" s="38">
        <f t="shared" si="12"/>
        <v>57.414141414141419</v>
      </c>
      <c r="Q20" s="38">
        <f t="shared" si="13"/>
        <v>58.585858585858588</v>
      </c>
      <c r="R20" s="38">
        <f t="shared" si="14"/>
        <v>60.103626943005189</v>
      </c>
      <c r="S20" s="39">
        <f t="shared" si="15"/>
        <v>-2.6894855288637629</v>
      </c>
      <c r="T20" s="39">
        <f t="shared" si="16"/>
        <v>-2.68948552886377</v>
      </c>
      <c r="U20" t="s">
        <v>197</v>
      </c>
      <c r="V20" t="s">
        <v>198</v>
      </c>
      <c r="W20" t="s">
        <v>465</v>
      </c>
      <c r="X20" t="s">
        <v>461</v>
      </c>
      <c r="Y20" s="41"/>
    </row>
    <row r="21" spans="1:25" ht="15" x14ac:dyDescent="0.25">
      <c r="A21">
        <v>1.42</v>
      </c>
      <c r="B21">
        <v>3.02</v>
      </c>
      <c r="C21" s="29">
        <f t="shared" si="0"/>
        <v>3.5351179927245679E-2</v>
      </c>
      <c r="D21" s="30">
        <f>IF(OR($A21="",$B21=""),"",A21*'MPTO_working_2-way'!$G20)</f>
        <v>1.4701986754966887</v>
      </c>
      <c r="E21" s="32">
        <f>IF(OR($A21="",$B21=""),"",B21*'MPTO_working_2-way'!$G20)</f>
        <v>3.126760563380282</v>
      </c>
      <c r="F21" s="30">
        <f>IF(OR($A21="",$B21=""),"",'MPTO_working_2-way'!D20)</f>
        <v>1.4565586576998846</v>
      </c>
      <c r="G21" s="32">
        <f>IF(OR($A21="",$B21=""),"",'MPTO_working_2-way'!E20)</f>
        <v>3.1902990626394887</v>
      </c>
      <c r="H21" s="30">
        <f>IF(OR($A21="",$B21=""),"",'OddsRatio_working_2-way'!M20)</f>
        <v>1.4559833243433447</v>
      </c>
      <c r="I21" s="30">
        <f>IF(OR($A21="",$B21=""),"",'OddsRatio_working_2-way'!N20)</f>
        <v>3.1930626551751344</v>
      </c>
      <c r="J21" s="30">
        <f>IF('Log_working_2-way'!$D20="","",A21^('Log_working_2-way'!$D20))</f>
        <v>1.449707964086264</v>
      </c>
      <c r="K21" s="32">
        <f>IF('Log_working_2-way'!$D20="","",B21^('Log_working_2-way'!$D20))</f>
        <v>3.2236653114010156</v>
      </c>
      <c r="L21" s="37">
        <f t="shared" si="9"/>
        <v>0.68018018018018023</v>
      </c>
      <c r="M21" s="37">
        <f t="shared" si="10"/>
        <v>0.31981981981981977</v>
      </c>
      <c r="N21" s="38">
        <v>117</v>
      </c>
      <c r="O21" s="38">
        <f t="shared" si="11"/>
        <v>34.605633802816897</v>
      </c>
      <c r="P21" s="38">
        <f t="shared" si="12"/>
        <v>78.258278145695357</v>
      </c>
      <c r="Q21" s="38">
        <f t="shared" si="13"/>
        <v>38.741721854304636</v>
      </c>
      <c r="R21" s="38">
        <f t="shared" si="14"/>
        <v>82.394366197183103</v>
      </c>
      <c r="S21" s="39">
        <f t="shared" si="15"/>
        <v>-4.1360880514877394</v>
      </c>
      <c r="T21" s="39">
        <f t="shared" si="16"/>
        <v>-4.1360880514877465</v>
      </c>
      <c r="U21" t="s">
        <v>199</v>
      </c>
      <c r="V21" t="s">
        <v>200</v>
      </c>
      <c r="W21" t="s">
        <v>465</v>
      </c>
      <c r="X21" t="s">
        <v>461</v>
      </c>
      <c r="Y21" s="41"/>
    </row>
    <row r="22" spans="1:25" ht="15" x14ac:dyDescent="0.25">
      <c r="A22">
        <v>1.47</v>
      </c>
      <c r="B22">
        <v>2.84</v>
      </c>
      <c r="C22" s="29">
        <f t="shared" si="0"/>
        <v>3.2384784899875507E-2</v>
      </c>
      <c r="D22" s="30">
        <f>IF(OR($A22="",$B22=""),"",A22*'MPTO_working_2-way'!$G21)</f>
        <v>1.517605633802817</v>
      </c>
      <c r="E22" s="32">
        <f>IF(OR($A22="",$B22=""),"",B22*'MPTO_working_2-way'!$G21)</f>
        <v>2.9319727891156462</v>
      </c>
      <c r="F22" s="30">
        <f>IF(OR($A22="",$B22=""),"",'MPTO_working_2-way'!D21)</f>
        <v>1.5058433126532969</v>
      </c>
      <c r="G22" s="32">
        <f>IF(OR($A22="",$B22=""),"",'MPTO_working_2-way'!E21)</f>
        <v>2.9768967484312605</v>
      </c>
      <c r="H22" s="30">
        <f>IF(OR($A22="",$B22=""),"",'OddsRatio_working_2-way'!M21)</f>
        <v>1.5054055625027252</v>
      </c>
      <c r="I22" s="30">
        <f>IF(OR($A22="",$B22=""),"",'OddsRatio_working_2-way'!N21)</f>
        <v>2.9786090106489649</v>
      </c>
      <c r="J22" s="30">
        <f>IF('Log_working_2-way'!$D21="","",A22^('Log_working_2-way'!$D21))</f>
        <v>1.500023054392376</v>
      </c>
      <c r="K22" s="32">
        <f>IF('Log_working_2-way'!$D21="","",B22^('Log_working_2-way'!$D21))</f>
        <v>2.9999077866819808</v>
      </c>
      <c r="L22" s="37">
        <f t="shared" si="9"/>
        <v>0.65893271461716929</v>
      </c>
      <c r="M22" s="37">
        <f t="shared" si="10"/>
        <v>0.34106728538283065</v>
      </c>
      <c r="N22" s="38">
        <v>118</v>
      </c>
      <c r="O22" s="38">
        <f t="shared" si="11"/>
        <v>37.72789115646259</v>
      </c>
      <c r="P22" s="38">
        <f t="shared" si="12"/>
        <v>76.450704225352126</v>
      </c>
      <c r="Q22" s="38">
        <f t="shared" si="13"/>
        <v>41.549295774647888</v>
      </c>
      <c r="R22" s="38">
        <f t="shared" si="14"/>
        <v>80.27210884353741</v>
      </c>
      <c r="S22" s="39">
        <f t="shared" si="15"/>
        <v>-3.8214046181852979</v>
      </c>
      <c r="T22" s="39">
        <f t="shared" si="16"/>
        <v>-3.8214046181852837</v>
      </c>
      <c r="U22" t="s">
        <v>201</v>
      </c>
      <c r="V22" t="s">
        <v>202</v>
      </c>
      <c r="W22" t="s">
        <v>465</v>
      </c>
      <c r="X22" t="s">
        <v>461</v>
      </c>
      <c r="Y22" s="41"/>
    </row>
    <row r="23" spans="1:25" ht="15" x14ac:dyDescent="0.25">
      <c r="A23">
        <v>1.74</v>
      </c>
      <c r="B23">
        <v>2.2000000000000002</v>
      </c>
      <c r="C23" s="29">
        <f t="shared" si="0"/>
        <v>2.925809822361547E-2</v>
      </c>
      <c r="D23" s="30">
        <f>IF(OR($A23="",$B23=""),"",A23*'MPTO_working_2-way'!$G22)</f>
        <v>1.790909090909091</v>
      </c>
      <c r="E23" s="32">
        <f>IF(OR($A23="",$B23=""),"",B23*'MPTO_working_2-way'!$G22)</f>
        <v>2.264367816091954</v>
      </c>
      <c r="F23" s="30">
        <f>IF(OR($A23="",$B23=""),"",'MPTO_working_2-way'!D22)</f>
        <v>1.78544776119403</v>
      </c>
      <c r="G23" s="32">
        <f>IF(OR($A23="",$B23=""),"",'MPTO_working_2-way'!E22)</f>
        <v>2.2731591448931119</v>
      </c>
      <c r="H23" s="30">
        <f>IF(OR($A23="",$B23=""),"",'OddsRatio_working_2-way'!M22)</f>
        <v>1.7852812659593167</v>
      </c>
      <c r="I23" s="30">
        <f>IF(OR($A23="",$B23=""),"",'OddsRatio_working_2-way'!N22)</f>
        <v>2.2734290799340271</v>
      </c>
      <c r="J23" s="30">
        <f>IF('Log_working_2-way'!$D22="","",A23^('Log_working_2-way'!$D22))</f>
        <v>1.7828096647750074</v>
      </c>
      <c r="K23" s="32">
        <f>IF('Log_working_2-way'!$D22="","",B23^('Log_working_2-way'!$D22))</f>
        <v>2.2774497365044657</v>
      </c>
      <c r="L23" s="37">
        <f t="shared" si="9"/>
        <v>0.55837563451776651</v>
      </c>
      <c r="M23" s="37">
        <f t="shared" si="10"/>
        <v>0.44162436548223349</v>
      </c>
      <c r="N23" s="38">
        <v>119</v>
      </c>
      <c r="O23" s="38">
        <f t="shared" si="11"/>
        <v>50.609195402298852</v>
      </c>
      <c r="P23" s="38">
        <f t="shared" si="12"/>
        <v>64.909090909090907</v>
      </c>
      <c r="Q23" s="38">
        <f t="shared" si="13"/>
        <v>54.090909090909086</v>
      </c>
      <c r="R23" s="38">
        <f t="shared" si="14"/>
        <v>68.390804597701148</v>
      </c>
      <c r="S23" s="39">
        <f t="shared" si="15"/>
        <v>-3.4817136886102347</v>
      </c>
      <c r="T23" s="39">
        <f t="shared" si="16"/>
        <v>-3.4817136886102418</v>
      </c>
      <c r="U23" t="s">
        <v>203</v>
      </c>
      <c r="V23" t="s">
        <v>204</v>
      </c>
      <c r="W23" t="s">
        <v>465</v>
      </c>
      <c r="X23" t="s">
        <v>461</v>
      </c>
      <c r="Y23" s="41"/>
    </row>
    <row r="24" spans="1:25" ht="15" x14ac:dyDescent="0.25">
      <c r="A24">
        <v>1.7</v>
      </c>
      <c r="B24">
        <v>2.2599999999999998</v>
      </c>
      <c r="C24" s="29">
        <f t="shared" si="0"/>
        <v>3.0713170223841679E-2</v>
      </c>
      <c r="D24" s="30">
        <f>IF(OR($A24="",$B24=""),"",A24*'MPTO_working_2-way'!$G23)</f>
        <v>1.7522123893805308</v>
      </c>
      <c r="E24" s="32">
        <f>IF(OR($A24="",$B24=""),"",B24*'MPTO_working_2-way'!$G23)</f>
        <v>2.3294117647058821</v>
      </c>
      <c r="F24" s="30">
        <f>IF(OR($A24="",$B24=""),"",'MPTO_working_2-way'!D23)</f>
        <v>1.7455701953657428</v>
      </c>
      <c r="G24" s="32">
        <f>IF(OR($A24="",$B24=""),"",'MPTO_working_2-way'!E23)</f>
        <v>2.3412553321145642</v>
      </c>
      <c r="H24" s="30">
        <f>IF(OR($A24="",$B24=""),"",'OddsRatio_working_2-way'!M23)</f>
        <v>1.7453559924999296</v>
      </c>
      <c r="I24" s="30">
        <f>IF(OR($A24="",$B24=""),"",'OddsRatio_working_2-way'!N23)</f>
        <v>2.3416407864998732</v>
      </c>
      <c r="J24" s="30">
        <f>IF('Log_working_2-way'!$D23="","",A24^('Log_working_2-way'!$D23))</f>
        <v>1.7423463494336857</v>
      </c>
      <c r="K24" s="32">
        <f>IF('Log_working_2-way'!$D23="","",B24^('Log_working_2-way'!$D23))</f>
        <v>2.3470801072340981</v>
      </c>
      <c r="L24" s="37">
        <f t="shared" si="9"/>
        <v>0.57070707070707072</v>
      </c>
      <c r="M24" s="37">
        <f t="shared" si="10"/>
        <v>0.42929292929292934</v>
      </c>
      <c r="N24" s="38">
        <v>120</v>
      </c>
      <c r="O24" s="38">
        <f t="shared" si="11"/>
        <v>49.411764705882355</v>
      </c>
      <c r="P24" s="38">
        <f t="shared" si="12"/>
        <v>66.902654867256629</v>
      </c>
      <c r="Q24" s="38">
        <f t="shared" si="13"/>
        <v>53.097345132743364</v>
      </c>
      <c r="R24" s="38">
        <f t="shared" si="14"/>
        <v>70.588235294117652</v>
      </c>
      <c r="S24" s="39">
        <f t="shared" si="15"/>
        <v>-3.6855804268610086</v>
      </c>
      <c r="T24" s="39">
        <f t="shared" si="16"/>
        <v>-3.6855804268610228</v>
      </c>
      <c r="U24" t="s">
        <v>205</v>
      </c>
      <c r="V24" t="s">
        <v>206</v>
      </c>
      <c r="W24" t="s">
        <v>465</v>
      </c>
      <c r="X24" t="s">
        <v>461</v>
      </c>
      <c r="Y24" s="41"/>
    </row>
    <row r="25" spans="1:25" ht="15" x14ac:dyDescent="0.25">
      <c r="A25">
        <v>1.9</v>
      </c>
      <c r="B25">
        <v>2</v>
      </c>
      <c r="C25" s="29">
        <f t="shared" si="0"/>
        <v>2.631578947368407E-2</v>
      </c>
      <c r="D25" s="30">
        <f>IF(OR($A25="",$B25=""),"",A25*'MPTO_working_2-way'!$G24)</f>
        <v>1.9499999999999997</v>
      </c>
      <c r="E25" s="32">
        <f>IF(OR($A25="",$B25=""),"",B25*'MPTO_working_2-way'!$G24)</f>
        <v>2.0526315789473681</v>
      </c>
      <c r="F25" s="30">
        <f>IF(OR($A25="",$B25=""),"",'MPTO_working_2-way'!D24)</f>
        <v>1.9487179487179485</v>
      </c>
      <c r="G25" s="32">
        <f>IF(OR($A25="",$B25=""),"",'MPTO_working_2-way'!E24)</f>
        <v>2.0540540540540539</v>
      </c>
      <c r="H25" s="30">
        <f>IF(OR($A25="",$B25=""),"",'OddsRatio_working_2-way'!M24)</f>
        <v>1.9486832980505142</v>
      </c>
      <c r="I25" s="30">
        <f>IF(OR($A25="",$B25=""),"",'OddsRatio_working_2-way'!N24)</f>
        <v>2.0540925533894594</v>
      </c>
      <c r="J25" s="30">
        <f>IF('Log_working_2-way'!$D24="","",A25^('Log_working_2-way'!$D24))</f>
        <v>1.9481037356763915</v>
      </c>
      <c r="K25" s="32">
        <f>IF('Log_working_2-way'!$D24="","",B25^('Log_working_2-way'!$D24))</f>
        <v>2.0547369052254369</v>
      </c>
      <c r="L25" s="37">
        <f t="shared" si="9"/>
        <v>0.51282051282051289</v>
      </c>
      <c r="M25" s="37">
        <f t="shared" si="10"/>
        <v>0.48717948717948723</v>
      </c>
      <c r="N25" s="38">
        <v>121</v>
      </c>
      <c r="O25" s="38">
        <f t="shared" si="11"/>
        <v>57.315789473684198</v>
      </c>
      <c r="P25" s="38">
        <f t="shared" si="12"/>
        <v>60.5</v>
      </c>
      <c r="Q25" s="38">
        <f t="shared" si="13"/>
        <v>60.5</v>
      </c>
      <c r="R25" s="38">
        <f t="shared" si="14"/>
        <v>63.684210526315788</v>
      </c>
      <c r="S25" s="39">
        <f t="shared" si="15"/>
        <v>-3.1842105263158018</v>
      </c>
      <c r="T25" s="39">
        <f t="shared" si="16"/>
        <v>-3.1842105263157876</v>
      </c>
      <c r="U25" t="s">
        <v>207</v>
      </c>
      <c r="V25" t="s">
        <v>208</v>
      </c>
      <c r="W25" t="s">
        <v>465</v>
      </c>
      <c r="X25" t="s">
        <v>461</v>
      </c>
      <c r="Y25" s="41"/>
    </row>
    <row r="26" spans="1:25" ht="15" x14ac:dyDescent="0.25">
      <c r="A26">
        <v>1.4</v>
      </c>
      <c r="B26">
        <v>3.06</v>
      </c>
      <c r="C26" s="29">
        <f t="shared" si="0"/>
        <v>4.1083099906629394E-2</v>
      </c>
      <c r="D26" s="30">
        <f>IF(OR($A26="",$B26=""),"",A26*'MPTO_working_2-way'!$G25)</f>
        <v>1.457516339869281</v>
      </c>
      <c r="E26" s="32">
        <f>IF(OR($A26="",$B26=""),"",B26*'MPTO_working_2-way'!$G25)</f>
        <v>3.1857142857142859</v>
      </c>
      <c r="F26" s="30">
        <f>IF(OR($A26="",$B26=""),"",'MPTO_working_2-way'!D25)</f>
        <v>1.4414535666218034</v>
      </c>
      <c r="G26" s="32">
        <f>IF(OR($A26="",$B26=""),"",'MPTO_working_2-way'!E25)</f>
        <v>3.2652439024390247</v>
      </c>
      <c r="H26" s="30">
        <f>IF(OR($A26="",$B26=""),"",'OddsRatio_working_2-way'!M25)</f>
        <v>1.4406526492392315</v>
      </c>
      <c r="I26" s="30">
        <f>IF(OR($A26="",$B26=""),"",'OddsRatio_working_2-way'!N25)</f>
        <v>3.2693611435820427</v>
      </c>
      <c r="J26" s="30">
        <f>IF('Log_working_2-way'!$D25="","",A26^('Log_working_2-way'!$D25))</f>
        <v>1.4332370793533979</v>
      </c>
      <c r="K26" s="32">
        <f>IF('Log_working_2-way'!$D25="","",B26^('Log_working_2-way'!$D25))</f>
        <v>3.3082050167315877</v>
      </c>
      <c r="L26" s="37">
        <f t="shared" si="9"/>
        <v>0.68609865470852016</v>
      </c>
      <c r="M26" s="37">
        <f t="shared" si="10"/>
        <v>0.31390134529147978</v>
      </c>
      <c r="N26" s="38">
        <v>122</v>
      </c>
      <c r="O26" s="38">
        <f t="shared" si="11"/>
        <v>34.857142857142847</v>
      </c>
      <c r="P26" s="38">
        <f t="shared" si="12"/>
        <v>82.130718954248366</v>
      </c>
      <c r="Q26" s="38">
        <f t="shared" si="13"/>
        <v>39.869281045751634</v>
      </c>
      <c r="R26" s="38">
        <f t="shared" si="14"/>
        <v>87.142857142857139</v>
      </c>
      <c r="S26" s="39">
        <f t="shared" si="15"/>
        <v>-5.0121381886087875</v>
      </c>
      <c r="T26" s="39">
        <f t="shared" si="16"/>
        <v>-5.0121381886087732</v>
      </c>
      <c r="U26" t="s">
        <v>209</v>
      </c>
      <c r="V26" t="s">
        <v>210</v>
      </c>
      <c r="W26" t="s">
        <v>466</v>
      </c>
      <c r="X26" t="s">
        <v>461</v>
      </c>
      <c r="Y26" s="41"/>
    </row>
    <row r="27" spans="1:25" ht="15" x14ac:dyDescent="0.25">
      <c r="A27">
        <v>1.75</v>
      </c>
      <c r="B27">
        <v>2.16</v>
      </c>
      <c r="C27" s="29">
        <f t="shared" si="0"/>
        <v>3.4391534391534417E-2</v>
      </c>
      <c r="D27" s="30">
        <f>IF(OR($A27="",$B27=""),"",A27*'MPTO_working_2-way'!$G26)</f>
        <v>1.8101851851851851</v>
      </c>
      <c r="E27" s="32">
        <f>IF(OR($A27="",$B27=""),"",B27*'MPTO_working_2-way'!$G26)</f>
        <v>2.2342857142857144</v>
      </c>
      <c r="F27" s="30">
        <f>IF(OR($A27="",$B27=""),"",'MPTO_working_2-way'!D26)</f>
        <v>1.8042959427207637</v>
      </c>
      <c r="G27" s="32">
        <f>IF(OR($A27="",$B27=""),"",'MPTO_working_2-way'!E26)</f>
        <v>2.2433234421364987</v>
      </c>
      <c r="H27" s="30">
        <f>IF(OR($A27="",$B27=""),"",'OddsRatio_working_2-way'!M26)</f>
        <v>1.8040844011283466</v>
      </c>
      <c r="I27" s="30">
        <f>IF(OR($A27="",$B27=""),"",'OddsRatio_working_2-way'!N26)</f>
        <v>2.2436505404118421</v>
      </c>
      <c r="J27" s="30">
        <f>IF('Log_working_2-way'!$D26="","",A27^('Log_working_2-way'!$D26))</f>
        <v>1.8014096722292445</v>
      </c>
      <c r="K27" s="32">
        <f>IF('Log_working_2-way'!$D26="","",B27^('Log_working_2-way'!$D26))</f>
        <v>2.2478012615174499</v>
      </c>
      <c r="L27" s="37">
        <f t="shared" si="9"/>
        <v>0.55242966751918166</v>
      </c>
      <c r="M27" s="37">
        <f t="shared" si="10"/>
        <v>0.4475703324808184</v>
      </c>
      <c r="N27" s="38">
        <v>123</v>
      </c>
      <c r="O27" s="38">
        <f t="shared" si="11"/>
        <v>52.714285714285708</v>
      </c>
      <c r="P27" s="38">
        <f t="shared" si="12"/>
        <v>66.055555555555557</v>
      </c>
      <c r="Q27" s="38">
        <f t="shared" si="13"/>
        <v>56.944444444444436</v>
      </c>
      <c r="R27" s="38">
        <f t="shared" si="14"/>
        <v>70.285714285714278</v>
      </c>
      <c r="S27" s="39">
        <f t="shared" si="15"/>
        <v>-4.2301587301587276</v>
      </c>
      <c r="T27" s="39">
        <f t="shared" si="16"/>
        <v>-4.2301587301587205</v>
      </c>
      <c r="U27" t="s">
        <v>211</v>
      </c>
      <c r="V27" t="s">
        <v>212</v>
      </c>
      <c r="W27" t="s">
        <v>466</v>
      </c>
      <c r="X27" t="s">
        <v>461</v>
      </c>
      <c r="Y27" s="41"/>
    </row>
    <row r="28" spans="1:25" ht="15" x14ac:dyDescent="0.25">
      <c r="A28">
        <v>1.89</v>
      </c>
      <c r="B28">
        <v>1.99</v>
      </c>
      <c r="C28" s="29">
        <f t="shared" si="0"/>
        <v>3.16130919145996E-2</v>
      </c>
      <c r="D28" s="30">
        <f>IF(OR($A28="",$B28=""),"",A28*'MPTO_working_2-way'!$G27)</f>
        <v>1.9497487437185932</v>
      </c>
      <c r="E28" s="32">
        <f>IF(OR($A28="",$B28=""),"",B28*'MPTO_working_2-way'!$G27)</f>
        <v>2.052910052910053</v>
      </c>
      <c r="F28" s="30">
        <f>IF(OR($A28="",$B28=""),"",'MPTO_working_2-way'!D27)</f>
        <v>1.9482012897878844</v>
      </c>
      <c r="G28" s="32">
        <f>IF(OR($A28="",$B28=""),"",'MPTO_working_2-way'!E27)</f>
        <v>2.0546283903744778</v>
      </c>
      <c r="H28" s="30">
        <f>IF(OR($A28="",$B28=""),"",'OddsRatio_working_2-way'!M27)</f>
        <v>1.9481507786158798</v>
      </c>
      <c r="I28" s="30">
        <f>IF(OR($A28="",$B28=""),"",'OddsRatio_working_2-way'!N27)</f>
        <v>2.0546845739659791</v>
      </c>
      <c r="J28" s="30">
        <f>IF('Log_working_2-way'!$D27="","",A28^('Log_working_2-way'!$D27))</f>
        <v>1.9474482422922217</v>
      </c>
      <c r="K28" s="32">
        <f>IF('Log_working_2-way'!$D27="","",B28^('Log_working_2-way'!$D27))</f>
        <v>2.0554666264202575</v>
      </c>
      <c r="L28" s="37">
        <f t="shared" si="9"/>
        <v>0.51288659793814428</v>
      </c>
      <c r="M28" s="37">
        <f t="shared" si="10"/>
        <v>0.48711340206185566</v>
      </c>
      <c r="N28" s="38">
        <v>124</v>
      </c>
      <c r="O28" s="38">
        <f t="shared" si="11"/>
        <v>58.391534391534393</v>
      </c>
      <c r="P28" s="38">
        <f t="shared" si="12"/>
        <v>61.688442211055268</v>
      </c>
      <c r="Q28" s="38">
        <f t="shared" si="13"/>
        <v>62.311557788944718</v>
      </c>
      <c r="R28" s="38">
        <f t="shared" si="14"/>
        <v>65.608465608465622</v>
      </c>
      <c r="S28" s="39">
        <f t="shared" si="15"/>
        <v>-3.9200233974103256</v>
      </c>
      <c r="T28" s="39">
        <f t="shared" si="16"/>
        <v>-3.920023397410354</v>
      </c>
      <c r="U28" t="s">
        <v>213</v>
      </c>
      <c r="V28" t="s">
        <v>214</v>
      </c>
      <c r="W28" t="s">
        <v>466</v>
      </c>
      <c r="X28" t="s">
        <v>461</v>
      </c>
      <c r="Y28" s="41"/>
    </row>
    <row r="29" spans="1:25" ht="15" x14ac:dyDescent="0.25">
      <c r="A29">
        <v>1.8</v>
      </c>
      <c r="B29">
        <v>2.09</v>
      </c>
      <c r="C29" s="29">
        <f t="shared" si="0"/>
        <v>3.4024455077086735E-2</v>
      </c>
      <c r="D29" s="30">
        <f>IF(OR($A29="",$B29=""),"",A29*'MPTO_working_2-way'!$G28)</f>
        <v>1.8612440191387563</v>
      </c>
      <c r="E29" s="32">
        <f>IF(OR($A29="",$B29=""),"",B29*'MPTO_working_2-way'!$G28)</f>
        <v>2.161111111111111</v>
      </c>
      <c r="F29" s="30">
        <f>IF(OR($A29="",$B29=""),"",'MPTO_working_2-way'!D28)</f>
        <v>1.8568608094768018</v>
      </c>
      <c r="G29" s="32">
        <f>IF(OR($A29="",$B29=""),"",'MPTO_working_2-way'!E28)</f>
        <v>2.1670506912442398</v>
      </c>
      <c r="H29" s="30">
        <f>IF(OR($A29="",$B29=""),"",'OddsRatio_working_2-way'!M28)</f>
        <v>1.8567058737562385</v>
      </c>
      <c r="I29" s="30">
        <f>IF(OR($A29="",$B29=""),"",'OddsRatio_working_2-way'!N28)</f>
        <v>2.1672617529928755</v>
      </c>
      <c r="J29" s="30">
        <f>IF('Log_working_2-way'!$D28="","",A29^('Log_working_2-way'!$D28))</f>
        <v>1.8547149010332622</v>
      </c>
      <c r="K29" s="32">
        <f>IF('Log_working_2-way'!$D28="","",B29^('Log_working_2-way'!$D28))</f>
        <v>2.1699807722915003</v>
      </c>
      <c r="L29" s="37">
        <f t="shared" si="9"/>
        <v>0.53727506426735205</v>
      </c>
      <c r="M29" s="37">
        <f t="shared" si="10"/>
        <v>0.46272493573264784</v>
      </c>
      <c r="N29" s="38">
        <v>125</v>
      </c>
      <c r="O29" s="38">
        <f t="shared" si="11"/>
        <v>55.555555555555557</v>
      </c>
      <c r="P29" s="38">
        <f t="shared" si="12"/>
        <v>65.191387559808618</v>
      </c>
      <c r="Q29" s="38">
        <f t="shared" si="13"/>
        <v>59.808612440191396</v>
      </c>
      <c r="R29" s="38">
        <f t="shared" si="14"/>
        <v>69.444444444444443</v>
      </c>
      <c r="S29" s="39">
        <f t="shared" si="15"/>
        <v>-4.2530568846358392</v>
      </c>
      <c r="T29" s="39">
        <f t="shared" si="16"/>
        <v>-4.253056884635825</v>
      </c>
      <c r="U29" t="s">
        <v>215</v>
      </c>
      <c r="V29" t="s">
        <v>216</v>
      </c>
      <c r="W29" t="s">
        <v>466</v>
      </c>
      <c r="X29" t="s">
        <v>461</v>
      </c>
      <c r="Y29" s="41"/>
    </row>
    <row r="30" spans="1:25" s="35" customFormat="1" ht="15" x14ac:dyDescent="0.25">
      <c r="A30">
        <v>1.74</v>
      </c>
      <c r="B30">
        <v>2.21</v>
      </c>
      <c r="C30" s="29">
        <f t="shared" si="0"/>
        <v>2.720133146096626E-2</v>
      </c>
      <c r="D30" s="30">
        <f>IF(OR($A30="",$B30=""),"",A30*'MPTO_working_2-way'!$G29)</f>
        <v>1.7873303167420813</v>
      </c>
      <c r="E30" s="32">
        <f>IF(OR($A30="",$B30=""),"",B30*'MPTO_working_2-way'!$G29)</f>
        <v>2.2701149425287355</v>
      </c>
      <c r="F30" s="30">
        <f>IF(OR($A30="",$B30=""),"",'MPTO_working_2-way'!D29)</f>
        <v>1.7821754646150993</v>
      </c>
      <c r="G30" s="32">
        <f>IF(OR($A30="",$B30=""),"",'MPTO_working_2-way'!E29)</f>
        <v>2.2784855128281092</v>
      </c>
      <c r="H30" s="30">
        <f>IF(OR($A30="",$B30=""),"",'OddsRatio_working_2-way'!M29)</f>
        <v>1.7820295697311479</v>
      </c>
      <c r="I30" s="30">
        <f>IF(OR($A30="",$B30=""),"",'OddsRatio_working_2-way'!N29)</f>
        <v>2.2787240261820116</v>
      </c>
      <c r="J30" s="30">
        <f>IF('Log_working_2-way'!$D29="","",A30^('Log_working_2-way'!$D29))</f>
        <v>1.7796998822901224</v>
      </c>
      <c r="K30" s="32">
        <f>IF('Log_working_2-way'!$D29="","",B30^('Log_working_2-way'!$D29))</f>
        <v>2.2825447620471673</v>
      </c>
      <c r="L30" s="37">
        <f t="shared" si="9"/>
        <v>0.55949367088607604</v>
      </c>
      <c r="M30" s="37">
        <f t="shared" si="10"/>
        <v>0.44050632911392407</v>
      </c>
      <c r="N30" s="38">
        <v>126</v>
      </c>
      <c r="O30" s="38">
        <f t="shared" si="11"/>
        <v>53.58620689655173</v>
      </c>
      <c r="P30" s="38">
        <f t="shared" si="12"/>
        <v>68.986425339366505</v>
      </c>
      <c r="Q30" s="38">
        <f t="shared" si="13"/>
        <v>57.013574660633488</v>
      </c>
      <c r="R30" s="38">
        <f t="shared" si="14"/>
        <v>72.41379310344827</v>
      </c>
      <c r="S30" s="39">
        <f t="shared" si="15"/>
        <v>-3.4273677640817581</v>
      </c>
      <c r="T30" s="39">
        <f t="shared" si="16"/>
        <v>-3.4273677640817652</v>
      </c>
      <c r="U30" t="s">
        <v>217</v>
      </c>
      <c r="V30" t="s">
        <v>218</v>
      </c>
      <c r="W30" t="s">
        <v>475</v>
      </c>
      <c r="X30" t="s">
        <v>461</v>
      </c>
      <c r="Y30" s="41"/>
    </row>
    <row r="31" spans="1:25" ht="15" x14ac:dyDescent="0.25">
      <c r="A31">
        <v>2.27</v>
      </c>
      <c r="B31">
        <v>1.7</v>
      </c>
      <c r="C31" s="29">
        <f t="shared" si="0"/>
        <v>2.876392847888054E-2</v>
      </c>
      <c r="D31" s="30">
        <f>IF(OR($A31="",$B31=""),"",A31*'MPTO_working_2-way'!$G30)</f>
        <v>2.335294117647059</v>
      </c>
      <c r="E31" s="32">
        <f>IF(OR($A31="",$B31=""),"",B31*'MPTO_working_2-way'!$G30)</f>
        <v>1.748898678414097</v>
      </c>
      <c r="F31" s="30">
        <f>IF(OR($A31="",$B31=""),"",'MPTO_working_2-way'!D30)</f>
        <v>2.3466099118273029</v>
      </c>
      <c r="G31" s="32">
        <f>IF(OR($A31="",$B31=""),"",'MPTO_working_2-way'!E30)</f>
        <v>1.7426055543011967</v>
      </c>
      <c r="H31" s="30">
        <f>IF(OR($A31="",$B31=""),"",'OddsRatio_working_2-way'!M30)</f>
        <v>2.3469542361512192</v>
      </c>
      <c r="I31" s="30">
        <f>IF(OR($A31="",$B31=""),"",'OddsRatio_working_2-way'!N30)</f>
        <v>1.7424157207132702</v>
      </c>
      <c r="J31" s="30">
        <f>IF('Log_working_2-way'!$D30="","",A31^('Log_working_2-way'!$D30))</f>
        <v>2.352141177157876</v>
      </c>
      <c r="K31" s="32">
        <f>IF('Log_working_2-way'!$D30="","",B31^('Log_working_2-way'!$D30))</f>
        <v>1.7395677440294552</v>
      </c>
      <c r="L31" s="37">
        <f t="shared" si="9"/>
        <v>0.4282115869017632</v>
      </c>
      <c r="M31" s="37">
        <f t="shared" si="10"/>
        <v>0.5717884130982368</v>
      </c>
      <c r="N31" s="38">
        <v>127</v>
      </c>
      <c r="O31" s="38">
        <f t="shared" si="11"/>
        <v>71.05286343612336</v>
      </c>
      <c r="P31" s="38">
        <f t="shared" si="12"/>
        <v>52.294117647058826</v>
      </c>
      <c r="Q31" s="38">
        <f t="shared" si="13"/>
        <v>74.705882352941174</v>
      </c>
      <c r="R31" s="38">
        <f t="shared" si="14"/>
        <v>55.947136563876647</v>
      </c>
      <c r="S31" s="39">
        <f t="shared" si="15"/>
        <v>-3.653018916817814</v>
      </c>
      <c r="T31" s="39">
        <f t="shared" si="16"/>
        <v>-3.6530189168178211</v>
      </c>
      <c r="U31" t="s">
        <v>219</v>
      </c>
      <c r="V31" t="s">
        <v>220</v>
      </c>
      <c r="W31" t="s">
        <v>475</v>
      </c>
      <c r="X31" t="s">
        <v>461</v>
      </c>
      <c r="Y31" s="41"/>
    </row>
    <row r="32" spans="1:25" ht="15" x14ac:dyDescent="0.25">
      <c r="A32">
        <v>2.1</v>
      </c>
      <c r="B32">
        <v>1.81</v>
      </c>
      <c r="C32" s="29">
        <f t="shared" si="0"/>
        <v>2.8676664035780064E-2</v>
      </c>
      <c r="D32" s="30">
        <f>IF(OR($A32="",$B32=""),"",A32*'MPTO_working_2-way'!$G31)</f>
        <v>2.160220994475138</v>
      </c>
      <c r="E32" s="32">
        <f>IF(OR($A32="",$B32=""),"",B32*'MPTO_working_2-way'!$G31)</f>
        <v>1.861904761904762</v>
      </c>
      <c r="F32" s="30">
        <f>IF(OR($A32="",$B32=""),"",'MPTO_working_2-way'!D31)</f>
        <v>2.1651951011107946</v>
      </c>
      <c r="G32" s="32">
        <f>IF(OR($A32="",$B32=""),"",'MPTO_working_2-way'!E31)</f>
        <v>1.858225372769494</v>
      </c>
      <c r="H32" s="30">
        <f>IF(OR($A32="",$B32=""),"",'OddsRatio_working_2-way'!M31)</f>
        <v>2.1653431646335015</v>
      </c>
      <c r="I32" s="30">
        <f>IF(OR($A32="",$B32=""),"",'OddsRatio_working_2-way'!N31)</f>
        <v>1.8581163303210331</v>
      </c>
      <c r="J32" s="30">
        <f>IF('Log_working_2-way'!$D31="","",A32^('Log_working_2-way'!$D31))</f>
        <v>2.1676082555034109</v>
      </c>
      <c r="K32" s="32">
        <f>IF('Log_working_2-way'!$D31="","",B32^('Log_working_2-way'!$D31))</f>
        <v>1.8564516354578522</v>
      </c>
      <c r="L32" s="37">
        <f t="shared" si="9"/>
        <v>0.46291560102301793</v>
      </c>
      <c r="M32" s="37">
        <f t="shared" si="10"/>
        <v>0.53708439897698212</v>
      </c>
      <c r="N32" s="38">
        <v>128</v>
      </c>
      <c r="O32" s="38">
        <f t="shared" si="11"/>
        <v>67.047619047619051</v>
      </c>
      <c r="P32" s="38">
        <f t="shared" si="12"/>
        <v>57.281767955801115</v>
      </c>
      <c r="Q32" s="38">
        <f t="shared" si="13"/>
        <v>70.718232044198899</v>
      </c>
      <c r="R32" s="38">
        <f t="shared" si="14"/>
        <v>60.952380952380949</v>
      </c>
      <c r="S32" s="39">
        <f t="shared" si="15"/>
        <v>-3.6706129965798482</v>
      </c>
      <c r="T32" s="39">
        <f t="shared" si="16"/>
        <v>-3.670612996579834</v>
      </c>
      <c r="U32" t="s">
        <v>221</v>
      </c>
      <c r="V32" t="s">
        <v>222</v>
      </c>
      <c r="W32" t="s">
        <v>475</v>
      </c>
      <c r="X32" t="s">
        <v>461</v>
      </c>
      <c r="Y32" s="41"/>
    </row>
    <row r="33" spans="1:25" ht="15" x14ac:dyDescent="0.25">
      <c r="A33">
        <v>1.93</v>
      </c>
      <c r="B33">
        <v>1.97</v>
      </c>
      <c r="C33" s="29">
        <f t="shared" si="0"/>
        <v>2.5748928223876311E-2</v>
      </c>
      <c r="D33" s="30">
        <f>IF(OR($A33="",$B33=""),"",A33*'MPTO_working_2-way'!$G32)</f>
        <v>1.9796954314720812</v>
      </c>
      <c r="E33" s="32">
        <f>IF(OR($A33="",$B33=""),"",B33*'MPTO_working_2-way'!$G32)</f>
        <v>2.0207253886010363</v>
      </c>
      <c r="F33" s="30">
        <f>IF(OR($A33="",$B33=""),"",'MPTO_working_2-way'!D32)</f>
        <v>1.9791780536685666</v>
      </c>
      <c r="G33" s="32">
        <f>IF(OR($A33="",$B33=""),"",'MPTO_working_2-way'!E32)</f>
        <v>2.0212647191728026</v>
      </c>
      <c r="H33" s="30">
        <f>IF(OR($A33="",$B33=""),"",'OddsRatio_working_2-way'!M32)</f>
        <v>1.9791643818062103</v>
      </c>
      <c r="I33" s="30">
        <f>IF(OR($A33="",$B33=""),"",'OddsRatio_working_2-way'!N32)</f>
        <v>2.021278978873144</v>
      </c>
      <c r="J33" s="30">
        <f>IF('Log_working_2-way'!$D32="","",A33^('Log_working_2-way'!$D32))</f>
        <v>1.9789304913693861</v>
      </c>
      <c r="K33" s="32">
        <f>IF('Log_working_2-way'!$D32="","",B33^('Log_working_2-way'!$D32))</f>
        <v>2.0215229873993761</v>
      </c>
      <c r="L33" s="37">
        <f t="shared" si="9"/>
        <v>0.50512820512820511</v>
      </c>
      <c r="M33" s="37">
        <f t="shared" si="10"/>
        <v>0.49487179487179483</v>
      </c>
      <c r="N33" s="38">
        <v>129</v>
      </c>
      <c r="O33" s="38">
        <f t="shared" si="11"/>
        <v>62.160621761658035</v>
      </c>
      <c r="P33" s="38">
        <f t="shared" si="12"/>
        <v>63.51776649746192</v>
      </c>
      <c r="Q33" s="38">
        <f t="shared" si="13"/>
        <v>65.482233502538065</v>
      </c>
      <c r="R33" s="38">
        <f t="shared" si="14"/>
        <v>66.839378238341979</v>
      </c>
      <c r="S33" s="39">
        <f t="shared" si="15"/>
        <v>-3.3216117408800301</v>
      </c>
      <c r="T33" s="39">
        <f t="shared" si="16"/>
        <v>-3.3216117408800585</v>
      </c>
      <c r="U33" t="s">
        <v>223</v>
      </c>
      <c r="V33" t="s">
        <v>224</v>
      </c>
      <c r="W33" t="s">
        <v>475</v>
      </c>
      <c r="X33" t="s">
        <v>461</v>
      </c>
      <c r="Y33" s="41"/>
    </row>
    <row r="34" spans="1:25" ht="15" x14ac:dyDescent="0.25">
      <c r="A34">
        <v>1.64</v>
      </c>
      <c r="B34">
        <v>2.39</v>
      </c>
      <c r="C34" s="29">
        <f t="shared" si="0"/>
        <v>2.8166139401979873E-2</v>
      </c>
      <c r="D34" s="30">
        <f>IF(OR($A34="",$B34=""),"",A34*'MPTO_working_2-way'!$G33)</f>
        <v>1.6861924686192469</v>
      </c>
      <c r="E34" s="32">
        <f>IF(OR($A34="",$B34=""),"",B34*'MPTO_working_2-way'!$G33)</f>
        <v>2.4573170731707319</v>
      </c>
      <c r="F34" s="30">
        <f>IF(OR($A34="",$B34=""),"",'MPTO_working_2-way'!D33)</f>
        <v>1.6787733424704472</v>
      </c>
      <c r="G34" s="32">
        <f>IF(OR($A34="",$B34=""),"",'MPTO_working_2-way'!E33)</f>
        <v>2.4732458354366487</v>
      </c>
      <c r="H34" s="30">
        <f>IF(OR($A34="",$B34=""),"",'OddsRatio_working_2-way'!M33)</f>
        <v>1.6785511437439771</v>
      </c>
      <c r="I34" s="30">
        <f>IF(OR($A34="",$B34=""),"",'OddsRatio_working_2-way'!N33)</f>
        <v>2.4737282653189494</v>
      </c>
      <c r="J34" s="30">
        <f>IF('Log_working_2-way'!$D33="","",A34^('Log_working_2-way'!$D33))</f>
        <v>1.6751910363664311</v>
      </c>
      <c r="K34" s="32">
        <f>IF('Log_working_2-way'!$D33="","",B34^('Log_working_2-way'!$D33))</f>
        <v>2.4810623159062106</v>
      </c>
      <c r="L34" s="37">
        <f t="shared" si="9"/>
        <v>0.59305210918114148</v>
      </c>
      <c r="M34" s="37">
        <f t="shared" si="10"/>
        <v>0.40694789081885852</v>
      </c>
      <c r="N34" s="38">
        <v>130</v>
      </c>
      <c r="O34" s="38">
        <f t="shared" si="11"/>
        <v>50.731707317073166</v>
      </c>
      <c r="P34" s="38">
        <f t="shared" si="12"/>
        <v>75.606694560669453</v>
      </c>
      <c r="Q34" s="38">
        <f t="shared" si="13"/>
        <v>54.39330543933054</v>
      </c>
      <c r="R34" s="38">
        <f t="shared" si="14"/>
        <v>79.268292682926827</v>
      </c>
      <c r="S34" s="39">
        <f t="shared" si="15"/>
        <v>-3.6615981222573737</v>
      </c>
      <c r="T34" s="39">
        <f t="shared" si="16"/>
        <v>-3.6615981222573737</v>
      </c>
      <c r="U34" t="s">
        <v>225</v>
      </c>
      <c r="V34" t="s">
        <v>226</v>
      </c>
      <c r="W34" t="s">
        <v>475</v>
      </c>
      <c r="X34" t="s">
        <v>461</v>
      </c>
      <c r="Y34" s="41"/>
    </row>
    <row r="35" spans="1:25" ht="15" x14ac:dyDescent="0.25">
      <c r="A35">
        <v>1.81</v>
      </c>
      <c r="B35">
        <v>2.1</v>
      </c>
      <c r="C35" s="29">
        <f t="shared" si="0"/>
        <v>2.8676664035780064E-2</v>
      </c>
      <c r="D35" s="30">
        <f>IF(OR($A35="",$B35=""),"",A35*'MPTO_working_2-way'!$G34)</f>
        <v>1.861904761904762</v>
      </c>
      <c r="E35" s="32">
        <f>IF(OR($A35="",$B35=""),"",B35*'MPTO_working_2-way'!$G34)</f>
        <v>2.160220994475138</v>
      </c>
      <c r="F35" s="30">
        <f>IF(OR($A35="",$B35=""),"",'MPTO_working_2-way'!D34)</f>
        <v>1.858225372769494</v>
      </c>
      <c r="G35" s="32">
        <f>IF(OR($A35="",$B35=""),"",'MPTO_working_2-way'!E34)</f>
        <v>2.1651951011107946</v>
      </c>
      <c r="H35" s="30">
        <f>IF(OR($A35="",$B35=""),"",'OddsRatio_working_2-way'!M34)</f>
        <v>1.8581163303210331</v>
      </c>
      <c r="I35" s="30">
        <f>IF(OR($A35="",$B35=""),"",'OddsRatio_working_2-way'!N34)</f>
        <v>2.1653431646335015</v>
      </c>
      <c r="J35" s="30">
        <f>IF('Log_working_2-way'!$D34="","",A35^('Log_working_2-way'!$D34))</f>
        <v>1.8564516354578522</v>
      </c>
      <c r="K35" s="32">
        <f>IF('Log_working_2-way'!$D34="","",B35^('Log_working_2-way'!$D34))</f>
        <v>2.1676082555034109</v>
      </c>
      <c r="L35" s="37">
        <f t="shared" si="9"/>
        <v>0.53708439897698212</v>
      </c>
      <c r="M35" s="37">
        <f t="shared" si="10"/>
        <v>0.46291560102301793</v>
      </c>
      <c r="N35" s="38">
        <v>131</v>
      </c>
      <c r="O35" s="38">
        <f t="shared" si="11"/>
        <v>58.624309392265204</v>
      </c>
      <c r="P35" s="38">
        <f t="shared" si="12"/>
        <v>68.61904761904762</v>
      </c>
      <c r="Q35" s="38">
        <f t="shared" si="13"/>
        <v>62.38095238095238</v>
      </c>
      <c r="R35" s="38">
        <f t="shared" si="14"/>
        <v>72.375690607734811</v>
      </c>
      <c r="S35" s="39">
        <f t="shared" si="15"/>
        <v>-3.7566429886871759</v>
      </c>
      <c r="T35" s="39">
        <f t="shared" si="16"/>
        <v>-3.7566429886871902</v>
      </c>
      <c r="U35" t="s">
        <v>227</v>
      </c>
      <c r="V35" t="s">
        <v>228</v>
      </c>
      <c r="W35" t="s">
        <v>475</v>
      </c>
      <c r="X35" t="s">
        <v>461</v>
      </c>
      <c r="Y35" s="41"/>
    </row>
    <row r="36" spans="1:25" ht="15" x14ac:dyDescent="0.25">
      <c r="A36">
        <v>2.2400000000000002</v>
      </c>
      <c r="B36">
        <v>1.7</v>
      </c>
      <c r="C36" s="29">
        <f t="shared" si="0"/>
        <v>3.4663865546218364E-2</v>
      </c>
      <c r="D36" s="30">
        <f>IF(OR($A36="",$B36=""),"",A36*'MPTO_working_2-way'!$G35)</f>
        <v>2.3176470588235292</v>
      </c>
      <c r="E36" s="32">
        <f>IF(OR($A36="",$B36=""),"",B36*'MPTO_working_2-way'!$G35)</f>
        <v>1.7589285714285712</v>
      </c>
      <c r="F36" s="30">
        <f>IF(OR($A36="",$B36=""),"",'MPTO_working_2-way'!D35)</f>
        <v>2.3304773561811505</v>
      </c>
      <c r="G36" s="32">
        <f>IF(OR($A36="",$B36=""),"",'MPTO_working_2-way'!E35)</f>
        <v>1.7516099356025756</v>
      </c>
      <c r="H36" s="30">
        <f>IF(OR($A36="",$B36=""),"",'OddsRatio_working_2-way'!M35)</f>
        <v>2.3309502512973848</v>
      </c>
      <c r="I36" s="30">
        <f>IF(OR($A36="",$B36=""),"",'OddsRatio_working_2-way'!N35)</f>
        <v>1.7513428837969105</v>
      </c>
      <c r="J36" s="30">
        <f>IF('Log_working_2-way'!$D35="","",A36^('Log_working_2-way'!$D35))</f>
        <v>2.3368656510313084</v>
      </c>
      <c r="K36" s="32">
        <f>IF('Log_working_2-way'!$D35="","",B36^('Log_working_2-way'!$D35))</f>
        <v>1.7480183212340654</v>
      </c>
      <c r="L36" s="37">
        <f t="shared" si="9"/>
        <v>0.43147208121827418</v>
      </c>
      <c r="M36" s="37">
        <f t="shared" si="10"/>
        <v>0.56852791878172593</v>
      </c>
      <c r="N36" s="38">
        <v>132</v>
      </c>
      <c r="O36" s="38">
        <f t="shared" si="11"/>
        <v>73.071428571428569</v>
      </c>
      <c r="P36" s="38">
        <f t="shared" si="12"/>
        <v>54.352941176470594</v>
      </c>
      <c r="Q36" s="38">
        <f t="shared" si="13"/>
        <v>77.64705882352942</v>
      </c>
      <c r="R36" s="38">
        <f t="shared" si="14"/>
        <v>58.928571428571423</v>
      </c>
      <c r="S36" s="39">
        <f t="shared" si="15"/>
        <v>-4.5756302521008507</v>
      </c>
      <c r="T36" s="39">
        <f t="shared" si="16"/>
        <v>-4.5756302521008294</v>
      </c>
      <c r="U36" t="s">
        <v>80</v>
      </c>
      <c r="V36" t="s">
        <v>229</v>
      </c>
      <c r="W36" t="s">
        <v>136</v>
      </c>
      <c r="X36" t="s">
        <v>461</v>
      </c>
      <c r="Y36" s="41"/>
    </row>
    <row r="37" spans="1:25" ht="15" x14ac:dyDescent="0.25">
      <c r="A37">
        <v>1.97</v>
      </c>
      <c r="B37">
        <v>1.92</v>
      </c>
      <c r="C37" s="29">
        <f t="shared" si="0"/>
        <v>2.844754653130277E-2</v>
      </c>
      <c r="D37" s="30">
        <f>IF(OR($A37="",$B37=""),"",A37*'MPTO_working_2-way'!$G36)</f>
        <v>2.0260416666666665</v>
      </c>
      <c r="E37" s="32">
        <f>IF(OR($A37="",$B37=""),"",B37*'MPTO_working_2-way'!$G36)</f>
        <v>1.9746192893401013</v>
      </c>
      <c r="F37" s="30">
        <f>IF(OR($A37="",$B37=""),"",'MPTO_working_2-way'!D36)</f>
        <v>2.0267924123888115</v>
      </c>
      <c r="G37" s="32">
        <f>IF(OR($A37="",$B37=""),"",'MPTO_working_2-way'!E36)</f>
        <v>1.9739066903246005</v>
      </c>
      <c r="H37" s="30">
        <f>IF(OR($A37="",$B37=""),"",'OddsRatio_working_2-way'!M36)</f>
        <v>2.0268144068364817</v>
      </c>
      <c r="I37" s="30">
        <f>IF(OR($A37="",$B37=""),"",'OddsRatio_working_2-way'!N36)</f>
        <v>1.9738858291644976</v>
      </c>
      <c r="J37" s="30">
        <f>IF('Log_working_2-way'!$D36="","",A37^('Log_working_2-way'!$D36))</f>
        <v>2.0271548987306875</v>
      </c>
      <c r="K37" s="32">
        <f>IF('Log_working_2-way'!$D36="","",B37^('Log_working_2-way'!$D36))</f>
        <v>1.9735629954505829</v>
      </c>
      <c r="L37" s="37">
        <f t="shared" si="9"/>
        <v>0.49357326478149105</v>
      </c>
      <c r="M37" s="37">
        <f t="shared" si="10"/>
        <v>0.50642673521850901</v>
      </c>
      <c r="N37" s="38">
        <v>133</v>
      </c>
      <c r="O37" s="38">
        <f t="shared" si="11"/>
        <v>65.487309644670049</v>
      </c>
      <c r="P37" s="38">
        <f t="shared" si="12"/>
        <v>63.729166666666664</v>
      </c>
      <c r="Q37" s="38">
        <f t="shared" si="13"/>
        <v>69.270833333333343</v>
      </c>
      <c r="R37" s="38">
        <f t="shared" si="14"/>
        <v>67.512690355329951</v>
      </c>
      <c r="S37" s="39">
        <f t="shared" si="15"/>
        <v>-3.7835236886632941</v>
      </c>
      <c r="T37" s="39">
        <f t="shared" si="16"/>
        <v>-3.783523688663287</v>
      </c>
      <c r="U37" t="s">
        <v>70</v>
      </c>
      <c r="V37" t="s">
        <v>73</v>
      </c>
      <c r="W37" t="s">
        <v>136</v>
      </c>
      <c r="X37" t="s">
        <v>461</v>
      </c>
      <c r="Y37" s="41"/>
    </row>
    <row r="38" spans="1:25" ht="15" x14ac:dyDescent="0.25">
      <c r="A38">
        <v>2.41</v>
      </c>
      <c r="B38">
        <v>1.62</v>
      </c>
      <c r="C38" s="29">
        <f t="shared" si="0"/>
        <v>3.2221709953383471E-2</v>
      </c>
      <c r="D38" s="30">
        <f>IF(OR($A38="",$B38=""),"",A38*'MPTO_working_2-way'!$G37)</f>
        <v>2.4876543209876543</v>
      </c>
      <c r="E38" s="32">
        <f>IF(OR($A38="",$B38=""),"",B38*'MPTO_working_2-way'!$G37)</f>
        <v>1.6721991701244814</v>
      </c>
      <c r="F38" s="30">
        <f>IF(OR($A38="",$B38=""),"",'MPTO_working_2-way'!D37)</f>
        <v>2.5073534133966988</v>
      </c>
      <c r="G38" s="32">
        <f>IF(OR($A38="",$B38=""),"",'MPTO_working_2-way'!E37)</f>
        <v>1.6634144263133228</v>
      </c>
      <c r="H38" s="30">
        <f>IF(OR($A38="",$B38=""),"",'OddsRatio_working_2-way'!M37)</f>
        <v>2.5080429530975232</v>
      </c>
      <c r="I38" s="30">
        <f>IF(OR($A38="",$B38=""),"",'OddsRatio_working_2-way'!N37)</f>
        <v>1.6631110857591944</v>
      </c>
      <c r="J38" s="30">
        <f>IF('Log_working_2-way'!$D37="","",A38^('Log_working_2-way'!$D37))</f>
        <v>2.5171707535955181</v>
      </c>
      <c r="K38" s="32">
        <f>IF('Log_working_2-way'!$D37="","",B38^('Log_working_2-way'!$D37))</f>
        <v>1.6591215903879362</v>
      </c>
      <c r="L38" s="37">
        <f t="shared" si="9"/>
        <v>0.40198511166253104</v>
      </c>
      <c r="M38" s="37">
        <f t="shared" si="10"/>
        <v>0.59801488833746896</v>
      </c>
      <c r="N38" s="38">
        <v>134</v>
      </c>
      <c r="O38" s="38">
        <f t="shared" si="11"/>
        <v>78.398340248962654</v>
      </c>
      <c r="P38" s="38">
        <f t="shared" si="12"/>
        <v>51.283950617283956</v>
      </c>
      <c r="Q38" s="38">
        <f t="shared" si="13"/>
        <v>82.716049382716051</v>
      </c>
      <c r="R38" s="38">
        <f t="shared" si="14"/>
        <v>55.601659751037339</v>
      </c>
      <c r="S38" s="39">
        <f t="shared" si="15"/>
        <v>-4.3177091337533966</v>
      </c>
      <c r="T38" s="39">
        <f t="shared" si="16"/>
        <v>-4.3177091337533824</v>
      </c>
      <c r="U38" t="s">
        <v>87</v>
      </c>
      <c r="V38" t="s">
        <v>68</v>
      </c>
      <c r="W38" t="s">
        <v>136</v>
      </c>
      <c r="X38" t="s">
        <v>461</v>
      </c>
      <c r="Y38" s="41"/>
    </row>
    <row r="39" spans="1:25" ht="15" x14ac:dyDescent="0.25">
      <c r="A39">
        <v>2.04</v>
      </c>
      <c r="B39">
        <v>1.85</v>
      </c>
      <c r="C39" s="29">
        <f t="shared" si="0"/>
        <v>3.0736618971912932E-2</v>
      </c>
      <c r="D39" s="30">
        <f>IF(OR($A39="",$B39=""),"",A39*'MPTO_working_2-way'!$G38)</f>
        <v>2.1027027027027025</v>
      </c>
      <c r="E39" s="32">
        <f>IF(OR($A39="",$B39=""),"",B39*'MPTO_working_2-way'!$G38)</f>
        <v>1.9068627450980391</v>
      </c>
      <c r="F39" s="30">
        <f>IF(OR($A39="",$B39=""),"",'MPTO_working_2-way'!D38)</f>
        <v>2.1060267857142851</v>
      </c>
      <c r="G39" s="32">
        <f>IF(OR($A39="",$B39=""),"",'MPTO_working_2-way'!E38)</f>
        <v>1.9041372351160444</v>
      </c>
      <c r="H39" s="30">
        <f>IF(OR($A39="",$B39=""),"",'OddsRatio_working_2-way'!M38)</f>
        <v>2.1061326375099441</v>
      </c>
      <c r="I39" s="30">
        <f>IF(OR($A39="",$B39=""),"",'OddsRatio_working_2-way'!N38)</f>
        <v>1.904050713349474</v>
      </c>
      <c r="J39" s="30">
        <f>IF('Log_working_2-way'!$D38="","",A39^('Log_working_2-way'!$D38))</f>
        <v>2.1076465292124213</v>
      </c>
      <c r="K39" s="32">
        <f>IF('Log_working_2-way'!$D38="","",B39^('Log_working_2-way'!$D38))</f>
        <v>1.9028150891340896</v>
      </c>
      <c r="L39" s="37">
        <f t="shared" si="9"/>
        <v>0.47557840616966585</v>
      </c>
      <c r="M39" s="37">
        <f t="shared" si="10"/>
        <v>0.52442159383033427</v>
      </c>
      <c r="N39" s="38">
        <v>135</v>
      </c>
      <c r="O39" s="38">
        <f t="shared" si="11"/>
        <v>68.823529411764696</v>
      </c>
      <c r="P39" s="38">
        <f t="shared" si="12"/>
        <v>62.027027027027017</v>
      </c>
      <c r="Q39" s="38">
        <f t="shared" si="13"/>
        <v>72.972972972972968</v>
      </c>
      <c r="R39" s="38">
        <f t="shared" si="14"/>
        <v>66.17647058823529</v>
      </c>
      <c r="S39" s="39">
        <f t="shared" si="15"/>
        <v>-4.1494435612082725</v>
      </c>
      <c r="T39" s="39">
        <f t="shared" si="16"/>
        <v>-4.1494435612082725</v>
      </c>
      <c r="U39" t="s">
        <v>72</v>
      </c>
      <c r="V39" t="s">
        <v>85</v>
      </c>
      <c r="W39" t="s">
        <v>136</v>
      </c>
      <c r="X39" t="s">
        <v>461</v>
      </c>
      <c r="Y39" s="41"/>
    </row>
    <row r="40" spans="1:25" ht="15" x14ac:dyDescent="0.25">
      <c r="A40">
        <v>1.98</v>
      </c>
      <c r="B40">
        <v>1.91</v>
      </c>
      <c r="C40" s="29">
        <f t="shared" si="0"/>
        <v>2.861071447458885E-2</v>
      </c>
      <c r="D40" s="30">
        <f>IF(OR($A40="",$B40=""),"",A40*'MPTO_working_2-way'!$G39)</f>
        <v>2.0366492146596857</v>
      </c>
      <c r="E40" s="32">
        <f>IF(OR($A40="",$B40=""),"",B40*'MPTO_working_2-way'!$G39)</f>
        <v>1.9646464646464645</v>
      </c>
      <c r="F40" s="30">
        <f>IF(OR($A40="",$B40=""),"",'MPTO_working_2-way'!D39)</f>
        <v>2.0377175494369308</v>
      </c>
      <c r="G40" s="32">
        <f>IF(OR($A40="",$B40=""),"",'MPTO_working_2-way'!E39)</f>
        <v>1.9636533568721115</v>
      </c>
      <c r="H40" s="30">
        <f>IF(OR($A40="",$B40=""),"",'OddsRatio_working_2-way'!M39)</f>
        <v>2.0377490433255412</v>
      </c>
      <c r="I40" s="30">
        <f>IF(OR($A40="",$B40=""),"",'OddsRatio_working_2-way'!N39)</f>
        <v>1.9636241116594322</v>
      </c>
      <c r="J40" s="30">
        <f>IF('Log_working_2-way'!$D39="","",A40^('Log_working_2-way'!$D39))</f>
        <v>2.0382337672504618</v>
      </c>
      <c r="K40" s="32">
        <f>IF('Log_working_2-way'!$D39="","",B40^('Log_working_2-way'!$D39))</f>
        <v>1.9631742210121639</v>
      </c>
      <c r="L40" s="37">
        <f t="shared" si="9"/>
        <v>0.49100257069408743</v>
      </c>
      <c r="M40" s="37">
        <f t="shared" si="10"/>
        <v>0.50899742930591263</v>
      </c>
      <c r="N40" s="38">
        <v>136</v>
      </c>
      <c r="O40" s="38">
        <f t="shared" si="11"/>
        <v>67.313131313131308</v>
      </c>
      <c r="P40" s="38">
        <f t="shared" si="12"/>
        <v>64.795811518324598</v>
      </c>
      <c r="Q40" s="38">
        <f t="shared" si="13"/>
        <v>71.204188481675388</v>
      </c>
      <c r="R40" s="38">
        <f t="shared" si="14"/>
        <v>68.686868686868692</v>
      </c>
      <c r="S40" s="39">
        <f t="shared" si="15"/>
        <v>-3.89105716854408</v>
      </c>
      <c r="T40" s="39">
        <f t="shared" si="16"/>
        <v>-3.8910571685440942</v>
      </c>
      <c r="U40" t="s">
        <v>74</v>
      </c>
      <c r="V40" t="s">
        <v>81</v>
      </c>
      <c r="W40" t="s">
        <v>136</v>
      </c>
      <c r="X40" t="s">
        <v>461</v>
      </c>
      <c r="Y40" s="41"/>
    </row>
    <row r="41" spans="1:25" s="35" customFormat="1" ht="15" x14ac:dyDescent="0.25">
      <c r="A41">
        <v>2.08</v>
      </c>
      <c r="B41">
        <v>1.81</v>
      </c>
      <c r="C41" s="29">
        <f t="shared" si="0"/>
        <v>3.3255418614534626E-2</v>
      </c>
      <c r="D41" s="30">
        <f>IF(OR($A41="",$B41=""),"",A41*'MPTO_working_2-way'!$G40)</f>
        <v>2.1491712707182322</v>
      </c>
      <c r="E41" s="32">
        <f>IF(OR($A41="",$B41=""),"",B41*'MPTO_working_2-way'!$G40)</f>
        <v>1.8701923076923077</v>
      </c>
      <c r="F41" s="30">
        <f>IF(OR($A41="",$B41=""),"",'MPTO_working_2-way'!D40)</f>
        <v>2.1545152798443401</v>
      </c>
      <c r="G41" s="32">
        <f>IF(OR($A41="",$B41=""),"",'MPTO_working_2-way'!E40)</f>
        <v>1.8661643699811639</v>
      </c>
      <c r="H41" s="30">
        <f>IF(OR($A41="",$B41=""),"",'OddsRatio_working_2-way'!M40)</f>
        <v>2.1547005383792519</v>
      </c>
      <c r="I41" s="30">
        <f>IF(OR($A41="",$B41=""),"",'OddsRatio_working_2-way'!N40)</f>
        <v>1.8660254037844384</v>
      </c>
      <c r="J41" s="30">
        <f>IF('Log_working_2-way'!$D40="","",A41^('Log_working_2-way'!$D40))</f>
        <v>2.1571440120474694</v>
      </c>
      <c r="K41" s="32">
        <f>IF('Log_working_2-way'!$D40="","",B41^('Log_working_2-way'!$D40))</f>
        <v>1.8641966683390954</v>
      </c>
      <c r="L41" s="37">
        <f t="shared" si="9"/>
        <v>0.46529562982005135</v>
      </c>
      <c r="M41" s="37">
        <f t="shared" si="10"/>
        <v>0.53470437017994854</v>
      </c>
      <c r="N41" s="38">
        <v>137</v>
      </c>
      <c r="O41" s="38">
        <f t="shared" si="11"/>
        <v>71.134615384615401</v>
      </c>
      <c r="P41" s="38">
        <f t="shared" si="12"/>
        <v>61.309392265193374</v>
      </c>
      <c r="Q41" s="38">
        <f t="shared" si="13"/>
        <v>75.690607734806633</v>
      </c>
      <c r="R41" s="38">
        <f t="shared" si="14"/>
        <v>65.865384615384613</v>
      </c>
      <c r="S41" s="39">
        <f t="shared" si="15"/>
        <v>-4.5559923501912323</v>
      </c>
      <c r="T41" s="39">
        <f t="shared" si="16"/>
        <v>-4.5559923501912394</v>
      </c>
      <c r="U41" t="s">
        <v>69</v>
      </c>
      <c r="V41" t="s">
        <v>71</v>
      </c>
      <c r="W41" t="s">
        <v>136</v>
      </c>
      <c r="X41" t="s">
        <v>461</v>
      </c>
      <c r="Y41" s="41"/>
    </row>
    <row r="42" spans="1:25" ht="15" x14ac:dyDescent="0.25">
      <c r="A42">
        <v>2.08</v>
      </c>
      <c r="B42">
        <v>1.83</v>
      </c>
      <c r="C42" s="29">
        <f t="shared" si="0"/>
        <v>2.7217318200924545E-2</v>
      </c>
      <c r="D42" s="30">
        <f>IF(OR($A42="",$B42=""),"",A42*'MPTO_working_2-way'!$G41)</f>
        <v>2.136612021857923</v>
      </c>
      <c r="E42" s="32">
        <f>IF(OR($A42="",$B42=""),"",B42*'MPTO_working_2-way'!$G41)</f>
        <v>1.8798076923076921</v>
      </c>
      <c r="F42" s="30">
        <f>IF(OR($A42="",$B42=""),"",'MPTO_working_2-way'!D41)</f>
        <v>2.1405916094927453</v>
      </c>
      <c r="G42" s="32">
        <f>IF(OR($A42="",$B42=""),"",'MPTO_working_2-way'!E41)</f>
        <v>1.8767379942806428</v>
      </c>
      <c r="H42" s="30">
        <f>IF(OR($A42="",$B42=""),"",'OddsRatio_working_2-way'!M41)</f>
        <v>2.1407036509440598</v>
      </c>
      <c r="I42" s="30">
        <f>IF(OR($A42="",$B42=""),"",'OddsRatio_working_2-way'!N41)</f>
        <v>1.8766518798921943</v>
      </c>
      <c r="J42" s="30">
        <f>IF('Log_working_2-way'!$D41="","",A42^('Log_working_2-way'!$D41))</f>
        <v>2.1425119645428072</v>
      </c>
      <c r="K42" s="32">
        <f>IF('Log_working_2-way'!$D41="","",B42^('Log_working_2-way'!$D41))</f>
        <v>1.875264356990918</v>
      </c>
      <c r="L42" s="37">
        <f t="shared" si="9"/>
        <v>0.46803069053708451</v>
      </c>
      <c r="M42" s="37">
        <f t="shared" si="10"/>
        <v>0.53196930946291565</v>
      </c>
      <c r="N42" s="38">
        <v>138</v>
      </c>
      <c r="O42" s="38">
        <f t="shared" si="11"/>
        <v>71.65384615384616</v>
      </c>
      <c r="P42" s="38">
        <f t="shared" si="12"/>
        <v>62.590163934426236</v>
      </c>
      <c r="Q42" s="38">
        <f t="shared" si="13"/>
        <v>75.409836065573757</v>
      </c>
      <c r="R42" s="38">
        <f t="shared" si="14"/>
        <v>66.34615384615384</v>
      </c>
      <c r="S42" s="39">
        <f t="shared" si="15"/>
        <v>-3.7559899117275961</v>
      </c>
      <c r="T42" s="39">
        <f t="shared" si="16"/>
        <v>-3.7559899117276032</v>
      </c>
      <c r="U42" t="s">
        <v>84</v>
      </c>
      <c r="V42" t="s">
        <v>135</v>
      </c>
      <c r="W42" t="s">
        <v>136</v>
      </c>
      <c r="X42" t="s">
        <v>461</v>
      </c>
      <c r="Y42" s="41"/>
    </row>
    <row r="43" spans="1:25" ht="15" x14ac:dyDescent="0.25">
      <c r="A43">
        <v>2.19</v>
      </c>
      <c r="B43">
        <v>1.73</v>
      </c>
      <c r="C43" s="29">
        <f t="shared" si="0"/>
        <v>3.4655686647135031E-2</v>
      </c>
      <c r="D43" s="30">
        <f>IF(OR($A43="",$B43=""),"",A43*'MPTO_working_2-way'!$G42)</f>
        <v>2.2658959537572256</v>
      </c>
      <c r="E43" s="32">
        <f>IF(OR($A43="",$B43=""),"",B43*'MPTO_working_2-way'!$G42)</f>
        <v>1.7899543378995435</v>
      </c>
      <c r="F43" s="30">
        <f>IF(OR($A43="",$B43=""),"",'MPTO_working_2-way'!D42)</f>
        <v>2.2763841740018629</v>
      </c>
      <c r="G43" s="32">
        <f>IF(OR($A43="",$B43=""),"",'MPTO_working_2-way'!E42)</f>
        <v>1.7834631769717797</v>
      </c>
      <c r="H43" s="30">
        <f>IF(OR($A43="",$B43=""),"",'OddsRatio_working_2-way'!M42)</f>
        <v>2.2767681803292916</v>
      </c>
      <c r="I43" s="30">
        <f>IF(OR($A43="",$B43=""),"",'OddsRatio_working_2-way'!N42)</f>
        <v>1.7832275391935992</v>
      </c>
      <c r="J43" s="30">
        <f>IF('Log_working_2-way'!$D42="","",A43^('Log_working_2-way'!$D42))</f>
        <v>2.2815927958159761</v>
      </c>
      <c r="K43" s="32">
        <f>IF('Log_working_2-way'!$D42="","",B43^('Log_working_2-way'!$D42))</f>
        <v>1.7802790428165938</v>
      </c>
      <c r="L43" s="37">
        <f t="shared" si="9"/>
        <v>0.44132653061224486</v>
      </c>
      <c r="M43" s="37">
        <f t="shared" si="10"/>
        <v>0.55867346938775508</v>
      </c>
      <c r="N43" s="38">
        <v>139</v>
      </c>
      <c r="O43" s="38">
        <f t="shared" si="11"/>
        <v>75.529680365296798</v>
      </c>
      <c r="P43" s="38">
        <f t="shared" si="12"/>
        <v>58.653179190751452</v>
      </c>
      <c r="Q43" s="38">
        <f t="shared" si="13"/>
        <v>80.346820809248555</v>
      </c>
      <c r="R43" s="38">
        <f t="shared" si="14"/>
        <v>63.470319634703202</v>
      </c>
      <c r="S43" s="39">
        <f t="shared" si="15"/>
        <v>-4.8171404439517573</v>
      </c>
      <c r="T43" s="39">
        <f t="shared" si="16"/>
        <v>-4.8171404439517502</v>
      </c>
      <c r="U43" t="s">
        <v>86</v>
      </c>
      <c r="V43" t="s">
        <v>79</v>
      </c>
      <c r="W43" t="s">
        <v>136</v>
      </c>
      <c r="X43" t="s">
        <v>461</v>
      </c>
      <c r="Y43" s="41"/>
    </row>
    <row r="44" spans="1:25" ht="15" x14ac:dyDescent="0.25">
      <c r="A44">
        <v>2.02</v>
      </c>
      <c r="B44">
        <v>1.87</v>
      </c>
      <c r="C44" s="29">
        <f t="shared" si="0"/>
        <v>2.9808863239265015E-2</v>
      </c>
      <c r="D44" s="30">
        <f>IF(OR($A44="",$B44=""),"",A44*'MPTO_working_2-way'!$G43)</f>
        <v>2.0802139037433154</v>
      </c>
      <c r="E44" s="32">
        <f>IF(OR($A44="",$B44=""),"",B44*'MPTO_working_2-way'!$G43)</f>
        <v>1.9257425742574257</v>
      </c>
      <c r="F44" s="30">
        <f>IF(OR($A44="",$B44=""),"",'MPTO_working_2-way'!D43)</f>
        <v>2.082703865027292</v>
      </c>
      <c r="G44" s="32">
        <f>IF(OR($A44="",$B44=""),"",'MPTO_working_2-way'!E43)</f>
        <v>1.9236135865967305</v>
      </c>
      <c r="H44" s="30">
        <f>IF(OR($A44="",$B44=""),"",'OddsRatio_working_2-way'!M43)</f>
        <v>2.0827805840074194</v>
      </c>
      <c r="I44" s="30">
        <f>IF(OR($A44="",$B44=""),"",'OddsRatio_working_2-way'!N43)</f>
        <v>1.9235481451827992</v>
      </c>
      <c r="J44" s="30">
        <f>IF('Log_working_2-way'!$D43="","",A44^('Log_working_2-way'!$D43))</f>
        <v>2.0839128581602959</v>
      </c>
      <c r="K44" s="32">
        <f>IF('Log_working_2-way'!$D43="","",B44^('Log_working_2-way'!$D43))</f>
        <v>1.9225833907877643</v>
      </c>
      <c r="L44" s="37">
        <f t="shared" si="9"/>
        <v>0.48071979434447304</v>
      </c>
      <c r="M44" s="37">
        <f t="shared" si="10"/>
        <v>0.51928020565552702</v>
      </c>
      <c r="N44" s="38">
        <v>140</v>
      </c>
      <c r="O44" s="38">
        <f t="shared" si="11"/>
        <v>70.693069306930695</v>
      </c>
      <c r="P44" s="38">
        <f t="shared" si="12"/>
        <v>65.133689839572185</v>
      </c>
      <c r="Q44" s="38">
        <f t="shared" si="13"/>
        <v>74.866310160427801</v>
      </c>
      <c r="R44" s="38">
        <f t="shared" si="14"/>
        <v>69.306930693069305</v>
      </c>
      <c r="S44" s="39">
        <f t="shared" si="15"/>
        <v>-4.1732408534971057</v>
      </c>
      <c r="T44" s="39">
        <f t="shared" si="16"/>
        <v>-4.1732408534971199</v>
      </c>
      <c r="U44" t="s">
        <v>82</v>
      </c>
      <c r="V44" t="s">
        <v>77</v>
      </c>
      <c r="W44" t="s">
        <v>136</v>
      </c>
      <c r="X44" t="s">
        <v>461</v>
      </c>
      <c r="Y44" s="41"/>
    </row>
    <row r="45" spans="1:25" ht="15" x14ac:dyDescent="0.25">
      <c r="A45">
        <v>2.06</v>
      </c>
      <c r="B45">
        <v>1.82</v>
      </c>
      <c r="C45" s="29">
        <f t="shared" si="0"/>
        <v>3.4887442654432999E-2</v>
      </c>
      <c r="D45" s="30">
        <f>IF(OR($A45="",$B45=""),"",A45*'MPTO_working_2-way'!$G44)</f>
        <v>2.1318681318681318</v>
      </c>
      <c r="E45" s="32">
        <f>IF(OR($A45="",$B45=""),"",B45*'MPTO_working_2-way'!$G44)</f>
        <v>1.883495145631068</v>
      </c>
      <c r="F45" s="30">
        <f>IF(OR($A45="",$B45=""),"",'MPTO_working_2-way'!D44)</f>
        <v>2.1367833124358828</v>
      </c>
      <c r="G45" s="32">
        <f>IF(OR($A45="",$B45=""),"",'MPTO_working_2-way'!E44)</f>
        <v>1.8796751228316457</v>
      </c>
      <c r="H45" s="30">
        <f>IF(OR($A45="",$B45=""),"",'OddsRatio_working_2-way'!M44)</f>
        <v>2.1369621483713819</v>
      </c>
      <c r="I45" s="30">
        <f>IF(OR($A45="",$B45=""),"",'OddsRatio_working_2-way'!N44)</f>
        <v>1.8795367562872962</v>
      </c>
      <c r="J45" s="30">
        <f>IF('Log_working_2-way'!$D44="","",A45^('Log_working_2-way'!$D44))</f>
        <v>2.139211690905316</v>
      </c>
      <c r="K45" s="32">
        <f>IF('Log_working_2-way'!$D44="","",B45^('Log_working_2-way'!$D44))</f>
        <v>1.8777999804454721</v>
      </c>
      <c r="L45" s="37">
        <f t="shared" si="9"/>
        <v>0.46907216494845361</v>
      </c>
      <c r="M45" s="37">
        <f t="shared" si="10"/>
        <v>0.53092783505154639</v>
      </c>
      <c r="N45" s="38">
        <v>141</v>
      </c>
      <c r="O45" s="38">
        <f t="shared" si="11"/>
        <v>72.553398058252412</v>
      </c>
      <c r="P45" s="38">
        <f t="shared" si="12"/>
        <v>63.527472527472526</v>
      </c>
      <c r="Q45" s="38">
        <f t="shared" si="13"/>
        <v>77.47252747252746</v>
      </c>
      <c r="R45" s="38">
        <f t="shared" si="14"/>
        <v>68.446601941747574</v>
      </c>
      <c r="S45" s="39">
        <f t="shared" si="15"/>
        <v>-4.9191294142750479</v>
      </c>
      <c r="T45" s="39">
        <f t="shared" si="16"/>
        <v>-4.9191294142750479</v>
      </c>
      <c r="U45" t="s">
        <v>105</v>
      </c>
      <c r="V45" t="s">
        <v>110</v>
      </c>
      <c r="W45" t="s">
        <v>137</v>
      </c>
      <c r="X45" t="s">
        <v>461</v>
      </c>
      <c r="Y45" s="41"/>
    </row>
    <row r="46" spans="1:25" s="35" customFormat="1" ht="15" x14ac:dyDescent="0.25">
      <c r="A46">
        <v>2.09</v>
      </c>
      <c r="B46">
        <v>1.79</v>
      </c>
      <c r="C46" s="29">
        <f t="shared" si="0"/>
        <v>3.7128117398625982E-2</v>
      </c>
      <c r="D46" s="30">
        <f>IF(OR($A46="",$B46=""),"",A46*'MPTO_working_2-way'!$G45)</f>
        <v>2.1675977653631282</v>
      </c>
      <c r="E46" s="32">
        <f>IF(OR($A46="",$B46=""),"",B46*'MPTO_working_2-way'!$G45)</f>
        <v>1.8564593301435406</v>
      </c>
      <c r="F46" s="30">
        <f>IF(OR($A46="",$B46=""),"",'MPTO_working_2-way'!D45)</f>
        <v>2.1743628490889537</v>
      </c>
      <c r="G46" s="32">
        <f>IF(OR($A46="",$B46=""),"",'MPTO_working_2-way'!E45)</f>
        <v>1.8515255747197545</v>
      </c>
      <c r="H46" s="30">
        <f>IF(OR($A46="",$B46=""),"",'OddsRatio_working_2-way'!M45)</f>
        <v>2.1746262535134471</v>
      </c>
      <c r="I46" s="30">
        <f>IF(OR($A46="",$B46=""),"",'OddsRatio_working_2-way'!N45)</f>
        <v>1.8513346241060764</v>
      </c>
      <c r="J46" s="30">
        <f>IF('Log_working_2-way'!$D45="","",A46^('Log_working_2-way'!$D45))</f>
        <v>2.177733465070919</v>
      </c>
      <c r="K46" s="32">
        <f>IF('Log_working_2-way'!$D45="","",B46^('Log_working_2-way'!$D45))</f>
        <v>1.8490885498780329</v>
      </c>
      <c r="L46" s="37">
        <f t="shared" si="9"/>
        <v>0.46134020618556709</v>
      </c>
      <c r="M46" s="37">
        <f t="shared" si="10"/>
        <v>0.53865979381443296</v>
      </c>
      <c r="N46" s="38">
        <v>142</v>
      </c>
      <c r="O46" s="38">
        <f t="shared" si="11"/>
        <v>74.057416267942585</v>
      </c>
      <c r="P46" s="38">
        <f t="shared" si="12"/>
        <v>62.670391061452513</v>
      </c>
      <c r="Q46" s="38">
        <f t="shared" si="13"/>
        <v>79.32960893854748</v>
      </c>
      <c r="R46" s="38">
        <f t="shared" si="14"/>
        <v>67.942583732057429</v>
      </c>
      <c r="S46" s="39">
        <f t="shared" si="15"/>
        <v>-5.2721926706048947</v>
      </c>
      <c r="T46" s="39">
        <f t="shared" si="16"/>
        <v>-5.272192670604916</v>
      </c>
      <c r="U46" t="s">
        <v>99</v>
      </c>
      <c r="V46" t="s">
        <v>108</v>
      </c>
      <c r="W46" t="s">
        <v>137</v>
      </c>
      <c r="X46" t="s">
        <v>461</v>
      </c>
      <c r="Y46" s="41"/>
    </row>
    <row r="47" spans="1:25" ht="15" x14ac:dyDescent="0.25">
      <c r="A47">
        <v>2.0699999999999998</v>
      </c>
      <c r="B47">
        <v>1.81</v>
      </c>
      <c r="C47" s="29">
        <f t="shared" si="0"/>
        <v>3.5577975284917462E-2</v>
      </c>
      <c r="D47" s="30">
        <f>IF(OR($A47="",$B47=""),"",A47*'MPTO_working_2-way'!$G46)</f>
        <v>2.1436464088397789</v>
      </c>
      <c r="E47" s="32">
        <f>IF(OR($A47="",$B47=""),"",B47*'MPTO_working_2-way'!$G46)</f>
        <v>1.8743961352657006</v>
      </c>
      <c r="F47" s="30">
        <f>IF(OR($A47="",$B47=""),"",'MPTO_working_2-way'!D46)</f>
        <v>2.1491381535549374</v>
      </c>
      <c r="G47" s="32">
        <f>IF(OR($A47="",$B47=""),"",'MPTO_working_2-way'!E46)</f>
        <v>1.8702173858786533</v>
      </c>
      <c r="H47" s="30">
        <f>IF(OR($A47="",$B47=""),"",'OddsRatio_working_2-way'!M46)</f>
        <v>2.1493422703098441</v>
      </c>
      <c r="I47" s="30">
        <f>IF(OR($A47="",$B47=""),"",'OddsRatio_working_2-way'!N46)</f>
        <v>1.8700628401410975</v>
      </c>
      <c r="J47" s="30">
        <f>IF('Log_working_2-way'!$D46="","",A47^('Log_working_2-way'!$D46))</f>
        <v>2.1518584594506485</v>
      </c>
      <c r="K47" s="32">
        <f>IF('Log_working_2-way'!$D46="","",B47^('Log_working_2-way'!$D46))</f>
        <v>1.8681622223592078</v>
      </c>
      <c r="L47" s="37">
        <f t="shared" si="9"/>
        <v>0.46649484536082475</v>
      </c>
      <c r="M47" s="37">
        <f t="shared" si="10"/>
        <v>0.53350515463917525</v>
      </c>
      <c r="N47" s="38">
        <v>143</v>
      </c>
      <c r="O47" s="38">
        <f t="shared" si="11"/>
        <v>73.917874396135261</v>
      </c>
      <c r="P47" s="38">
        <f t="shared" si="12"/>
        <v>63.994475138121544</v>
      </c>
      <c r="Q47" s="38">
        <f t="shared" si="13"/>
        <v>79.005524861878456</v>
      </c>
      <c r="R47" s="38">
        <f t="shared" si="14"/>
        <v>69.082125603864739</v>
      </c>
      <c r="S47" s="39">
        <f t="shared" si="15"/>
        <v>-5.0876504657431951</v>
      </c>
      <c r="T47" s="39">
        <f t="shared" si="16"/>
        <v>-5.0876504657431951</v>
      </c>
      <c r="U47" t="s">
        <v>111</v>
      </c>
      <c r="V47" t="s">
        <v>106</v>
      </c>
      <c r="W47" t="s">
        <v>137</v>
      </c>
      <c r="X47" t="s">
        <v>461</v>
      </c>
      <c r="Y47" s="41"/>
    </row>
    <row r="48" spans="1:25" ht="15" x14ac:dyDescent="0.25">
      <c r="A48">
        <v>1.97</v>
      </c>
      <c r="B48">
        <v>1.9</v>
      </c>
      <c r="C48" s="29">
        <f t="shared" si="0"/>
        <v>3.3930002671653803E-2</v>
      </c>
      <c r="D48" s="30">
        <f>IF(OR($A48="",$B48=""),"",A48*'MPTO_working_2-way'!$G47)</f>
        <v>2.0368421052631578</v>
      </c>
      <c r="E48" s="32">
        <f>IF(OR($A48="",$B48=""),"",B48*'MPTO_working_2-way'!$G47)</f>
        <v>1.9644670050761421</v>
      </c>
      <c r="F48" s="30">
        <f>IF(OR($A48="",$B48=""),"",'MPTO_working_2-way'!D47)</f>
        <v>2.0381159814865235</v>
      </c>
      <c r="G48" s="32">
        <f>IF(OR($A48="",$B48=""),"",'MPTO_working_2-way'!E47)</f>
        <v>1.9632835038027801</v>
      </c>
      <c r="H48" s="30">
        <f>IF(OR($A48="",$B48=""),"",'OddsRatio_working_2-way'!M47)</f>
        <v>2.0381607668264961</v>
      </c>
      <c r="I48" s="30">
        <f>IF(OR($A48="",$B48=""),"",'OddsRatio_working_2-way'!N47)</f>
        <v>1.963241948601903</v>
      </c>
      <c r="J48" s="30">
        <f>IF('Log_working_2-way'!$D47="","",A48^('Log_working_2-way'!$D47))</f>
        <v>2.0387414625037734</v>
      </c>
      <c r="K48" s="32">
        <f>IF('Log_working_2-way'!$D47="","",B48^('Log_working_2-way'!$D47))</f>
        <v>1.9627034600020314</v>
      </c>
      <c r="L48" s="37">
        <f t="shared" si="9"/>
        <v>0.49095607235142119</v>
      </c>
      <c r="M48" s="37">
        <f t="shared" si="10"/>
        <v>0.50904392764857886</v>
      </c>
      <c r="N48" s="38">
        <v>144</v>
      </c>
      <c r="O48" s="38">
        <f t="shared" si="11"/>
        <v>70.903553299492387</v>
      </c>
      <c r="P48" s="38">
        <f t="shared" si="12"/>
        <v>68.210526315789451</v>
      </c>
      <c r="Q48" s="38">
        <f t="shared" si="13"/>
        <v>75.78947368421052</v>
      </c>
      <c r="R48" s="38">
        <f t="shared" si="14"/>
        <v>73.096446700507613</v>
      </c>
      <c r="S48" s="39">
        <f t="shared" si="15"/>
        <v>-4.8859203847181334</v>
      </c>
      <c r="T48" s="39">
        <f t="shared" si="16"/>
        <v>-4.8859203847181618</v>
      </c>
      <c r="U48" t="s">
        <v>89</v>
      </c>
      <c r="V48" t="s">
        <v>92</v>
      </c>
      <c r="W48" t="s">
        <v>137</v>
      </c>
      <c r="X48" t="s">
        <v>461</v>
      </c>
      <c r="Y48" s="41"/>
    </row>
    <row r="49" spans="1:25" ht="15" x14ac:dyDescent="0.25">
      <c r="A49">
        <v>1.81</v>
      </c>
      <c r="B49">
        <v>2.06</v>
      </c>
      <c r="C49" s="29">
        <f t="shared" si="0"/>
        <v>3.7923081049187513E-2</v>
      </c>
      <c r="D49" s="30">
        <f>IF(OR($A49="",$B49=""),"",A49*'MPTO_working_2-way'!$G48)</f>
        <v>1.8786407766990294</v>
      </c>
      <c r="E49" s="32">
        <f>IF(OR($A49="",$B49=""),"",B49*'MPTO_working_2-way'!$G48)</f>
        <v>2.1381215469613264</v>
      </c>
      <c r="F49" s="30">
        <f>IF(OR($A49="",$B49=""),"",'MPTO_working_2-way'!D48)</f>
        <v>1.8743276529432467</v>
      </c>
      <c r="G49" s="32">
        <f>IF(OR($A49="",$B49=""),"",'MPTO_working_2-way'!E48)</f>
        <v>2.1437359857413907</v>
      </c>
      <c r="H49" s="30">
        <f>IF(OR($A49="",$B49=""),"",'OddsRatio_working_2-way'!M48)</f>
        <v>1.8741572761215382</v>
      </c>
      <c r="I49" s="30">
        <f>IF(OR($A49="",$B49=""),"",'OddsRatio_working_2-way'!N48)</f>
        <v>2.1439589045541121</v>
      </c>
      <c r="J49" s="30">
        <f>IF('Log_working_2-way'!$D48="","",A49^('Log_working_2-way'!$D48))</f>
        <v>1.8721919326638379</v>
      </c>
      <c r="K49" s="32">
        <f>IF('Log_working_2-way'!$D48="","",B49^('Log_working_2-way'!$D48))</f>
        <v>2.1465366309290381</v>
      </c>
      <c r="L49" s="37">
        <f t="shared" si="9"/>
        <v>0.53229974160206706</v>
      </c>
      <c r="M49" s="37">
        <f t="shared" si="10"/>
        <v>0.46770025839793272</v>
      </c>
      <c r="N49" s="38">
        <v>145</v>
      </c>
      <c r="O49" s="38">
        <f t="shared" si="11"/>
        <v>64.889502762430936</v>
      </c>
      <c r="P49" s="38">
        <f t="shared" si="12"/>
        <v>74.611650485436883</v>
      </c>
      <c r="Q49" s="38">
        <f t="shared" si="13"/>
        <v>70.388349514563103</v>
      </c>
      <c r="R49" s="38">
        <f t="shared" si="14"/>
        <v>80.110497237569064</v>
      </c>
      <c r="S49" s="39">
        <f t="shared" si="15"/>
        <v>-5.4988467521321667</v>
      </c>
      <c r="T49" s="39">
        <f t="shared" si="16"/>
        <v>-5.4988467521321809</v>
      </c>
      <c r="U49" t="s">
        <v>101</v>
      </c>
      <c r="V49" t="s">
        <v>94</v>
      </c>
      <c r="W49" t="s">
        <v>137</v>
      </c>
      <c r="X49" t="s">
        <v>461</v>
      </c>
      <c r="Y49" s="41"/>
    </row>
    <row r="50" spans="1:25" ht="15" x14ac:dyDescent="0.25">
      <c r="A50">
        <v>2.14</v>
      </c>
      <c r="B50">
        <v>1.75</v>
      </c>
      <c r="C50" s="29">
        <f t="shared" si="0"/>
        <v>3.8718291054739673E-2</v>
      </c>
      <c r="D50" s="30">
        <f>IF(OR($A50="",$B50=""),"",A50*'MPTO_working_2-way'!$G49)</f>
        <v>2.2228571428571429</v>
      </c>
      <c r="E50" s="32">
        <f>IF(OR($A50="",$B50=""),"",B50*'MPTO_working_2-way'!$G49)</f>
        <v>1.8177570093457944</v>
      </c>
      <c r="F50" s="30">
        <f>IF(OR($A50="",$B50=""),"",'MPTO_working_2-way'!D49)</f>
        <v>2.2324888226527575</v>
      </c>
      <c r="G50" s="32">
        <f>IF(OR($A50="",$B50=""),"",'MPTO_working_2-way'!E49)</f>
        <v>1.81136638452237</v>
      </c>
      <c r="H50" s="30">
        <f>IF(OR($A50="",$B50=""),"",'OddsRatio_working_2-way'!M49)</f>
        <v>2.2328828005937953</v>
      </c>
      <c r="I50" s="30">
        <f>IF(OR($A50="",$B50=""),"",'OddsRatio_working_2-way'!N49)</f>
        <v>1.8111071056538131</v>
      </c>
      <c r="J50" s="30">
        <f>IF('Log_working_2-way'!$D49="","",A50^('Log_working_2-way'!$D49))</f>
        <v>2.2373241322265098</v>
      </c>
      <c r="K50" s="32">
        <f>IF('Log_working_2-way'!$D49="","",B50^('Log_working_2-way'!$D49))</f>
        <v>1.8081956651086979</v>
      </c>
      <c r="L50" s="37">
        <f t="shared" si="9"/>
        <v>0.44987146529562982</v>
      </c>
      <c r="M50" s="37">
        <f t="shared" si="10"/>
        <v>0.55012853470437018</v>
      </c>
      <c r="N50" s="38">
        <v>146</v>
      </c>
      <c r="O50" s="38">
        <f t="shared" si="11"/>
        <v>77.775700934579433</v>
      </c>
      <c r="P50" s="38">
        <f t="shared" si="12"/>
        <v>62.571428571428569</v>
      </c>
      <c r="Q50" s="38">
        <f t="shared" si="13"/>
        <v>83.428571428571431</v>
      </c>
      <c r="R50" s="38">
        <f t="shared" si="14"/>
        <v>68.224299065420567</v>
      </c>
      <c r="S50" s="39">
        <f t="shared" si="15"/>
        <v>-5.6528704939919976</v>
      </c>
      <c r="T50" s="39">
        <f t="shared" si="16"/>
        <v>-5.6528704939919976</v>
      </c>
      <c r="U50" t="s">
        <v>107</v>
      </c>
      <c r="V50" t="s">
        <v>96</v>
      </c>
      <c r="W50" t="s">
        <v>137</v>
      </c>
      <c r="X50" t="s">
        <v>461</v>
      </c>
      <c r="Y50" s="41"/>
    </row>
    <row r="51" spans="1:25" ht="15" x14ac:dyDescent="0.25">
      <c r="A51">
        <v>1.98</v>
      </c>
      <c r="B51">
        <v>1.88</v>
      </c>
      <c r="C51" s="29">
        <f t="shared" si="0"/>
        <v>3.6965398667526461E-2</v>
      </c>
      <c r="D51" s="30">
        <f>IF(OR($A51="",$B51=""),"",A51*'MPTO_working_2-way'!$G50)</f>
        <v>2.0531914893617023</v>
      </c>
      <c r="E51" s="32">
        <f>IF(OR($A51="",$B51=""),"",B51*'MPTO_working_2-way'!$G50)</f>
        <v>1.9494949494949496</v>
      </c>
      <c r="F51" s="30">
        <f>IF(OR($A51="",$B51=""),"",'MPTO_working_2-way'!D50)</f>
        <v>2.0552120141342756</v>
      </c>
      <c r="G51" s="32">
        <f>IF(OR($A51="",$B51=""),"",'MPTO_working_2-way'!E50)</f>
        <v>1.9476768522394308</v>
      </c>
      <c r="H51" s="30">
        <f>IF(OR($A51="",$B51=""),"",'OddsRatio_working_2-way'!M50)</f>
        <v>2.0552897060221729</v>
      </c>
      <c r="I51" s="30">
        <f>IF(OR($A51="",$B51=""),"",'OddsRatio_working_2-way'!N50)</f>
        <v>1.947607082958686</v>
      </c>
      <c r="J51" s="30">
        <f>IF('Log_working_2-way'!$D50="","",A51^('Log_working_2-way'!$D50))</f>
        <v>2.0562137224842738</v>
      </c>
      <c r="K51" s="32">
        <f>IF('Log_working_2-way'!$D50="","",B51^('Log_working_2-way'!$D50))</f>
        <v>1.9467780797695502</v>
      </c>
      <c r="L51" s="37">
        <f t="shared" si="9"/>
        <v>0.48704663212435229</v>
      </c>
      <c r="M51" s="37">
        <f t="shared" si="10"/>
        <v>0.5129533678756476</v>
      </c>
      <c r="N51" s="38">
        <v>147</v>
      </c>
      <c r="O51" s="38">
        <f t="shared" si="11"/>
        <v>72.757575757575765</v>
      </c>
      <c r="P51" s="38">
        <f t="shared" si="12"/>
        <v>68.808510638297847</v>
      </c>
      <c r="Q51" s="38">
        <f t="shared" si="13"/>
        <v>78.191489361702125</v>
      </c>
      <c r="R51" s="38">
        <f t="shared" si="14"/>
        <v>74.242424242424249</v>
      </c>
      <c r="S51" s="39">
        <f t="shared" si="15"/>
        <v>-5.43391360412636</v>
      </c>
      <c r="T51" s="39">
        <f t="shared" si="16"/>
        <v>-5.4339136041264027</v>
      </c>
      <c r="U51" t="s">
        <v>91</v>
      </c>
      <c r="V51" t="s">
        <v>104</v>
      </c>
      <c r="W51" t="s">
        <v>137</v>
      </c>
      <c r="X51" t="s">
        <v>461</v>
      </c>
      <c r="Y51" s="41"/>
    </row>
    <row r="52" spans="1:25" ht="15" x14ac:dyDescent="0.25">
      <c r="A52">
        <v>1.83</v>
      </c>
      <c r="B52">
        <v>2.0499999999999998</v>
      </c>
      <c r="C52" s="29">
        <f t="shared" si="0"/>
        <v>3.4252965480474407E-2</v>
      </c>
      <c r="D52" s="30">
        <f>IF(OR($A52="",$B52=""),"",A52*'MPTO_working_2-way'!$G51)</f>
        <v>1.8926829268292682</v>
      </c>
      <c r="E52" s="32">
        <f>IF(OR($A52="",$B52=""),"",B52*'MPTO_working_2-way'!$G51)</f>
        <v>2.1202185792349724</v>
      </c>
      <c r="F52" s="30">
        <f>IF(OR($A52="",$B52=""),"",'MPTO_working_2-way'!D51)</f>
        <v>1.8892106257081707</v>
      </c>
      <c r="G52" s="32">
        <f>IF(OR($A52="",$B52=""),"",'MPTO_working_2-way'!E51)</f>
        <v>2.1245929491717397</v>
      </c>
      <c r="H52" s="30">
        <f>IF(OR($A52="",$B52=""),"",'OddsRatio_working_2-way'!M51)</f>
        <v>1.8890872794479689</v>
      </c>
      <c r="I52" s="30">
        <f>IF(OR($A52="",$B52=""),"",'OddsRatio_working_2-way'!N51)</f>
        <v>2.1247489679763456</v>
      </c>
      <c r="J52" s="30">
        <f>IF('Log_working_2-way'!$D51="","",A52^('Log_working_2-way'!$D51))</f>
        <v>1.8875091450726849</v>
      </c>
      <c r="K52" s="32">
        <f>IF('Log_working_2-way'!$D51="","",B52^('Log_working_2-way'!$D51))</f>
        <v>2.1267489530128172</v>
      </c>
      <c r="L52" s="37">
        <f t="shared" si="9"/>
        <v>0.52835051546391754</v>
      </c>
      <c r="M52" s="37">
        <f t="shared" si="10"/>
        <v>0.47164948453608252</v>
      </c>
      <c r="N52" s="38">
        <v>148</v>
      </c>
      <c r="O52" s="38">
        <f t="shared" si="11"/>
        <v>67.125683060109296</v>
      </c>
      <c r="P52" s="38">
        <f t="shared" si="12"/>
        <v>75.804878048780481</v>
      </c>
      <c r="Q52" s="38">
        <f t="shared" si="13"/>
        <v>72.195121951219519</v>
      </c>
      <c r="R52" s="38">
        <f t="shared" si="14"/>
        <v>80.874316939890704</v>
      </c>
      <c r="S52" s="39">
        <f t="shared" si="15"/>
        <v>-5.0694388911102237</v>
      </c>
      <c r="T52" s="39">
        <f t="shared" si="16"/>
        <v>-5.0694388911102237</v>
      </c>
      <c r="U52" t="s">
        <v>93</v>
      </c>
      <c r="V52" t="s">
        <v>88</v>
      </c>
      <c r="W52" t="s">
        <v>137</v>
      </c>
      <c r="X52" t="s">
        <v>461</v>
      </c>
      <c r="Y52" s="41"/>
    </row>
    <row r="53" spans="1:25" s="35" customFormat="1" ht="15" x14ac:dyDescent="0.25">
      <c r="A53">
        <v>1.74</v>
      </c>
      <c r="B53">
        <v>2.16</v>
      </c>
      <c r="C53" s="29">
        <f t="shared" si="0"/>
        <v>3.7675606641123682E-2</v>
      </c>
      <c r="D53" s="30">
        <f>IF(OR($A53="",$B53=""),"",A53*'MPTO_working_2-way'!$G52)</f>
        <v>1.8055555555555551</v>
      </c>
      <c r="E53" s="32">
        <f>IF(OR($A53="",$B53=""),"",B53*'MPTO_working_2-way'!$G52)</f>
        <v>2.2413793103448274</v>
      </c>
      <c r="F53" s="30">
        <f>IF(OR($A53="",$B53=""),"",'MPTO_working_2-way'!D52)</f>
        <v>1.7989661114302122</v>
      </c>
      <c r="G53" s="32">
        <f>IF(OR($A53="",$B53=""),"",'MPTO_working_2-way'!E52)</f>
        <v>2.2516175413371671</v>
      </c>
      <c r="H53" s="30">
        <f>IF(OR($A53="",$B53=""),"",'OddsRatio_working_2-way'!M52)</f>
        <v>1.7987058497862392</v>
      </c>
      <c r="I53" s="30">
        <f>IF(OR($A53="",$B53=""),"",'OddsRatio_working_2-way'!N52)</f>
        <v>2.2520253861514017</v>
      </c>
      <c r="J53" s="30">
        <f>IF('Log_working_2-way'!$D52="","",A53^('Log_working_2-way'!$D52))</f>
        <v>1.7957063007853538</v>
      </c>
      <c r="K53" s="32">
        <f>IF('Log_working_2-way'!$D52="","",B53^('Log_working_2-way'!$D52))</f>
        <v>2.2567451068476951</v>
      </c>
      <c r="L53" s="37">
        <f t="shared" si="9"/>
        <v>0.55384615384615399</v>
      </c>
      <c r="M53" s="37">
        <f t="shared" si="10"/>
        <v>0.44615384615384618</v>
      </c>
      <c r="N53" s="38">
        <v>149</v>
      </c>
      <c r="O53" s="38">
        <f t="shared" si="11"/>
        <v>63.367816091954012</v>
      </c>
      <c r="P53" s="38">
        <f t="shared" si="12"/>
        <v>80.018518518518519</v>
      </c>
      <c r="Q53" s="38">
        <f t="shared" si="13"/>
        <v>68.981481481481467</v>
      </c>
      <c r="R53" s="38">
        <f t="shared" si="14"/>
        <v>85.632183908045974</v>
      </c>
      <c r="S53" s="39">
        <f t="shared" si="15"/>
        <v>-5.6136653895274549</v>
      </c>
      <c r="T53" s="39">
        <f t="shared" si="16"/>
        <v>-5.6136653895274549</v>
      </c>
      <c r="U53" t="s">
        <v>97</v>
      </c>
      <c r="V53" t="s">
        <v>102</v>
      </c>
      <c r="W53" t="s">
        <v>137</v>
      </c>
      <c r="X53" t="s">
        <v>461</v>
      </c>
      <c r="Y53" s="41"/>
    </row>
    <row r="54" spans="1:25" ht="15" x14ac:dyDescent="0.25">
      <c r="A54">
        <v>1.78</v>
      </c>
      <c r="B54">
        <v>2.1</v>
      </c>
      <c r="C54" s="29">
        <f t="shared" si="0"/>
        <v>3.7988228999465079E-2</v>
      </c>
      <c r="D54" s="30">
        <f>IF(OR($A54="",$B54=""),"",A54*'MPTO_working_2-way'!$G53)</f>
        <v>1.8476190476190479</v>
      </c>
      <c r="E54" s="32">
        <f>IF(OR($A54="",$B54=""),"",B54*'MPTO_working_2-way'!$G53)</f>
        <v>2.1797752808988768</v>
      </c>
      <c r="F54" s="30">
        <f>IF(OR($A54="",$B54=""),"",'MPTO_working_2-way'!D53)</f>
        <v>1.8422868408082802</v>
      </c>
      <c r="G54" s="32">
        <f>IF(OR($A54="",$B54=""),"",'MPTO_working_2-way'!E53)</f>
        <v>2.1872440023405506</v>
      </c>
      <c r="H54" s="30">
        <f>IF(OR($A54="",$B54=""),"",'OddsRatio_working_2-way'!M53)</f>
        <v>1.8420753583206844</v>
      </c>
      <c r="I54" s="30">
        <f>IF(OR($A54="",$B54=""),"",'OddsRatio_working_2-way'!N53)</f>
        <v>2.1875421719907089</v>
      </c>
      <c r="J54" s="30">
        <f>IF('Log_working_2-way'!$D53="","",A54^('Log_working_2-way'!$D53))</f>
        <v>1.8396466235294411</v>
      </c>
      <c r="K54" s="32">
        <f>IF('Log_working_2-way'!$D53="","",B54^('Log_working_2-way'!$D53))</f>
        <v>2.1909772182449698</v>
      </c>
      <c r="L54" s="37">
        <f t="shared" si="9"/>
        <v>0.54123711340206171</v>
      </c>
      <c r="M54" s="37">
        <f t="shared" si="10"/>
        <v>0.45876288659793807</v>
      </c>
      <c r="N54" s="38">
        <v>150</v>
      </c>
      <c r="O54" s="38">
        <f t="shared" si="11"/>
        <v>65.730337078651687</v>
      </c>
      <c r="P54" s="38">
        <f t="shared" si="12"/>
        <v>78.571428571428569</v>
      </c>
      <c r="Q54" s="38">
        <f t="shared" si="13"/>
        <v>71.428571428571431</v>
      </c>
      <c r="R54" s="38">
        <f t="shared" si="14"/>
        <v>84.269662921348328</v>
      </c>
      <c r="S54" s="39">
        <f t="shared" si="15"/>
        <v>-5.6982343499197441</v>
      </c>
      <c r="T54" s="39">
        <f t="shared" si="16"/>
        <v>-5.6982343499197583</v>
      </c>
      <c r="U54" t="s">
        <v>95</v>
      </c>
      <c r="V54" t="s">
        <v>100</v>
      </c>
      <c r="W54" t="s">
        <v>137</v>
      </c>
      <c r="X54" t="s">
        <v>461</v>
      </c>
      <c r="Y54" s="41"/>
    </row>
    <row r="55" spans="1:25" ht="15" x14ac:dyDescent="0.25">
      <c r="A55">
        <v>1.87</v>
      </c>
      <c r="B55">
        <v>2.0099999999999998</v>
      </c>
      <c r="C55" s="29">
        <f t="shared" si="0"/>
        <v>3.22717960997152E-2</v>
      </c>
      <c r="D55" s="30">
        <f>IF(OR($A55="",$B55=""),"",A55*'MPTO_working_2-way'!$G54)</f>
        <v>1.9303482587064675</v>
      </c>
      <c r="E55" s="32">
        <f>IF(OR($A55="",$B55=""),"",B55*'MPTO_working_2-way'!$G54)</f>
        <v>2.0748663101604272</v>
      </c>
      <c r="F55" s="30">
        <f>IF(OR($A55="",$B55=""),"",'MPTO_working_2-way'!D54)</f>
        <v>1.9281811886013285</v>
      </c>
      <c r="G55" s="32">
        <f>IF(OR($A55="",$B55=""),"",'MPTO_working_2-way'!E54)</f>
        <v>2.0773758532069522</v>
      </c>
      <c r="H55" s="30">
        <f>IF(OR($A55="",$B55=""),"",'OddsRatio_working_2-way'!M54)</f>
        <v>1.9281089045009006</v>
      </c>
      <c r="I55" s="30">
        <f>IF(OR($A55="",$B55=""),"",'OddsRatio_working_2-way'!N54)</f>
        <v>2.0774597626964471</v>
      </c>
      <c r="J55" s="30">
        <f>IF('Log_working_2-way'!$D54="","",A55^('Log_working_2-way'!$D54))</f>
        <v>1.9271248994258339</v>
      </c>
      <c r="K55" s="32">
        <f>IF('Log_working_2-way'!$D54="","",B55^('Log_working_2-way'!$D54))</f>
        <v>2.0786033258509891</v>
      </c>
      <c r="L55" s="37">
        <f t="shared" si="9"/>
        <v>0.51804123711340211</v>
      </c>
      <c r="M55" s="37">
        <f t="shared" si="10"/>
        <v>0.48195876288659806</v>
      </c>
      <c r="N55" s="38">
        <v>151</v>
      </c>
      <c r="O55" s="38">
        <f t="shared" si="11"/>
        <v>70.251336898395706</v>
      </c>
      <c r="P55" s="38">
        <f t="shared" si="12"/>
        <v>75.875621890547265</v>
      </c>
      <c r="Q55" s="38">
        <f t="shared" si="13"/>
        <v>75.124378109452749</v>
      </c>
      <c r="R55" s="38">
        <f t="shared" si="14"/>
        <v>80.748663101604265</v>
      </c>
      <c r="S55" s="39">
        <f t="shared" si="15"/>
        <v>-4.8730412110570427</v>
      </c>
      <c r="T55" s="39">
        <f t="shared" si="16"/>
        <v>-4.8730412110570001</v>
      </c>
      <c r="U55" t="s">
        <v>109</v>
      </c>
      <c r="V55" t="s">
        <v>90</v>
      </c>
      <c r="W55" t="s">
        <v>137</v>
      </c>
      <c r="X55" t="s">
        <v>461</v>
      </c>
      <c r="Y55" s="41"/>
    </row>
    <row r="56" spans="1:25" ht="15" x14ac:dyDescent="0.25">
      <c r="A56">
        <v>2.33</v>
      </c>
      <c r="B56">
        <v>1.65</v>
      </c>
      <c r="C56" s="29">
        <f t="shared" si="0"/>
        <v>3.5245155416829377E-2</v>
      </c>
      <c r="D56" s="30">
        <f>IF(OR($A56="",$B56=""),"",A56*'MPTO_working_2-way'!$G55)</f>
        <v>2.4121212121212126</v>
      </c>
      <c r="E56" s="32">
        <f>IF(OR($A56="",$B56=""),"",B56*'MPTO_working_2-way'!$G55)</f>
        <v>1.7081545064377683</v>
      </c>
      <c r="F56" s="30">
        <f>IF(OR($A56="",$B56=""),"",'MPTO_working_2-way'!D55)</f>
        <v>2.4297677358192451</v>
      </c>
      <c r="G56" s="32">
        <f>IF(OR($A56="",$B56=""),"",'MPTO_working_2-way'!E55)</f>
        <v>1.6994142999226434</v>
      </c>
      <c r="H56" s="30">
        <f>IF(OR($A56="",$B56=""),"",'OddsRatio_working_2-way'!M55)</f>
        <v>2.4304383405634256</v>
      </c>
      <c r="I56" s="30">
        <f>IF(OR($A56="",$B56=""),"",'OddsRatio_working_2-way'!N55)</f>
        <v>1.6990864070422753</v>
      </c>
      <c r="J56" s="30">
        <f>IF('Log_working_2-way'!$D55="","",A56^('Log_working_2-way'!$D55))</f>
        <v>2.4386155296037653</v>
      </c>
      <c r="K56" s="32">
        <f>IF('Log_working_2-way'!$D55="","",B56^('Log_working_2-way'!$D55))</f>
        <v>1.6951127521022427</v>
      </c>
      <c r="L56" s="37">
        <f t="shared" si="9"/>
        <v>0.41457286432160795</v>
      </c>
      <c r="M56" s="37">
        <f t="shared" si="10"/>
        <v>0.58542713567839189</v>
      </c>
      <c r="N56" s="38">
        <v>152</v>
      </c>
      <c r="O56" s="38">
        <f t="shared" si="11"/>
        <v>86.763948497854088</v>
      </c>
      <c r="P56" s="38">
        <f t="shared" si="12"/>
        <v>59.878787878787868</v>
      </c>
      <c r="Q56" s="38">
        <f t="shared" si="13"/>
        <v>92.121212121212125</v>
      </c>
      <c r="R56" s="38">
        <f t="shared" si="14"/>
        <v>65.236051502145926</v>
      </c>
      <c r="S56" s="39">
        <f t="shared" si="15"/>
        <v>-5.3572636233580369</v>
      </c>
      <c r="T56" s="39">
        <f t="shared" si="16"/>
        <v>-5.3572636233580582</v>
      </c>
      <c r="U56" t="s">
        <v>103</v>
      </c>
      <c r="V56" t="s">
        <v>98</v>
      </c>
      <c r="W56" t="s">
        <v>137</v>
      </c>
      <c r="X56" t="s">
        <v>461</v>
      </c>
      <c r="Y56" s="41"/>
    </row>
    <row r="57" spans="1:25" ht="15" x14ac:dyDescent="0.25">
      <c r="A57">
        <v>1.95</v>
      </c>
      <c r="B57">
        <v>1.92</v>
      </c>
      <c r="C57" s="29">
        <f t="shared" si="0"/>
        <v>3.3653846153846256E-2</v>
      </c>
      <c r="D57" s="30">
        <f>IF(OR($A57="",$B57=""),"",A57*'MPTO_working_2-way'!$G56)</f>
        <v>2.015625</v>
      </c>
      <c r="E57" s="32">
        <f>IF(OR($A57="",$B57=""),"",B57*'MPTO_working_2-way'!$G56)</f>
        <v>1.9846153846153847</v>
      </c>
      <c r="F57" s="30">
        <f>IF(OR($A57="",$B57=""),"",'MPTO_working_2-way'!D56)</f>
        <v>2.0161550888529889</v>
      </c>
      <c r="G57" s="32">
        <f>IF(OR($A57="",$B57=""),"",'MPTO_working_2-way'!E56)</f>
        <v>1.9841017488076311</v>
      </c>
      <c r="H57" s="30">
        <f>IF(OR($A57="",$B57=""),"",'OddsRatio_working_2-way'!M56)</f>
        <v>2.0161735558713256</v>
      </c>
      <c r="I57" s="30">
        <f>IF(OR($A57="",$B57=""),"",'OddsRatio_working_2-way'!N56)</f>
        <v>1.9840838646332837</v>
      </c>
      <c r="J57" s="30">
        <f>IF('Log_working_2-way'!$D56="","",A57^('Log_working_2-way'!$D56))</f>
        <v>2.0164149948926431</v>
      </c>
      <c r="K57" s="32">
        <f>IF('Log_working_2-way'!$D56="","",B57^('Log_working_2-way'!$D56))</f>
        <v>1.9838501055423525</v>
      </c>
      <c r="L57" s="37">
        <f t="shared" si="9"/>
        <v>0.49612403100775193</v>
      </c>
      <c r="M57" s="37">
        <f t="shared" si="10"/>
        <v>0.50387596899224807</v>
      </c>
      <c r="N57" s="38">
        <v>153</v>
      </c>
      <c r="O57" s="38">
        <f t="shared" si="11"/>
        <v>74.538461538461533</v>
      </c>
      <c r="P57" s="38">
        <f t="shared" si="12"/>
        <v>73.3125</v>
      </c>
      <c r="Q57" s="38">
        <f t="shared" si="13"/>
        <v>79.6875</v>
      </c>
      <c r="R57" s="38">
        <f t="shared" si="14"/>
        <v>78.461538461538467</v>
      </c>
      <c r="S57" s="39">
        <f t="shared" si="15"/>
        <v>-5.149038461538467</v>
      </c>
      <c r="T57" s="39">
        <f t="shared" si="16"/>
        <v>-5.149038461538467</v>
      </c>
      <c r="U57" t="s">
        <v>134</v>
      </c>
      <c r="V57" t="s">
        <v>114</v>
      </c>
      <c r="W57" t="s">
        <v>138</v>
      </c>
      <c r="X57" t="s">
        <v>461</v>
      </c>
      <c r="Y57" s="41"/>
    </row>
    <row r="58" spans="1:25" ht="15" x14ac:dyDescent="0.25">
      <c r="A58">
        <v>2.1</v>
      </c>
      <c r="B58">
        <v>1.78</v>
      </c>
      <c r="C58" s="29">
        <f t="shared" si="0"/>
        <v>3.7988228999465079E-2</v>
      </c>
      <c r="D58" s="30">
        <f>IF(OR($A58="",$B58=""),"",A58*'MPTO_working_2-way'!$G57)</f>
        <v>2.1797752808988768</v>
      </c>
      <c r="E58" s="32">
        <f>IF(OR($A58="",$B58=""),"",B58*'MPTO_working_2-way'!$G57)</f>
        <v>1.8476190476190479</v>
      </c>
      <c r="F58" s="30">
        <f>IF(OR($A58="",$B58=""),"",'MPTO_working_2-way'!D57)</f>
        <v>2.1872440023405506</v>
      </c>
      <c r="G58" s="32">
        <f>IF(OR($A58="",$B58=""),"",'MPTO_working_2-way'!E57)</f>
        <v>1.8422868408082802</v>
      </c>
      <c r="H58" s="30">
        <f>IF(OR($A58="",$B58=""),"",'OddsRatio_working_2-way'!M57)</f>
        <v>2.1875421719907089</v>
      </c>
      <c r="I58" s="30">
        <f>IF(OR($A58="",$B58=""),"",'OddsRatio_working_2-way'!N57)</f>
        <v>1.8420753583206844</v>
      </c>
      <c r="J58" s="30">
        <f>IF('Log_working_2-way'!$D57="","",A58^('Log_working_2-way'!$D57))</f>
        <v>2.1909772182449698</v>
      </c>
      <c r="K58" s="32">
        <f>IF('Log_working_2-way'!$D57="","",B58^('Log_working_2-way'!$D57))</f>
        <v>1.8396466235294411</v>
      </c>
      <c r="L58" s="37">
        <f t="shared" si="9"/>
        <v>0.45876288659793807</v>
      </c>
      <c r="M58" s="37">
        <f t="shared" si="10"/>
        <v>0.54123711340206171</v>
      </c>
      <c r="N58" s="38">
        <v>154</v>
      </c>
      <c r="O58" s="38">
        <f t="shared" si="11"/>
        <v>80.666666666666671</v>
      </c>
      <c r="P58" s="38">
        <f t="shared" si="12"/>
        <v>67.483146067415731</v>
      </c>
      <c r="Q58" s="38">
        <f t="shared" si="13"/>
        <v>86.516853932584269</v>
      </c>
      <c r="R58" s="38">
        <f t="shared" si="14"/>
        <v>73.333333333333329</v>
      </c>
      <c r="S58" s="39">
        <f t="shared" si="15"/>
        <v>-5.8501872659175973</v>
      </c>
      <c r="T58" s="39">
        <f t="shared" si="16"/>
        <v>-5.8501872659175973</v>
      </c>
      <c r="U58" t="s">
        <v>128</v>
      </c>
      <c r="V58" t="s">
        <v>118</v>
      </c>
      <c r="W58" t="s">
        <v>138</v>
      </c>
      <c r="X58" t="s">
        <v>461</v>
      </c>
      <c r="Y58" s="41"/>
    </row>
    <row r="59" spans="1:25" ht="15" x14ac:dyDescent="0.25">
      <c r="A59">
        <v>2.16</v>
      </c>
      <c r="B59">
        <v>1.74</v>
      </c>
      <c r="C59" s="29">
        <f t="shared" si="0"/>
        <v>3.7675606641123682E-2</v>
      </c>
      <c r="D59" s="30">
        <f>IF(OR($A59="",$B59=""),"",A59*'MPTO_working_2-way'!$G58)</f>
        <v>2.2413793103448274</v>
      </c>
      <c r="E59" s="32">
        <f>IF(OR($A59="",$B59=""),"",B59*'MPTO_working_2-way'!$G58)</f>
        <v>1.8055555555555551</v>
      </c>
      <c r="F59" s="30">
        <f>IF(OR($A59="",$B59=""),"",'MPTO_working_2-way'!D58)</f>
        <v>2.2516175413371671</v>
      </c>
      <c r="G59" s="32">
        <f>IF(OR($A59="",$B59=""),"",'MPTO_working_2-way'!E58)</f>
        <v>1.7989661114302122</v>
      </c>
      <c r="H59" s="30">
        <f>IF(OR($A59="",$B59=""),"",'OddsRatio_working_2-way'!M58)</f>
        <v>2.2520253861514017</v>
      </c>
      <c r="I59" s="30">
        <f>IF(OR($A59="",$B59=""),"",'OddsRatio_working_2-way'!N58)</f>
        <v>1.7987058497862392</v>
      </c>
      <c r="J59" s="30">
        <f>IF('Log_working_2-way'!$D58="","",A59^('Log_working_2-way'!$D58))</f>
        <v>2.2567451068476951</v>
      </c>
      <c r="K59" s="32">
        <f>IF('Log_working_2-way'!$D58="","",B59^('Log_working_2-way'!$D58))</f>
        <v>1.7957063007853538</v>
      </c>
      <c r="L59" s="37">
        <f t="shared" si="9"/>
        <v>0.44615384615384618</v>
      </c>
      <c r="M59" s="37">
        <f t="shared" si="10"/>
        <v>0.55384615384615399</v>
      </c>
      <c r="N59" s="38">
        <v>155</v>
      </c>
      <c r="O59" s="38">
        <f t="shared" si="11"/>
        <v>83.240740740740733</v>
      </c>
      <c r="P59" s="38">
        <f t="shared" si="12"/>
        <v>65.919540229885044</v>
      </c>
      <c r="Q59" s="38">
        <f t="shared" si="13"/>
        <v>89.080459770114942</v>
      </c>
      <c r="R59" s="38">
        <f t="shared" si="14"/>
        <v>71.759259259259252</v>
      </c>
      <c r="S59" s="39">
        <f t="shared" si="15"/>
        <v>-5.8397190293742085</v>
      </c>
      <c r="T59" s="39">
        <f t="shared" si="16"/>
        <v>-5.8397190293742085</v>
      </c>
      <c r="U59" t="s">
        <v>123</v>
      </c>
      <c r="V59" t="s">
        <v>120</v>
      </c>
      <c r="W59" t="s">
        <v>138</v>
      </c>
      <c r="X59" t="s">
        <v>461</v>
      </c>
      <c r="Y59" s="41"/>
    </row>
    <row r="60" spans="1:25" s="35" customFormat="1" ht="15" x14ac:dyDescent="0.25">
      <c r="A60">
        <v>2.1800000000000002</v>
      </c>
      <c r="B60">
        <v>1.72</v>
      </c>
      <c r="C60" s="29">
        <f t="shared" si="0"/>
        <v>4.0110945167484591E-2</v>
      </c>
      <c r="D60" s="30">
        <f>IF(OR($A60="",$B60=""),"",A60*'MPTO_working_2-way'!$G59)</f>
        <v>2.2674418604651168</v>
      </c>
      <c r="E60" s="32">
        <f>IF(OR($A60="",$B60=""),"",B60*'MPTO_working_2-way'!$G59)</f>
        <v>1.7889908256880735</v>
      </c>
      <c r="F60" s="30">
        <f>IF(OR($A60="",$B60=""),"",'MPTO_working_2-way'!D59)</f>
        <v>2.2796692607003894</v>
      </c>
      <c r="G60" s="32">
        <f>IF(OR($A60="",$B60=""),"",'MPTO_working_2-way'!E59)</f>
        <v>1.7814519194222731</v>
      </c>
      <c r="H60" s="30">
        <f>IF(OR($A60="",$B60=""),"",'OddsRatio_working_2-way'!M59)</f>
        <v>2.2801909579781015</v>
      </c>
      <c r="I60" s="30">
        <f>IF(OR($A60="",$B60=""),"",'OddsRatio_working_2-way'!N59)</f>
        <v>1.7811334658849434</v>
      </c>
      <c r="J60" s="30">
        <f>IF('Log_working_2-way'!$D59="","",A60^('Log_working_2-way'!$D59))</f>
        <v>2.2858490727693308</v>
      </c>
      <c r="K60" s="32">
        <f>IF('Log_working_2-way'!$D59="","",B60^('Log_working_2-way'!$D59))</f>
        <v>1.7776962484765699</v>
      </c>
      <c r="L60" s="37">
        <f t="shared" si="9"/>
        <v>0.44102564102564096</v>
      </c>
      <c r="M60" s="37">
        <f t="shared" si="10"/>
        <v>0.55897435897435888</v>
      </c>
      <c r="N60" s="38">
        <v>156</v>
      </c>
      <c r="O60" s="38">
        <f t="shared" si="11"/>
        <v>84.440366972477079</v>
      </c>
      <c r="P60" s="38">
        <f t="shared" si="12"/>
        <v>65.302325581395351</v>
      </c>
      <c r="Q60" s="38">
        <f t="shared" si="13"/>
        <v>90.697674418604663</v>
      </c>
      <c r="R60" s="38">
        <f t="shared" si="14"/>
        <v>71.559633027522935</v>
      </c>
      <c r="S60" s="39">
        <f t="shared" si="15"/>
        <v>-6.2573074461275837</v>
      </c>
      <c r="T60" s="39">
        <f t="shared" si="16"/>
        <v>-6.2573074461275837</v>
      </c>
      <c r="U60" t="s">
        <v>117</v>
      </c>
      <c r="V60" t="s">
        <v>112</v>
      </c>
      <c r="W60" t="s">
        <v>138</v>
      </c>
      <c r="X60" t="s">
        <v>461</v>
      </c>
      <c r="Y60" s="41"/>
    </row>
    <row r="61" spans="1:25" ht="15" x14ac:dyDescent="0.25">
      <c r="A61">
        <v>2.1</v>
      </c>
      <c r="B61">
        <v>1.78</v>
      </c>
      <c r="C61" s="29">
        <f t="shared" si="0"/>
        <v>3.7988228999465079E-2</v>
      </c>
      <c r="D61" s="30">
        <f>IF(OR($A61="",$B61=""),"",A61*'MPTO_working_2-way'!$G60)</f>
        <v>2.1797752808988768</v>
      </c>
      <c r="E61" s="32">
        <f>IF(OR($A61="",$B61=""),"",B61*'MPTO_working_2-way'!$G60)</f>
        <v>1.8476190476190479</v>
      </c>
      <c r="F61" s="30">
        <f>IF(OR($A61="",$B61=""),"",'MPTO_working_2-way'!D60)</f>
        <v>2.1872440023405506</v>
      </c>
      <c r="G61" s="32">
        <f>IF(OR($A61="",$B61=""),"",'MPTO_working_2-way'!E60)</f>
        <v>1.8422868408082802</v>
      </c>
      <c r="H61" s="30">
        <f>IF(OR($A61="",$B61=""),"",'OddsRatio_working_2-way'!M60)</f>
        <v>2.1875421719907089</v>
      </c>
      <c r="I61" s="30">
        <f>IF(OR($A61="",$B61=""),"",'OddsRatio_working_2-way'!N60)</f>
        <v>1.8420753583206844</v>
      </c>
      <c r="J61" s="30">
        <f>IF('Log_working_2-way'!$D60="","",A61^('Log_working_2-way'!$D60))</f>
        <v>2.1909772182449698</v>
      </c>
      <c r="K61" s="32">
        <f>IF('Log_working_2-way'!$D60="","",B61^('Log_working_2-way'!$D60))</f>
        <v>1.8396466235294411</v>
      </c>
      <c r="L61" s="37">
        <f t="shared" si="9"/>
        <v>0.45876288659793807</v>
      </c>
      <c r="M61" s="37">
        <f t="shared" si="10"/>
        <v>0.54123711340206171</v>
      </c>
      <c r="N61" s="38">
        <v>157</v>
      </c>
      <c r="O61" s="38">
        <f t="shared" si="11"/>
        <v>82.238095238095227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74.761904761904759</v>
      </c>
      <c r="S61" s="39">
        <f t="shared" si="15"/>
        <v>-5.9641519529160121</v>
      </c>
      <c r="T61" s="39">
        <f t="shared" si="16"/>
        <v>-5.9641519529159979</v>
      </c>
      <c r="U61" t="s">
        <v>125</v>
      </c>
      <c r="V61" t="s">
        <v>122</v>
      </c>
      <c r="W61" t="s">
        <v>138</v>
      </c>
      <c r="X61" t="s">
        <v>461</v>
      </c>
      <c r="Y61" s="41"/>
    </row>
    <row r="62" spans="1:25" ht="15" x14ac:dyDescent="0.25">
      <c r="A62">
        <v>2.08</v>
      </c>
      <c r="B62">
        <v>1.79</v>
      </c>
      <c r="C62" s="29">
        <f t="shared" si="0"/>
        <v>3.9428448646325664E-2</v>
      </c>
      <c r="D62" s="30">
        <f>IF(OR($A62="",$B62=""),"",A62*'MPTO_working_2-way'!$G61)</f>
        <v>2.1620111731843576</v>
      </c>
      <c r="E62" s="32">
        <f>IF(OR($A62="",$B62=""),"",B62*'MPTO_working_2-way'!$G61)</f>
        <v>1.8605769230769229</v>
      </c>
      <c r="F62" s="30">
        <f>IF(OR($A62="",$B62=""),"",'MPTO_working_2-way'!D61)</f>
        <v>2.1689385995572641</v>
      </c>
      <c r="G62" s="32">
        <f>IF(OR($A62="",$B62=""),"",'MPTO_working_2-way'!E61)</f>
        <v>1.8554769261437256</v>
      </c>
      <c r="H62" s="30">
        <f>IF(OR($A62="",$B62=""),"",'OddsRatio_working_2-way'!M61)</f>
        <v>2.1692256444309357</v>
      </c>
      <c r="I62" s="30">
        <f>IF(OR($A62="",$B62=""),"",'OddsRatio_working_2-way'!N61)</f>
        <v>1.8552669065744805</v>
      </c>
      <c r="J62" s="30">
        <f>IF('Log_working_2-way'!$D61="","",A62^('Log_working_2-way'!$D61))</f>
        <v>2.1724139714397546</v>
      </c>
      <c r="K62" s="32">
        <f>IF('Log_working_2-way'!$D61="","",B62^('Log_working_2-way'!$D61))</f>
        <v>1.8529410467292624</v>
      </c>
      <c r="L62" s="37">
        <f t="shared" si="9"/>
        <v>0.46253229974160204</v>
      </c>
      <c r="M62" s="37">
        <f t="shared" si="10"/>
        <v>0.53746770025839796</v>
      </c>
      <c r="N62" s="38">
        <v>158</v>
      </c>
      <c r="O62" s="38">
        <f t="shared" si="11"/>
        <v>82.038461538461519</v>
      </c>
      <c r="P62" s="38">
        <f t="shared" si="12"/>
        <v>69.731843575418992</v>
      </c>
      <c r="Q62" s="38">
        <f t="shared" si="13"/>
        <v>88.268156424580994</v>
      </c>
      <c r="R62" s="38">
        <f t="shared" si="14"/>
        <v>75.961538461538453</v>
      </c>
      <c r="S62" s="39">
        <f t="shared" si="15"/>
        <v>-6.229694886119475</v>
      </c>
      <c r="T62" s="39">
        <f t="shared" si="16"/>
        <v>-6.2296948861194608</v>
      </c>
      <c r="U62" t="s">
        <v>115</v>
      </c>
      <c r="V62" t="s">
        <v>126</v>
      </c>
      <c r="W62" t="s">
        <v>138</v>
      </c>
      <c r="X62" t="s">
        <v>461</v>
      </c>
      <c r="Y62" s="41"/>
    </row>
    <row r="63" spans="1:25" s="50" customFormat="1" ht="15" x14ac:dyDescent="0.25">
      <c r="A63">
        <v>2.5099999999999998</v>
      </c>
      <c r="B63">
        <v>1.56</v>
      </c>
      <c r="C63" s="29">
        <f t="shared" si="0"/>
        <v>3.9432015527633091E-2</v>
      </c>
      <c r="D63" s="30">
        <f>IF(OR($A63="",$B63=""),"",A63*'MPTO_working_2-way'!$G62)</f>
        <v>2.608974358974359</v>
      </c>
      <c r="E63" s="32">
        <f>IF(OR($A63="",$B63=""),"",B63*'MPTO_working_2-way'!$G62)</f>
        <v>1.6215139442231077</v>
      </c>
      <c r="F63" s="30">
        <f>IF(OR($A63="",$B63=""),"",'MPTO_working_2-way'!D62)</f>
        <v>2.6406797949824656</v>
      </c>
      <c r="G63" s="32">
        <f>IF(OR($A63="",$B63=""),"",'MPTO_working_2-way'!E62)</f>
        <v>1.6095034528115753</v>
      </c>
      <c r="H63" s="30">
        <f>IF(OR($A63="",$B63=""),"",'OddsRatio_working_2-way'!M62)</f>
        <v>2.6420805617960932</v>
      </c>
      <c r="I63" s="30">
        <f>IF(OR($A63="",$B63=""),"",'OddsRatio_working_2-way'!N62)</f>
        <v>1.6089835196064983</v>
      </c>
      <c r="J63" s="30">
        <f>IF('Log_working_2-way'!$D62="","",A63^('Log_working_2-way'!$D62))</f>
        <v>2.6570036663424066</v>
      </c>
      <c r="K63" s="32">
        <f>IF('Log_working_2-way'!$D62="","",B63^('Log_working_2-way'!$D62))</f>
        <v>1.603498966424723</v>
      </c>
      <c r="L63" s="37">
        <f t="shared" si="9"/>
        <v>0.3832923832923833</v>
      </c>
      <c r="M63" s="37">
        <f t="shared" si="10"/>
        <v>0.61670761670761665</v>
      </c>
      <c r="N63" s="38">
        <v>159</v>
      </c>
      <c r="O63" s="38">
        <f t="shared" si="11"/>
        <v>95.653386454183263</v>
      </c>
      <c r="P63" s="38">
        <f t="shared" si="12"/>
        <v>57.076923076923087</v>
      </c>
      <c r="Q63" s="38">
        <f t="shared" si="13"/>
        <v>101.92307692307692</v>
      </c>
      <c r="R63" s="38">
        <f t="shared" si="14"/>
        <v>63.346613545816737</v>
      </c>
      <c r="S63" s="39">
        <f t="shared" si="15"/>
        <v>-6.269690468893657</v>
      </c>
      <c r="T63" s="39">
        <f t="shared" si="16"/>
        <v>-6.2696904688936499</v>
      </c>
      <c r="U63" t="s">
        <v>113</v>
      </c>
      <c r="V63" t="s">
        <v>133</v>
      </c>
      <c r="W63" t="s">
        <v>138</v>
      </c>
      <c r="X63" t="s">
        <v>461</v>
      </c>
      <c r="Y63" s="51"/>
    </row>
    <row r="64" spans="1:25" ht="15" x14ac:dyDescent="0.25">
      <c r="A64">
        <v>2.06</v>
      </c>
      <c r="B64">
        <v>1.81</v>
      </c>
      <c r="C64" s="29">
        <f t="shared" si="0"/>
        <v>3.7923081049187513E-2</v>
      </c>
      <c r="D64" s="30">
        <f>IF(OR($A64="",$B64=""),"",A64*'MPTO_working_2-way'!$G63)</f>
        <v>2.1381215469613264</v>
      </c>
      <c r="E64" s="32">
        <f>IF(OR($A64="",$B64=""),"",B64*'MPTO_working_2-way'!$G63)</f>
        <v>1.8786407766990294</v>
      </c>
      <c r="F64" s="30">
        <f>IF(OR($A64="",$B64=""),"",'MPTO_working_2-way'!D63)</f>
        <v>2.1437359857413907</v>
      </c>
      <c r="G64" s="32">
        <f>IF(OR($A64="",$B64=""),"",'MPTO_working_2-way'!E63)</f>
        <v>1.8743276529432467</v>
      </c>
      <c r="H64" s="30">
        <f>IF(OR($A64="",$B64=""),"",'OddsRatio_working_2-way'!M63)</f>
        <v>2.1439589045541121</v>
      </c>
      <c r="I64" s="30">
        <f>IF(OR($A64="",$B64=""),"",'OddsRatio_working_2-way'!N63)</f>
        <v>1.8741572761215382</v>
      </c>
      <c r="J64" s="30">
        <f>IF('Log_working_2-way'!$D63="","",A64^('Log_working_2-way'!$D63))</f>
        <v>2.1465366309290381</v>
      </c>
      <c r="K64" s="32">
        <f>IF('Log_working_2-way'!$D63="","",B64^('Log_working_2-way'!$D63))</f>
        <v>1.8721919326638379</v>
      </c>
      <c r="L64" s="37">
        <f t="shared" si="9"/>
        <v>0.46770025839793272</v>
      </c>
      <c r="M64" s="37">
        <f t="shared" si="10"/>
        <v>0.53229974160206706</v>
      </c>
      <c r="N64" s="38">
        <v>160</v>
      </c>
      <c r="O64" s="38">
        <f t="shared" si="11"/>
        <v>82.330097087378647</v>
      </c>
      <c r="P64" s="38">
        <f t="shared" si="12"/>
        <v>71.602209944751394</v>
      </c>
      <c r="Q64" s="38">
        <f t="shared" si="13"/>
        <v>88.39779005524862</v>
      </c>
      <c r="R64" s="38">
        <f t="shared" si="14"/>
        <v>77.669902912621353</v>
      </c>
      <c r="S64" s="39">
        <f t="shared" si="15"/>
        <v>-6.0676929678699736</v>
      </c>
      <c r="T64" s="39">
        <f t="shared" si="16"/>
        <v>-6.0676929678699594</v>
      </c>
      <c r="U64" t="s">
        <v>121</v>
      </c>
      <c r="V64" t="s">
        <v>129</v>
      </c>
      <c r="W64" t="s">
        <v>138</v>
      </c>
      <c r="X64" t="s">
        <v>461</v>
      </c>
      <c r="Y64" s="41"/>
    </row>
    <row r="65" spans="1:25" ht="15" x14ac:dyDescent="0.25">
      <c r="A65">
        <v>1.98</v>
      </c>
      <c r="B65">
        <v>1.89</v>
      </c>
      <c r="C65" s="29">
        <f t="shared" si="0"/>
        <v>3.4151034151034265E-2</v>
      </c>
      <c r="D65" s="30">
        <f>IF(OR($A65="",$B65=""),"",A65*'MPTO_working_2-way'!$G64)</f>
        <v>2.0476190476190479</v>
      </c>
      <c r="E65" s="32">
        <f>IF(OR($A65="",$B65=""),"",B65*'MPTO_working_2-way'!$G64)</f>
        <v>1.9545454545454546</v>
      </c>
      <c r="F65" s="30">
        <f>IF(OR($A65="",$B65=""),"",'MPTO_working_2-way'!D64)</f>
        <v>2.0492853622474128</v>
      </c>
      <c r="G65" s="32">
        <f>IF(OR($A65="",$B65=""),"",'MPTO_working_2-way'!E64)</f>
        <v>1.9530295913574449</v>
      </c>
      <c r="H65" s="30">
        <f>IF(OR($A65="",$B65=""),"",'OddsRatio_working_2-way'!M64)</f>
        <v>2.0493443645942064</v>
      </c>
      <c r="I65" s="30">
        <f>IF(OR($A65="",$B65=""),"",'OddsRatio_working_2-way'!N64)</f>
        <v>1.9529760045804527</v>
      </c>
      <c r="J65" s="30">
        <f>IF('Log_working_2-way'!$D64="","",A65^('Log_working_2-way'!$D64))</f>
        <v>2.0501043431252364</v>
      </c>
      <c r="K65" s="32">
        <f>IF('Log_working_2-way'!$D64="","",B65^('Log_working_2-way'!$D64))</f>
        <v>1.9522863194945297</v>
      </c>
      <c r="L65" s="37">
        <f t="shared" si="9"/>
        <v>0.48837209302325574</v>
      </c>
      <c r="M65" s="37">
        <f t="shared" si="10"/>
        <v>0.51162790697674421</v>
      </c>
      <c r="N65" s="38">
        <v>161</v>
      </c>
      <c r="O65" s="38">
        <f t="shared" si="11"/>
        <v>79.686868686868678</v>
      </c>
      <c r="P65" s="38">
        <f t="shared" si="12"/>
        <v>75.81481481481481</v>
      </c>
      <c r="Q65" s="38">
        <f t="shared" si="13"/>
        <v>85.185185185185205</v>
      </c>
      <c r="R65" s="38">
        <f t="shared" si="14"/>
        <v>81.313131313131322</v>
      </c>
      <c r="S65" s="39">
        <f t="shared" si="15"/>
        <v>-5.4983164983165267</v>
      </c>
      <c r="T65" s="39">
        <f t="shared" si="16"/>
        <v>-5.4983164983165125</v>
      </c>
      <c r="U65" t="s">
        <v>127</v>
      </c>
      <c r="V65" t="s">
        <v>164</v>
      </c>
      <c r="W65" t="s">
        <v>138</v>
      </c>
      <c r="X65" t="s">
        <v>461</v>
      </c>
      <c r="Y65" s="41"/>
    </row>
    <row r="66" spans="1:25" ht="15" x14ac:dyDescent="0.25">
      <c r="A66">
        <v>2.2400000000000002</v>
      </c>
      <c r="B66">
        <v>1.69</v>
      </c>
      <c r="C66" s="29">
        <f t="shared" si="0"/>
        <v>3.8144547759932479E-2</v>
      </c>
      <c r="D66" s="30">
        <f>IF(OR($A66="",$B66=""),"",A66*'MPTO_working_2-way'!$G65)</f>
        <v>2.3254437869822491</v>
      </c>
      <c r="E66" s="32">
        <f>IF(OR($A66="",$B66=""),"",B66*'MPTO_working_2-way'!$G65)</f>
        <v>1.7544642857142858</v>
      </c>
      <c r="F66" s="30">
        <f>IF(OR($A66="",$B66=""),"",'MPTO_working_2-way'!D65)</f>
        <v>2.3399678575843743</v>
      </c>
      <c r="G66" s="32">
        <f>IF(OR($A66="",$B66=""),"",'MPTO_working_2-way'!E65)</f>
        <v>1.7462865578005351</v>
      </c>
      <c r="H66" s="30">
        <f>IF(OR($A66="",$B66=""),"",'OddsRatio_working_2-way'!M65)</f>
        <v>2.3405601251996737</v>
      </c>
      <c r="I66" s="30">
        <f>IF(OR($A66="",$B66=""),"",'OddsRatio_working_2-way'!N65)</f>
        <v>1.7459568438611086</v>
      </c>
      <c r="J66" s="30">
        <f>IF('Log_working_2-way'!$D65="","",A66^('Log_working_2-way'!$D65))</f>
        <v>2.347284961783934</v>
      </c>
      <c r="K66" s="32">
        <f>IF('Log_working_2-way'!$D65="","",B66^('Log_working_2-way'!$D65))</f>
        <v>1.7422334757420166</v>
      </c>
      <c r="L66" s="37">
        <f t="shared" si="9"/>
        <v>0.43002544529262077</v>
      </c>
      <c r="M66" s="37">
        <f t="shared" si="10"/>
        <v>0.56997455470737912</v>
      </c>
      <c r="N66" s="38">
        <v>162</v>
      </c>
      <c r="O66" s="38">
        <f t="shared" si="11"/>
        <v>89.678571428571445</v>
      </c>
      <c r="P66" s="38">
        <f t="shared" si="12"/>
        <v>66.142011834319518</v>
      </c>
      <c r="Q66" s="38">
        <f t="shared" si="13"/>
        <v>95.857988165680482</v>
      </c>
      <c r="R66" s="38">
        <f t="shared" si="14"/>
        <v>72.321428571428569</v>
      </c>
      <c r="S66" s="39">
        <f t="shared" si="15"/>
        <v>-6.1794167371090367</v>
      </c>
      <c r="T66" s="39">
        <f t="shared" si="16"/>
        <v>-6.1794167371090509</v>
      </c>
      <c r="U66" t="s">
        <v>130</v>
      </c>
      <c r="V66" t="s">
        <v>131</v>
      </c>
      <c r="W66" t="s">
        <v>138</v>
      </c>
      <c r="X66" t="s">
        <v>461</v>
      </c>
      <c r="Y66" s="41"/>
    </row>
    <row r="67" spans="1:25" ht="15" x14ac:dyDescent="0.25">
      <c r="A67">
        <v>2.1</v>
      </c>
      <c r="B67">
        <v>1.78</v>
      </c>
      <c r="C67" s="29">
        <f t="shared" ref="C67:C130" si="17">IF(OR($A67="",$B67=""),"",(1/A67)+(1/B67)-1)</f>
        <v>3.7988228999465079E-2</v>
      </c>
      <c r="D67" s="30">
        <f>IF(OR($A67="",$B67=""),"",A67*'MPTO_working_2-way'!$G66)</f>
        <v>2.1797752808988768</v>
      </c>
      <c r="E67" s="32">
        <f>IF(OR($A67="",$B67=""),"",B67*'MPTO_working_2-way'!$G66)</f>
        <v>1.8476190476190479</v>
      </c>
      <c r="F67" s="30">
        <f>IF(OR($A67="",$B67=""),"",'MPTO_working_2-way'!D66)</f>
        <v>2.1872440023405506</v>
      </c>
      <c r="G67" s="32">
        <f>IF(OR($A67="",$B67=""),"",'MPTO_working_2-way'!E66)</f>
        <v>1.8422868408082802</v>
      </c>
      <c r="H67" s="30">
        <f>IF(OR($A67="",$B67=""),"",'OddsRatio_working_2-way'!M66)</f>
        <v>2.1875421719907089</v>
      </c>
      <c r="I67" s="30">
        <f>IF(OR($A67="",$B67=""),"",'OddsRatio_working_2-way'!N66)</f>
        <v>1.8420753583206844</v>
      </c>
      <c r="J67" s="30">
        <f>IF('Log_working_2-way'!$D66="","",A67^('Log_working_2-way'!$D66))</f>
        <v>2.1909772182449698</v>
      </c>
      <c r="K67" s="32">
        <f>IF('Log_working_2-way'!$D66="","",B67^('Log_working_2-way'!$D66))</f>
        <v>1.8396466235294411</v>
      </c>
      <c r="L67" s="37">
        <f t="shared" si="9"/>
        <v>0.45876288659793807</v>
      </c>
      <c r="M67" s="37">
        <f t="shared" si="10"/>
        <v>0.54123711340206171</v>
      </c>
      <c r="N67" s="38">
        <v>163</v>
      </c>
      <c r="O67" s="38">
        <f t="shared" si="11"/>
        <v>85.38095238095238</v>
      </c>
      <c r="P67" s="38">
        <f t="shared" si="12"/>
        <v>71.426966292134836</v>
      </c>
      <c r="Q67" s="38">
        <f t="shared" si="13"/>
        <v>91.573033707865179</v>
      </c>
      <c r="R67" s="38">
        <f t="shared" si="14"/>
        <v>77.61904761904762</v>
      </c>
      <c r="S67" s="39">
        <f t="shared" si="15"/>
        <v>-6.192081326912799</v>
      </c>
      <c r="T67" s="39">
        <f t="shared" si="16"/>
        <v>-6.1920813269127848</v>
      </c>
      <c r="U67" t="s">
        <v>132</v>
      </c>
      <c r="V67" t="s">
        <v>116</v>
      </c>
      <c r="W67" t="s">
        <v>138</v>
      </c>
      <c r="X67" t="s">
        <v>461</v>
      </c>
      <c r="Y67" s="41"/>
    </row>
    <row r="68" spans="1:25" ht="15" x14ac:dyDescent="0.25">
      <c r="A68">
        <v>1.98</v>
      </c>
      <c r="B68">
        <v>1.89</v>
      </c>
      <c r="C68" s="29">
        <f t="shared" si="17"/>
        <v>3.4151034151034265E-2</v>
      </c>
      <c r="D68" s="30">
        <f>IF(OR($A68="",$B68=""),"",A68*'MPTO_working_2-way'!$G67)</f>
        <v>2.0476190476190479</v>
      </c>
      <c r="E68" s="32">
        <f>IF(OR($A68="",$B68=""),"",B68*'MPTO_working_2-way'!$G67)</f>
        <v>1.9545454545454546</v>
      </c>
      <c r="F68" s="30">
        <f>IF(OR($A68="",$B68=""),"",'MPTO_working_2-way'!D67)</f>
        <v>2.0492853622474128</v>
      </c>
      <c r="G68" s="32">
        <f>IF(OR($A68="",$B68=""),"",'MPTO_working_2-way'!E67)</f>
        <v>1.9530295913574449</v>
      </c>
      <c r="H68" s="30">
        <f>IF(OR($A68="",$B68=""),"",'OddsRatio_working_2-way'!M67)</f>
        <v>2.0493443645942064</v>
      </c>
      <c r="I68" s="30">
        <f>IF(OR($A68="",$B68=""),"",'OddsRatio_working_2-way'!N67)</f>
        <v>1.9529760045804527</v>
      </c>
      <c r="J68" s="30">
        <f>IF('Log_working_2-way'!$D67="","",A68^('Log_working_2-way'!$D67))</f>
        <v>2.0501043431252364</v>
      </c>
      <c r="K68" s="32">
        <f>IF('Log_working_2-way'!$D67="","",B68^('Log_working_2-way'!$D67))</f>
        <v>1.9522863194945297</v>
      </c>
      <c r="L68" s="37">
        <f t="shared" si="9"/>
        <v>0.48837209302325574</v>
      </c>
      <c r="M68" s="37">
        <f t="shared" si="10"/>
        <v>0.51162790697674421</v>
      </c>
      <c r="N68" s="38">
        <v>164</v>
      </c>
      <c r="O68" s="38">
        <f t="shared" si="11"/>
        <v>81.171717171717162</v>
      </c>
      <c r="P68" s="38">
        <f t="shared" si="12"/>
        <v>77.227513227513228</v>
      </c>
      <c r="Q68" s="38">
        <f t="shared" si="13"/>
        <v>86.772486772486786</v>
      </c>
      <c r="R68" s="38">
        <f t="shared" si="14"/>
        <v>82.828282828282838</v>
      </c>
      <c r="S68" s="39">
        <f t="shared" si="15"/>
        <v>-5.6007696007696239</v>
      </c>
      <c r="T68" s="39">
        <f t="shared" si="16"/>
        <v>-5.6007696007696097</v>
      </c>
      <c r="U68" t="s">
        <v>119</v>
      </c>
      <c r="V68" t="s">
        <v>124</v>
      </c>
      <c r="W68" t="s">
        <v>138</v>
      </c>
      <c r="X68" t="s">
        <v>461</v>
      </c>
      <c r="Y68" s="41"/>
    </row>
    <row r="69" spans="1:25" ht="15" x14ac:dyDescent="0.25">
      <c r="A69">
        <v>1.78</v>
      </c>
      <c r="B69">
        <v>2.06</v>
      </c>
      <c r="C69" s="29">
        <f t="shared" si="17"/>
        <v>4.7234646012872306E-2</v>
      </c>
      <c r="D69" s="30">
        <f>IF(OR($A69="",$B69=""),"",A69*'MPTO_working_2-way'!$G68)</f>
        <v>1.8640776699029127</v>
      </c>
      <c r="E69" s="32">
        <f>IF(OR($A69="",$B69=""),"",B69*'MPTO_working_2-way'!$G68)</f>
        <v>2.1573033707865168</v>
      </c>
      <c r="F69" s="30">
        <f>IF(OR($A69="",$B69=""),"",'MPTO_working_2-way'!D68)</f>
        <v>1.8581129015911626</v>
      </c>
      <c r="G69" s="32">
        <f>IF(OR($A69="",$B69=""),"",'MPTO_working_2-way'!E68)</f>
        <v>2.165347820951931</v>
      </c>
      <c r="H69" s="30">
        <f>IF(OR($A69="",$B69=""),"",'OddsRatio_working_2-way'!M68)</f>
        <v>1.8578164469184384</v>
      </c>
      <c r="I69" s="30">
        <f>IF(OR($A69="",$B69=""),"",'OddsRatio_working_2-way'!N68)</f>
        <v>2.1657505560686463</v>
      </c>
      <c r="J69" s="30">
        <f>IF('Log_working_2-way'!$D68="","",A69^('Log_working_2-way'!$D68))</f>
        <v>1.855080049537273</v>
      </c>
      <c r="K69" s="32">
        <f>IF('Log_working_2-way'!$D68="","",B69^('Log_working_2-way'!$D68))</f>
        <v>2.169481150379414</v>
      </c>
      <c r="L69" s="37">
        <f t="shared" ref="L69:L132" si="18">(1/D69)</f>
        <v>0.53645833333333337</v>
      </c>
      <c r="M69" s="37">
        <f t="shared" ref="M69:M132" si="19">(1/E69)</f>
        <v>0.46354166666666669</v>
      </c>
      <c r="N69" s="38">
        <v>165</v>
      </c>
      <c r="O69" s="38">
        <f t="shared" ref="O69:O132" si="20">(1/A69)*((N69*A69)-N69)</f>
        <v>72.303370786516851</v>
      </c>
      <c r="P69" s="38">
        <f t="shared" ref="P69:P132" si="21">(1/B69)*((N69*B69)-N69)</f>
        <v>84.902912621359235</v>
      </c>
      <c r="Q69" s="38">
        <f t="shared" ref="Q69:Q132" si="22">(1/B69)*N69</f>
        <v>80.097087378640779</v>
      </c>
      <c r="R69" s="38">
        <f t="shared" ref="R69:R132" si="23">(1/A69)*N69</f>
        <v>92.696629213483149</v>
      </c>
      <c r="S69" s="39">
        <f t="shared" ref="S69:S132" si="24">O69-Q69</f>
        <v>-7.7937165921239284</v>
      </c>
      <c r="T69" s="39">
        <f t="shared" ref="T69:T132" si="25">P69-R69</f>
        <v>-7.7937165921239142</v>
      </c>
      <c r="U69" t="s">
        <v>139</v>
      </c>
      <c r="V69" t="s">
        <v>156</v>
      </c>
      <c r="W69" t="s">
        <v>163</v>
      </c>
      <c r="X69" t="s">
        <v>461</v>
      </c>
      <c r="Y69" s="41"/>
    </row>
    <row r="70" spans="1:25" ht="15" x14ac:dyDescent="0.25">
      <c r="A70">
        <v>2.0699999999999998</v>
      </c>
      <c r="B70">
        <v>1.77</v>
      </c>
      <c r="C70" s="29">
        <f t="shared" si="17"/>
        <v>4.8063538852042953E-2</v>
      </c>
      <c r="D70" s="30">
        <f>IF(OR($A70="",$B70=""),"",A70*'MPTO_working_2-way'!$G69)</f>
        <v>2.1694915254237288</v>
      </c>
      <c r="E70" s="32">
        <f>IF(OR($A70="",$B70=""),"",B70*'MPTO_working_2-way'!$G69)</f>
        <v>1.855072463768116</v>
      </c>
      <c r="F70" s="30">
        <f>IF(OR($A70="",$B70=""),"",'MPTO_working_2-way'!D69)</f>
        <v>2.1783643984660661</v>
      </c>
      <c r="G70" s="32">
        <f>IF(OR($A70="",$B70=""),"",'MPTO_working_2-way'!E69)</f>
        <v>1.848633921138273</v>
      </c>
      <c r="H70" s="30">
        <f>IF(OR($A70="",$B70=""),"",'OddsRatio_working_2-way'!M69)</f>
        <v>2.1788173690654498</v>
      </c>
      <c r="I70" s="30">
        <f>IF(OR($A70="",$B70=""),"",'OddsRatio_working_2-way'!N69)</f>
        <v>1.8483078263368193</v>
      </c>
      <c r="J70" s="30">
        <f>IF('Log_working_2-way'!$D69="","",A70^('Log_working_2-way'!$D69))</f>
        <v>2.1829380192842547</v>
      </c>
      <c r="K70" s="32">
        <f>IF('Log_working_2-way'!$D69="","",B70^('Log_working_2-way'!$D69))</f>
        <v>1.8453528280410556</v>
      </c>
      <c r="L70" s="37">
        <f t="shared" si="18"/>
        <v>0.4609375</v>
      </c>
      <c r="M70" s="37">
        <f t="shared" si="19"/>
        <v>0.5390625</v>
      </c>
      <c r="N70" s="38">
        <v>166</v>
      </c>
      <c r="O70" s="38">
        <f t="shared" si="20"/>
        <v>85.806763285024132</v>
      </c>
      <c r="P70" s="38">
        <f t="shared" si="21"/>
        <v>72.21468926553672</v>
      </c>
      <c r="Q70" s="38">
        <f t="shared" si="22"/>
        <v>93.78531073446328</v>
      </c>
      <c r="R70" s="38">
        <f t="shared" si="23"/>
        <v>80.193236714975853</v>
      </c>
      <c r="S70" s="39">
        <f t="shared" si="24"/>
        <v>-7.978547449439148</v>
      </c>
      <c r="T70" s="39">
        <f t="shared" si="25"/>
        <v>-7.9785474494391337</v>
      </c>
      <c r="U70" t="s">
        <v>141</v>
      </c>
      <c r="V70" t="s">
        <v>162</v>
      </c>
      <c r="W70" t="s">
        <v>163</v>
      </c>
      <c r="X70" t="s">
        <v>461</v>
      </c>
      <c r="Y70" s="41"/>
    </row>
    <row r="71" spans="1:25" ht="15" x14ac:dyDescent="0.25">
      <c r="A71">
        <v>1.71</v>
      </c>
      <c r="B71">
        <v>2.16</v>
      </c>
      <c r="C71" s="29">
        <f t="shared" si="17"/>
        <v>4.7758284600389889E-2</v>
      </c>
      <c r="D71" s="30">
        <f>IF(OR($A71="",$B71=""),"",A71*'MPTO_working_2-way'!$G70)</f>
        <v>1.7916666666666667</v>
      </c>
      <c r="E71" s="32">
        <f>IF(OR($A71="",$B71=""),"",B71*'MPTO_working_2-way'!$G70)</f>
        <v>2.2631578947368425</v>
      </c>
      <c r="F71" s="30">
        <f>IF(OR($A71="",$B71=""),"",'MPTO_working_2-way'!D70)</f>
        <v>1.7827975673327543</v>
      </c>
      <c r="G71" s="32">
        <f>IF(OR($A71="",$B71=""),"",'MPTO_working_2-way'!E70)</f>
        <v>2.2774694783573808</v>
      </c>
      <c r="H71" s="30">
        <f>IF(OR($A71="",$B71=""),"",'OddsRatio_working_2-way'!M70)</f>
        <v>1.7823483658302366</v>
      </c>
      <c r="I71" s="30">
        <f>IF(OR($A71="",$B71=""),"",'OddsRatio_working_2-way'!N70)</f>
        <v>2.2782029638916539</v>
      </c>
      <c r="J71" s="30">
        <f>IF('Log_working_2-way'!$D70="","",A71^('Log_working_2-way'!$D70))</f>
        <v>1.7782831912785555</v>
      </c>
      <c r="K71" s="32">
        <f>IF('Log_working_2-way'!$D70="","",B71^('Log_working_2-way'!$D70))</f>
        <v>2.2848793488092363</v>
      </c>
      <c r="L71" s="37">
        <f t="shared" si="18"/>
        <v>0.55813953488372092</v>
      </c>
      <c r="M71" s="37">
        <f t="shared" si="19"/>
        <v>0.44186046511627902</v>
      </c>
      <c r="N71" s="38">
        <v>167</v>
      </c>
      <c r="O71" s="38">
        <f t="shared" si="20"/>
        <v>69.339181286549703</v>
      </c>
      <c r="P71" s="38">
        <f t="shared" si="21"/>
        <v>89.68518518518519</v>
      </c>
      <c r="Q71" s="38">
        <f t="shared" si="22"/>
        <v>77.31481481481481</v>
      </c>
      <c r="R71" s="38">
        <f t="shared" si="23"/>
        <v>97.660818713450283</v>
      </c>
      <c r="S71" s="39">
        <f t="shared" si="24"/>
        <v>-7.9756335282651065</v>
      </c>
      <c r="T71" s="39">
        <f t="shared" si="25"/>
        <v>-7.9756335282650923</v>
      </c>
      <c r="U71" t="s">
        <v>143</v>
      </c>
      <c r="V71" t="s">
        <v>160</v>
      </c>
      <c r="W71" t="s">
        <v>163</v>
      </c>
      <c r="X71" t="s">
        <v>461</v>
      </c>
      <c r="Y71" s="41"/>
    </row>
    <row r="72" spans="1:25" ht="15" x14ac:dyDescent="0.25">
      <c r="A72">
        <v>1.69</v>
      </c>
      <c r="B72">
        <v>2.19</v>
      </c>
      <c r="C72" s="29">
        <f t="shared" si="17"/>
        <v>4.8336980897571102E-2</v>
      </c>
      <c r="D72" s="30">
        <f>IF(OR($A72="",$B72=""),"",A72*'MPTO_working_2-way'!$G71)</f>
        <v>1.7716894977168951</v>
      </c>
      <c r="E72" s="32">
        <f>IF(OR($A72="",$B72=""),"",B72*'MPTO_working_2-way'!$G71)</f>
        <v>2.2958579881656807</v>
      </c>
      <c r="F72" s="30">
        <f>IF(OR($A72="",$B72=""),"",'MPTO_working_2-way'!D71)</f>
        <v>1.7619671038537528</v>
      </c>
      <c r="G72" s="32">
        <f>IF(OR($A72="",$B72=""),"",'MPTO_working_2-way'!E71)</f>
        <v>2.3123926150385805</v>
      </c>
      <c r="H72" s="30">
        <f>IF(OR($A72="",$B72=""),"",'OddsRatio_working_2-way'!M71)</f>
        <v>1.761466961051567</v>
      </c>
      <c r="I72" s="30">
        <f>IF(OR($A72="",$B72=""),"",'OddsRatio_working_2-way'!N71)</f>
        <v>2.3132546139874859</v>
      </c>
      <c r="J72" s="30">
        <f>IF('Log_working_2-way'!$D71="","",A72^('Log_working_2-way'!$D71))</f>
        <v>1.7570098765015589</v>
      </c>
      <c r="K72" s="32">
        <f>IF('Log_working_2-way'!$D71="","",B72^('Log_working_2-way'!$D71))</f>
        <v>2.3209867282319023</v>
      </c>
      <c r="L72" s="37">
        <f t="shared" si="18"/>
        <v>0.56443298969072164</v>
      </c>
      <c r="M72" s="37">
        <f t="shared" si="19"/>
        <v>0.4355670103092783</v>
      </c>
      <c r="N72" s="38">
        <v>168</v>
      </c>
      <c r="O72" s="38">
        <f t="shared" si="20"/>
        <v>68.591715976331372</v>
      </c>
      <c r="P72" s="38">
        <f t="shared" si="21"/>
        <v>91.287671232876733</v>
      </c>
      <c r="Q72" s="38">
        <f t="shared" si="22"/>
        <v>76.712328767123296</v>
      </c>
      <c r="R72" s="38">
        <f t="shared" si="23"/>
        <v>99.408284023668642</v>
      </c>
      <c r="S72" s="39">
        <f t="shared" si="24"/>
        <v>-8.1206127907919239</v>
      </c>
      <c r="T72" s="39">
        <f t="shared" si="25"/>
        <v>-8.1206127907919097</v>
      </c>
      <c r="U72" t="s">
        <v>145</v>
      </c>
      <c r="V72" t="s">
        <v>150</v>
      </c>
      <c r="W72" t="s">
        <v>163</v>
      </c>
      <c r="X72" t="s">
        <v>461</v>
      </c>
      <c r="Y72" s="41"/>
    </row>
    <row r="73" spans="1:25" ht="15" x14ac:dyDescent="0.25">
      <c r="A73">
        <v>1.56</v>
      </c>
      <c r="B73">
        <v>2.4700000000000002</v>
      </c>
      <c r="C73" s="29">
        <f t="shared" si="17"/>
        <v>4.5883940620782715E-2</v>
      </c>
      <c r="D73" s="30">
        <f>IF(OR($A73="",$B73=""),"",A73*'MPTO_working_2-way'!$G72)</f>
        <v>1.631578947368421</v>
      </c>
      <c r="E73" s="32">
        <f>IF(OR($A73="",$B73=""),"",B73*'MPTO_working_2-way'!$G72)</f>
        <v>2.5833333333333335</v>
      </c>
      <c r="F73" s="30">
        <f>IF(OR($A73="",$B73=""),"",'MPTO_working_2-way'!D72)</f>
        <v>1.6179039301310043</v>
      </c>
      <c r="G73" s="32">
        <f>IF(OR($A73="",$B73=""),"",'MPTO_working_2-way'!E72)</f>
        <v>2.6183745583038869</v>
      </c>
      <c r="H73" s="30">
        <f>IF(OR($A73="",$B73=""),"",'OddsRatio_working_2-way'!M72)</f>
        <v>1.6172133998483678</v>
      </c>
      <c r="I73" s="30">
        <f>IF(OR($A73="",$B73=""),"",'OddsRatio_working_2-way'!N72)</f>
        <v>2.6201851746019651</v>
      </c>
      <c r="J73" s="30">
        <f>IF('Log_working_2-way'!$D72="","",A73^('Log_working_2-way'!$D72))</f>
        <v>1.6109485063736875</v>
      </c>
      <c r="K73" s="32">
        <f>IF('Log_working_2-way'!$D72="","",B73^('Log_working_2-way'!$D72))</f>
        <v>2.6367991566660174</v>
      </c>
      <c r="L73" s="37">
        <f t="shared" si="18"/>
        <v>0.61290322580645162</v>
      </c>
      <c r="M73" s="37">
        <f t="shared" si="19"/>
        <v>0.38709677419354838</v>
      </c>
      <c r="N73" s="38">
        <v>169</v>
      </c>
      <c r="O73" s="38">
        <f t="shared" si="20"/>
        <v>60.66666666666665</v>
      </c>
      <c r="P73" s="38">
        <f t="shared" si="21"/>
        <v>100.57894736842105</v>
      </c>
      <c r="Q73" s="38">
        <f t="shared" si="22"/>
        <v>68.421052631578945</v>
      </c>
      <c r="R73" s="38">
        <f t="shared" si="23"/>
        <v>108.33333333333333</v>
      </c>
      <c r="S73" s="39">
        <f t="shared" si="24"/>
        <v>-7.754385964912295</v>
      </c>
      <c r="T73" s="39">
        <f t="shared" si="25"/>
        <v>-7.7543859649122737</v>
      </c>
      <c r="U73" t="s">
        <v>147</v>
      </c>
      <c r="V73" t="s">
        <v>146</v>
      </c>
      <c r="W73" t="s">
        <v>163</v>
      </c>
      <c r="X73" t="s">
        <v>461</v>
      </c>
      <c r="Y73" s="41"/>
    </row>
    <row r="74" spans="1:25" ht="15" x14ac:dyDescent="0.25">
      <c r="A74">
        <v>1.68</v>
      </c>
      <c r="B74">
        <v>2.2000000000000002</v>
      </c>
      <c r="C74" s="29">
        <f t="shared" si="17"/>
        <v>4.9783549783549708E-2</v>
      </c>
      <c r="D74" s="30">
        <f>IF(OR($A74="",$B74=""),"",A74*'MPTO_working_2-way'!$G73)</f>
        <v>1.7636363636363634</v>
      </c>
      <c r="E74" s="32">
        <f>IF(OR($A74="",$B74=""),"",B74*'MPTO_working_2-way'!$G73)</f>
        <v>2.3095238095238098</v>
      </c>
      <c r="F74" s="30">
        <f>IF(OR($A74="",$B74=""),"",'MPTO_working_2-way'!D73)</f>
        <v>1.7533206831119543</v>
      </c>
      <c r="G74" s="32">
        <f>IF(OR($A74="",$B74=""),"",'MPTO_working_2-way'!E73)</f>
        <v>2.327455919395466</v>
      </c>
      <c r="H74" s="30">
        <f>IF(OR($A74="",$B74=""),"",'OddsRatio_working_2-way'!M73)</f>
        <v>1.7527726527090808</v>
      </c>
      <c r="I74" s="30">
        <f>IF(OR($A74="",$B74=""),"",'OddsRatio_working_2-way'!N73)</f>
        <v>2.3284223283101424</v>
      </c>
      <c r="J74" s="30">
        <f>IF('Log_working_2-way'!$D73="","",A74^('Log_working_2-way'!$D73))</f>
        <v>1.7480393304857011</v>
      </c>
      <c r="K74" s="32">
        <f>IF('Log_working_2-way'!$D73="","",B74^('Log_working_2-way'!$D73))</f>
        <v>2.3368281041445402</v>
      </c>
      <c r="L74" s="37">
        <f t="shared" si="18"/>
        <v>0.56701030927835061</v>
      </c>
      <c r="M74" s="37">
        <f t="shared" si="19"/>
        <v>0.43298969072164945</v>
      </c>
      <c r="N74" s="38">
        <v>170</v>
      </c>
      <c r="O74" s="38">
        <f t="shared" si="20"/>
        <v>68.809523809523782</v>
      </c>
      <c r="P74" s="38">
        <f t="shared" si="21"/>
        <v>92.727272727272748</v>
      </c>
      <c r="Q74" s="38">
        <f t="shared" si="22"/>
        <v>77.272727272727266</v>
      </c>
      <c r="R74" s="38">
        <f t="shared" si="23"/>
        <v>101.19047619047619</v>
      </c>
      <c r="S74" s="39">
        <f t="shared" si="24"/>
        <v>-8.4632034632034845</v>
      </c>
      <c r="T74" s="39">
        <f t="shared" si="25"/>
        <v>-8.4632034632034419</v>
      </c>
      <c r="U74" t="s">
        <v>161</v>
      </c>
      <c r="V74" t="s">
        <v>140</v>
      </c>
      <c r="W74" t="s">
        <v>163</v>
      </c>
      <c r="X74" t="s">
        <v>461</v>
      </c>
      <c r="Y74" s="41"/>
    </row>
    <row r="75" spans="1:25" ht="15" x14ac:dyDescent="0.25">
      <c r="A75">
        <v>2.0499999999999998</v>
      </c>
      <c r="B75">
        <v>1.79</v>
      </c>
      <c r="C75" s="29">
        <f t="shared" si="17"/>
        <v>4.6464095925875526E-2</v>
      </c>
      <c r="D75" s="30">
        <f>IF(OR($A75="",$B75=""),"",A75*'MPTO_working_2-way'!$G74)</f>
        <v>2.1452513966480447</v>
      </c>
      <c r="E75" s="32">
        <f>IF(OR($A75="",$B75=""),"",B75*'MPTO_working_2-way'!$G74)</f>
        <v>1.8731707317073172</v>
      </c>
      <c r="F75" s="30">
        <f>IF(OR($A75="",$B75=""),"",'MPTO_working_2-way'!D74)</f>
        <v>2.1525150315295498</v>
      </c>
      <c r="G75" s="32">
        <f>IF(OR($A75="",$B75=""),"",'MPTO_working_2-way'!E74)</f>
        <v>1.8676676421936633</v>
      </c>
      <c r="H75" s="30">
        <f>IF(OR($A75="",$B75=""),"",'OddsRatio_working_2-way'!M74)</f>
        <v>2.1528720328165796</v>
      </c>
      <c r="I75" s="30">
        <f>IF(OR($A75="",$B75=""),"",'OddsRatio_working_2-way'!N74)</f>
        <v>1.8673989580239028</v>
      </c>
      <c r="J75" s="30">
        <f>IF('Log_working_2-way'!$D74="","",A75^('Log_working_2-way'!$D74))</f>
        <v>2.1562360266982945</v>
      </c>
      <c r="K75" s="32">
        <f>IF('Log_working_2-way'!$D74="","",B75^('Log_working_2-way'!$D74))</f>
        <v>1.8648753168978718</v>
      </c>
      <c r="L75" s="37">
        <f t="shared" si="18"/>
        <v>0.46614583333333331</v>
      </c>
      <c r="M75" s="37">
        <f t="shared" si="19"/>
        <v>0.53385416666666663</v>
      </c>
      <c r="N75" s="38">
        <v>171</v>
      </c>
      <c r="O75" s="38">
        <f t="shared" si="20"/>
        <v>87.585365853658516</v>
      </c>
      <c r="P75" s="38">
        <f t="shared" si="21"/>
        <v>75.469273743016771</v>
      </c>
      <c r="Q75" s="38">
        <f t="shared" si="22"/>
        <v>95.530726256983229</v>
      </c>
      <c r="R75" s="38">
        <f t="shared" si="23"/>
        <v>83.41463414634147</v>
      </c>
      <c r="S75" s="39">
        <f t="shared" si="24"/>
        <v>-7.9453604033247132</v>
      </c>
      <c r="T75" s="39">
        <f t="shared" si="25"/>
        <v>-7.945360403324699</v>
      </c>
      <c r="U75" t="s">
        <v>151</v>
      </c>
      <c r="V75" t="s">
        <v>154</v>
      </c>
      <c r="W75" t="s">
        <v>163</v>
      </c>
      <c r="X75" t="s">
        <v>461</v>
      </c>
      <c r="Y75" s="41"/>
    </row>
    <row r="76" spans="1:25" ht="15" x14ac:dyDescent="0.25">
      <c r="A76">
        <v>2.0699999999999998</v>
      </c>
      <c r="B76">
        <v>1.77</v>
      </c>
      <c r="C76" s="29">
        <f t="shared" si="17"/>
        <v>4.8063538852042953E-2</v>
      </c>
      <c r="D76" s="30">
        <f>IF(OR($A76="",$B76=""),"",A76*'MPTO_working_2-way'!$G75)</f>
        <v>2.1694915254237288</v>
      </c>
      <c r="E76" s="32">
        <f>IF(OR($A76="",$B76=""),"",B76*'MPTO_working_2-way'!$G75)</f>
        <v>1.855072463768116</v>
      </c>
      <c r="F76" s="30">
        <f>IF(OR($A76="",$B76=""),"",'MPTO_working_2-way'!D75)</f>
        <v>2.1783643984660661</v>
      </c>
      <c r="G76" s="32">
        <f>IF(OR($A76="",$B76=""),"",'MPTO_working_2-way'!E75)</f>
        <v>1.848633921138273</v>
      </c>
      <c r="H76" s="30">
        <f>IF(OR($A76="",$B76=""),"",'OddsRatio_working_2-way'!M75)</f>
        <v>2.1788173690654498</v>
      </c>
      <c r="I76" s="30">
        <f>IF(OR($A76="",$B76=""),"",'OddsRatio_working_2-way'!N75)</f>
        <v>1.8483078263368193</v>
      </c>
      <c r="J76" s="30">
        <f>IF('Log_working_2-way'!$D75="","",A76^('Log_working_2-way'!$D75))</f>
        <v>2.1829380192842547</v>
      </c>
      <c r="K76" s="32">
        <f>IF('Log_working_2-way'!$D75="","",B76^('Log_working_2-way'!$D75))</f>
        <v>1.8453528280410556</v>
      </c>
      <c r="L76" s="37">
        <f t="shared" si="18"/>
        <v>0.4609375</v>
      </c>
      <c r="M76" s="37">
        <f t="shared" si="19"/>
        <v>0.5390625</v>
      </c>
      <c r="N76" s="38">
        <v>172</v>
      </c>
      <c r="O76" s="38">
        <f t="shared" si="20"/>
        <v>88.90821256038646</v>
      </c>
      <c r="P76" s="38">
        <f t="shared" si="21"/>
        <v>74.824858757062145</v>
      </c>
      <c r="Q76" s="38">
        <f t="shared" si="22"/>
        <v>97.175141242937855</v>
      </c>
      <c r="R76" s="38">
        <f t="shared" si="23"/>
        <v>83.091787439613526</v>
      </c>
      <c r="S76" s="39">
        <f t="shared" si="24"/>
        <v>-8.266928682551395</v>
      </c>
      <c r="T76" s="39">
        <f t="shared" si="25"/>
        <v>-8.2669286825513808</v>
      </c>
      <c r="U76" t="s">
        <v>153</v>
      </c>
      <c r="V76" t="s">
        <v>152</v>
      </c>
      <c r="W76" t="s">
        <v>163</v>
      </c>
      <c r="X76" t="s">
        <v>461</v>
      </c>
      <c r="Y76" s="41"/>
    </row>
    <row r="77" spans="1:25" ht="15" x14ac:dyDescent="0.25">
      <c r="A77">
        <v>2.0299999999999998</v>
      </c>
      <c r="B77">
        <v>1.82</v>
      </c>
      <c r="C77" s="29">
        <f t="shared" si="17"/>
        <v>4.2061386888973207E-2</v>
      </c>
      <c r="D77" s="30">
        <f>IF(OR($A77="",$B77=""),"",A77*'MPTO_working_2-way'!$G76)</f>
        <v>2.1153846153846154</v>
      </c>
      <c r="E77" s="32">
        <f>IF(OR($A77="",$B77=""),"",B77*'MPTO_working_2-way'!$G76)</f>
        <v>1.8965517241379313</v>
      </c>
      <c r="F77" s="30">
        <f>IF(OR($A77="",$B77=""),"",'MPTO_working_2-way'!D76)</f>
        <v>2.1205303334672561</v>
      </c>
      <c r="G77" s="32">
        <f>IF(OR($A77="",$B77=""),"",'MPTO_working_2-way'!E76)</f>
        <v>1.8924345643599858</v>
      </c>
      <c r="H77" s="30">
        <f>IF(OR($A77="",$B77=""),"",'OddsRatio_working_2-way'!M76)</f>
        <v>2.1207575835012715</v>
      </c>
      <c r="I77" s="30">
        <f>IF(OR($A77="",$B77=""),"",'OddsRatio_working_2-way'!N76)</f>
        <v>1.892253610166061</v>
      </c>
      <c r="J77" s="30">
        <f>IF('Log_working_2-way'!$D76="","",A77^('Log_working_2-way'!$D76))</f>
        <v>2.1231274030900367</v>
      </c>
      <c r="K77" s="32">
        <f>IF('Log_working_2-way'!$D76="","",B77^('Log_working_2-way'!$D76))</f>
        <v>1.8903709385493244</v>
      </c>
      <c r="L77" s="37">
        <f t="shared" si="18"/>
        <v>0.47272727272727272</v>
      </c>
      <c r="M77" s="37">
        <f t="shared" si="19"/>
        <v>0.52727272727272723</v>
      </c>
      <c r="N77" s="38">
        <v>173</v>
      </c>
      <c r="O77" s="38">
        <f t="shared" si="20"/>
        <v>87.778325123152698</v>
      </c>
      <c r="P77" s="38">
        <f t="shared" si="21"/>
        <v>77.945054945054949</v>
      </c>
      <c r="Q77" s="38">
        <f t="shared" si="22"/>
        <v>95.054945054945037</v>
      </c>
      <c r="R77" s="38">
        <f t="shared" si="23"/>
        <v>85.221674876847302</v>
      </c>
      <c r="S77" s="39">
        <f t="shared" si="24"/>
        <v>-7.2766199317923395</v>
      </c>
      <c r="T77" s="39">
        <f t="shared" si="25"/>
        <v>-7.2766199317923537</v>
      </c>
      <c r="U77" t="s">
        <v>155</v>
      </c>
      <c r="V77" t="s">
        <v>144</v>
      </c>
      <c r="W77" t="s">
        <v>163</v>
      </c>
      <c r="X77" t="s">
        <v>461</v>
      </c>
      <c r="Y77" s="41"/>
    </row>
    <row r="78" spans="1:25" ht="15" x14ac:dyDescent="0.25">
      <c r="A78">
        <v>1.52</v>
      </c>
      <c r="B78">
        <v>2.5499999999999998</v>
      </c>
      <c r="C78" s="29">
        <f t="shared" si="17"/>
        <v>5.0051599587203288E-2</v>
      </c>
      <c r="D78" s="30">
        <f>IF(OR($A78="",$B78=""),"",A78*'MPTO_working_2-way'!$G77)</f>
        <v>1.5960784313725491</v>
      </c>
      <c r="E78" s="32">
        <f>IF(OR($A78="",$B78=""),"",B78*'MPTO_working_2-way'!$G77)</f>
        <v>2.6776315789473681</v>
      </c>
      <c r="F78" s="30">
        <f>IF(OR($A78="",$B78=""),"",'MPTO_working_2-way'!D77)</f>
        <v>1.5801059926620467</v>
      </c>
      <c r="G78" s="32">
        <f>IF(OR($A78="",$B78=""),"",'MPTO_working_2-way'!E77)</f>
        <v>2.7238229093464508</v>
      </c>
      <c r="H78" s="30">
        <f>IF(OR($A78="",$B78=""),"",'OddsRatio_working_2-way'!M77)</f>
        <v>1.5792096951603469</v>
      </c>
      <c r="I78" s="30">
        <f>IF(OR($A78="",$B78=""),"",'OddsRatio_working_2-way'!N77)</f>
        <v>2.7264904374971879</v>
      </c>
      <c r="J78" s="30">
        <f>IF('Log_working_2-way'!$D77="","",A78^('Log_working_2-way'!$D77))</f>
        <v>1.571868904809385</v>
      </c>
      <c r="K78" s="32">
        <f>IF('Log_working_2-way'!$D77="","",B78^('Log_working_2-way'!$D77))</f>
        <v>2.7486525173638419</v>
      </c>
      <c r="L78" s="37">
        <f t="shared" si="18"/>
        <v>0.62653562653562644</v>
      </c>
      <c r="M78" s="37">
        <f t="shared" si="19"/>
        <v>0.3734643734643735</v>
      </c>
      <c r="N78" s="38">
        <v>174</v>
      </c>
      <c r="O78" s="38">
        <f t="shared" si="20"/>
        <v>59.526315789473699</v>
      </c>
      <c r="P78" s="38">
        <f t="shared" si="21"/>
        <v>105.76470588235296</v>
      </c>
      <c r="Q78" s="38">
        <f t="shared" si="22"/>
        <v>68.235294117647072</v>
      </c>
      <c r="R78" s="38">
        <f t="shared" si="23"/>
        <v>114.47368421052633</v>
      </c>
      <c r="S78" s="39">
        <f t="shared" si="24"/>
        <v>-8.708978328173373</v>
      </c>
      <c r="T78" s="39">
        <f t="shared" si="25"/>
        <v>-8.708978328173373</v>
      </c>
      <c r="U78" t="s">
        <v>157</v>
      </c>
      <c r="V78" t="s">
        <v>142</v>
      </c>
      <c r="W78" t="s">
        <v>163</v>
      </c>
      <c r="X78" t="s">
        <v>461</v>
      </c>
      <c r="Y78" s="41"/>
    </row>
    <row r="79" spans="1:25" ht="15" x14ac:dyDescent="0.25">
      <c r="A79">
        <v>1.91</v>
      </c>
      <c r="B79">
        <v>1.93</v>
      </c>
      <c r="C79" s="29">
        <f t="shared" si="17"/>
        <v>4.1694924449990456E-2</v>
      </c>
      <c r="D79" s="30">
        <f>IF(OR($A79="",$B79=""),"",A79*'MPTO_working_2-way'!$G78)</f>
        <v>1.9896373056994816</v>
      </c>
      <c r="E79" s="32">
        <f>IF(OR($A79="",$B79=""),"",B79*'MPTO_working_2-way'!$G78)</f>
        <v>2.0104712041884816</v>
      </c>
      <c r="F79" s="30">
        <f>IF(OR($A79="",$B79=""),"",'MPTO_working_2-way'!D78)</f>
        <v>1.9892075654965866</v>
      </c>
      <c r="G79" s="32">
        <f>IF(OR($A79="",$B79=""),"",'MPTO_working_2-way'!E78)</f>
        <v>2.0109101819272834</v>
      </c>
      <c r="H79" s="30">
        <f>IF(OR($A79="",$B79=""),"",'OddsRatio_working_2-way'!M78)</f>
        <v>1.9891888715790902</v>
      </c>
      <c r="I79" s="30">
        <f>IF(OR($A79="",$B79=""),"",'OddsRatio_working_2-way'!N78)</f>
        <v>2.0109292863390706</v>
      </c>
      <c r="J79" s="30">
        <f>IF('Log_working_2-way'!$D78="","",A79^('Log_working_2-way'!$D78))</f>
        <v>1.9889919289180891</v>
      </c>
      <c r="K79" s="32">
        <f>IF('Log_working_2-way'!$D78="","",B79^('Log_working_2-way'!$D78))</f>
        <v>2.0111305974900358</v>
      </c>
      <c r="L79" s="37">
        <f t="shared" si="18"/>
        <v>0.50260416666666674</v>
      </c>
      <c r="M79" s="37">
        <f t="shared" si="19"/>
        <v>0.49739583333333337</v>
      </c>
      <c r="N79" s="38">
        <v>175</v>
      </c>
      <c r="O79" s="38">
        <f t="shared" si="20"/>
        <v>83.376963350785346</v>
      </c>
      <c r="P79" s="38">
        <f t="shared" si="21"/>
        <v>84.326424870466326</v>
      </c>
      <c r="Q79" s="38">
        <f t="shared" si="22"/>
        <v>90.673575129533688</v>
      </c>
      <c r="R79" s="38">
        <f t="shared" si="23"/>
        <v>91.623036649214654</v>
      </c>
      <c r="S79" s="39">
        <f t="shared" si="24"/>
        <v>-7.2966117787483427</v>
      </c>
      <c r="T79" s="39">
        <f t="shared" si="25"/>
        <v>-7.2966117787483284</v>
      </c>
      <c r="U79" t="s">
        <v>159</v>
      </c>
      <c r="V79" t="s">
        <v>158</v>
      </c>
      <c r="W79" t="s">
        <v>163</v>
      </c>
      <c r="X79" t="s">
        <v>461</v>
      </c>
      <c r="Y79" s="41"/>
    </row>
    <row r="80" spans="1:25" ht="15" x14ac:dyDescent="0.25">
      <c r="A80">
        <v>1.76</v>
      </c>
      <c r="B80">
        <v>2.08</v>
      </c>
      <c r="C80" s="29">
        <f t="shared" si="17"/>
        <v>4.8951048951048959E-2</v>
      </c>
      <c r="D80" s="30">
        <f>IF(OR($A80="",$B80=""),"",A80*'MPTO_working_2-way'!$G79)</f>
        <v>1.8461538461538463</v>
      </c>
      <c r="E80" s="32">
        <f>IF(OR($A80="",$B80=""),"",B80*'MPTO_working_2-way'!$G79)</f>
        <v>2.1818181818181821</v>
      </c>
      <c r="F80" s="30">
        <f>IF(OR($A80="",$B80=""),"",'MPTO_working_2-way'!D79)</f>
        <v>1.8392282958199357</v>
      </c>
      <c r="G80" s="32">
        <f>IF(OR($A80="",$B80=""),"",'MPTO_working_2-way'!E79)</f>
        <v>2.1915708812260539</v>
      </c>
      <c r="H80" s="30">
        <f>IF(OR($A80="",$B80=""),"",'OddsRatio_working_2-way'!M79)</f>
        <v>1.838870492807861</v>
      </c>
      <c r="I80" s="30">
        <f>IF(OR($A80="",$B80=""),"",'OddsRatio_working_2-way'!N79)</f>
        <v>2.1920791213585393</v>
      </c>
      <c r="J80" s="30">
        <f>IF('Log_working_2-way'!$D79="","",A80^('Log_working_2-way'!$D79))</f>
        <v>1.835690492831995</v>
      </c>
      <c r="K80" s="32">
        <f>IF('Log_working_2-way'!$D79="","",B80^('Log_working_2-way'!$D79))</f>
        <v>2.196615264354977</v>
      </c>
      <c r="L80" s="37">
        <f t="shared" si="18"/>
        <v>0.54166666666666663</v>
      </c>
      <c r="M80" s="37">
        <f t="shared" si="19"/>
        <v>0.45833333333333326</v>
      </c>
      <c r="N80" s="38">
        <v>176</v>
      </c>
      <c r="O80" s="38">
        <f t="shared" si="20"/>
        <v>76</v>
      </c>
      <c r="P80" s="38">
        <f t="shared" si="21"/>
        <v>91.384615384615401</v>
      </c>
      <c r="Q80" s="38">
        <f t="shared" si="22"/>
        <v>84.615384615384613</v>
      </c>
      <c r="R80" s="38">
        <f t="shared" si="23"/>
        <v>100.00000000000001</v>
      </c>
      <c r="S80" s="39">
        <f t="shared" si="24"/>
        <v>-8.6153846153846132</v>
      </c>
      <c r="T80" s="39">
        <f t="shared" si="25"/>
        <v>-8.6153846153846132</v>
      </c>
      <c r="U80" t="s">
        <v>149</v>
      </c>
      <c r="V80" t="s">
        <v>148</v>
      </c>
      <c r="W80" t="s">
        <v>163</v>
      </c>
      <c r="X80" t="s">
        <v>461</v>
      </c>
      <c r="Y80" s="41"/>
    </row>
    <row r="81" spans="1:25" ht="15" x14ac:dyDescent="0.25">
      <c r="A81">
        <v>1.72</v>
      </c>
      <c r="B81">
        <v>2.23</v>
      </c>
      <c r="C81" s="29">
        <f t="shared" si="17"/>
        <v>2.982584211075201E-2</v>
      </c>
      <c r="D81" s="30">
        <f>IF(OR($A81="",$B81=""),"",A81*'MPTO_working_2-way'!$G80)</f>
        <v>1.7713004484304935</v>
      </c>
      <c r="E81" s="32">
        <f>IF(OR($A81="",$B81=""),"",B81*'MPTO_working_2-way'!$G80)</f>
        <v>2.2965116279069768</v>
      </c>
      <c r="F81" s="30">
        <f>IF(OR($A81="",$B81=""),"",'MPTO_working_2-way'!D80)</f>
        <v>1.7652798232695142</v>
      </c>
      <c r="G81" s="32">
        <f>IF(OR($A81="",$B81=""),"",'MPTO_working_2-way'!E80)</f>
        <v>2.3067115708443593</v>
      </c>
      <c r="H81" s="30">
        <f>IF(OR($A81="",$B81=""),"",'OddsRatio_working_2-way'!M80)</f>
        <v>1.7650920556760061</v>
      </c>
      <c r="I81" s="30">
        <f>IF(OR($A81="",$B81=""),"",'OddsRatio_working_2-way'!N80)</f>
        <v>2.3070322617798436</v>
      </c>
      <c r="J81" s="30">
        <f>IF('Log_working_2-way'!$D80="","",A81^('Log_working_2-way'!$D80))</f>
        <v>1.7623660397486636</v>
      </c>
      <c r="K81" s="32">
        <f>IF('Log_working_2-way'!$D80="","",B81^('Log_working_2-way'!$D80))</f>
        <v>2.3117058576345526</v>
      </c>
      <c r="L81" s="37">
        <f t="shared" si="18"/>
        <v>0.56455696202531636</v>
      </c>
      <c r="M81" s="37">
        <f t="shared" si="19"/>
        <v>0.43544303797468353</v>
      </c>
      <c r="N81" s="38">
        <v>177</v>
      </c>
      <c r="O81" s="38">
        <f t="shared" si="20"/>
        <v>74.093023255813961</v>
      </c>
      <c r="P81" s="38">
        <f t="shared" si="21"/>
        <v>97.627802690582953</v>
      </c>
      <c r="Q81" s="38">
        <f t="shared" si="22"/>
        <v>79.372197309417047</v>
      </c>
      <c r="R81" s="38">
        <f t="shared" si="23"/>
        <v>102.90697674418605</v>
      </c>
      <c r="S81" s="39">
        <f t="shared" si="24"/>
        <v>-5.2791740536030858</v>
      </c>
      <c r="T81" s="39">
        <f t="shared" si="25"/>
        <v>-5.2791740536031</v>
      </c>
      <c r="U81" t="s">
        <v>230</v>
      </c>
      <c r="V81" t="s">
        <v>231</v>
      </c>
      <c r="W81" t="s">
        <v>467</v>
      </c>
      <c r="X81" t="s">
        <v>461</v>
      </c>
      <c r="Y81" s="41"/>
    </row>
    <row r="82" spans="1:25" ht="15" x14ac:dyDescent="0.25">
      <c r="A82">
        <v>1.8</v>
      </c>
      <c r="B82">
        <v>2.11</v>
      </c>
      <c r="C82" s="29">
        <f t="shared" si="17"/>
        <v>2.9489204844655115E-2</v>
      </c>
      <c r="D82" s="30">
        <f>IF(OR($A82="",$B82=""),"",A82*'MPTO_working_2-way'!$G81)</f>
        <v>1.8530805687203793</v>
      </c>
      <c r="E82" s="32">
        <f>IF(OR($A82="",$B82=""),"",B82*'MPTO_working_2-way'!$G81)</f>
        <v>2.1722222222222221</v>
      </c>
      <c r="F82" s="30">
        <f>IF(OR($A82="",$B82=""),"",'MPTO_working_2-way'!D81)</f>
        <v>1.8490749756572542</v>
      </c>
      <c r="G82" s="32">
        <f>IF(OR($A82="",$B82=""),"",'MPTO_working_2-way'!E81)</f>
        <v>2.1777522935779814</v>
      </c>
      <c r="H82" s="30">
        <f>IF(OR($A82="",$B82=""),"",'OddsRatio_working_2-way'!M81)</f>
        <v>1.8489527199560174</v>
      </c>
      <c r="I82" s="30">
        <f>IF(OR($A82="",$B82=""),"",'OddsRatio_working_2-way'!N81)</f>
        <v>2.1779218989389744</v>
      </c>
      <c r="J82" s="30">
        <f>IF('Log_working_2-way'!$D81="","",A82^('Log_working_2-way'!$D81))</f>
        <v>1.847139460573918</v>
      </c>
      <c r="K82" s="32">
        <f>IF('Log_working_2-way'!$D81="","",B82^('Log_working_2-way'!$D81))</f>
        <v>2.1804431814833727</v>
      </c>
      <c r="L82" s="37">
        <f t="shared" si="18"/>
        <v>0.53964194373401531</v>
      </c>
      <c r="M82" s="37">
        <f t="shared" si="19"/>
        <v>0.46035805626598469</v>
      </c>
      <c r="N82" s="38">
        <v>178</v>
      </c>
      <c r="O82" s="38">
        <f t="shared" si="20"/>
        <v>79.111111111111128</v>
      </c>
      <c r="P82" s="38">
        <f t="shared" si="21"/>
        <v>93.639810426540279</v>
      </c>
      <c r="Q82" s="38">
        <f t="shared" si="22"/>
        <v>84.360189573459721</v>
      </c>
      <c r="R82" s="38">
        <f t="shared" si="23"/>
        <v>98.8888888888889</v>
      </c>
      <c r="S82" s="39">
        <f t="shared" si="24"/>
        <v>-5.2490784623485922</v>
      </c>
      <c r="T82" s="39">
        <f t="shared" si="25"/>
        <v>-5.2490784623486206</v>
      </c>
      <c r="U82" t="s">
        <v>232</v>
      </c>
      <c r="V82" t="s">
        <v>233</v>
      </c>
      <c r="W82" t="s">
        <v>467</v>
      </c>
      <c r="X82" t="s">
        <v>461</v>
      </c>
      <c r="Y82" s="41"/>
    </row>
    <row r="83" spans="1:25" ht="15" x14ac:dyDescent="0.25">
      <c r="A83">
        <v>2.2799999999999998</v>
      </c>
      <c r="B83">
        <v>1.67</v>
      </c>
      <c r="C83" s="29">
        <f t="shared" si="17"/>
        <v>3.7398886437651102E-2</v>
      </c>
      <c r="D83" s="30">
        <f>IF(OR($A83="",$B83=""),"",A83*'MPTO_working_2-way'!$G82)</f>
        <v>2.3652694610778444</v>
      </c>
      <c r="E83" s="32">
        <f>IF(OR($A83="",$B83=""),"",B83*'MPTO_working_2-way'!$G82)</f>
        <v>1.7324561403508774</v>
      </c>
      <c r="F83" s="30">
        <f>IF(OR($A83="",$B83=""),"",'MPTO_working_2-way'!D82)</f>
        <v>2.3815361521140859</v>
      </c>
      <c r="G83" s="32">
        <f>IF(OR($A83="",$B83=""),"",'MPTO_working_2-way'!E82)</f>
        <v>1.723831944947483</v>
      </c>
      <c r="H83" s="30">
        <f>IF(OR($A83="",$B83=""),"",'OddsRatio_working_2-way'!M82)</f>
        <v>2.382189480930176</v>
      </c>
      <c r="I83" s="30">
        <f>IF(OR($A83="",$B83=""),"",'OddsRatio_working_2-way'!N82)</f>
        <v>1.7234898064243891</v>
      </c>
      <c r="J83" s="30">
        <f>IF('Log_working_2-way'!$D82="","",A83^('Log_working_2-way'!$D82))</f>
        <v>2.3897292266228689</v>
      </c>
      <c r="K83" s="32">
        <f>IF('Log_working_2-way'!$D82="","",B83^('Log_working_2-way'!$D82))</f>
        <v>1.7195646323348297</v>
      </c>
      <c r="L83" s="37">
        <f t="shared" si="18"/>
        <v>0.42278481012658226</v>
      </c>
      <c r="M83" s="37">
        <f t="shared" si="19"/>
        <v>0.57721518987341769</v>
      </c>
      <c r="N83" s="38">
        <v>179</v>
      </c>
      <c r="O83" s="38">
        <f t="shared" si="20"/>
        <v>100.49122807017542</v>
      </c>
      <c r="P83" s="38">
        <f t="shared" si="21"/>
        <v>71.814371257485035</v>
      </c>
      <c r="Q83" s="38">
        <f t="shared" si="22"/>
        <v>107.18562874251498</v>
      </c>
      <c r="R83" s="38">
        <f t="shared" si="23"/>
        <v>78.508771929824562</v>
      </c>
      <c r="S83" s="39">
        <f t="shared" si="24"/>
        <v>-6.6944006723395546</v>
      </c>
      <c r="T83" s="39">
        <f t="shared" si="25"/>
        <v>-6.6944006723395262</v>
      </c>
      <c r="U83" t="s">
        <v>234</v>
      </c>
      <c r="V83" t="s">
        <v>235</v>
      </c>
      <c r="W83" t="s">
        <v>476</v>
      </c>
      <c r="X83" t="s">
        <v>461</v>
      </c>
      <c r="Y83" s="41"/>
    </row>
    <row r="84" spans="1:25" ht="15" x14ac:dyDescent="0.25">
      <c r="A84">
        <v>2.5299999999999998</v>
      </c>
      <c r="B84">
        <v>1.56</v>
      </c>
      <c r="C84" s="29">
        <f t="shared" si="17"/>
        <v>3.6282558021688338E-2</v>
      </c>
      <c r="D84" s="30">
        <f>IF(OR($A84="",$B84=""),"",A84*'MPTO_working_2-way'!$G83)</f>
        <v>2.6217948717948714</v>
      </c>
      <c r="E84" s="32">
        <f>IF(OR($A84="",$B84=""),"",B84*'MPTO_working_2-way'!$G83)</f>
        <v>1.6166007905138338</v>
      </c>
      <c r="F84" s="30">
        <f>IF(OR($A84="",$B84=""),"",'MPTO_working_2-way'!D83)</f>
        <v>2.6517065305025525</v>
      </c>
      <c r="G84" s="32">
        <f>IF(OR($A84="",$B84=""),"",'MPTO_working_2-way'!E83)</f>
        <v>1.6054344288968434</v>
      </c>
      <c r="H84" s="30">
        <f>IF(OR($A84="",$B84=""),"",'OddsRatio_working_2-way'!M83)</f>
        <v>2.6529194950580188</v>
      </c>
      <c r="I84" s="30">
        <f>IF(OR($A84="",$B84=""),"",'OddsRatio_working_2-way'!N83)</f>
        <v>1.6049901419820203</v>
      </c>
      <c r="J84" s="30">
        <f>IF('Log_working_2-way'!$D83="","",A84^('Log_working_2-way'!$D83))</f>
        <v>2.6669477843763532</v>
      </c>
      <c r="K84" s="32">
        <f>IF('Log_working_2-way'!$D83="","",B84^('Log_working_2-way'!$D83))</f>
        <v>1.59989881469138</v>
      </c>
      <c r="L84" s="37">
        <f t="shared" si="18"/>
        <v>0.38141809290953549</v>
      </c>
      <c r="M84" s="37">
        <f t="shared" si="19"/>
        <v>0.61858190709046468</v>
      </c>
      <c r="N84" s="38">
        <v>180</v>
      </c>
      <c r="O84" s="38">
        <f t="shared" si="20"/>
        <v>108.85375494071147</v>
      </c>
      <c r="P84" s="38">
        <f t="shared" si="21"/>
        <v>64.615384615384613</v>
      </c>
      <c r="Q84" s="38">
        <f t="shared" si="22"/>
        <v>115.38461538461537</v>
      </c>
      <c r="R84" s="38">
        <f t="shared" si="23"/>
        <v>71.146245059288546</v>
      </c>
      <c r="S84" s="39">
        <f t="shared" si="24"/>
        <v>-6.5308604439039044</v>
      </c>
      <c r="T84" s="39">
        <f t="shared" si="25"/>
        <v>-6.5308604439039328</v>
      </c>
      <c r="U84" t="s">
        <v>236</v>
      </c>
      <c r="V84" t="s">
        <v>237</v>
      </c>
      <c r="W84" t="s">
        <v>476</v>
      </c>
      <c r="X84" t="s">
        <v>461</v>
      </c>
      <c r="Y84" s="41"/>
    </row>
    <row r="85" spans="1:25" ht="15" x14ac:dyDescent="0.25">
      <c r="A85">
        <v>2.31</v>
      </c>
      <c r="B85">
        <v>1.63</v>
      </c>
      <c r="C85" s="29">
        <f t="shared" si="17"/>
        <v>4.6397365415770331E-2</v>
      </c>
      <c r="D85" s="30">
        <f>IF(OR($A85="",$B85=""),"",A85*'MPTO_working_2-way'!$G84)</f>
        <v>2.4171779141104297</v>
      </c>
      <c r="E85" s="32">
        <f>IF(OR($A85="",$B85=""),"",B85*'MPTO_working_2-way'!$G84)</f>
        <v>1.7056277056277056</v>
      </c>
      <c r="F85" s="30">
        <f>IF(OR($A85="",$B85=""),"",'MPTO_working_2-way'!D84)</f>
        <v>2.4407999222117787</v>
      </c>
      <c r="G85" s="32">
        <f>IF(OR($A85="",$B85=""),"",'MPTO_working_2-way'!E84)</f>
        <v>1.6940588936629699</v>
      </c>
      <c r="H85" s="30">
        <f>IF(OR($A85="",$B85=""),"",'OddsRatio_working_2-way'!M84)</f>
        <v>2.442000374259687</v>
      </c>
      <c r="I85" s="30">
        <f>IF(OR($A85="",$B85=""),"",'OddsRatio_working_2-way'!N84)</f>
        <v>1.6934810960180178</v>
      </c>
      <c r="J85" s="30">
        <f>IF('Log_working_2-way'!$D84="","",A85^('Log_working_2-way'!$D84))</f>
        <v>2.4530975525108785</v>
      </c>
      <c r="K85" s="32">
        <f>IF('Log_working_2-way'!$D84="","",B85^('Log_working_2-way'!$D84))</f>
        <v>1.6881850418584505</v>
      </c>
      <c r="L85" s="37">
        <f t="shared" si="18"/>
        <v>0.41370558375634514</v>
      </c>
      <c r="M85" s="37">
        <f t="shared" si="19"/>
        <v>0.58629441624365486</v>
      </c>
      <c r="N85" s="38">
        <v>181</v>
      </c>
      <c r="O85" s="38">
        <f t="shared" si="20"/>
        <v>102.64502164502164</v>
      </c>
      <c r="P85" s="38">
        <f t="shared" si="21"/>
        <v>69.957055214723908</v>
      </c>
      <c r="Q85" s="38">
        <f t="shared" si="22"/>
        <v>111.04294478527608</v>
      </c>
      <c r="R85" s="38">
        <f t="shared" si="23"/>
        <v>78.354978354978357</v>
      </c>
      <c r="S85" s="39">
        <f t="shared" si="24"/>
        <v>-8.3979231402544343</v>
      </c>
      <c r="T85" s="39">
        <f t="shared" si="25"/>
        <v>-8.3979231402544485</v>
      </c>
      <c r="U85" t="s">
        <v>238</v>
      </c>
      <c r="V85" t="s">
        <v>239</v>
      </c>
      <c r="W85" t="s">
        <v>476</v>
      </c>
      <c r="X85" t="s">
        <v>461</v>
      </c>
      <c r="Y85" s="41"/>
    </row>
    <row r="86" spans="1:25" ht="15" x14ac:dyDescent="0.25">
      <c r="A86">
        <v>2.17</v>
      </c>
      <c r="B86">
        <v>1.73</v>
      </c>
      <c r="C86" s="29">
        <f t="shared" si="17"/>
        <v>3.8864175168482618E-2</v>
      </c>
      <c r="D86" s="30">
        <f>IF(OR($A86="",$B86=""),"",A86*'MPTO_working_2-way'!$G85)</f>
        <v>2.254335260115607</v>
      </c>
      <c r="E86" s="32">
        <f>IF(OR($A86="",$B86=""),"",B86*'MPTO_working_2-way'!$G85)</f>
        <v>1.7972350230414749</v>
      </c>
      <c r="F86" s="30">
        <f>IF(OR($A86="",$B86=""),"",'MPTO_working_2-way'!D85)</f>
        <v>2.2655321203343295</v>
      </c>
      <c r="G86" s="32">
        <f>IF(OR($A86="",$B86=""),"",'MPTO_working_2-way'!E85)</f>
        <v>1.7901814453637255</v>
      </c>
      <c r="H86" s="30">
        <f>IF(OR($A86="",$B86=""),"",'OddsRatio_working_2-way'!M85)</f>
        <v>2.2659935726643319</v>
      </c>
      <c r="I86" s="30">
        <f>IF(OR($A86="",$B86=""),"",'OddsRatio_working_2-way'!N85)</f>
        <v>1.789893425679455</v>
      </c>
      <c r="J86" s="30">
        <f>IF('Log_working_2-way'!$D85="","",A86^('Log_working_2-way'!$D85))</f>
        <v>2.2711647318744981</v>
      </c>
      <c r="K86" s="32">
        <f>IF('Log_working_2-way'!$D85="","",B86^('Log_working_2-way'!$D85))</f>
        <v>1.7866801012683895</v>
      </c>
      <c r="L86" s="37">
        <f t="shared" si="18"/>
        <v>0.44358974358974357</v>
      </c>
      <c r="M86" s="37">
        <f t="shared" si="19"/>
        <v>0.55641025641025632</v>
      </c>
      <c r="N86" s="38">
        <v>182</v>
      </c>
      <c r="O86" s="38">
        <f t="shared" si="20"/>
        <v>98.129032258064512</v>
      </c>
      <c r="P86" s="38">
        <f t="shared" si="21"/>
        <v>76.797687861271683</v>
      </c>
      <c r="Q86" s="38">
        <f t="shared" si="22"/>
        <v>105.20231213872833</v>
      </c>
      <c r="R86" s="38">
        <f t="shared" si="23"/>
        <v>83.870967741935488</v>
      </c>
      <c r="S86" s="39">
        <f t="shared" si="24"/>
        <v>-7.0732798806638186</v>
      </c>
      <c r="T86" s="39">
        <f t="shared" si="25"/>
        <v>-7.0732798806638044</v>
      </c>
      <c r="U86" t="s">
        <v>240</v>
      </c>
      <c r="V86" t="s">
        <v>241</v>
      </c>
      <c r="W86" t="s">
        <v>476</v>
      </c>
      <c r="X86" t="s">
        <v>461</v>
      </c>
      <c r="Y86" s="41"/>
    </row>
    <row r="87" spans="1:25" ht="15" x14ac:dyDescent="0.25">
      <c r="A87">
        <v>2.1800000000000002</v>
      </c>
      <c r="B87">
        <v>1.73</v>
      </c>
      <c r="C87" s="29">
        <f t="shared" si="17"/>
        <v>3.6750278411200155E-2</v>
      </c>
      <c r="D87" s="30">
        <f>IF(OR($A87="",$B87=""),"",A87*'MPTO_working_2-way'!$G86)</f>
        <v>2.2601156069364166</v>
      </c>
      <c r="E87" s="32">
        <f>IF(OR($A87="",$B87=""),"",B87*'MPTO_working_2-way'!$G86)</f>
        <v>1.7935779816513762</v>
      </c>
      <c r="F87" s="30">
        <f>IF(OR($A87="",$B87=""),"",'MPTO_working_2-way'!D86)</f>
        <v>2.2709700728608424</v>
      </c>
      <c r="G87" s="32">
        <f>IF(OR($A87="",$B87=""),"",'MPTO_working_2-way'!E86)</f>
        <v>1.7868005874828257</v>
      </c>
      <c r="H87" s="30">
        <f>IF(OR($A87="",$B87=""),"",'OddsRatio_working_2-way'!M86)</f>
        <v>2.2713922904298198</v>
      </c>
      <c r="I87" s="30">
        <f>IF(OR($A87="",$B87=""),"",'OddsRatio_working_2-way'!N86)</f>
        <v>1.786539298316753</v>
      </c>
      <c r="J87" s="30">
        <f>IF('Log_working_2-way'!$D86="","",A87^('Log_working_2-way'!$D86))</f>
        <v>2.2763953119018545</v>
      </c>
      <c r="K87" s="32">
        <f>IF('Log_working_2-way'!$D86="","",B87^('Log_working_2-way'!$D86))</f>
        <v>1.7834563404262846</v>
      </c>
      <c r="L87" s="37">
        <f t="shared" si="18"/>
        <v>0.44245524296675187</v>
      </c>
      <c r="M87" s="37">
        <f t="shared" si="19"/>
        <v>0.55754475703324813</v>
      </c>
      <c r="N87" s="38">
        <v>183</v>
      </c>
      <c r="O87" s="38">
        <f t="shared" si="20"/>
        <v>99.055045871559656</v>
      </c>
      <c r="P87" s="38">
        <f t="shared" si="21"/>
        <v>77.219653179190743</v>
      </c>
      <c r="Q87" s="38">
        <f t="shared" si="22"/>
        <v>105.78034682080926</v>
      </c>
      <c r="R87" s="38">
        <f t="shared" si="23"/>
        <v>83.944954128440358</v>
      </c>
      <c r="S87" s="39">
        <f t="shared" si="24"/>
        <v>-6.7253009492496005</v>
      </c>
      <c r="T87" s="39">
        <f t="shared" si="25"/>
        <v>-6.7253009492496147</v>
      </c>
      <c r="U87" t="s">
        <v>242</v>
      </c>
      <c r="V87" t="s">
        <v>243</v>
      </c>
      <c r="W87" t="s">
        <v>476</v>
      </c>
      <c r="X87" t="s">
        <v>461</v>
      </c>
      <c r="Y87" s="41"/>
    </row>
    <row r="88" spans="1:25" ht="15" x14ac:dyDescent="0.25">
      <c r="A88">
        <v>2.2999999999999998</v>
      </c>
      <c r="B88">
        <v>1.66</v>
      </c>
      <c r="C88" s="29">
        <f t="shared" si="17"/>
        <v>3.7192247249869137E-2</v>
      </c>
      <c r="D88" s="30">
        <f>IF(OR($A88="",$B88=""),"",A88*'MPTO_working_2-way'!$G87)</f>
        <v>2.3855421686746987</v>
      </c>
      <c r="E88" s="32">
        <f>IF(OR($A88="",$B88=""),"",B88*'MPTO_working_2-way'!$G87)</f>
        <v>1.7217391304347827</v>
      </c>
      <c r="F88" s="30">
        <f>IF(OR($A88="",$B88=""),"",'MPTO_working_2-way'!D87)</f>
        <v>2.402769037130271</v>
      </c>
      <c r="G88" s="32">
        <f>IF(OR($A88="",$B88=""),"",'MPTO_working_2-way'!E87)</f>
        <v>1.7128757290264693</v>
      </c>
      <c r="H88" s="30">
        <f>IF(OR($A88="",$B88=""),"",'OddsRatio_working_2-way'!M87)</f>
        <v>2.4034589305344736</v>
      </c>
      <c r="I88" s="30">
        <f>IF(OR($A88="",$B88=""),"",'OddsRatio_working_2-way'!N87)</f>
        <v>1.7125253031944256</v>
      </c>
      <c r="J88" s="30">
        <f>IF('Log_working_2-way'!$D87="","",A88^('Log_working_2-way'!$D87))</f>
        <v>2.4114497005870583</v>
      </c>
      <c r="K88" s="32">
        <f>IF('Log_working_2-way'!$D87="","",B88^('Log_working_2-way'!$D87))</f>
        <v>1.708491418138335</v>
      </c>
      <c r="L88" s="37">
        <f t="shared" si="18"/>
        <v>0.41919191919191923</v>
      </c>
      <c r="M88" s="37">
        <f t="shared" si="19"/>
        <v>0.58080808080808077</v>
      </c>
      <c r="N88" s="38">
        <v>184</v>
      </c>
      <c r="O88" s="38">
        <f t="shared" si="20"/>
        <v>104</v>
      </c>
      <c r="P88" s="38">
        <f t="shared" si="21"/>
        <v>73.156626506024097</v>
      </c>
      <c r="Q88" s="38">
        <f t="shared" si="22"/>
        <v>110.84337349397592</v>
      </c>
      <c r="R88" s="38">
        <f t="shared" si="23"/>
        <v>80.000000000000014</v>
      </c>
      <c r="S88" s="39">
        <f t="shared" si="24"/>
        <v>-6.8433734939759177</v>
      </c>
      <c r="T88" s="39">
        <f t="shared" si="25"/>
        <v>-6.8433734939759177</v>
      </c>
      <c r="U88" t="s">
        <v>244</v>
      </c>
      <c r="V88" t="s">
        <v>245</v>
      </c>
      <c r="W88" t="s">
        <v>476</v>
      </c>
      <c r="X88" t="s">
        <v>461</v>
      </c>
      <c r="Y88" s="41"/>
    </row>
    <row r="89" spans="1:25" ht="15" x14ac:dyDescent="0.25">
      <c r="A89">
        <v>2.31</v>
      </c>
      <c r="B89">
        <v>1.65</v>
      </c>
      <c r="C89" s="29">
        <f t="shared" si="17"/>
        <v>3.8961038961038863E-2</v>
      </c>
      <c r="D89" s="30">
        <f>IF(OR($A89="",$B89=""),"",A89*'MPTO_working_2-way'!$G88)</f>
        <v>2.4</v>
      </c>
      <c r="E89" s="32">
        <f>IF(OR($A89="",$B89=""),"",B89*'MPTO_working_2-way'!$G88)</f>
        <v>1.714285714285714</v>
      </c>
      <c r="F89" s="30">
        <f>IF(OR($A89="",$B89=""),"",'MPTO_working_2-way'!D88)</f>
        <v>2.418848167539267</v>
      </c>
      <c r="G89" s="32">
        <f>IF(OR($A89="",$B89=""),"",'MPTO_working_2-way'!E88)</f>
        <v>1.7047970479704795</v>
      </c>
      <c r="H89" s="30">
        <f>IF(OR($A89="",$B89=""),"",'OddsRatio_working_2-way'!M88)</f>
        <v>2.4196424251848119</v>
      </c>
      <c r="I89" s="30">
        <f>IF(OR($A89="",$B89=""),"",'OddsRatio_working_2-way'!N88)</f>
        <v>1.7044027300535323</v>
      </c>
      <c r="J89" s="30">
        <f>IF('Log_working_2-way'!$D88="","",A89^('Log_working_2-way'!$D88))</f>
        <v>2.4284098319246836</v>
      </c>
      <c r="K89" s="32">
        <f>IF('Log_working_2-way'!$D88="","",B89^('Log_working_2-way'!$D88))</f>
        <v>1.7000791913146875</v>
      </c>
      <c r="L89" s="37">
        <f t="shared" si="18"/>
        <v>0.41666666666666669</v>
      </c>
      <c r="M89" s="37">
        <f t="shared" si="19"/>
        <v>0.58333333333333348</v>
      </c>
      <c r="N89" s="38">
        <v>185</v>
      </c>
      <c r="O89" s="38">
        <f t="shared" si="20"/>
        <v>104.91341991341993</v>
      </c>
      <c r="P89" s="38">
        <f t="shared" si="21"/>
        <v>72.878787878787875</v>
      </c>
      <c r="Q89" s="38">
        <f t="shared" si="22"/>
        <v>112.12121212121212</v>
      </c>
      <c r="R89" s="38">
        <f t="shared" si="23"/>
        <v>80.086580086580085</v>
      </c>
      <c r="S89" s="39">
        <f t="shared" si="24"/>
        <v>-7.2077922077921954</v>
      </c>
      <c r="T89" s="39">
        <f t="shared" si="25"/>
        <v>-7.2077922077922096</v>
      </c>
      <c r="U89" t="s">
        <v>246</v>
      </c>
      <c r="V89" t="s">
        <v>247</v>
      </c>
      <c r="W89" t="s">
        <v>476</v>
      </c>
      <c r="X89" t="s">
        <v>461</v>
      </c>
      <c r="Y89" s="41"/>
    </row>
    <row r="90" spans="1:25" ht="15" x14ac:dyDescent="0.25">
      <c r="A90">
        <v>2.65</v>
      </c>
      <c r="B90">
        <v>1.51</v>
      </c>
      <c r="C90" s="29">
        <f t="shared" si="17"/>
        <v>3.9610146195176998E-2</v>
      </c>
      <c r="D90" s="30">
        <f>IF(OR($A90="",$B90=""),"",A90*'MPTO_working_2-way'!$G89)</f>
        <v>2.7549668874172188</v>
      </c>
      <c r="E90" s="32">
        <f>IF(OR($A90="",$B90=""),"",B90*'MPTO_working_2-way'!$G89)</f>
        <v>1.5698113207547173</v>
      </c>
      <c r="F90" s="30">
        <f>IF(OR($A90="",$B90=""),"",'MPTO_working_2-way'!D89)</f>
        <v>2.7967849030228904</v>
      </c>
      <c r="G90" s="32">
        <f>IF(OR($A90="",$B90=""),"",'MPTO_working_2-way'!E89)</f>
        <v>1.5565496450452205</v>
      </c>
      <c r="H90" s="30">
        <f>IF(OR($A90="",$B90=""),"",'OddsRatio_working_2-way'!M89)</f>
        <v>2.7986923354612547</v>
      </c>
      <c r="I90" s="30">
        <f>IF(OR($A90="",$B90=""),"",'OddsRatio_working_2-way'!N89)</f>
        <v>1.5559594491425695</v>
      </c>
      <c r="J90" s="30">
        <f>IF('Log_working_2-way'!$D89="","",A90^('Log_working_2-way'!$D89))</f>
        <v>2.8185447427650114</v>
      </c>
      <c r="K90" s="32">
        <f>IF('Log_working_2-way'!$D89="","",B90^('Log_working_2-way'!$D89))</f>
        <v>1.5498902372228578</v>
      </c>
      <c r="L90" s="37">
        <f t="shared" si="18"/>
        <v>0.36298076923076922</v>
      </c>
      <c r="M90" s="37">
        <f t="shared" si="19"/>
        <v>0.63701923076923062</v>
      </c>
      <c r="N90" s="38">
        <v>186</v>
      </c>
      <c r="O90" s="38">
        <f t="shared" si="20"/>
        <v>115.81132075471699</v>
      </c>
      <c r="P90" s="38">
        <f t="shared" si="21"/>
        <v>62.821192052980145</v>
      </c>
      <c r="Q90" s="38">
        <f t="shared" si="22"/>
        <v>123.17880794701988</v>
      </c>
      <c r="R90" s="38">
        <f t="shared" si="23"/>
        <v>70.188679245283026</v>
      </c>
      <c r="S90" s="39">
        <f t="shared" si="24"/>
        <v>-7.3674871923028888</v>
      </c>
      <c r="T90" s="39">
        <f t="shared" si="25"/>
        <v>-7.3674871923028817</v>
      </c>
      <c r="U90" t="s">
        <v>248</v>
      </c>
      <c r="V90" t="s">
        <v>249</v>
      </c>
      <c r="W90" t="s">
        <v>476</v>
      </c>
      <c r="X90" t="s">
        <v>461</v>
      </c>
      <c r="Y90" s="41"/>
    </row>
    <row r="91" spans="1:25" ht="15" x14ac:dyDescent="0.25">
      <c r="A91">
        <v>2.5299999999999998</v>
      </c>
      <c r="B91">
        <v>1.56</v>
      </c>
      <c r="C91" s="29">
        <f t="shared" si="17"/>
        <v>3.6282558021688338E-2</v>
      </c>
      <c r="D91" s="30">
        <f>IF(OR($A91="",$B91=""),"",A91*'MPTO_working_2-way'!$G90)</f>
        <v>2.6217948717948714</v>
      </c>
      <c r="E91" s="32">
        <f>IF(OR($A91="",$B91=""),"",B91*'MPTO_working_2-way'!$G90)</f>
        <v>1.6166007905138338</v>
      </c>
      <c r="F91" s="30">
        <f>IF(OR($A91="",$B91=""),"",'MPTO_working_2-way'!D90)</f>
        <v>2.6517065305025525</v>
      </c>
      <c r="G91" s="32">
        <f>IF(OR($A91="",$B91=""),"",'MPTO_working_2-way'!E90)</f>
        <v>1.6054344288968434</v>
      </c>
      <c r="H91" s="30">
        <f>IF(OR($A91="",$B91=""),"",'OddsRatio_working_2-way'!M90)</f>
        <v>2.6529194950580188</v>
      </c>
      <c r="I91" s="30">
        <f>IF(OR($A91="",$B91=""),"",'OddsRatio_working_2-way'!N90)</f>
        <v>1.6049901419820203</v>
      </c>
      <c r="J91" s="30">
        <f>IF('Log_working_2-way'!$D90="","",A91^('Log_working_2-way'!$D90))</f>
        <v>2.6669477843763532</v>
      </c>
      <c r="K91" s="32">
        <f>IF('Log_working_2-way'!$D90="","",B91^('Log_working_2-way'!$D90))</f>
        <v>1.59989881469138</v>
      </c>
      <c r="L91" s="37">
        <f t="shared" si="18"/>
        <v>0.38141809290953549</v>
      </c>
      <c r="M91" s="37">
        <f t="shared" si="19"/>
        <v>0.61858190709046468</v>
      </c>
      <c r="N91" s="38">
        <v>187</v>
      </c>
      <c r="O91" s="38">
        <f t="shared" si="20"/>
        <v>113.08695652173913</v>
      </c>
      <c r="P91" s="38">
        <f t="shared" si="21"/>
        <v>67.128205128205138</v>
      </c>
      <c r="Q91" s="38">
        <f t="shared" si="22"/>
        <v>119.87179487179486</v>
      </c>
      <c r="R91" s="38">
        <f t="shared" si="23"/>
        <v>73.913043478260875</v>
      </c>
      <c r="S91" s="39">
        <f t="shared" si="24"/>
        <v>-6.7848383500557361</v>
      </c>
      <c r="T91" s="39">
        <f t="shared" si="25"/>
        <v>-6.7848383500557361</v>
      </c>
      <c r="U91" t="s">
        <v>250</v>
      </c>
      <c r="V91" t="s">
        <v>251</v>
      </c>
      <c r="W91" t="s">
        <v>476</v>
      </c>
      <c r="X91" t="s">
        <v>461</v>
      </c>
      <c r="Y91" s="41"/>
    </row>
    <row r="92" spans="1:25" ht="15" x14ac:dyDescent="0.25">
      <c r="A92">
        <v>2.0299999999999998</v>
      </c>
      <c r="B92">
        <v>1.77</v>
      </c>
      <c r="C92" s="29">
        <f t="shared" si="17"/>
        <v>5.7582588850852989E-2</v>
      </c>
      <c r="D92" s="30">
        <f>IF(OR($A92="",$B92=""),"",A92*'MPTO_working_2-way'!$G91)</f>
        <v>2.1468926553672314</v>
      </c>
      <c r="E92" s="32">
        <f>IF(OR($A92="",$B92=""),"",B92*'MPTO_working_2-way'!$G91)</f>
        <v>1.8719211822660098</v>
      </c>
      <c r="F92" s="30">
        <f>IF(OR($A92="",$B92=""),"",'MPTO_working_2-way'!D91)</f>
        <v>2.1560109207644533</v>
      </c>
      <c r="G92" s="32">
        <f>IF(OR($A92="",$B92=""),"",'MPTO_working_2-way'!E91)</f>
        <v>1.8650437310217747</v>
      </c>
      <c r="H92" s="30">
        <f>IF(OR($A92="",$B92=""),"",'OddsRatio_working_2-way'!M91)</f>
        <v>2.1565735331842664</v>
      </c>
      <c r="I92" s="30">
        <f>IF(OR($A92="",$B92=""),"",'OddsRatio_working_2-way'!N91)</f>
        <v>1.8646229325746457</v>
      </c>
      <c r="J92" s="30">
        <f>IF('Log_working_2-way'!$D91="","",A92^('Log_working_2-way'!$D91))</f>
        <v>2.1608440721892874</v>
      </c>
      <c r="K92" s="32">
        <f>IF('Log_working_2-way'!$D91="","",B92^('Log_working_2-way'!$D91))</f>
        <v>1.8614421384872226</v>
      </c>
      <c r="L92" s="37">
        <f t="shared" si="18"/>
        <v>0.46578947368421059</v>
      </c>
      <c r="M92" s="37">
        <f t="shared" si="19"/>
        <v>0.53421052631578947</v>
      </c>
      <c r="N92" s="38">
        <v>188</v>
      </c>
      <c r="O92" s="38">
        <f t="shared" si="20"/>
        <v>95.389162561576356</v>
      </c>
      <c r="P92" s="38">
        <f t="shared" si="21"/>
        <v>81.78531073446328</v>
      </c>
      <c r="Q92" s="38">
        <f t="shared" si="22"/>
        <v>106.21468926553672</v>
      </c>
      <c r="R92" s="38">
        <f t="shared" si="23"/>
        <v>92.610837438423658</v>
      </c>
      <c r="S92" s="39">
        <f t="shared" si="24"/>
        <v>-10.825526703960364</v>
      </c>
      <c r="T92" s="39">
        <f t="shared" si="25"/>
        <v>-10.825526703960378</v>
      </c>
      <c r="U92" t="s">
        <v>252</v>
      </c>
      <c r="V92" t="s">
        <v>253</v>
      </c>
      <c r="W92" t="s">
        <v>468</v>
      </c>
      <c r="X92" t="s">
        <v>461</v>
      </c>
      <c r="Y92" s="41"/>
    </row>
    <row r="93" spans="1:25" ht="15" x14ac:dyDescent="0.25">
      <c r="A93">
        <v>2.23</v>
      </c>
      <c r="B93">
        <v>1.67</v>
      </c>
      <c r="C93" s="29">
        <f t="shared" si="17"/>
        <v>4.7232888483123459E-2</v>
      </c>
      <c r="D93" s="30">
        <f>IF(OR($A93="",$B93=""),"",A93*'MPTO_working_2-way'!$G92)</f>
        <v>2.3353293413173652</v>
      </c>
      <c r="E93" s="32">
        <f>IF(OR($A93="",$B93=""),"",B93*'MPTO_working_2-way'!$G92)</f>
        <v>1.7488789237668161</v>
      </c>
      <c r="F93" s="30">
        <f>IF(OR($A93="",$B93=""),"",'MPTO_working_2-way'!D92)</f>
        <v>2.3539711134287793</v>
      </c>
      <c r="G93" s="32">
        <f>IF(OR($A93="",$B93=""),"",'MPTO_working_2-way'!E92)</f>
        <v>1.7385681940197473</v>
      </c>
      <c r="H93" s="30">
        <f>IF(OR($A93="",$B93=""),"",'OddsRatio_working_2-way'!M92)</f>
        <v>2.3549246826013568</v>
      </c>
      <c r="I93" s="30">
        <f>IF(OR($A93="",$B93=""),"",'OddsRatio_working_2-way'!N92)</f>
        <v>1.7380484043438287</v>
      </c>
      <c r="J93" s="30">
        <f>IF('Log_working_2-way'!$D92="","",A93^('Log_working_2-way'!$D92))</f>
        <v>2.3636503228006438</v>
      </c>
      <c r="K93" s="32">
        <f>IF('Log_working_2-way'!$D92="","",B93^('Log_working_2-way'!$D92))</f>
        <v>1.7333258264811959</v>
      </c>
      <c r="L93" s="37">
        <f t="shared" si="18"/>
        <v>0.42820512820512818</v>
      </c>
      <c r="M93" s="37">
        <f t="shared" si="19"/>
        <v>0.57179487179487176</v>
      </c>
      <c r="N93" s="38">
        <v>189</v>
      </c>
      <c r="O93" s="38">
        <f t="shared" si="20"/>
        <v>104.24663677130044</v>
      </c>
      <c r="P93" s="38">
        <f t="shared" si="21"/>
        <v>75.82634730538922</v>
      </c>
      <c r="Q93" s="38">
        <f t="shared" si="22"/>
        <v>113.17365269461079</v>
      </c>
      <c r="R93" s="38">
        <f t="shared" si="23"/>
        <v>84.753363228699556</v>
      </c>
      <c r="S93" s="39">
        <f t="shared" si="24"/>
        <v>-8.9270159233103499</v>
      </c>
      <c r="T93" s="39">
        <f t="shared" si="25"/>
        <v>-8.9270159233103357</v>
      </c>
      <c r="U93" t="s">
        <v>254</v>
      </c>
      <c r="V93" t="s">
        <v>255</v>
      </c>
      <c r="W93" t="s">
        <v>468</v>
      </c>
      <c r="X93" t="s">
        <v>461</v>
      </c>
      <c r="Y93" s="41"/>
    </row>
    <row r="94" spans="1:25" ht="15" x14ac:dyDescent="0.25">
      <c r="A94">
        <v>1.82</v>
      </c>
      <c r="B94">
        <v>2.0299999999999998</v>
      </c>
      <c r="C94" s="29">
        <f t="shared" si="17"/>
        <v>4.2061386888973207E-2</v>
      </c>
      <c r="D94" s="30">
        <f>IF(OR($A94="",$B94=""),"",A94*'MPTO_working_2-way'!$G93)</f>
        <v>1.8965517241379313</v>
      </c>
      <c r="E94" s="32">
        <f>IF(OR($A94="",$B94=""),"",B94*'MPTO_working_2-way'!$G93)</f>
        <v>2.1153846153846154</v>
      </c>
      <c r="F94" s="30">
        <f>IF(OR($A94="",$B94=""),"",'MPTO_working_2-way'!D93)</f>
        <v>1.8924345643599858</v>
      </c>
      <c r="G94" s="32">
        <f>IF(OR($A94="",$B94=""),"",'MPTO_working_2-way'!E93)</f>
        <v>2.1205303334672561</v>
      </c>
      <c r="H94" s="30">
        <f>IF(OR($A94="",$B94=""),"",'OddsRatio_working_2-way'!M93)</f>
        <v>1.892253610166061</v>
      </c>
      <c r="I94" s="30">
        <f>IF(OR($A94="",$B94=""),"",'OddsRatio_working_2-way'!N93)</f>
        <v>2.1207575835012715</v>
      </c>
      <c r="J94" s="30">
        <f>IF('Log_working_2-way'!$D93="","",A94^('Log_working_2-way'!$D93))</f>
        <v>1.8903709385493244</v>
      </c>
      <c r="K94" s="32">
        <f>IF('Log_working_2-way'!$D93="","",B94^('Log_working_2-way'!$D93))</f>
        <v>2.1231274030900367</v>
      </c>
      <c r="L94" s="37">
        <f t="shared" si="18"/>
        <v>0.52727272727272723</v>
      </c>
      <c r="M94" s="37">
        <f t="shared" si="19"/>
        <v>0.47272727272727272</v>
      </c>
      <c r="N94" s="38">
        <v>190</v>
      </c>
      <c r="O94" s="38">
        <f t="shared" si="20"/>
        <v>85.604395604395606</v>
      </c>
      <c r="P94" s="38">
        <f t="shared" si="21"/>
        <v>96.403940886699516</v>
      </c>
      <c r="Q94" s="38">
        <f t="shared" si="22"/>
        <v>93.596059113300498</v>
      </c>
      <c r="R94" s="38">
        <f t="shared" si="23"/>
        <v>104.39560439560438</v>
      </c>
      <c r="S94" s="39">
        <f t="shared" si="24"/>
        <v>-7.9916635089048924</v>
      </c>
      <c r="T94" s="39">
        <f t="shared" si="25"/>
        <v>-7.991663508904864</v>
      </c>
      <c r="U94" t="s">
        <v>256</v>
      </c>
      <c r="V94" t="s">
        <v>257</v>
      </c>
      <c r="W94" t="s">
        <v>468</v>
      </c>
      <c r="X94" t="s">
        <v>461</v>
      </c>
      <c r="Y94" s="41"/>
    </row>
    <row r="95" spans="1:25" ht="15" x14ac:dyDescent="0.25">
      <c r="A95">
        <v>1.92</v>
      </c>
      <c r="B95">
        <v>1.99</v>
      </c>
      <c r="C95" s="29">
        <f t="shared" si="17"/>
        <v>2.3345896147403788E-2</v>
      </c>
      <c r="D95" s="30">
        <f>IF(OR($A95="",$B95=""),"",A95*'MPTO_working_2-way'!$G94)</f>
        <v>1.9648241206030153</v>
      </c>
      <c r="E95" s="32">
        <f>IF(OR($A95="",$B95=""),"",B95*'MPTO_working_2-way'!$G94)</f>
        <v>2.0364583333333335</v>
      </c>
      <c r="F95" s="30">
        <f>IF(OR($A95="",$B95=""),"",'MPTO_working_2-way'!D94)</f>
        <v>1.9640176827387685</v>
      </c>
      <c r="G95" s="32">
        <f>IF(OR($A95="",$B95=""),"",'MPTO_working_2-way'!E94)</f>
        <v>2.0373253705876082</v>
      </c>
      <c r="H95" s="30">
        <f>IF(OR($A95="",$B95=""),"",'OddsRatio_working_2-way'!M94)</f>
        <v>1.9639984073082948</v>
      </c>
      <c r="I95" s="30">
        <f>IF(OR($A95="",$B95=""),"",'OddsRatio_working_2-way'!N94)</f>
        <v>2.0373461122121879</v>
      </c>
      <c r="J95" s="30">
        <f>IF('Log_working_2-way'!$D94="","",A95^('Log_working_2-way'!$D94))</f>
        <v>1.9636346459170313</v>
      </c>
      <c r="K95" s="32">
        <f>IF('Log_working_2-way'!$D94="","",B95^('Log_working_2-way'!$D94))</f>
        <v>2.0377376988644484</v>
      </c>
      <c r="L95" s="37">
        <f t="shared" si="18"/>
        <v>0.50895140664961636</v>
      </c>
      <c r="M95" s="37">
        <f t="shared" si="19"/>
        <v>0.49104859335038359</v>
      </c>
      <c r="N95" s="38">
        <v>191</v>
      </c>
      <c r="O95" s="38">
        <f t="shared" si="20"/>
        <v>91.520833333333329</v>
      </c>
      <c r="P95" s="38">
        <f t="shared" si="21"/>
        <v>95.020100502512548</v>
      </c>
      <c r="Q95" s="38">
        <f t="shared" si="22"/>
        <v>95.979899497487423</v>
      </c>
      <c r="R95" s="38">
        <f t="shared" si="23"/>
        <v>99.479166666666671</v>
      </c>
      <c r="S95" s="39">
        <f t="shared" si="24"/>
        <v>-4.4590661641540947</v>
      </c>
      <c r="T95" s="39">
        <f t="shared" si="25"/>
        <v>-4.4590661641541232</v>
      </c>
      <c r="U95" t="s">
        <v>258</v>
      </c>
      <c r="V95" t="s">
        <v>259</v>
      </c>
      <c r="W95" t="s">
        <v>477</v>
      </c>
      <c r="X95" t="s">
        <v>461</v>
      </c>
      <c r="Y95" s="41"/>
    </row>
    <row r="96" spans="1:25" ht="15" x14ac:dyDescent="0.25">
      <c r="A96">
        <v>1.79</v>
      </c>
      <c r="B96">
        <v>2.13</v>
      </c>
      <c r="C96" s="29">
        <f t="shared" si="17"/>
        <v>2.8142785952212312E-2</v>
      </c>
      <c r="D96" s="30">
        <f>IF(OR($A96="",$B96=""),"",A96*'MPTO_working_2-way'!$G95)</f>
        <v>1.84037558685446</v>
      </c>
      <c r="E96" s="32">
        <f>IF(OR($A96="",$B96=""),"",B96*'MPTO_working_2-way'!$G95)</f>
        <v>2.1899441340782122</v>
      </c>
      <c r="F96" s="30">
        <f>IF(OR($A96="",$B96=""),"",'MPTO_working_2-way'!D95)</f>
        <v>1.8362511137332338</v>
      </c>
      <c r="G96" s="32">
        <f>IF(OR($A96="",$B96=""),"",'MPTO_working_2-way'!E95)</f>
        <v>2.1958130561234772</v>
      </c>
      <c r="H96" s="30">
        <f>IF(OR($A96="",$B96=""),"",'OddsRatio_working_2-way'!M95)</f>
        <v>1.8361309970619364</v>
      </c>
      <c r="I96" s="30">
        <f>IF(OR($A96="",$B96=""),"",'OddsRatio_working_2-way'!N95)</f>
        <v>2.1959848438987186</v>
      </c>
      <c r="J96" s="30">
        <f>IF('Log_working_2-way'!$D95="","",A96^('Log_working_2-way'!$D95))</f>
        <v>1.8342658577685029</v>
      </c>
      <c r="K96" s="32">
        <f>IF('Log_working_2-way'!$D95="","",B96^('Log_working_2-way'!$D95))</f>
        <v>2.1986586658056355</v>
      </c>
      <c r="L96" s="37">
        <f t="shared" si="18"/>
        <v>0.54336734693877553</v>
      </c>
      <c r="M96" s="37">
        <f t="shared" si="19"/>
        <v>0.45663265306122452</v>
      </c>
      <c r="N96" s="38">
        <v>192</v>
      </c>
      <c r="O96" s="38">
        <f t="shared" si="20"/>
        <v>84.737430167597765</v>
      </c>
      <c r="P96" s="38">
        <f t="shared" si="21"/>
        <v>101.85915492957746</v>
      </c>
      <c r="Q96" s="38">
        <f t="shared" si="22"/>
        <v>90.140845070422529</v>
      </c>
      <c r="R96" s="38">
        <f t="shared" si="23"/>
        <v>107.26256983240222</v>
      </c>
      <c r="S96" s="39">
        <f t="shared" si="24"/>
        <v>-5.403414902824764</v>
      </c>
      <c r="T96" s="39">
        <f t="shared" si="25"/>
        <v>-5.403414902824764</v>
      </c>
      <c r="U96" t="s">
        <v>260</v>
      </c>
      <c r="V96" t="s">
        <v>261</v>
      </c>
      <c r="W96" t="s">
        <v>477</v>
      </c>
      <c r="X96" t="s">
        <v>461</v>
      </c>
      <c r="Y96" s="41"/>
    </row>
    <row r="97" spans="1:25" ht="15" x14ac:dyDescent="0.25">
      <c r="A97">
        <v>1.35</v>
      </c>
      <c r="B97">
        <v>3.33</v>
      </c>
      <c r="C97" s="29">
        <f t="shared" si="17"/>
        <v>4.1041041041041115E-2</v>
      </c>
      <c r="D97" s="30">
        <f>IF(OR($A97="",$B97=""),"",A97*'MPTO_working_2-way'!$G96)</f>
        <v>1.4054054054054057</v>
      </c>
      <c r="E97" s="32">
        <f>IF(OR($A97="",$B97=""),"",B97*'MPTO_working_2-way'!$G96)</f>
        <v>3.4666666666666668</v>
      </c>
      <c r="F97" s="30">
        <f>IF(OR($A97="",$B97=""),"",'MPTO_working_2-way'!D96)</f>
        <v>1.3884642112578183</v>
      </c>
      <c r="G97" s="32">
        <f>IF(OR($A97="",$B97=""),"",'MPTO_working_2-way'!E96)</f>
        <v>3.574239713774598</v>
      </c>
      <c r="H97" s="30">
        <f>IF(OR($A97="",$B97=""),"",'OddsRatio_working_2-way'!M96)</f>
        <v>1.3875752730434159</v>
      </c>
      <c r="I97" s="30">
        <f>IF(OR($A97="",$B97=""),"",'OddsRatio_working_2-way'!N96)</f>
        <v>3.5801439605461662</v>
      </c>
      <c r="J97" s="30">
        <f>IF('Log_working_2-way'!$D96="","",A97^('Log_working_2-way'!$D96))</f>
        <v>1.3797075675114829</v>
      </c>
      <c r="K97" s="32">
        <f>IF('Log_working_2-way'!$D96="","",B97^('Log_working_2-way'!$D96))</f>
        <v>3.6336056627707007</v>
      </c>
      <c r="L97" s="37">
        <f t="shared" si="18"/>
        <v>0.71153846153846134</v>
      </c>
      <c r="M97" s="37">
        <f t="shared" si="19"/>
        <v>0.28846153846153844</v>
      </c>
      <c r="N97" s="38">
        <v>193</v>
      </c>
      <c r="O97" s="38">
        <f t="shared" si="20"/>
        <v>50.037037037037045</v>
      </c>
      <c r="P97" s="38">
        <f t="shared" si="21"/>
        <v>135.04204204204206</v>
      </c>
      <c r="Q97" s="38">
        <f t="shared" si="22"/>
        <v>57.957957957957959</v>
      </c>
      <c r="R97" s="38">
        <f t="shared" si="23"/>
        <v>142.96296296296296</v>
      </c>
      <c r="S97" s="39">
        <f t="shared" si="24"/>
        <v>-7.9209209209209135</v>
      </c>
      <c r="T97" s="39">
        <f t="shared" si="25"/>
        <v>-7.9209209209209064</v>
      </c>
      <c r="U97" t="s">
        <v>262</v>
      </c>
      <c r="V97" t="s">
        <v>263</v>
      </c>
      <c r="W97" t="s">
        <v>477</v>
      </c>
      <c r="X97" t="s">
        <v>461</v>
      </c>
      <c r="Y97" s="41"/>
    </row>
    <row r="98" spans="1:25" ht="15" x14ac:dyDescent="0.25">
      <c r="A98">
        <v>1.64</v>
      </c>
      <c r="B98">
        <v>2.39</v>
      </c>
      <c r="C98" s="29">
        <f t="shared" si="17"/>
        <v>2.8166139401979873E-2</v>
      </c>
      <c r="D98" s="30">
        <f>IF(OR($A98="",$B98=""),"",A98*'MPTO_working_2-way'!$G97)</f>
        <v>1.6861924686192469</v>
      </c>
      <c r="E98" s="32">
        <f>IF(OR($A98="",$B98=""),"",B98*'MPTO_working_2-way'!$G97)</f>
        <v>2.4573170731707319</v>
      </c>
      <c r="F98" s="30">
        <f>IF(OR($A98="",$B98=""),"",'MPTO_working_2-way'!D97)</f>
        <v>1.6787733424704472</v>
      </c>
      <c r="G98" s="32">
        <f>IF(OR($A98="",$B98=""),"",'MPTO_working_2-way'!E97)</f>
        <v>2.4732458354366487</v>
      </c>
      <c r="H98" s="30">
        <f>IF(OR($A98="",$B98=""),"",'OddsRatio_working_2-way'!M97)</f>
        <v>1.6785511437439771</v>
      </c>
      <c r="I98" s="30">
        <f>IF(OR($A98="",$B98=""),"",'OddsRatio_working_2-way'!N97)</f>
        <v>2.4737282653189494</v>
      </c>
      <c r="J98" s="30">
        <f>IF('Log_working_2-way'!$D97="","",A98^('Log_working_2-way'!$D97))</f>
        <v>1.6751910363664311</v>
      </c>
      <c r="K98" s="32">
        <f>IF('Log_working_2-way'!$D97="","",B98^('Log_working_2-way'!$D97))</f>
        <v>2.4810623159062106</v>
      </c>
      <c r="L98" s="37">
        <f t="shared" si="18"/>
        <v>0.59305210918114148</v>
      </c>
      <c r="M98" s="37">
        <f t="shared" si="19"/>
        <v>0.40694789081885852</v>
      </c>
      <c r="N98" s="38">
        <v>194</v>
      </c>
      <c r="O98" s="38">
        <f t="shared" si="20"/>
        <v>75.707317073170714</v>
      </c>
      <c r="P98" s="38">
        <f t="shared" si="21"/>
        <v>112.8284518828452</v>
      </c>
      <c r="Q98" s="38">
        <f t="shared" si="22"/>
        <v>81.171548117154813</v>
      </c>
      <c r="R98" s="38">
        <f t="shared" si="23"/>
        <v>118.29268292682927</v>
      </c>
      <c r="S98" s="39">
        <f t="shared" si="24"/>
        <v>-5.4642310439840998</v>
      </c>
      <c r="T98" s="39">
        <f t="shared" si="25"/>
        <v>-5.4642310439840713</v>
      </c>
      <c r="U98" t="s">
        <v>264</v>
      </c>
      <c r="V98" t="s">
        <v>265</v>
      </c>
      <c r="W98" t="s">
        <v>477</v>
      </c>
      <c r="X98" t="s">
        <v>461</v>
      </c>
      <c r="Y98" s="41"/>
    </row>
    <row r="99" spans="1:25" ht="15" x14ac:dyDescent="0.25">
      <c r="A99">
        <v>1.96</v>
      </c>
      <c r="B99">
        <v>1.93</v>
      </c>
      <c r="C99" s="29">
        <f t="shared" si="17"/>
        <v>2.8338796658559762E-2</v>
      </c>
      <c r="D99" s="30">
        <f>IF(OR($A99="",$B99=""),"",A99*'MPTO_working_2-way'!$G98)</f>
        <v>2.0155440414507773</v>
      </c>
      <c r="E99" s="32">
        <f>IF(OR($A99="",$B99=""),"",B99*'MPTO_working_2-way'!$G98)</f>
        <v>1.9846938775510203</v>
      </c>
      <c r="F99" s="30">
        <f>IF(OR($A99="",$B99=""),"",'MPTO_working_2-way'!D98)</f>
        <v>2.0159880622468553</v>
      </c>
      <c r="G99" s="32">
        <f>IF(OR($A99="",$B99=""),"",'MPTO_working_2-way'!E98)</f>
        <v>1.9842635333613092</v>
      </c>
      <c r="H99" s="30">
        <f>IF(OR($A99="",$B99=""),"",'OddsRatio_working_2-way'!M98)</f>
        <v>2.0160010160015238</v>
      </c>
      <c r="I99" s="30">
        <f>IF(OR($A99="",$B99=""),"",'OddsRatio_working_2-way'!N98)</f>
        <v>1.9842509842514759</v>
      </c>
      <c r="J99" s="30">
        <f>IF('Log_working_2-way'!$D98="","",A99^('Log_working_2-way'!$D98))</f>
        <v>2.0162023284286739</v>
      </c>
      <c r="K99" s="32">
        <f>IF('Log_working_2-way'!$D98="","",B99^('Log_working_2-way'!$D98))</f>
        <v>1.9840560014719333</v>
      </c>
      <c r="L99" s="37">
        <f t="shared" si="18"/>
        <v>0.49614395886889456</v>
      </c>
      <c r="M99" s="37">
        <f t="shared" si="19"/>
        <v>0.50385604113110538</v>
      </c>
      <c r="N99" s="38">
        <v>195</v>
      </c>
      <c r="O99" s="38">
        <f t="shared" si="20"/>
        <v>95.510204081632651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99.489795918367349</v>
      </c>
      <c r="S99" s="39">
        <f t="shared" si="24"/>
        <v>-5.5260653484191806</v>
      </c>
      <c r="T99" s="39">
        <f t="shared" si="25"/>
        <v>-5.5260653484191664</v>
      </c>
      <c r="U99" t="s">
        <v>266</v>
      </c>
      <c r="V99" t="s">
        <v>267</v>
      </c>
      <c r="W99" t="s">
        <v>469</v>
      </c>
      <c r="X99" t="s">
        <v>461</v>
      </c>
      <c r="Y99" s="41"/>
    </row>
    <row r="100" spans="1:25" ht="15" x14ac:dyDescent="0.25">
      <c r="A100">
        <v>1.99</v>
      </c>
      <c r="B100">
        <v>1.9</v>
      </c>
      <c r="C100" s="29">
        <f t="shared" si="17"/>
        <v>2.8828352287754377E-2</v>
      </c>
      <c r="D100" s="30">
        <f>IF(OR($A100="",$B100=""),"",A100*'MPTO_working_2-way'!$G99)</f>
        <v>2.0473684210526311</v>
      </c>
      <c r="E100" s="32">
        <f>IF(OR($A100="",$B100=""),"",B100*'MPTO_working_2-way'!$G99)</f>
        <v>1.9547738693467331</v>
      </c>
      <c r="F100" s="30">
        <f>IF(OR($A100="",$B100=""),"",'MPTO_working_2-way'!D99)</f>
        <v>2.0487672717420748</v>
      </c>
      <c r="G100" s="32">
        <f>IF(OR($A100="",$B100=""),"",'MPTO_working_2-way'!E99)</f>
        <v>1.9535003874967702</v>
      </c>
      <c r="H100" s="30">
        <f>IF(OR($A100="",$B100=""),"",'OddsRatio_working_2-way'!M99)</f>
        <v>2.0488088481701512</v>
      </c>
      <c r="I100" s="30">
        <f>IF(OR($A100="",$B100=""),"",'OddsRatio_working_2-way'!N99)</f>
        <v>1.9534625892455926</v>
      </c>
      <c r="J100" s="30">
        <f>IF('Log_working_2-way'!$D99="","",A100^('Log_working_2-way'!$D99))</f>
        <v>2.0494438264048878</v>
      </c>
      <c r="K100" s="32">
        <f>IF('Log_working_2-way'!$D99="","",B100^('Log_working_2-way'!$D99))</f>
        <v>1.9528856855785393</v>
      </c>
      <c r="L100" s="37">
        <f t="shared" si="18"/>
        <v>0.48843187660668391</v>
      </c>
      <c r="M100" s="37">
        <f t="shared" si="19"/>
        <v>0.51156812339331637</v>
      </c>
      <c r="N100" s="38">
        <v>196</v>
      </c>
      <c r="O100" s="38">
        <f t="shared" si="20"/>
        <v>97.507537688442213</v>
      </c>
      <c r="P100" s="38">
        <f t="shared" si="21"/>
        <v>92.842105263157876</v>
      </c>
      <c r="Q100" s="38">
        <f t="shared" si="22"/>
        <v>103.1578947368421</v>
      </c>
      <c r="R100" s="38">
        <f t="shared" si="23"/>
        <v>98.492462311557773</v>
      </c>
      <c r="S100" s="39">
        <f t="shared" si="24"/>
        <v>-5.6503570483998828</v>
      </c>
      <c r="T100" s="39">
        <f t="shared" si="25"/>
        <v>-5.6503570483998971</v>
      </c>
      <c r="U100" t="s">
        <v>268</v>
      </c>
      <c r="V100" t="s">
        <v>269</v>
      </c>
      <c r="W100" t="s">
        <v>469</v>
      </c>
      <c r="X100" t="s">
        <v>461</v>
      </c>
      <c r="Y100" s="41"/>
    </row>
    <row r="101" spans="1:25" s="35" customFormat="1" ht="15" x14ac:dyDescent="0.25">
      <c r="A101">
        <v>2.17</v>
      </c>
      <c r="B101">
        <v>1.75</v>
      </c>
      <c r="C101" s="29">
        <f t="shared" si="17"/>
        <v>3.2258064516129004E-2</v>
      </c>
      <c r="D101" s="30">
        <f>IF(OR($A101="",$B101=""),"",A101*'MPTO_working_2-way'!$G100)</f>
        <v>2.2399999999999998</v>
      </c>
      <c r="E101" s="32">
        <f>IF(OR($A101="",$B101=""),"",B101*'MPTO_working_2-way'!$G100)</f>
        <v>1.8064516129032258</v>
      </c>
      <c r="F101" s="30">
        <f>IF(OR($A101="",$B101=""),"",'MPTO_working_2-way'!D100)</f>
        <v>2.2487046632124348</v>
      </c>
      <c r="G101" s="32">
        <f>IF(OR($A101="",$B101=""),"",'MPTO_working_2-way'!E100)</f>
        <v>1.8008298755186722</v>
      </c>
      <c r="H101" s="30">
        <f>IF(OR($A101="",$B101=""),"",'OddsRatio_working_2-way'!M100)</f>
        <v>2.2489995996796797</v>
      </c>
      <c r="I101" s="30">
        <f>IF(OR($A101="",$B101=""),"",'OddsRatio_working_2-way'!N100)</f>
        <v>1.8006407690254356</v>
      </c>
      <c r="J101" s="30">
        <f>IF('Log_working_2-way'!$D100="","",A101^('Log_working_2-way'!$D100))</f>
        <v>2.2529893897006406</v>
      </c>
      <c r="K101" s="32">
        <f>IF('Log_working_2-way'!$D100="","",B101^('Log_working_2-way'!$D100))</f>
        <v>1.798091355138193</v>
      </c>
      <c r="L101" s="37">
        <f t="shared" si="18"/>
        <v>0.44642857142857145</v>
      </c>
      <c r="M101" s="37">
        <f t="shared" si="19"/>
        <v>0.5535714285714286</v>
      </c>
      <c r="N101" s="38">
        <v>197</v>
      </c>
      <c r="O101" s="38">
        <f t="shared" si="20"/>
        <v>106.21658986175116</v>
      </c>
      <c r="P101" s="38">
        <f t="shared" si="21"/>
        <v>84.428571428571431</v>
      </c>
      <c r="Q101" s="38">
        <f t="shared" si="22"/>
        <v>112.57142857142857</v>
      </c>
      <c r="R101" s="38">
        <f t="shared" si="23"/>
        <v>90.783410138248854</v>
      </c>
      <c r="S101" s="39">
        <f t="shared" si="24"/>
        <v>-6.3548387096774093</v>
      </c>
      <c r="T101" s="39">
        <f t="shared" si="25"/>
        <v>-6.3548387096774235</v>
      </c>
      <c r="U101" t="s">
        <v>270</v>
      </c>
      <c r="V101" t="s">
        <v>271</v>
      </c>
      <c r="W101" t="s">
        <v>469</v>
      </c>
      <c r="X101" t="s">
        <v>461</v>
      </c>
      <c r="Y101" s="41"/>
    </row>
    <row r="102" spans="1:25" ht="15" x14ac:dyDescent="0.25">
      <c r="A102">
        <v>1.8</v>
      </c>
      <c r="B102">
        <v>2.1</v>
      </c>
      <c r="C102" s="29">
        <f t="shared" si="17"/>
        <v>3.1746031746031633E-2</v>
      </c>
      <c r="D102" s="30">
        <f>IF(OR($A102="",$B102=""),"",A102*'MPTO_working_2-way'!$G101)</f>
        <v>1.857142857142857</v>
      </c>
      <c r="E102" s="32">
        <f>IF(OR($A102="",$B102=""),"",B102*'MPTO_working_2-way'!$G101)</f>
        <v>2.1666666666666665</v>
      </c>
      <c r="F102" s="30">
        <f>IF(OR($A102="",$B102=""),"",'MPTO_working_2-way'!D101)</f>
        <v>1.8529411764705881</v>
      </c>
      <c r="G102" s="32">
        <f>IF(OR($A102="",$B102=""),"",'MPTO_working_2-way'!E101)</f>
        <v>2.172413793103448</v>
      </c>
      <c r="H102" s="30">
        <f>IF(OR($A102="",$B102=""),"",'OddsRatio_working_2-way'!M101)</f>
        <v>1.8528028654224413</v>
      </c>
      <c r="I102" s="30">
        <f>IF(OR($A102="",$B102=""),"",'OddsRatio_working_2-way'!N101)</f>
        <v>2.1726039399558572</v>
      </c>
      <c r="J102" s="30">
        <f>IF('Log_working_2-way'!$D101="","",A102^('Log_working_2-way'!$D101))</f>
        <v>1.8508976332587501</v>
      </c>
      <c r="K102" s="32">
        <f>IF('Log_working_2-way'!$D101="","",B102^('Log_working_2-way'!$D101))</f>
        <v>2.1752294998990545</v>
      </c>
      <c r="L102" s="37">
        <f t="shared" si="18"/>
        <v>0.53846153846153855</v>
      </c>
      <c r="M102" s="37">
        <f t="shared" si="19"/>
        <v>0.46153846153846156</v>
      </c>
      <c r="N102" s="38">
        <v>198</v>
      </c>
      <c r="O102" s="38">
        <f t="shared" si="20"/>
        <v>88.000000000000028</v>
      </c>
      <c r="P102" s="38">
        <f t="shared" si="21"/>
        <v>103.71428571428571</v>
      </c>
      <c r="Q102" s="38">
        <f t="shared" si="22"/>
        <v>94.285714285714278</v>
      </c>
      <c r="R102" s="38">
        <f t="shared" si="23"/>
        <v>110</v>
      </c>
      <c r="S102" s="39">
        <f t="shared" si="24"/>
        <v>-6.2857142857142492</v>
      </c>
      <c r="T102" s="39">
        <f t="shared" si="25"/>
        <v>-6.2857142857142918</v>
      </c>
      <c r="U102" t="s">
        <v>272</v>
      </c>
      <c r="V102" t="s">
        <v>273</v>
      </c>
      <c r="W102" t="s">
        <v>478</v>
      </c>
      <c r="X102" t="s">
        <v>461</v>
      </c>
      <c r="Y102" s="41"/>
    </row>
    <row r="103" spans="1:25" ht="15" x14ac:dyDescent="0.25">
      <c r="A103">
        <v>1.68</v>
      </c>
      <c r="B103">
        <v>2.29</v>
      </c>
      <c r="C103" s="29">
        <f t="shared" si="17"/>
        <v>3.1919317945518833E-2</v>
      </c>
      <c r="D103" s="30">
        <f>IF(OR($A103="",$B103=""),"",A103*'MPTO_working_2-way'!$G102)</f>
        <v>1.7336244541484715</v>
      </c>
      <c r="E103" s="32">
        <f>IF(OR($A103="",$B103=""),"",B103*'MPTO_working_2-way'!$G102)</f>
        <v>2.3630952380952381</v>
      </c>
      <c r="F103" s="30">
        <f>IF(OR($A103="",$B103=""),"",'MPTO_working_2-way'!D102)</f>
        <v>1.7262855604415328</v>
      </c>
      <c r="G103" s="32">
        <f>IF(OR($A103="",$B103=""),"",'MPTO_working_2-way'!E102)</f>
        <v>2.3768688990485605</v>
      </c>
      <c r="H103" s="30">
        <f>IF(OR($A103="",$B103=""),"",'OddsRatio_working_2-way'!M102)</f>
        <v>1.7260384169902692</v>
      </c>
      <c r="I103" s="30">
        <f>IF(OR($A103="",$B103=""),"",'OddsRatio_working_2-way'!N102)</f>
        <v>2.3773375851727168</v>
      </c>
      <c r="J103" s="30">
        <f>IF('Log_working_2-way'!$D102="","",A103^('Log_working_2-way'!$D102))</f>
        <v>1.7227098761530257</v>
      </c>
      <c r="K103" s="32">
        <f>IF('Log_working_2-way'!$D102="","",B103^('Log_working_2-way'!$D102))</f>
        <v>2.3836811049586637</v>
      </c>
      <c r="L103" s="37">
        <f t="shared" si="18"/>
        <v>0.57682619647355171</v>
      </c>
      <c r="M103" s="37">
        <f t="shared" si="19"/>
        <v>0.42317380352644834</v>
      </c>
      <c r="N103" s="38">
        <v>199</v>
      </c>
      <c r="O103" s="38">
        <f t="shared" si="20"/>
        <v>80.547619047619037</v>
      </c>
      <c r="P103" s="38">
        <f t="shared" si="21"/>
        <v>112.1004366812227</v>
      </c>
      <c r="Q103" s="38">
        <f t="shared" si="22"/>
        <v>86.899563318777297</v>
      </c>
      <c r="R103" s="38">
        <f t="shared" si="23"/>
        <v>118.45238095238095</v>
      </c>
      <c r="S103" s="39">
        <f t="shared" si="24"/>
        <v>-6.3519442711582599</v>
      </c>
      <c r="T103" s="39">
        <f t="shared" si="25"/>
        <v>-6.3519442711582457</v>
      </c>
      <c r="U103" t="s">
        <v>274</v>
      </c>
      <c r="V103" t="s">
        <v>275</v>
      </c>
      <c r="W103" t="s">
        <v>478</v>
      </c>
      <c r="X103" t="s">
        <v>461</v>
      </c>
      <c r="Y103" s="41"/>
    </row>
    <row r="104" spans="1:25" ht="15" x14ac:dyDescent="0.25">
      <c r="A104">
        <v>1.89</v>
      </c>
      <c r="B104">
        <v>1.99</v>
      </c>
      <c r="C104" s="29">
        <f t="shared" si="17"/>
        <v>3.16130919145996E-2</v>
      </c>
      <c r="D104" s="30">
        <f>IF(OR($A104="",$B104=""),"",A104*'MPTO_working_2-way'!$G103)</f>
        <v>1.9497487437185932</v>
      </c>
      <c r="E104" s="32">
        <f>IF(OR($A104="",$B104=""),"",B104*'MPTO_working_2-way'!$G103)</f>
        <v>2.052910052910053</v>
      </c>
      <c r="F104" s="30">
        <f>IF(OR($A104="",$B104=""),"",'MPTO_working_2-way'!D103)</f>
        <v>1.9482012897878844</v>
      </c>
      <c r="G104" s="32">
        <f>IF(OR($A104="",$B104=""),"",'MPTO_working_2-way'!E103)</f>
        <v>2.0546283903744778</v>
      </c>
      <c r="H104" s="30">
        <f>IF(OR($A104="",$B104=""),"",'OddsRatio_working_2-way'!M103)</f>
        <v>1.9481507786158798</v>
      </c>
      <c r="I104" s="30">
        <f>IF(OR($A104="",$B104=""),"",'OddsRatio_working_2-way'!N103)</f>
        <v>2.0546845739659791</v>
      </c>
      <c r="J104" s="30">
        <f>IF('Log_working_2-way'!$D103="","",A104^('Log_working_2-way'!$D103))</f>
        <v>1.9474482422922217</v>
      </c>
      <c r="K104" s="32">
        <f>IF('Log_working_2-way'!$D103="","",B104^('Log_working_2-way'!$D103))</f>
        <v>2.0554666264202575</v>
      </c>
      <c r="L104" s="37">
        <f t="shared" si="18"/>
        <v>0.51288659793814428</v>
      </c>
      <c r="M104" s="37">
        <f t="shared" si="19"/>
        <v>0.48711340206185566</v>
      </c>
      <c r="N104" s="38">
        <v>200</v>
      </c>
      <c r="O104" s="38">
        <f t="shared" si="20"/>
        <v>94.179894179894191</v>
      </c>
      <c r="P104" s="38">
        <f t="shared" si="21"/>
        <v>99.497487437185924</v>
      </c>
      <c r="Q104" s="38">
        <f t="shared" si="22"/>
        <v>100.50251256281406</v>
      </c>
      <c r="R104" s="38">
        <f t="shared" si="23"/>
        <v>105.82010582010584</v>
      </c>
      <c r="S104" s="39">
        <f t="shared" si="24"/>
        <v>-6.3226183829198703</v>
      </c>
      <c r="T104" s="39">
        <f t="shared" si="25"/>
        <v>-6.322618382919913</v>
      </c>
      <c r="U104" t="s">
        <v>276</v>
      </c>
      <c r="V104" t="s">
        <v>277</v>
      </c>
      <c r="W104" t="s">
        <v>478</v>
      </c>
      <c r="X104" t="s">
        <v>461</v>
      </c>
      <c r="Y104" s="41"/>
    </row>
    <row r="105" spans="1:25" ht="15" x14ac:dyDescent="0.25">
      <c r="A105">
        <v>2.34</v>
      </c>
      <c r="B105">
        <v>1.65</v>
      </c>
      <c r="C105" s="29">
        <f t="shared" si="17"/>
        <v>3.3411033411033575E-2</v>
      </c>
      <c r="D105" s="30">
        <f>IF(OR($A105="",$B105=""),"",A105*'MPTO_working_2-way'!$G104)</f>
        <v>2.4181818181818184</v>
      </c>
      <c r="E105" s="32">
        <f>IF(OR($A105="",$B105=""),"",B105*'MPTO_working_2-way'!$G104)</f>
        <v>1.7051282051282053</v>
      </c>
      <c r="F105" s="30">
        <f>IF(OR($A105="",$B105=""),"",'MPTO_working_2-way'!D104)</f>
        <v>2.4351939451277205</v>
      </c>
      <c r="G105" s="32">
        <f>IF(OR($A105="",$B105=""),"",'MPTO_working_2-way'!E104)</f>
        <v>1.6967699406723797</v>
      </c>
      <c r="H105" s="30">
        <f>IF(OR($A105="",$B105=""),"",'OddsRatio_working_2-way'!M104)</f>
        <v>2.4358058578855508</v>
      </c>
      <c r="I105" s="30">
        <f>IF(OR($A105="",$B105=""),"",'OddsRatio_working_2-way'!N104)</f>
        <v>1.6964729907653791</v>
      </c>
      <c r="J105" s="30">
        <f>IF('Log_working_2-way'!$D104="","",A105^('Log_working_2-way'!$D104))</f>
        <v>2.4436741668534787</v>
      </c>
      <c r="K105" s="32">
        <f>IF('Log_working_2-way'!$D104="","",B105^('Log_working_2-way'!$D104))</f>
        <v>1.6926770755893317</v>
      </c>
      <c r="L105" s="37">
        <f t="shared" si="18"/>
        <v>0.41353383458646614</v>
      </c>
      <c r="M105" s="37">
        <f t="shared" si="19"/>
        <v>0.5864661654135338</v>
      </c>
      <c r="N105" s="38">
        <v>201</v>
      </c>
      <c r="O105" s="38">
        <f t="shared" si="20"/>
        <v>115.1025641025641</v>
      </c>
      <c r="P105" s="38">
        <f t="shared" si="21"/>
        <v>79.181818181818173</v>
      </c>
      <c r="Q105" s="38">
        <f t="shared" si="22"/>
        <v>121.81818181818183</v>
      </c>
      <c r="R105" s="38">
        <f t="shared" si="23"/>
        <v>85.897435897435898</v>
      </c>
      <c r="S105" s="39">
        <f t="shared" si="24"/>
        <v>-6.715617715617725</v>
      </c>
      <c r="T105" s="39">
        <f t="shared" si="25"/>
        <v>-6.715617715617725</v>
      </c>
      <c r="U105" t="s">
        <v>278</v>
      </c>
      <c r="V105" t="s">
        <v>279</v>
      </c>
      <c r="W105" t="s">
        <v>470</v>
      </c>
      <c r="X105" t="s">
        <v>461</v>
      </c>
      <c r="Y105" s="41"/>
    </row>
    <row r="106" spans="1:25" ht="15" x14ac:dyDescent="0.25">
      <c r="A106">
        <v>2.21</v>
      </c>
      <c r="B106">
        <v>1.72</v>
      </c>
      <c r="C106" s="29">
        <f t="shared" si="17"/>
        <v>3.3884036620014824E-2</v>
      </c>
      <c r="D106" s="30">
        <f>IF(OR($A106="",$B106=""),"",A106*'MPTO_working_2-way'!$G105)</f>
        <v>2.2848837209302326</v>
      </c>
      <c r="E106" s="32">
        <f>IF(OR($A106="",$B106=""),"",B106*'MPTO_working_2-way'!$G105)</f>
        <v>1.7782805429864255</v>
      </c>
      <c r="F106" s="30">
        <f>IF(OR($A106="",$B106=""),"",'MPTO_working_2-way'!D105)</f>
        <v>2.2959652089876781</v>
      </c>
      <c r="G106" s="32">
        <f>IF(OR($A106="",$B106=""),"",'MPTO_working_2-way'!E105)</f>
        <v>1.7716256524981358</v>
      </c>
      <c r="H106" s="30">
        <f>IF(OR($A106="",$B106=""),"",'OddsRatio_working_2-way'!M105)</f>
        <v>2.2963624321753371</v>
      </c>
      <c r="I106" s="30">
        <f>IF(OR($A106="",$B106=""),"",'OddsRatio_working_2-way'!N105)</f>
        <v>1.7713892158398703</v>
      </c>
      <c r="J106" s="30">
        <f>IF('Log_working_2-way'!$D105="","",A106^('Log_working_2-way'!$D105))</f>
        <v>2.3014598613122459</v>
      </c>
      <c r="K106" s="32">
        <f>IF('Log_working_2-way'!$D105="","",B106^('Log_working_2-way'!$D105))</f>
        <v>1.7683679149287428</v>
      </c>
      <c r="L106" s="37">
        <f t="shared" si="18"/>
        <v>0.43765903307888038</v>
      </c>
      <c r="M106" s="37">
        <f t="shared" si="19"/>
        <v>0.56234096692111957</v>
      </c>
      <c r="N106" s="38">
        <v>202</v>
      </c>
      <c r="O106" s="38">
        <f t="shared" si="20"/>
        <v>110.59728506787332</v>
      </c>
      <c r="P106" s="38">
        <f t="shared" si="21"/>
        <v>84.558139534883722</v>
      </c>
      <c r="Q106" s="38">
        <f t="shared" si="22"/>
        <v>117.44186046511629</v>
      </c>
      <c r="R106" s="38">
        <f t="shared" si="23"/>
        <v>91.402714932126699</v>
      </c>
      <c r="S106" s="39">
        <f t="shared" si="24"/>
        <v>-6.844575397242977</v>
      </c>
      <c r="T106" s="39">
        <f t="shared" si="25"/>
        <v>-6.844575397242977</v>
      </c>
      <c r="U106" t="s">
        <v>280</v>
      </c>
      <c r="V106" t="s">
        <v>281</v>
      </c>
      <c r="W106" t="s">
        <v>470</v>
      </c>
      <c r="X106" t="s">
        <v>461</v>
      </c>
      <c r="Y106" s="41"/>
    </row>
    <row r="107" spans="1:25" ht="15" x14ac:dyDescent="0.25">
      <c r="A107">
        <v>1.96</v>
      </c>
      <c r="B107">
        <v>1.93</v>
      </c>
      <c r="C107" s="29">
        <f t="shared" si="17"/>
        <v>2.8338796658559762E-2</v>
      </c>
      <c r="D107" s="30">
        <f>IF(OR($A107="",$B107=""),"",A107*'MPTO_working_2-way'!$G106)</f>
        <v>2.0155440414507773</v>
      </c>
      <c r="E107" s="32">
        <f>IF(OR($A107="",$B107=""),"",B107*'MPTO_working_2-way'!$G106)</f>
        <v>1.9846938775510203</v>
      </c>
      <c r="F107" s="30">
        <f>IF(OR($A107="",$B107=""),"",'MPTO_working_2-way'!D106)</f>
        <v>2.0159880622468553</v>
      </c>
      <c r="G107" s="32">
        <f>IF(OR($A107="",$B107=""),"",'MPTO_working_2-way'!E106)</f>
        <v>1.9842635333613092</v>
      </c>
      <c r="H107" s="30">
        <f>IF(OR($A107="",$B107=""),"",'OddsRatio_working_2-way'!M106)</f>
        <v>2.0160010160015238</v>
      </c>
      <c r="I107" s="30">
        <f>IF(OR($A107="",$B107=""),"",'OddsRatio_working_2-way'!N106)</f>
        <v>1.9842509842514759</v>
      </c>
      <c r="J107" s="30">
        <f>IF('Log_working_2-way'!$D106="","",A107^('Log_working_2-way'!$D106))</f>
        <v>2.0162023284286739</v>
      </c>
      <c r="K107" s="32">
        <f>IF('Log_working_2-way'!$D106="","",B107^('Log_working_2-way'!$D106))</f>
        <v>1.9840560014719333</v>
      </c>
      <c r="L107" s="37">
        <f t="shared" si="18"/>
        <v>0.49614395886889456</v>
      </c>
      <c r="M107" s="37">
        <f t="shared" si="19"/>
        <v>0.50385604113110538</v>
      </c>
      <c r="N107" s="38">
        <v>203</v>
      </c>
      <c r="O107" s="38">
        <f t="shared" si="20"/>
        <v>99.428571428571431</v>
      </c>
      <c r="P107" s="38">
        <f t="shared" si="21"/>
        <v>97.818652849740928</v>
      </c>
      <c r="Q107" s="38">
        <f t="shared" si="22"/>
        <v>105.18134715025909</v>
      </c>
      <c r="R107" s="38">
        <f t="shared" si="23"/>
        <v>103.57142857142857</v>
      </c>
      <c r="S107" s="39">
        <f t="shared" si="24"/>
        <v>-5.7527757216876552</v>
      </c>
      <c r="T107" s="39">
        <f t="shared" si="25"/>
        <v>-5.752775721687641</v>
      </c>
      <c r="U107" t="s">
        <v>282</v>
      </c>
      <c r="V107" t="s">
        <v>283</v>
      </c>
      <c r="W107" t="s">
        <v>470</v>
      </c>
      <c r="X107" t="s">
        <v>461</v>
      </c>
      <c r="Y107" s="41"/>
    </row>
    <row r="108" spans="1:25" ht="15" x14ac:dyDescent="0.25">
      <c r="A108">
        <v>1.91</v>
      </c>
      <c r="B108">
        <v>1.98</v>
      </c>
      <c r="C108" s="29">
        <f t="shared" si="17"/>
        <v>2.861071447458885E-2</v>
      </c>
      <c r="D108" s="30">
        <f>IF(OR($A108="",$B108=""),"",A108*'MPTO_working_2-way'!$G107)</f>
        <v>1.9646464646464645</v>
      </c>
      <c r="E108" s="32">
        <f>IF(OR($A108="",$B108=""),"",B108*'MPTO_working_2-way'!$G107)</f>
        <v>2.0366492146596857</v>
      </c>
      <c r="F108" s="30">
        <f>IF(OR($A108="",$B108=""),"",'MPTO_working_2-way'!D107)</f>
        <v>1.9636533568721115</v>
      </c>
      <c r="G108" s="32">
        <f>IF(OR($A108="",$B108=""),"",'MPTO_working_2-way'!E107)</f>
        <v>2.0377175494369308</v>
      </c>
      <c r="H108" s="30">
        <f>IF(OR($A108="",$B108=""),"",'OddsRatio_working_2-way'!M107)</f>
        <v>1.9636241116594322</v>
      </c>
      <c r="I108" s="30">
        <f>IF(OR($A108="",$B108=""),"",'OddsRatio_working_2-way'!N107)</f>
        <v>2.0377490433255412</v>
      </c>
      <c r="J108" s="30">
        <f>IF('Log_working_2-way'!$D107="","",A108^('Log_working_2-way'!$D107))</f>
        <v>1.9631742210121639</v>
      </c>
      <c r="K108" s="32">
        <f>IF('Log_working_2-way'!$D107="","",B108^('Log_working_2-way'!$D107))</f>
        <v>2.0382337672504618</v>
      </c>
      <c r="L108" s="37">
        <f t="shared" si="18"/>
        <v>0.50899742930591263</v>
      </c>
      <c r="M108" s="37">
        <f t="shared" si="19"/>
        <v>0.49100257069408743</v>
      </c>
      <c r="N108" s="38">
        <v>204</v>
      </c>
      <c r="O108" s="38">
        <f t="shared" si="20"/>
        <v>97.193717277486897</v>
      </c>
      <c r="P108" s="38">
        <f t="shared" si="21"/>
        <v>100.96969696969698</v>
      </c>
      <c r="Q108" s="38">
        <f t="shared" si="22"/>
        <v>103.03030303030303</v>
      </c>
      <c r="R108" s="38">
        <f t="shared" si="23"/>
        <v>106.80628272251309</v>
      </c>
      <c r="S108" s="39">
        <f t="shared" si="24"/>
        <v>-5.8365857528161342</v>
      </c>
      <c r="T108" s="39">
        <f t="shared" si="25"/>
        <v>-5.8365857528161058</v>
      </c>
      <c r="U108" t="s">
        <v>284</v>
      </c>
      <c r="V108" t="s">
        <v>285</v>
      </c>
      <c r="W108" t="s">
        <v>479</v>
      </c>
      <c r="X108" t="s">
        <v>461</v>
      </c>
      <c r="Y108" s="41"/>
    </row>
    <row r="109" spans="1:25" ht="15" x14ac:dyDescent="0.25">
      <c r="A109">
        <v>2.41</v>
      </c>
      <c r="B109">
        <v>1.62</v>
      </c>
      <c r="C109" s="29">
        <f t="shared" si="17"/>
        <v>3.2221709953383471E-2</v>
      </c>
      <c r="D109" s="30">
        <f>IF(OR($A109="",$B109=""),"",A109*'MPTO_working_2-way'!$G108)</f>
        <v>2.4876543209876543</v>
      </c>
      <c r="E109" s="32">
        <f>IF(OR($A109="",$B109=""),"",B109*'MPTO_working_2-way'!$G108)</f>
        <v>1.6721991701244814</v>
      </c>
      <c r="F109" s="30">
        <f>IF(OR($A109="",$B109=""),"",'MPTO_working_2-way'!D108)</f>
        <v>2.5073534133966988</v>
      </c>
      <c r="G109" s="32">
        <f>IF(OR($A109="",$B109=""),"",'MPTO_working_2-way'!E108)</f>
        <v>1.6634144263133228</v>
      </c>
      <c r="H109" s="30">
        <f>IF(OR($A109="",$B109=""),"",'OddsRatio_working_2-way'!M108)</f>
        <v>2.5080429530975232</v>
      </c>
      <c r="I109" s="30">
        <f>IF(OR($A109="",$B109=""),"",'OddsRatio_working_2-way'!N108)</f>
        <v>1.6631110857591944</v>
      </c>
      <c r="J109" s="30">
        <f>IF('Log_working_2-way'!$D108="","",A109^('Log_working_2-way'!$D108))</f>
        <v>2.5171707535955181</v>
      </c>
      <c r="K109" s="32">
        <f>IF('Log_working_2-way'!$D108="","",B109^('Log_working_2-way'!$D108))</f>
        <v>1.6591215903879362</v>
      </c>
      <c r="L109" s="37">
        <f t="shared" si="18"/>
        <v>0.40198511166253104</v>
      </c>
      <c r="M109" s="37">
        <f t="shared" si="19"/>
        <v>0.59801488833746896</v>
      </c>
      <c r="N109" s="38">
        <v>205</v>
      </c>
      <c r="O109" s="38">
        <f t="shared" si="20"/>
        <v>119.93775933609957</v>
      </c>
      <c r="P109" s="38">
        <f t="shared" si="21"/>
        <v>78.456790123456798</v>
      </c>
      <c r="Q109" s="38">
        <f t="shared" si="22"/>
        <v>126.5432098765432</v>
      </c>
      <c r="R109" s="38">
        <f t="shared" si="23"/>
        <v>85.062240663900411</v>
      </c>
      <c r="S109" s="39">
        <f t="shared" si="24"/>
        <v>-6.605450540443627</v>
      </c>
      <c r="T109" s="39">
        <f t="shared" si="25"/>
        <v>-6.6054505404436128</v>
      </c>
      <c r="U109" t="s">
        <v>286</v>
      </c>
      <c r="V109" t="s">
        <v>287</v>
      </c>
      <c r="W109" t="s">
        <v>479</v>
      </c>
      <c r="X109" t="s">
        <v>461</v>
      </c>
      <c r="Y109" s="41"/>
    </row>
    <row r="110" spans="1:25" ht="15" x14ac:dyDescent="0.25">
      <c r="A110">
        <v>2.34</v>
      </c>
      <c r="B110">
        <v>1.65</v>
      </c>
      <c r="C110" s="29">
        <f t="shared" si="17"/>
        <v>3.3411033411033575E-2</v>
      </c>
      <c r="D110" s="30">
        <f>IF(OR($A110="",$B110=""),"",A110*'MPTO_working_2-way'!$G109)</f>
        <v>2.4181818181818184</v>
      </c>
      <c r="E110" s="32">
        <f>IF(OR($A110="",$B110=""),"",B110*'MPTO_working_2-way'!$G109)</f>
        <v>1.7051282051282053</v>
      </c>
      <c r="F110" s="30">
        <f>IF(OR($A110="",$B110=""),"",'MPTO_working_2-way'!D109)</f>
        <v>2.4351939451277205</v>
      </c>
      <c r="G110" s="32">
        <f>IF(OR($A110="",$B110=""),"",'MPTO_working_2-way'!E109)</f>
        <v>1.6967699406723797</v>
      </c>
      <c r="H110" s="30">
        <f>IF(OR($A110="",$B110=""),"",'OddsRatio_working_2-way'!M109)</f>
        <v>2.4358058578855508</v>
      </c>
      <c r="I110" s="30">
        <f>IF(OR($A110="",$B110=""),"",'OddsRatio_working_2-way'!N109)</f>
        <v>1.6964729907653791</v>
      </c>
      <c r="J110" s="30">
        <f>IF('Log_working_2-way'!$D109="","",A110^('Log_working_2-way'!$D109))</f>
        <v>2.4436741668534787</v>
      </c>
      <c r="K110" s="32">
        <f>IF('Log_working_2-way'!$D109="","",B110^('Log_working_2-way'!$D109))</f>
        <v>1.6926770755893317</v>
      </c>
      <c r="L110" s="37">
        <f t="shared" si="18"/>
        <v>0.41353383458646614</v>
      </c>
      <c r="M110" s="37">
        <f t="shared" si="19"/>
        <v>0.5864661654135338</v>
      </c>
      <c r="N110" s="38">
        <v>206</v>
      </c>
      <c r="O110" s="38">
        <f t="shared" si="20"/>
        <v>117.96581196581197</v>
      </c>
      <c r="P110" s="38">
        <f t="shared" si="21"/>
        <v>81.151515151515142</v>
      </c>
      <c r="Q110" s="38">
        <f t="shared" si="22"/>
        <v>124.84848484848486</v>
      </c>
      <c r="R110" s="38">
        <f t="shared" si="23"/>
        <v>88.034188034188048</v>
      </c>
      <c r="S110" s="39">
        <f t="shared" si="24"/>
        <v>-6.8826728826728925</v>
      </c>
      <c r="T110" s="39">
        <f t="shared" si="25"/>
        <v>-6.8826728826729067</v>
      </c>
      <c r="U110" t="s">
        <v>288</v>
      </c>
      <c r="V110" t="s">
        <v>289</v>
      </c>
      <c r="W110" t="s">
        <v>479</v>
      </c>
      <c r="X110" t="s">
        <v>461</v>
      </c>
      <c r="Y110" s="41"/>
    </row>
    <row r="111" spans="1:25" ht="15" x14ac:dyDescent="0.25">
      <c r="A111">
        <v>2.27</v>
      </c>
      <c r="B111">
        <v>1.68</v>
      </c>
      <c r="C111" s="29">
        <f t="shared" si="17"/>
        <v>3.5766729599328695E-2</v>
      </c>
      <c r="D111" s="30">
        <f>IF(OR($A111="",$B111=""),"",A111*'MPTO_working_2-way'!$G110)</f>
        <v>2.3511904761904763</v>
      </c>
      <c r="E111" s="32">
        <f>IF(OR($A111="",$B111=""),"",B111*'MPTO_working_2-way'!$G110)</f>
        <v>1.7400881057268722</v>
      </c>
      <c r="F111" s="30">
        <f>IF(OR($A111="",$B111=""),"",'MPTO_working_2-way'!D110)</f>
        <v>2.3660503784588656</v>
      </c>
      <c r="G111" s="32">
        <f>IF(OR($A111="",$B111=""),"",'MPTO_working_2-way'!E110)</f>
        <v>1.7320374239258789</v>
      </c>
      <c r="H111" s="30">
        <f>IF(OR($A111="",$B111=""),"",'OddsRatio_working_2-way'!M110)</f>
        <v>2.3666188418222287</v>
      </c>
      <c r="I111" s="30">
        <f>IF(OR($A111="",$B111=""),"",'OddsRatio_working_2-way'!N110)</f>
        <v>1.7317329231804059</v>
      </c>
      <c r="J111" s="30">
        <f>IF('Log_working_2-way'!$D110="","",A111^('Log_working_2-way'!$D110))</f>
        <v>2.37348902776783</v>
      </c>
      <c r="K111" s="32">
        <f>IF('Log_working_2-way'!$D110="","",B111^('Log_working_2-way'!$D110))</f>
        <v>1.72807279838637</v>
      </c>
      <c r="L111" s="37">
        <f t="shared" si="18"/>
        <v>0.42531645569620252</v>
      </c>
      <c r="M111" s="37">
        <f t="shared" si="19"/>
        <v>0.57468354430379742</v>
      </c>
      <c r="N111" s="38">
        <v>207</v>
      </c>
      <c r="O111" s="38">
        <f t="shared" si="20"/>
        <v>115.81057268722466</v>
      </c>
      <c r="P111" s="38">
        <f t="shared" si="21"/>
        <v>83.785714285714278</v>
      </c>
      <c r="Q111" s="38">
        <f t="shared" si="22"/>
        <v>123.21428571428571</v>
      </c>
      <c r="R111" s="38">
        <f t="shared" si="23"/>
        <v>91.189427312775322</v>
      </c>
      <c r="S111" s="39">
        <f t="shared" si="24"/>
        <v>-7.4037130270610447</v>
      </c>
      <c r="T111" s="39">
        <f t="shared" si="25"/>
        <v>-7.4037130270610447</v>
      </c>
      <c r="U111" t="s">
        <v>290</v>
      </c>
      <c r="V111" t="s">
        <v>291</v>
      </c>
      <c r="W111" t="s">
        <v>479</v>
      </c>
      <c r="X111" t="s">
        <v>461</v>
      </c>
      <c r="Y111" s="41"/>
    </row>
    <row r="112" spans="1:25" ht="15" x14ac:dyDescent="0.25">
      <c r="A112">
        <v>2.48</v>
      </c>
      <c r="B112">
        <v>1.59</v>
      </c>
      <c r="C112" s="29">
        <f t="shared" si="17"/>
        <v>3.2156624061675743E-2</v>
      </c>
      <c r="D112" s="30">
        <f>IF(OR($A112="",$B112=""),"",A112*'MPTO_working_2-way'!$G111)</f>
        <v>2.5597484276729556</v>
      </c>
      <c r="E112" s="32">
        <f>IF(OR($A112="",$B112=""),"",B112*'MPTO_working_2-way'!$G111)</f>
        <v>1.6411290322580645</v>
      </c>
      <c r="F112" s="30">
        <f>IF(OR($A112="",$B112=""),"",'MPTO_working_2-way'!D111)</f>
        <v>2.5829948906065767</v>
      </c>
      <c r="G112" s="32">
        <f>IF(OR($A112="",$B112=""),"",'MPTO_working_2-way'!E111)</f>
        <v>1.6317139783166432</v>
      </c>
      <c r="H112" s="30">
        <f>IF(OR($A112="",$B112=""),"",'OddsRatio_working_2-way'!M111)</f>
        <v>2.583816459148971</v>
      </c>
      <c r="I112" s="30">
        <f>IF(OR($A112="",$B112=""),"",'OddsRatio_working_2-way'!N111)</f>
        <v>1.6313862911472248</v>
      </c>
      <c r="J112" s="30">
        <f>IF('Log_working_2-way'!$D111="","",A112^('Log_working_2-way'!$D111))</f>
        <v>2.5946246664914949</v>
      </c>
      <c r="K112" s="32">
        <f>IF('Log_working_2-way'!$D111="","",B112^('Log_working_2-way'!$D111))</f>
        <v>1.6271068176815173</v>
      </c>
      <c r="L112" s="37">
        <f t="shared" si="18"/>
        <v>0.39066339066339073</v>
      </c>
      <c r="M112" s="37">
        <f t="shared" si="19"/>
        <v>0.60933660933660938</v>
      </c>
      <c r="N112" s="38">
        <v>208</v>
      </c>
      <c r="O112" s="38">
        <f t="shared" si="20"/>
        <v>124.12903225806454</v>
      </c>
      <c r="P112" s="38">
        <f t="shared" si="21"/>
        <v>77.182389937106933</v>
      </c>
      <c r="Q112" s="38">
        <f t="shared" si="22"/>
        <v>130.81761006289307</v>
      </c>
      <c r="R112" s="38">
        <f t="shared" si="23"/>
        <v>83.870967741935488</v>
      </c>
      <c r="S112" s="39">
        <f t="shared" si="24"/>
        <v>-6.688577804828526</v>
      </c>
      <c r="T112" s="39">
        <f t="shared" si="25"/>
        <v>-6.6885778048285545</v>
      </c>
      <c r="U112" t="s">
        <v>292</v>
      </c>
      <c r="V112" t="s">
        <v>293</v>
      </c>
      <c r="W112" t="s">
        <v>479</v>
      </c>
      <c r="X112" t="s">
        <v>461</v>
      </c>
      <c r="Y112" s="41"/>
    </row>
    <row r="113" spans="1:25" s="35" customFormat="1" ht="15" x14ac:dyDescent="0.25">
      <c r="A113">
        <v>2.2999999999999998</v>
      </c>
      <c r="B113">
        <v>1.63</v>
      </c>
      <c r="C113" s="29">
        <f t="shared" si="17"/>
        <v>4.8279541210989763E-2</v>
      </c>
      <c r="D113" s="30">
        <f>IF(OR($A113="",$B113=""),"",A113*'MPTO_working_2-way'!$G112)</f>
        <v>2.4110429447852764</v>
      </c>
      <c r="E113" s="32">
        <f>IF(OR($A113="",$B113=""),"",B113*'MPTO_working_2-way'!$G112)</f>
        <v>1.7086956521739132</v>
      </c>
      <c r="F113" s="30">
        <f>IF(OR($A113="",$B113=""),"",'MPTO_working_2-way'!D112)</f>
        <v>2.4352062357908415</v>
      </c>
      <c r="G113" s="32">
        <f>IF(OR($A113="",$B113=""),"",'MPTO_working_2-way'!E112)</f>
        <v>1.6967639737497173</v>
      </c>
      <c r="H113" s="30">
        <f>IF(OR($A113="",$B113=""),"",'OddsRatio_working_2-way'!M112)</f>
        <v>2.4364860122855578</v>
      </c>
      <c r="I113" s="30">
        <f>IF(OR($A113="",$B113=""),"",'OddsRatio_working_2-way'!N112)</f>
        <v>1.6961432213383858</v>
      </c>
      <c r="J113" s="30">
        <f>IF('Log_working_2-way'!$D112="","",A113^('Log_working_2-way'!$D112))</f>
        <v>2.4478595145117024</v>
      </c>
      <c r="K113" s="32">
        <f>IF('Log_working_2-way'!$D112="","",B113^('Log_working_2-way'!$D112))</f>
        <v>1.6906747443214869</v>
      </c>
      <c r="L113" s="37">
        <f t="shared" si="18"/>
        <v>0.41475826972010171</v>
      </c>
      <c r="M113" s="37">
        <f t="shared" si="19"/>
        <v>0.58524173027989812</v>
      </c>
      <c r="N113" s="38">
        <v>209</v>
      </c>
      <c r="O113" s="38">
        <f t="shared" si="20"/>
        <v>118.1304347826087</v>
      </c>
      <c r="P113" s="38">
        <f t="shared" si="21"/>
        <v>80.779141104294453</v>
      </c>
      <c r="Q113" s="38">
        <f t="shared" si="22"/>
        <v>128.22085889570553</v>
      </c>
      <c r="R113" s="38">
        <f t="shared" si="23"/>
        <v>90.869565217391312</v>
      </c>
      <c r="S113" s="39">
        <f t="shared" si="24"/>
        <v>-10.09042411309683</v>
      </c>
      <c r="T113" s="39">
        <f t="shared" si="25"/>
        <v>-10.090424113096859</v>
      </c>
      <c r="U113" t="s">
        <v>294</v>
      </c>
      <c r="V113" t="s">
        <v>295</v>
      </c>
      <c r="W113" t="s">
        <v>471</v>
      </c>
      <c r="X113" t="s">
        <v>461</v>
      </c>
      <c r="Y113" s="41"/>
    </row>
    <row r="114" spans="1:25" ht="15" x14ac:dyDescent="0.25">
      <c r="A114">
        <v>2.27</v>
      </c>
      <c r="B114">
        <v>1.65</v>
      </c>
      <c r="C114" s="29">
        <f t="shared" si="17"/>
        <v>4.658924042183954E-2</v>
      </c>
      <c r="D114" s="30">
        <f>IF(OR($A114="",$B114=""),"",A114*'MPTO_working_2-way'!$G113)</f>
        <v>2.375757575757576</v>
      </c>
      <c r="E114" s="32">
        <f>IF(OR($A114="",$B114=""),"",B114*'MPTO_working_2-way'!$G113)</f>
        <v>1.7268722466960351</v>
      </c>
      <c r="F114" s="30">
        <f>IF(OR($A114="",$B114=""),"",'MPTO_working_2-way'!D113)</f>
        <v>2.3967365221564547</v>
      </c>
      <c r="G114" s="32">
        <f>IF(OR($A114="",$B114=""),"",'MPTO_working_2-way'!E113)</f>
        <v>1.7159546443706333</v>
      </c>
      <c r="H114" s="30">
        <f>IF(OR($A114="",$B114=""),"",'OddsRatio_working_2-way'!M113)</f>
        <v>2.3978004699692139</v>
      </c>
      <c r="I114" s="30">
        <f>IF(OR($A114="",$B114=""),"",'OddsRatio_working_2-way'!N113)</f>
        <v>1.715409689354322</v>
      </c>
      <c r="J114" s="30">
        <f>IF('Log_working_2-way'!$D113="","",A114^('Log_working_2-way'!$D113))</f>
        <v>2.4076349836585891</v>
      </c>
      <c r="K114" s="32">
        <f>IF('Log_working_2-way'!$D113="","",B114^('Log_working_2-way'!$D113))</f>
        <v>1.71041144302911</v>
      </c>
      <c r="L114" s="37">
        <f t="shared" si="18"/>
        <v>0.42091836734693872</v>
      </c>
      <c r="M114" s="37">
        <f t="shared" si="19"/>
        <v>0.57908163265306123</v>
      </c>
      <c r="N114" s="38">
        <v>210</v>
      </c>
      <c r="O114" s="38">
        <f t="shared" si="20"/>
        <v>117.48898678414096</v>
      </c>
      <c r="P114" s="38">
        <f t="shared" si="21"/>
        <v>82.727272727272734</v>
      </c>
      <c r="Q114" s="38">
        <f t="shared" si="22"/>
        <v>127.27272727272728</v>
      </c>
      <c r="R114" s="38">
        <f t="shared" si="23"/>
        <v>92.511013215859023</v>
      </c>
      <c r="S114" s="39">
        <f t="shared" si="24"/>
        <v>-9.783740488586318</v>
      </c>
      <c r="T114" s="39">
        <f t="shared" si="25"/>
        <v>-9.7837404885862895</v>
      </c>
      <c r="U114" t="s">
        <v>296</v>
      </c>
      <c r="V114" t="s">
        <v>297</v>
      </c>
      <c r="W114" t="s">
        <v>471</v>
      </c>
      <c r="X114" t="s">
        <v>461</v>
      </c>
      <c r="Y114" s="41"/>
    </row>
    <row r="115" spans="1:25" ht="15" x14ac:dyDescent="0.25">
      <c r="A115">
        <v>2.2799999999999998</v>
      </c>
      <c r="B115">
        <v>1.64</v>
      </c>
      <c r="C115" s="29">
        <f t="shared" si="17"/>
        <v>4.8352588789045914E-2</v>
      </c>
      <c r="D115" s="30">
        <f>IF(OR($A115="",$B115=""),"",A115*'MPTO_working_2-way'!$G114)</f>
        <v>2.3902439024390243</v>
      </c>
      <c r="E115" s="32">
        <f>IF(OR($A115="",$B115=""),"",B115*'MPTO_working_2-way'!$G114)</f>
        <v>1.7192982456140351</v>
      </c>
      <c r="F115" s="30">
        <f>IF(OR($A115="",$B115=""),"",'MPTO_working_2-way'!D114)</f>
        <v>2.4130098089829635</v>
      </c>
      <c r="G115" s="32">
        <f>IF(OR($A115="",$B115=""),"",'MPTO_working_2-way'!E114)</f>
        <v>1.7077091706247716</v>
      </c>
      <c r="H115" s="30">
        <f>IF(OR($A115="",$B115=""),"",'OddsRatio_working_2-way'!M114)</f>
        <v>2.4142135623730954</v>
      </c>
      <c r="I115" s="30">
        <f>IF(OR($A115="",$B115=""),"",'OddsRatio_working_2-way'!N114)</f>
        <v>1.7071067811865481</v>
      </c>
      <c r="J115" s="30">
        <f>IF('Log_working_2-way'!$D114="","",A115^('Log_working_2-way'!$D114))</f>
        <v>2.4249171815058794</v>
      </c>
      <c r="K115" s="32">
        <f>IF('Log_working_2-way'!$D114="","",B115^('Log_working_2-way'!$D114))</f>
        <v>1.7017951730654413</v>
      </c>
      <c r="L115" s="37">
        <f t="shared" si="18"/>
        <v>0.41836734693877553</v>
      </c>
      <c r="M115" s="37">
        <f t="shared" si="19"/>
        <v>0.58163265306122447</v>
      </c>
      <c r="N115" s="38">
        <v>211</v>
      </c>
      <c r="O115" s="38">
        <f t="shared" si="20"/>
        <v>118.45614035087719</v>
      </c>
      <c r="P115" s="38">
        <f t="shared" si="21"/>
        <v>82.34146341463412</v>
      </c>
      <c r="Q115" s="38">
        <f t="shared" si="22"/>
        <v>128.65853658536585</v>
      </c>
      <c r="R115" s="38">
        <f t="shared" si="23"/>
        <v>92.543859649122808</v>
      </c>
      <c r="S115" s="39">
        <f t="shared" si="24"/>
        <v>-10.20239623448866</v>
      </c>
      <c r="T115" s="39">
        <f t="shared" si="25"/>
        <v>-10.202396234488688</v>
      </c>
      <c r="U115" t="s">
        <v>298</v>
      </c>
      <c r="V115" t="s">
        <v>299</v>
      </c>
      <c r="W115" t="s">
        <v>471</v>
      </c>
      <c r="X115" t="s">
        <v>461</v>
      </c>
      <c r="Y115" s="41"/>
    </row>
    <row r="116" spans="1:25" ht="15" x14ac:dyDescent="0.25">
      <c r="A116">
        <v>2.16</v>
      </c>
      <c r="B116">
        <v>1.71</v>
      </c>
      <c r="C116" s="29">
        <f t="shared" si="17"/>
        <v>4.7758284600389889E-2</v>
      </c>
      <c r="D116" s="30">
        <f>IF(OR($A116="",$B116=""),"",A116*'MPTO_working_2-way'!$G115)</f>
        <v>2.2631578947368425</v>
      </c>
      <c r="E116" s="32">
        <f>IF(OR($A116="",$B116=""),"",B116*'MPTO_working_2-way'!$G115)</f>
        <v>1.7916666666666667</v>
      </c>
      <c r="F116" s="30">
        <f>IF(OR($A116="",$B116=""),"",'MPTO_working_2-way'!D115)</f>
        <v>2.2774694783573808</v>
      </c>
      <c r="G116" s="32">
        <f>IF(OR($A116="",$B116=""),"",'MPTO_working_2-way'!E115)</f>
        <v>1.7827975673327543</v>
      </c>
      <c r="H116" s="30">
        <f>IF(OR($A116="",$B116=""),"",'OddsRatio_working_2-way'!M115)</f>
        <v>2.2782029638916539</v>
      </c>
      <c r="I116" s="30">
        <f>IF(OR($A116="",$B116=""),"",'OddsRatio_working_2-way'!N115)</f>
        <v>1.7823483658302366</v>
      </c>
      <c r="J116" s="30">
        <f>IF('Log_working_2-way'!$D115="","",A116^('Log_working_2-way'!$D115))</f>
        <v>2.2848793488092363</v>
      </c>
      <c r="K116" s="32">
        <f>IF('Log_working_2-way'!$D115="","",B116^('Log_working_2-way'!$D115))</f>
        <v>1.7782831912785555</v>
      </c>
      <c r="L116" s="37">
        <f t="shared" si="18"/>
        <v>0.44186046511627902</v>
      </c>
      <c r="M116" s="37">
        <f t="shared" si="19"/>
        <v>0.55813953488372092</v>
      </c>
      <c r="N116" s="38">
        <v>212</v>
      </c>
      <c r="O116" s="38">
        <f t="shared" si="20"/>
        <v>113.85185185185185</v>
      </c>
      <c r="P116" s="38">
        <f t="shared" si="21"/>
        <v>88.023391812865484</v>
      </c>
      <c r="Q116" s="38">
        <f t="shared" si="22"/>
        <v>123.9766081871345</v>
      </c>
      <c r="R116" s="38">
        <f t="shared" si="23"/>
        <v>98.148148148148138</v>
      </c>
      <c r="S116" s="39">
        <f t="shared" si="24"/>
        <v>-10.124756335282655</v>
      </c>
      <c r="T116" s="39">
        <f t="shared" si="25"/>
        <v>-10.124756335282655</v>
      </c>
      <c r="U116" t="s">
        <v>300</v>
      </c>
      <c r="V116" t="s">
        <v>301</v>
      </c>
      <c r="W116" t="s">
        <v>471</v>
      </c>
      <c r="X116" t="s">
        <v>461</v>
      </c>
      <c r="Y116" s="41"/>
    </row>
    <row r="117" spans="1:25" ht="15" x14ac:dyDescent="0.25">
      <c r="A117">
        <v>1.71</v>
      </c>
      <c r="B117">
        <v>2.11</v>
      </c>
      <c r="C117" s="29">
        <f t="shared" si="17"/>
        <v>5.8728970926526403E-2</v>
      </c>
      <c r="D117" s="30">
        <f>IF(OR($A117="",$B117=""),"",A117*'MPTO_working_2-way'!$G116)</f>
        <v>1.81042654028436</v>
      </c>
      <c r="E117" s="32">
        <f>IF(OR($A117="",$B117=""),"",B117*'MPTO_working_2-way'!$G116)</f>
        <v>2.2339181286549707</v>
      </c>
      <c r="F117" s="30">
        <f>IF(OR($A117="",$B117=""),"",'MPTO_working_2-way'!D116)</f>
        <v>1.8004041815323968</v>
      </c>
      <c r="G117" s="32">
        <f>IF(OR($A117="",$B117=""),"",'MPTO_working_2-way'!E116)</f>
        <v>2.2493687852623045</v>
      </c>
      <c r="H117" s="30">
        <f>IF(OR($A117="",$B117=""),"",'OddsRatio_working_2-way'!M116)</f>
        <v>1.7997747430618447</v>
      </c>
      <c r="I117" s="30">
        <f>IF(OR($A117="",$B117=""),"",'OddsRatio_working_2-way'!N116)</f>
        <v>2.2503520630966865</v>
      </c>
      <c r="J117" s="30">
        <f>IF('Log_working_2-way'!$D116="","",A117^('Log_working_2-way'!$D116))</f>
        <v>1.7951436584601121</v>
      </c>
      <c r="K117" s="32">
        <f>IF('Log_working_2-way'!$D116="","",B117^('Log_working_2-way'!$D116))</f>
        <v>2.25763437758234</v>
      </c>
      <c r="L117" s="37">
        <f t="shared" si="18"/>
        <v>0.55235602094240843</v>
      </c>
      <c r="M117" s="37">
        <f t="shared" si="19"/>
        <v>0.44764397905759162</v>
      </c>
      <c r="N117" s="38">
        <v>213</v>
      </c>
      <c r="O117" s="38">
        <f t="shared" si="20"/>
        <v>88.438596491228083</v>
      </c>
      <c r="P117" s="38">
        <f t="shared" si="21"/>
        <v>112.05213270142178</v>
      </c>
      <c r="Q117" s="38">
        <f t="shared" si="22"/>
        <v>100.9478672985782</v>
      </c>
      <c r="R117" s="38">
        <f t="shared" si="23"/>
        <v>124.56140350877192</v>
      </c>
      <c r="S117" s="39">
        <f t="shared" si="24"/>
        <v>-12.50927080735012</v>
      </c>
      <c r="T117" s="39">
        <f t="shared" si="25"/>
        <v>-12.509270807350134</v>
      </c>
      <c r="U117" t="s">
        <v>302</v>
      </c>
      <c r="V117" t="s">
        <v>303</v>
      </c>
      <c r="W117" t="s">
        <v>480</v>
      </c>
      <c r="X117" t="s">
        <v>461</v>
      </c>
      <c r="Y117" s="41"/>
    </row>
    <row r="118" spans="1:25" ht="15" x14ac:dyDescent="0.25">
      <c r="A118">
        <v>1.75</v>
      </c>
      <c r="B118">
        <v>2.0699999999999998</v>
      </c>
      <c r="C118" s="29">
        <f t="shared" si="17"/>
        <v>5.452035886818507E-2</v>
      </c>
      <c r="D118" s="30">
        <f>IF(OR($A118="",$B118=""),"",A118*'MPTO_working_2-way'!$G117)</f>
        <v>1.8454106280193239</v>
      </c>
      <c r="E118" s="32">
        <f>IF(OR($A118="",$B118=""),"",B118*'MPTO_working_2-way'!$G117)</f>
        <v>2.1828571428571428</v>
      </c>
      <c r="F118" s="30">
        <f>IF(OR($A118="",$B118=""),"",'MPTO_working_2-way'!D117)</f>
        <v>1.8376664552948638</v>
      </c>
      <c r="G118" s="32">
        <f>IF(OR($A118="",$B118=""),"",'MPTO_working_2-way'!E117)</f>
        <v>2.1937925813777439</v>
      </c>
      <c r="H118" s="30">
        <f>IF(OR($A118="",$B118=""),"",'OddsRatio_working_2-way'!M117)</f>
        <v>1.8372183582789212</v>
      </c>
      <c r="I118" s="30">
        <f>IF(OR($A118="",$B118=""),"",'OddsRatio_working_2-way'!N117)</f>
        <v>2.194431524477928</v>
      </c>
      <c r="J118" s="30">
        <f>IF('Log_working_2-way'!$D117="","",A118^('Log_working_2-way'!$D117))</f>
        <v>1.8336477841353114</v>
      </c>
      <c r="K118" s="32">
        <f>IF('Log_working_2-way'!$D117="","",B118^('Log_working_2-way'!$D117))</f>
        <v>2.1995473616416468</v>
      </c>
      <c r="L118" s="37">
        <f t="shared" si="18"/>
        <v>0.54188481675392663</v>
      </c>
      <c r="M118" s="37">
        <f t="shared" si="19"/>
        <v>0.45811518324607331</v>
      </c>
      <c r="N118" s="38">
        <v>214</v>
      </c>
      <c r="O118" s="38">
        <f t="shared" si="20"/>
        <v>91.714285714285708</v>
      </c>
      <c r="P118" s="38">
        <f t="shared" si="21"/>
        <v>110.61835748792269</v>
      </c>
      <c r="Q118" s="38">
        <f t="shared" si="22"/>
        <v>103.38164251207731</v>
      </c>
      <c r="R118" s="38">
        <f t="shared" si="23"/>
        <v>122.28571428571428</v>
      </c>
      <c r="S118" s="39">
        <f t="shared" si="24"/>
        <v>-11.667356797791598</v>
      </c>
      <c r="T118" s="39">
        <f t="shared" si="25"/>
        <v>-11.667356797791584</v>
      </c>
      <c r="U118" t="s">
        <v>304</v>
      </c>
      <c r="V118" t="s">
        <v>305</v>
      </c>
      <c r="W118" t="s">
        <v>480</v>
      </c>
      <c r="X118" t="s">
        <v>461</v>
      </c>
      <c r="Y118" s="41"/>
    </row>
    <row r="119" spans="1:25" ht="15" x14ac:dyDescent="0.25">
      <c r="A119">
        <v>1.93</v>
      </c>
      <c r="B119">
        <v>1.89</v>
      </c>
      <c r="C119" s="29">
        <f t="shared" si="17"/>
        <v>4.7235244126436093E-2</v>
      </c>
      <c r="D119" s="30">
        <f>IF(OR($A119="",$B119=""),"",A119*'MPTO_working_2-way'!$G118)</f>
        <v>2.0211640211640214</v>
      </c>
      <c r="E119" s="32">
        <f>IF(OR($A119="",$B119=""),"",B119*'MPTO_working_2-way'!$G118)</f>
        <v>1.9792746113989641</v>
      </c>
      <c r="F119" s="30">
        <f>IF(OR($A119="",$B119=""),"",'MPTO_working_2-way'!D118)</f>
        <v>2.0221747928042801</v>
      </c>
      <c r="G119" s="32">
        <f>IF(OR($A119="",$B119=""),"",'MPTO_working_2-way'!E118)</f>
        <v>1.9783062613553166</v>
      </c>
      <c r="H119" s="30">
        <f>IF(OR($A119="",$B119=""),"",'OddsRatio_working_2-way'!M118)</f>
        <v>2.0222249362174249</v>
      </c>
      <c r="I119" s="30">
        <f>IF(OR($A119="",$B119=""),"",'OddsRatio_working_2-way'!N118)</f>
        <v>1.9782582722940953</v>
      </c>
      <c r="J119" s="30">
        <f>IF('Log_working_2-way'!$D118="","",A119^('Log_working_2-way'!$D118))</f>
        <v>2.0226909100425914</v>
      </c>
      <c r="K119" s="32">
        <f>IF('Log_working_2-way'!$D118="","",B119^('Log_working_2-way'!$D118))</f>
        <v>1.9778125435355127</v>
      </c>
      <c r="L119" s="37">
        <f t="shared" si="18"/>
        <v>0.4947643979057591</v>
      </c>
      <c r="M119" s="37">
        <f t="shared" si="19"/>
        <v>0.50523560209424079</v>
      </c>
      <c r="N119" s="38">
        <v>215</v>
      </c>
      <c r="O119" s="38">
        <f t="shared" si="20"/>
        <v>103.60103626943005</v>
      </c>
      <c r="P119" s="38">
        <f t="shared" si="21"/>
        <v>101.24338624338624</v>
      </c>
      <c r="Q119" s="38">
        <f t="shared" si="22"/>
        <v>113.75661375661377</v>
      </c>
      <c r="R119" s="38">
        <f t="shared" si="23"/>
        <v>111.39896373056996</v>
      </c>
      <c r="S119" s="39">
        <f t="shared" si="24"/>
        <v>-10.15557748718372</v>
      </c>
      <c r="T119" s="39">
        <f t="shared" si="25"/>
        <v>-10.15557748718372</v>
      </c>
      <c r="U119" t="s">
        <v>306</v>
      </c>
      <c r="V119" t="s">
        <v>307</v>
      </c>
      <c r="W119" t="s">
        <v>480</v>
      </c>
      <c r="X119" t="s">
        <v>461</v>
      </c>
      <c r="Y119" s="41"/>
    </row>
    <row r="120" spans="1:25" ht="15" x14ac:dyDescent="0.25">
      <c r="A120">
        <v>1.86</v>
      </c>
      <c r="B120">
        <v>1.95</v>
      </c>
      <c r="C120" s="29">
        <f t="shared" si="17"/>
        <v>5.0454921422663279E-2</v>
      </c>
      <c r="D120" s="30">
        <f>IF(OR($A120="",$B120=""),"",A120*'MPTO_working_2-way'!$G119)</f>
        <v>1.9538461538461538</v>
      </c>
      <c r="E120" s="32">
        <f>IF(OR($A120="",$B120=""),"",B120*'MPTO_working_2-way'!$G119)</f>
        <v>2.0483870967741935</v>
      </c>
      <c r="F120" s="30">
        <f>IF(OR($A120="",$B120=""),"",'MPTO_working_2-way'!D119)</f>
        <v>1.9515738498789346</v>
      </c>
      <c r="G120" s="32">
        <f>IF(OR($A120="",$B120=""),"",'MPTO_working_2-way'!E119)</f>
        <v>2.0508905852417301</v>
      </c>
      <c r="H120" s="30">
        <f>IF(OR($A120="",$B120=""),"",'OddsRatio_working_2-way'!M119)</f>
        <v>1.9514531821875092</v>
      </c>
      <c r="I120" s="30">
        <f>IF(OR($A120="",$B120=""),"",'OddsRatio_working_2-way'!N119)</f>
        <v>2.0510238640443412</v>
      </c>
      <c r="J120" s="30">
        <f>IF('Log_working_2-way'!$D119="","",A120^('Log_working_2-way'!$D119))</f>
        <v>1.9504053393638028</v>
      </c>
      <c r="K120" s="32">
        <f>IF('Log_working_2-way'!$D119="","",B120^('Log_working_2-way'!$D119))</f>
        <v>2.0521826410070227</v>
      </c>
      <c r="L120" s="37">
        <f t="shared" si="18"/>
        <v>0.51181102362204722</v>
      </c>
      <c r="M120" s="37">
        <f t="shared" si="19"/>
        <v>0.48818897637795278</v>
      </c>
      <c r="N120" s="38">
        <v>216</v>
      </c>
      <c r="O120" s="38">
        <f t="shared" si="20"/>
        <v>99.870967741935502</v>
      </c>
      <c r="P120" s="38">
        <f t="shared" si="21"/>
        <v>105.23076923076924</v>
      </c>
      <c r="Q120" s="38">
        <f t="shared" si="22"/>
        <v>110.76923076923079</v>
      </c>
      <c r="R120" s="38">
        <f t="shared" si="23"/>
        <v>116.12903225806451</v>
      </c>
      <c r="S120" s="39">
        <f t="shared" si="24"/>
        <v>-10.898263027295286</v>
      </c>
      <c r="T120" s="39">
        <f t="shared" si="25"/>
        <v>-10.898263027295272</v>
      </c>
      <c r="U120" t="s">
        <v>308</v>
      </c>
      <c r="V120" t="s">
        <v>309</v>
      </c>
      <c r="W120" t="s">
        <v>480</v>
      </c>
      <c r="X120" t="s">
        <v>461</v>
      </c>
      <c r="Y120" s="41"/>
    </row>
    <row r="121" spans="1:25" ht="15" x14ac:dyDescent="0.25">
      <c r="A121">
        <v>1.86</v>
      </c>
      <c r="B121">
        <v>1.96</v>
      </c>
      <c r="C121" s="29">
        <f t="shared" si="17"/>
        <v>4.7838490234803466E-2</v>
      </c>
      <c r="D121" s="30">
        <f>IF(OR($A121="",$B121=""),"",A121*'MPTO_working_2-way'!$G120)</f>
        <v>1.9489795918367345</v>
      </c>
      <c r="E121" s="32">
        <f>IF(OR($A121="",$B121=""),"",B121*'MPTO_working_2-way'!$G120)</f>
        <v>2.0537634408602146</v>
      </c>
      <c r="F121" s="30">
        <f>IF(OR($A121="",$B121=""),"",'MPTO_working_2-way'!D120)</f>
        <v>1.9466040153780435</v>
      </c>
      <c r="G121" s="32">
        <f>IF(OR($A121="",$B121=""),"",'MPTO_working_2-way'!E120)</f>
        <v>2.0564079422382671</v>
      </c>
      <c r="H121" s="30">
        <f>IF(OR($A121="",$B121=""),"",'OddsRatio_working_2-way'!M120)</f>
        <v>1.9464847243000454</v>
      </c>
      <c r="I121" s="30">
        <f>IF(OR($A121="",$B121=""),"",'OddsRatio_working_2-way'!N120)</f>
        <v>2.0565410875907482</v>
      </c>
      <c r="J121" s="30">
        <f>IF('Log_working_2-way'!$D120="","",A121^('Log_working_2-way'!$D120))</f>
        <v>1.9453918188381349</v>
      </c>
      <c r="K121" s="32">
        <f>IF('Log_working_2-way'!$D120="","",B121^('Log_working_2-way'!$D120))</f>
        <v>2.0577624854299059</v>
      </c>
      <c r="L121" s="37">
        <f t="shared" si="18"/>
        <v>0.51308900523560219</v>
      </c>
      <c r="M121" s="37">
        <f t="shared" si="19"/>
        <v>0.48691099476439803</v>
      </c>
      <c r="N121" s="38">
        <v>217</v>
      </c>
      <c r="O121" s="38">
        <f t="shared" si="20"/>
        <v>100.33333333333333</v>
      </c>
      <c r="P121" s="38">
        <f t="shared" si="21"/>
        <v>106.28571428571428</v>
      </c>
      <c r="Q121" s="38">
        <f t="shared" si="22"/>
        <v>110.71428571428572</v>
      </c>
      <c r="R121" s="38">
        <f t="shared" si="23"/>
        <v>116.66666666666666</v>
      </c>
      <c r="S121" s="39">
        <f t="shared" si="24"/>
        <v>-10.380952380952394</v>
      </c>
      <c r="T121" s="39">
        <f t="shared" si="25"/>
        <v>-10.38095238095238</v>
      </c>
      <c r="U121" t="s">
        <v>310</v>
      </c>
      <c r="V121" t="s">
        <v>311</v>
      </c>
      <c r="W121" t="s">
        <v>480</v>
      </c>
      <c r="X121" t="s">
        <v>461</v>
      </c>
      <c r="Y121" s="41"/>
    </row>
    <row r="122" spans="1:25" ht="15" x14ac:dyDescent="0.25">
      <c r="A122">
        <v>1.9</v>
      </c>
      <c r="B122">
        <v>1.92</v>
      </c>
      <c r="C122" s="29">
        <f t="shared" si="17"/>
        <v>4.7149122807017552E-2</v>
      </c>
      <c r="D122" s="30">
        <f>IF(OR($A122="",$B122=""),"",A122*'MPTO_working_2-way'!$G121)</f>
        <v>1.9895833333333333</v>
      </c>
      <c r="E122" s="32">
        <f>IF(OR($A122="",$B122=""),"",B122*'MPTO_working_2-way'!$G121)</f>
        <v>2.0105263157894737</v>
      </c>
      <c r="F122" s="30">
        <f>IF(OR($A122="",$B122=""),"",'MPTO_working_2-way'!D121)</f>
        <v>1.9890948745910577</v>
      </c>
      <c r="G122" s="32">
        <f>IF(OR($A122="",$B122=""),"",'MPTO_working_2-way'!E121)</f>
        <v>2.0110253583241455</v>
      </c>
      <c r="H122" s="30">
        <f>IF(OR($A122="",$B122=""),"",'OddsRatio_working_2-way'!M121)</f>
        <v>1.9890707100936806</v>
      </c>
      <c r="I122" s="30">
        <f>IF(OR($A122="",$B122=""),"",'OddsRatio_working_2-way'!N121)</f>
        <v>2.0110500592068727</v>
      </c>
      <c r="J122" s="30">
        <f>IF('Log_working_2-way'!$D121="","",A122^('Log_working_2-way'!$D121))</f>
        <v>1.9888458084128613</v>
      </c>
      <c r="K122" s="32">
        <f>IF('Log_working_2-way'!$D121="","",B122^('Log_working_2-way'!$D121))</f>
        <v>2.0112800109902316</v>
      </c>
      <c r="L122" s="37">
        <f t="shared" si="18"/>
        <v>0.50261780104712039</v>
      </c>
      <c r="M122" s="37">
        <f t="shared" si="19"/>
        <v>0.49738219895287955</v>
      </c>
      <c r="N122" s="38">
        <v>218</v>
      </c>
      <c r="O122" s="38">
        <f t="shared" si="20"/>
        <v>103.26315789473684</v>
      </c>
      <c r="P122" s="38">
        <f t="shared" si="21"/>
        <v>104.45833333333334</v>
      </c>
      <c r="Q122" s="38">
        <f t="shared" si="22"/>
        <v>113.54166666666667</v>
      </c>
      <c r="R122" s="38">
        <f t="shared" si="23"/>
        <v>114.73684210526315</v>
      </c>
      <c r="S122" s="39">
        <f t="shared" si="24"/>
        <v>-10.278508771929836</v>
      </c>
      <c r="T122" s="39">
        <f t="shared" si="25"/>
        <v>-10.278508771929808</v>
      </c>
      <c r="U122" t="s">
        <v>312</v>
      </c>
      <c r="V122" t="s">
        <v>313</v>
      </c>
      <c r="W122" t="s">
        <v>481</v>
      </c>
      <c r="X122" t="s">
        <v>461</v>
      </c>
      <c r="Y122" s="41"/>
    </row>
    <row r="123" spans="1:25" ht="15" x14ac:dyDescent="0.25">
      <c r="A123">
        <v>1.88</v>
      </c>
      <c r="B123">
        <v>1.93</v>
      </c>
      <c r="C123" s="29">
        <f t="shared" si="17"/>
        <v>5.0049608642928067E-2</v>
      </c>
      <c r="D123" s="30">
        <f>IF(OR($A123="",$B123=""),"",A123*'MPTO_working_2-way'!$G122)</f>
        <v>1.9740932642487046</v>
      </c>
      <c r="E123" s="32">
        <f>IF(OR($A123="",$B123=""),"",B123*'MPTO_working_2-way'!$G122)</f>
        <v>2.0265957446808511</v>
      </c>
      <c r="F123" s="30">
        <f>IF(OR($A123="",$B123=""),"",'MPTO_working_2-way'!D122)</f>
        <v>1.9728142670726401</v>
      </c>
      <c r="G123" s="32">
        <f>IF(OR($A123="",$B123=""),"",'MPTO_working_2-way'!E122)</f>
        <v>2.027945450480662</v>
      </c>
      <c r="H123" s="30">
        <f>IF(OR($A123="",$B123=""),"",'OddsRatio_working_2-way'!M122)</f>
        <v>1.97274691422784</v>
      </c>
      <c r="I123" s="30">
        <f>IF(OR($A123="",$B123=""),"",'OddsRatio_working_2-way'!N122)</f>
        <v>2.0280166252635121</v>
      </c>
      <c r="J123" s="30">
        <f>IF('Log_working_2-way'!$D122="","",A123^('Log_working_2-way'!$D122))</f>
        <v>1.972156892091637</v>
      </c>
      <c r="K123" s="32">
        <f>IF('Log_working_2-way'!$D122="","",B123^('Log_working_2-way'!$D122))</f>
        <v>2.0286405498267945</v>
      </c>
      <c r="L123" s="37">
        <f t="shared" si="18"/>
        <v>0.50656167979002631</v>
      </c>
      <c r="M123" s="37">
        <f t="shared" si="19"/>
        <v>0.49343832020997375</v>
      </c>
      <c r="N123" s="38">
        <v>219</v>
      </c>
      <c r="O123" s="38">
        <f t="shared" si="20"/>
        <v>102.51063829787232</v>
      </c>
      <c r="P123" s="38">
        <f t="shared" si="21"/>
        <v>105.52849740932642</v>
      </c>
      <c r="Q123" s="38">
        <f t="shared" si="22"/>
        <v>113.47150259067359</v>
      </c>
      <c r="R123" s="38">
        <f t="shared" si="23"/>
        <v>116.48936170212765</v>
      </c>
      <c r="S123" s="39">
        <f t="shared" si="24"/>
        <v>-10.960864292801276</v>
      </c>
      <c r="T123" s="39">
        <f t="shared" si="25"/>
        <v>-10.960864292801233</v>
      </c>
      <c r="U123" t="s">
        <v>314</v>
      </c>
      <c r="V123" t="s">
        <v>315</v>
      </c>
      <c r="W123" t="s">
        <v>481</v>
      </c>
      <c r="X123" t="s">
        <v>461</v>
      </c>
      <c r="Y123" s="41"/>
    </row>
    <row r="124" spans="1:25" ht="15" x14ac:dyDescent="0.25">
      <c r="A124">
        <v>1.93</v>
      </c>
      <c r="B124">
        <v>1.88</v>
      </c>
      <c r="C124" s="29">
        <f t="shared" si="17"/>
        <v>5.0049608642928067E-2</v>
      </c>
      <c r="D124" s="30">
        <f>IF(OR($A124="",$B124=""),"",A124*'MPTO_working_2-way'!$G123)</f>
        <v>2.0265957446808511</v>
      </c>
      <c r="E124" s="32">
        <f>IF(OR($A124="",$B124=""),"",B124*'MPTO_working_2-way'!$G123)</f>
        <v>1.9740932642487046</v>
      </c>
      <c r="F124" s="30">
        <f>IF(OR($A124="",$B124=""),"",'MPTO_working_2-way'!D123)</f>
        <v>2.027945450480662</v>
      </c>
      <c r="G124" s="32">
        <f>IF(OR($A124="",$B124=""),"",'MPTO_working_2-way'!E123)</f>
        <v>1.9728142670726401</v>
      </c>
      <c r="H124" s="30">
        <f>IF(OR($A124="",$B124=""),"",'OddsRatio_working_2-way'!M123)</f>
        <v>2.0280166252635121</v>
      </c>
      <c r="I124" s="30">
        <f>IF(OR($A124="",$B124=""),"",'OddsRatio_working_2-way'!N123)</f>
        <v>1.97274691422784</v>
      </c>
      <c r="J124" s="30">
        <f>IF('Log_working_2-way'!$D123="","",A124^('Log_working_2-way'!$D123))</f>
        <v>2.0286405498267945</v>
      </c>
      <c r="K124" s="32">
        <f>IF('Log_working_2-way'!$D123="","",B124^('Log_working_2-way'!$D123))</f>
        <v>1.972156892091637</v>
      </c>
      <c r="L124" s="37">
        <f t="shared" si="18"/>
        <v>0.49343832020997375</v>
      </c>
      <c r="M124" s="37">
        <f t="shared" si="19"/>
        <v>0.50656167979002631</v>
      </c>
      <c r="N124" s="38">
        <v>220</v>
      </c>
      <c r="O124" s="38">
        <f t="shared" si="20"/>
        <v>106.01036269430051</v>
      </c>
      <c r="P124" s="38">
        <f t="shared" si="21"/>
        <v>102.97872340425531</v>
      </c>
      <c r="Q124" s="38">
        <f t="shared" si="22"/>
        <v>117.02127659574468</v>
      </c>
      <c r="R124" s="38">
        <f t="shared" si="23"/>
        <v>113.98963730569949</v>
      </c>
      <c r="S124" s="39">
        <f t="shared" si="24"/>
        <v>-11.010913901444169</v>
      </c>
      <c r="T124" s="39">
        <f t="shared" si="25"/>
        <v>-11.010913901444184</v>
      </c>
      <c r="U124" t="s">
        <v>316</v>
      </c>
      <c r="V124" t="s">
        <v>317</v>
      </c>
      <c r="W124" t="s">
        <v>481</v>
      </c>
      <c r="X124" t="s">
        <v>461</v>
      </c>
      <c r="Y124" s="41"/>
    </row>
    <row r="125" spans="1:25" ht="15" x14ac:dyDescent="0.25">
      <c r="A125">
        <v>1.97</v>
      </c>
      <c r="B125">
        <v>1.85</v>
      </c>
      <c r="C125" s="29">
        <f t="shared" si="17"/>
        <v>4.8154753738510081E-2</v>
      </c>
      <c r="D125" s="30">
        <f>IF(OR($A125="",$B125=""),"",A125*'MPTO_working_2-way'!$G124)</f>
        <v>2.0648648648648646</v>
      </c>
      <c r="E125" s="32">
        <f>IF(OR($A125="",$B125=""),"",B125*'MPTO_working_2-way'!$G124)</f>
        <v>1.9390862944162437</v>
      </c>
      <c r="F125" s="30">
        <f>IF(OR($A125="",$B125=""),"",'MPTO_working_2-way'!D124)</f>
        <v>2.0680947652149242</v>
      </c>
      <c r="G125" s="32">
        <f>IF(OR($A125="",$B125=""),"",'MPTO_working_2-way'!E124)</f>
        <v>1.9362465134812061</v>
      </c>
      <c r="H125" s="30">
        <f>IF(OR($A125="",$B125=""),"",'OddsRatio_working_2-way'!M124)</f>
        <v>2.0682586159672365</v>
      </c>
      <c r="I125" s="30">
        <f>IF(OR($A125="",$B125=""),"",'OddsRatio_working_2-way'!N124)</f>
        <v>1.936102910899125</v>
      </c>
      <c r="J125" s="30">
        <f>IF('Log_working_2-way'!$D124="","",A125^('Log_working_2-way'!$D124))</f>
        <v>2.0697515219465816</v>
      </c>
      <c r="K125" s="32">
        <f>IF('Log_working_2-way'!$D124="","",B125^('Log_working_2-way'!$D124))</f>
        <v>1.9347965200176827</v>
      </c>
      <c r="L125" s="37">
        <f t="shared" si="18"/>
        <v>0.48429319371727753</v>
      </c>
      <c r="M125" s="37">
        <f t="shared" si="19"/>
        <v>0.51570680628272247</v>
      </c>
      <c r="N125" s="38">
        <v>221</v>
      </c>
      <c r="O125" s="38">
        <f t="shared" si="20"/>
        <v>108.81725888324873</v>
      </c>
      <c r="P125" s="38">
        <f t="shared" si="21"/>
        <v>101.54054054054053</v>
      </c>
      <c r="Q125" s="38">
        <f t="shared" si="22"/>
        <v>119.45945945945944</v>
      </c>
      <c r="R125" s="38">
        <f t="shared" si="23"/>
        <v>112.18274111675126</v>
      </c>
      <c r="S125" s="39">
        <f t="shared" si="24"/>
        <v>-10.642200576210712</v>
      </c>
      <c r="T125" s="39">
        <f t="shared" si="25"/>
        <v>-10.642200576210726</v>
      </c>
      <c r="U125" t="s">
        <v>318</v>
      </c>
      <c r="V125" t="s">
        <v>319</v>
      </c>
      <c r="W125" t="s">
        <v>481</v>
      </c>
      <c r="X125" t="s">
        <v>461</v>
      </c>
      <c r="Y125" s="41"/>
    </row>
    <row r="126" spans="1:25" ht="15" x14ac:dyDescent="0.25">
      <c r="A126">
        <v>1.84</v>
      </c>
      <c r="B126">
        <v>1.98</v>
      </c>
      <c r="C126" s="29">
        <f t="shared" si="17"/>
        <v>4.852876592007016E-2</v>
      </c>
      <c r="D126" s="30">
        <f>IF(OR($A126="",$B126=""),"",A126*'MPTO_working_2-way'!$G125)</f>
        <v>1.9292929292929293</v>
      </c>
      <c r="E126" s="32">
        <f>IF(OR($A126="",$B126=""),"",B126*'MPTO_working_2-way'!$G125)</f>
        <v>2.0760869565217388</v>
      </c>
      <c r="F126" s="30">
        <f>IF(OR($A126="",$B126=""),"",'MPTO_working_2-way'!D125)</f>
        <v>1.925988581095369</v>
      </c>
      <c r="G126" s="32">
        <f>IF(OR($A126="",$B126=""),"",'MPTO_working_2-way'!E125)</f>
        <v>2.0799269239552407</v>
      </c>
      <c r="H126" s="30">
        <f>IF(OR($A126="",$B126=""),"",'OddsRatio_working_2-way'!M125)</f>
        <v>1.9258200997725512</v>
      </c>
      <c r="I126" s="30">
        <f>IF(OR($A126="",$B126=""),"",'OddsRatio_working_2-way'!N125)</f>
        <v>2.0801234497346428</v>
      </c>
      <c r="J126" s="30">
        <f>IF('Log_working_2-way'!$D125="","",A126^('Log_working_2-way'!$D125))</f>
        <v>1.9242999979641608</v>
      </c>
      <c r="K126" s="32">
        <f>IF('Log_working_2-way'!$D125="","",B126^('Log_working_2-way'!$D125))</f>
        <v>2.0818998184591693</v>
      </c>
      <c r="L126" s="37">
        <f t="shared" si="18"/>
        <v>0.51832460732984298</v>
      </c>
      <c r="M126" s="37">
        <f t="shared" si="19"/>
        <v>0.48167539267015713</v>
      </c>
      <c r="N126" s="38">
        <v>222</v>
      </c>
      <c r="O126" s="38">
        <f t="shared" si="20"/>
        <v>101.34782608695653</v>
      </c>
      <c r="P126" s="38">
        <f t="shared" si="21"/>
        <v>109.87878787878789</v>
      </c>
      <c r="Q126" s="38">
        <f t="shared" si="22"/>
        <v>112.12121212121212</v>
      </c>
      <c r="R126" s="38">
        <f t="shared" si="23"/>
        <v>120.65217391304347</v>
      </c>
      <c r="S126" s="39">
        <f t="shared" si="24"/>
        <v>-10.773386034255594</v>
      </c>
      <c r="T126" s="39">
        <f t="shared" si="25"/>
        <v>-10.77338603425558</v>
      </c>
      <c r="U126" t="s">
        <v>320</v>
      </c>
      <c r="V126" t="s">
        <v>321</v>
      </c>
      <c r="W126" t="s">
        <v>481</v>
      </c>
      <c r="X126" t="s">
        <v>461</v>
      </c>
      <c r="Y126" s="41"/>
    </row>
    <row r="127" spans="1:25" ht="15" x14ac:dyDescent="0.25">
      <c r="A127">
        <v>2.5</v>
      </c>
      <c r="B127">
        <v>1.59</v>
      </c>
      <c r="C127" s="29">
        <f t="shared" si="17"/>
        <v>2.8930817610062887E-2</v>
      </c>
      <c r="D127" s="30">
        <f>IF(OR($A127="",$B127=""),"",A127*'MPTO_working_2-way'!$G126)</f>
        <v>2.5723270440251573</v>
      </c>
      <c r="E127" s="32">
        <f>IF(OR($A127="",$B127=""),"",B127*'MPTO_working_2-way'!$G126)</f>
        <v>1.6360000000000001</v>
      </c>
      <c r="F127" s="30">
        <f>IF(OR($A127="",$B127=""),"",'MPTO_working_2-way'!D126)</f>
        <v>2.5938009787928222</v>
      </c>
      <c r="G127" s="32">
        <f>IF(OR($A127="",$B127=""),"",'MPTO_working_2-way'!E126)</f>
        <v>1.6274309109518936</v>
      </c>
      <c r="H127" s="30">
        <f>IF(OR($A127="",$B127=""),"",'OddsRatio_working_2-way'!M126)</f>
        <v>2.594482010358202</v>
      </c>
      <c r="I127" s="30">
        <f>IF(OR($A127="",$B127=""),"",'OddsRatio_working_2-way'!N126)</f>
        <v>1.6271629240742262</v>
      </c>
      <c r="J127" s="30">
        <f>IF('Log_working_2-way'!$D126="","",A127^('Log_working_2-way'!$D126))</f>
        <v>2.6044302729451743</v>
      </c>
      <c r="K127" s="32">
        <f>IF('Log_working_2-way'!$D126="","",B127^('Log_working_2-way'!$D126))</f>
        <v>1.6232742032249983</v>
      </c>
      <c r="L127" s="37">
        <f t="shared" si="18"/>
        <v>0.38875305623471879</v>
      </c>
      <c r="M127" s="37">
        <f t="shared" si="19"/>
        <v>0.6112469437652811</v>
      </c>
      <c r="N127" s="38">
        <v>223</v>
      </c>
      <c r="O127" s="38">
        <f t="shared" si="20"/>
        <v>133.80000000000001</v>
      </c>
      <c r="P127" s="38">
        <f t="shared" si="21"/>
        <v>82.74842767295597</v>
      </c>
      <c r="Q127" s="38">
        <f t="shared" si="22"/>
        <v>140.25157232704402</v>
      </c>
      <c r="R127" s="38">
        <f t="shared" si="23"/>
        <v>89.2</v>
      </c>
      <c r="S127" s="39">
        <f t="shared" si="24"/>
        <v>-6.4515723270440049</v>
      </c>
      <c r="T127" s="39">
        <f t="shared" si="25"/>
        <v>-6.4515723270440333</v>
      </c>
      <c r="U127" t="s">
        <v>322</v>
      </c>
      <c r="V127" t="s">
        <v>323</v>
      </c>
      <c r="W127" t="s">
        <v>472</v>
      </c>
      <c r="X127" t="s">
        <v>461</v>
      </c>
      <c r="Y127" s="41"/>
    </row>
    <row r="128" spans="1:25" ht="15" x14ac:dyDescent="0.25">
      <c r="A128">
        <v>2.2200000000000002</v>
      </c>
      <c r="B128">
        <v>1.73</v>
      </c>
      <c r="C128" s="29">
        <f t="shared" si="17"/>
        <v>2.8485132531375301E-2</v>
      </c>
      <c r="D128" s="30">
        <f>IF(OR($A128="",$B128=""),"",A128*'MPTO_working_2-way'!$G127)</f>
        <v>2.2832369942196533</v>
      </c>
      <c r="E128" s="32">
        <f>IF(OR($A128="",$B128=""),"",B128*'MPTO_working_2-way'!$G127)</f>
        <v>1.7792792792792793</v>
      </c>
      <c r="F128" s="30">
        <f>IF(OR($A128="",$B128=""),"",'MPTO_working_2-way'!D127)</f>
        <v>2.2924849280725841</v>
      </c>
      <c r="G128" s="32">
        <f>IF(OR($A128="",$B128=""),"",'MPTO_working_2-way'!E127)</f>
        <v>1.7737034129219971</v>
      </c>
      <c r="H128" s="30">
        <f>IF(OR($A128="",$B128=""),"",'OddsRatio_working_2-way'!M127)</f>
        <v>2.2927617246470167</v>
      </c>
      <c r="I128" s="30">
        <f>IF(OR($A128="",$B128=""),"",'OddsRatio_working_2-way'!N127)</f>
        <v>1.7735377532723946</v>
      </c>
      <c r="J128" s="30">
        <f>IF('Log_working_2-way'!$D127="","",A128^('Log_working_2-way'!$D127))</f>
        <v>2.2969907932831721</v>
      </c>
      <c r="K128" s="32">
        <f>IF('Log_working_2-way'!$D127="","",B128^('Log_working_2-way'!$D127))</f>
        <v>1.771015496161394</v>
      </c>
      <c r="L128" s="37">
        <f t="shared" si="18"/>
        <v>0.43797468354430374</v>
      </c>
      <c r="M128" s="37">
        <f t="shared" si="19"/>
        <v>0.5620253164556962</v>
      </c>
      <c r="N128" s="38">
        <v>224</v>
      </c>
      <c r="O128" s="38">
        <f t="shared" si="20"/>
        <v>123.09909909909909</v>
      </c>
      <c r="P128" s="38">
        <f t="shared" si="21"/>
        <v>94.520231213872833</v>
      </c>
      <c r="Q128" s="38">
        <f t="shared" si="22"/>
        <v>129.47976878612718</v>
      </c>
      <c r="R128" s="38">
        <f t="shared" si="23"/>
        <v>100.90090090090089</v>
      </c>
      <c r="S128" s="39">
        <f t="shared" si="24"/>
        <v>-6.3806696870280888</v>
      </c>
      <c r="T128" s="39">
        <f t="shared" si="25"/>
        <v>-6.3806696870280604</v>
      </c>
      <c r="U128" t="s">
        <v>324</v>
      </c>
      <c r="V128" t="s">
        <v>325</v>
      </c>
      <c r="W128" t="s">
        <v>472</v>
      </c>
      <c r="X128" t="s">
        <v>461</v>
      </c>
      <c r="Y128" s="41"/>
    </row>
    <row r="129" spans="1:25" s="35" customFormat="1" ht="15" x14ac:dyDescent="0.25">
      <c r="A129">
        <v>1.72</v>
      </c>
      <c r="B129">
        <v>2.2400000000000002</v>
      </c>
      <c r="C129" s="29">
        <f t="shared" si="17"/>
        <v>2.7823920265780622E-2</v>
      </c>
      <c r="D129" s="30">
        <f>IF(OR($A129="",$B129=""),"",A129*'MPTO_working_2-way'!$G128)</f>
        <v>1.7678571428571426</v>
      </c>
      <c r="E129" s="32">
        <f>IF(OR($A129="",$B129=""),"",B129*'MPTO_working_2-way'!$G128)</f>
        <v>2.3023255813953489</v>
      </c>
      <c r="F129" s="30">
        <f>IF(OR($A129="",$B129=""),"",'MPTO_working_2-way'!D128)</f>
        <v>1.762166117819246</v>
      </c>
      <c r="G129" s="32">
        <f>IF(OR($A129="",$B129=""),"",'MPTO_working_2-way'!E128)</f>
        <v>2.3120499279884781</v>
      </c>
      <c r="H129" s="30">
        <f>IF(OR($A129="",$B129=""),"",'OddsRatio_working_2-way'!M128)</f>
        <v>1.7620007620011424</v>
      </c>
      <c r="I129" s="30">
        <f>IF(OR($A129="",$B129=""),"",'OddsRatio_working_2-way'!N128)</f>
        <v>2.3123346456686344</v>
      </c>
      <c r="J129" s="30">
        <f>IF('Log_working_2-way'!$D128="","",A129^('Log_working_2-way'!$D128))</f>
        <v>1.7594273311587105</v>
      </c>
      <c r="K129" s="32">
        <f>IF('Log_working_2-way'!$D128="","",B129^('Log_working_2-way'!$D128))</f>
        <v>2.3167816840015738</v>
      </c>
      <c r="L129" s="37">
        <f t="shared" si="18"/>
        <v>0.56565656565656575</v>
      </c>
      <c r="M129" s="37">
        <f t="shared" si="19"/>
        <v>0.43434343434343431</v>
      </c>
      <c r="N129" s="38">
        <v>225</v>
      </c>
      <c r="O129" s="38">
        <f t="shared" si="20"/>
        <v>94.186046511627907</v>
      </c>
      <c r="P129" s="38">
        <f t="shared" si="21"/>
        <v>124.55357142857144</v>
      </c>
      <c r="Q129" s="38">
        <f t="shared" si="22"/>
        <v>100.44642857142857</v>
      </c>
      <c r="R129" s="38">
        <f t="shared" si="23"/>
        <v>130.81395348837211</v>
      </c>
      <c r="S129" s="39">
        <f t="shared" si="24"/>
        <v>-6.2603820598006621</v>
      </c>
      <c r="T129" s="39">
        <f t="shared" si="25"/>
        <v>-6.2603820598006621</v>
      </c>
      <c r="U129" t="s">
        <v>326</v>
      </c>
      <c r="V129" t="s">
        <v>327</v>
      </c>
      <c r="W129" t="s">
        <v>472</v>
      </c>
      <c r="X129" t="s">
        <v>461</v>
      </c>
      <c r="Y129" s="41"/>
    </row>
    <row r="130" spans="1:25" ht="15" x14ac:dyDescent="0.25">
      <c r="A130">
        <v>2.31</v>
      </c>
      <c r="B130">
        <v>1.67</v>
      </c>
      <c r="C130" s="29">
        <f t="shared" si="17"/>
        <v>3.1702828110013792E-2</v>
      </c>
      <c r="D130" s="30">
        <f>IF(OR($A130="",$B130=""),"",A130*'MPTO_working_2-way'!$G129)</f>
        <v>2.3832335329341321</v>
      </c>
      <c r="E130" s="32">
        <f>IF(OR($A130="",$B130=""),"",B130*'MPTO_working_2-way'!$G129)</f>
        <v>1.722943722943723</v>
      </c>
      <c r="F130" s="30">
        <f>IF(OR($A130="",$B130=""),"",'MPTO_working_2-way'!D129)</f>
        <v>2.397799670572148</v>
      </c>
      <c r="G130" s="32">
        <f>IF(OR($A130="",$B130=""),"",'MPTO_working_2-way'!E129)</f>
        <v>1.7154100984947862</v>
      </c>
      <c r="H130" s="30">
        <f>IF(OR($A130="",$B130=""),"",'OddsRatio_working_2-way'!M129)</f>
        <v>2.3982932026570873</v>
      </c>
      <c r="I130" s="30">
        <f>IF(OR($A130="",$B130=""),"",'OddsRatio_working_2-way'!N129)</f>
        <v>1.7151575921986633</v>
      </c>
      <c r="J130" s="30">
        <f>IF('Log_working_2-way'!$D129="","",A130^('Log_working_2-way'!$D129))</f>
        <v>2.4050060096166201</v>
      </c>
      <c r="K130" s="32">
        <f>IF('Log_working_2-way'!$D129="","",B130^('Log_working_2-way'!$D129))</f>
        <v>1.7117407279082215</v>
      </c>
      <c r="L130" s="37">
        <f t="shared" si="18"/>
        <v>0.41959798994974867</v>
      </c>
      <c r="M130" s="37">
        <f t="shared" si="19"/>
        <v>0.58040201005025127</v>
      </c>
      <c r="N130" s="38">
        <v>226</v>
      </c>
      <c r="O130" s="38">
        <f t="shared" si="20"/>
        <v>128.16450216450218</v>
      </c>
      <c r="P130" s="38">
        <f t="shared" si="21"/>
        <v>90.670658682634709</v>
      </c>
      <c r="Q130" s="38">
        <f t="shared" si="22"/>
        <v>135.32934131736528</v>
      </c>
      <c r="R130" s="38">
        <f t="shared" si="23"/>
        <v>97.835497835497833</v>
      </c>
      <c r="S130" s="39">
        <f t="shared" si="24"/>
        <v>-7.1648391528630953</v>
      </c>
      <c r="T130" s="39">
        <f t="shared" si="25"/>
        <v>-7.1648391528631237</v>
      </c>
      <c r="U130" t="s">
        <v>328</v>
      </c>
      <c r="V130" t="s">
        <v>329</v>
      </c>
      <c r="W130" t="s">
        <v>473</v>
      </c>
      <c r="X130" t="s">
        <v>461</v>
      </c>
      <c r="Y130" s="41"/>
    </row>
    <row r="131" spans="1:25" s="35" customFormat="1" ht="15" x14ac:dyDescent="0.25">
      <c r="A131">
        <v>2.6</v>
      </c>
      <c r="B131">
        <v>1.54</v>
      </c>
      <c r="C131" s="29">
        <f t="shared" ref="C131:C194" si="26">IF(OR($A131="",$B131=""),"",(1/A131)+(1/B131)-1)</f>
        <v>3.3966033966033926E-2</v>
      </c>
      <c r="D131" s="30">
        <f>IF(OR($A131="",$B131=""),"",A131*'MPTO_working_2-way'!$G130)</f>
        <v>2.6883116883116882</v>
      </c>
      <c r="E131" s="32">
        <f>IF(OR($A131="",$B131=""),"",B131*'MPTO_working_2-way'!$G130)</f>
        <v>1.5923076923076922</v>
      </c>
      <c r="F131" s="30">
        <f>IF(OR($A131="",$B131=""),"",'MPTO_working_2-way'!D130)</f>
        <v>2.7201086956521738</v>
      </c>
      <c r="G131" s="32">
        <f>IF(OR($A131="",$B131=""),"",'MPTO_working_2-way'!E130)</f>
        <v>1.5813586097946286</v>
      </c>
      <c r="H131" s="30">
        <f>IF(OR($A131="",$B131=""),"",'OddsRatio_working_2-way'!M130)</f>
        <v>2.7213259316477414</v>
      </c>
      <c r="I131" s="30">
        <f>IF(OR($A131="",$B131=""),"",'OddsRatio_working_2-way'!N130)</f>
        <v>1.5809475019311128</v>
      </c>
      <c r="J131" s="30">
        <f>IF('Log_working_2-way'!$D130="","",A131^('Log_working_2-way'!$D130))</f>
        <v>2.7362430303283927</v>
      </c>
      <c r="K131" s="32">
        <f>IF('Log_working_2-way'!$D130="","",B131^('Log_working_2-way'!$D130))</f>
        <v>1.5759562356951364</v>
      </c>
      <c r="L131" s="37">
        <f t="shared" si="18"/>
        <v>0.37198067632850246</v>
      </c>
      <c r="M131" s="37">
        <f t="shared" si="19"/>
        <v>0.6280193236714976</v>
      </c>
      <c r="N131" s="38">
        <v>227</v>
      </c>
      <c r="O131" s="38">
        <f t="shared" si="20"/>
        <v>139.69230769230771</v>
      </c>
      <c r="P131" s="38">
        <f t="shared" si="21"/>
        <v>79.597402597402592</v>
      </c>
      <c r="Q131" s="38">
        <f t="shared" si="22"/>
        <v>147.40259740259739</v>
      </c>
      <c r="R131" s="38">
        <f t="shared" si="23"/>
        <v>87.307692307692307</v>
      </c>
      <c r="S131" s="39">
        <f t="shared" si="24"/>
        <v>-7.7102897102896861</v>
      </c>
      <c r="T131" s="39">
        <f t="shared" si="25"/>
        <v>-7.7102897102897145</v>
      </c>
      <c r="U131" t="s">
        <v>330</v>
      </c>
      <c r="V131" t="s">
        <v>331</v>
      </c>
      <c r="W131" t="s">
        <v>473</v>
      </c>
      <c r="X131" t="s">
        <v>461</v>
      </c>
      <c r="Y131" s="41"/>
    </row>
    <row r="132" spans="1:25" ht="15" x14ac:dyDescent="0.25">
      <c r="A132">
        <v>2.29</v>
      </c>
      <c r="B132">
        <v>1.68</v>
      </c>
      <c r="C132" s="29">
        <f t="shared" si="26"/>
        <v>3.1919317945518833E-2</v>
      </c>
      <c r="D132" s="30">
        <f>IF(OR($A132="",$B132=""),"",A132*'MPTO_working_2-way'!$G131)</f>
        <v>2.3630952380952381</v>
      </c>
      <c r="E132" s="32">
        <f>IF(OR($A132="",$B132=""),"",B132*'MPTO_working_2-way'!$G131)</f>
        <v>1.7336244541484715</v>
      </c>
      <c r="F132" s="30">
        <f>IF(OR($A132="",$B132=""),"",'MPTO_working_2-way'!D131)</f>
        <v>2.3768688990485605</v>
      </c>
      <c r="G132" s="32">
        <f>IF(OR($A132="",$B132=""),"",'MPTO_working_2-way'!E131)</f>
        <v>1.7262855604415328</v>
      </c>
      <c r="H132" s="30">
        <f>IF(OR($A132="",$B132=""),"",'OddsRatio_working_2-way'!M131)</f>
        <v>2.3773375851727168</v>
      </c>
      <c r="I132" s="30">
        <f>IF(OR($A132="",$B132=""),"",'OddsRatio_working_2-way'!N131)</f>
        <v>1.7260384169902692</v>
      </c>
      <c r="J132" s="30">
        <f>IF('Log_working_2-way'!$D131="","",A132^('Log_working_2-way'!$D131))</f>
        <v>2.3836811049586637</v>
      </c>
      <c r="K132" s="32">
        <f>IF('Log_working_2-way'!$D131="","",B132^('Log_working_2-way'!$D131))</f>
        <v>1.7227098761530257</v>
      </c>
      <c r="L132" s="37">
        <f t="shared" si="18"/>
        <v>0.42317380352644834</v>
      </c>
      <c r="M132" s="37">
        <f t="shared" si="19"/>
        <v>0.57682619647355171</v>
      </c>
      <c r="N132" s="38">
        <v>228</v>
      </c>
      <c r="O132" s="38">
        <f t="shared" si="20"/>
        <v>128.43668122270742</v>
      </c>
      <c r="P132" s="38">
        <f t="shared" si="21"/>
        <v>92.285714285714263</v>
      </c>
      <c r="Q132" s="38">
        <f t="shared" si="22"/>
        <v>135.71428571428572</v>
      </c>
      <c r="R132" s="38">
        <f t="shared" si="23"/>
        <v>99.563318777292579</v>
      </c>
      <c r="S132" s="39">
        <f t="shared" si="24"/>
        <v>-7.2776044915783018</v>
      </c>
      <c r="T132" s="39">
        <f t="shared" si="25"/>
        <v>-7.277604491578316</v>
      </c>
      <c r="U132" t="s">
        <v>332</v>
      </c>
      <c r="V132" t="s">
        <v>333</v>
      </c>
      <c r="W132" t="s">
        <v>473</v>
      </c>
      <c r="X132" t="s">
        <v>461</v>
      </c>
      <c r="Y132" s="41"/>
    </row>
    <row r="133" spans="1:25" ht="15" x14ac:dyDescent="0.25">
      <c r="A133">
        <v>1.99</v>
      </c>
      <c r="B133">
        <v>1.89</v>
      </c>
      <c r="C133" s="29">
        <f t="shared" si="26"/>
        <v>3.16130919145996E-2</v>
      </c>
      <c r="D133" s="30">
        <f>IF(OR($A133="",$B133=""),"",A133*'MPTO_working_2-way'!$G132)</f>
        <v>2.052910052910053</v>
      </c>
      <c r="E133" s="32">
        <f>IF(OR($A133="",$B133=""),"",B133*'MPTO_working_2-way'!$G132)</f>
        <v>1.9497487437185932</v>
      </c>
      <c r="F133" s="30">
        <f>IF(OR($A133="",$B133=""),"",'MPTO_working_2-way'!D132)</f>
        <v>2.0546283903744778</v>
      </c>
      <c r="G133" s="32">
        <f>IF(OR($A133="",$B133=""),"",'MPTO_working_2-way'!E132)</f>
        <v>1.9482012897878844</v>
      </c>
      <c r="H133" s="30">
        <f>IF(OR($A133="",$B133=""),"",'OddsRatio_working_2-way'!M132)</f>
        <v>2.0546845739659791</v>
      </c>
      <c r="I133" s="30">
        <f>IF(OR($A133="",$B133=""),"",'OddsRatio_working_2-way'!N132)</f>
        <v>1.9481507786158798</v>
      </c>
      <c r="J133" s="30">
        <f>IF('Log_working_2-way'!$D132="","",A133^('Log_working_2-way'!$D132))</f>
        <v>2.0554666264202575</v>
      </c>
      <c r="K133" s="32">
        <f>IF('Log_working_2-way'!$D132="","",B133^('Log_working_2-way'!$D132))</f>
        <v>1.9474482422922217</v>
      </c>
      <c r="L133" s="37">
        <f t="shared" ref="L133:L196" si="27">(1/D133)</f>
        <v>0.48711340206185566</v>
      </c>
      <c r="M133" s="37">
        <f t="shared" ref="M133:M196" si="28">(1/E133)</f>
        <v>0.51288659793814428</v>
      </c>
      <c r="N133" s="38">
        <v>229</v>
      </c>
      <c r="O133" s="38">
        <f t="shared" ref="O133:O196" si="29">(1/A133)*((N133*A133)-N133)</f>
        <v>113.92462311557787</v>
      </c>
      <c r="P133" s="38">
        <f t="shared" ref="P133:P196" si="30">(1/B133)*((N133*B133)-N133)</f>
        <v>107.83597883597885</v>
      </c>
      <c r="Q133" s="38">
        <f t="shared" ref="Q133:Q196" si="31">(1/B133)*N133</f>
        <v>121.16402116402118</v>
      </c>
      <c r="R133" s="38">
        <f t="shared" ref="R133:R196" si="32">(1/A133)*N133</f>
        <v>115.0753768844221</v>
      </c>
      <c r="S133" s="39">
        <f t="shared" ref="S133:S196" si="33">O133-Q133</f>
        <v>-7.2393980484433058</v>
      </c>
      <c r="T133" s="39">
        <f t="shared" ref="T133:T196" si="34">P133-R133</f>
        <v>-7.239398048443249</v>
      </c>
      <c r="U133" t="s">
        <v>334</v>
      </c>
      <c r="V133" t="s">
        <v>335</v>
      </c>
      <c r="W133" t="s">
        <v>473</v>
      </c>
      <c r="X133" t="s">
        <v>461</v>
      </c>
      <c r="Y133" s="41"/>
    </row>
    <row r="134" spans="1:25" s="35" customFormat="1" ht="15" x14ac:dyDescent="0.25">
      <c r="A134">
        <v>1.79</v>
      </c>
      <c r="B134">
        <v>2.11</v>
      </c>
      <c r="C134" s="29">
        <f t="shared" si="26"/>
        <v>3.2592867166194583E-2</v>
      </c>
      <c r="D134" s="30">
        <f>IF(OR($A134="",$B134=""),"",A134*'MPTO_working_2-way'!$G133)</f>
        <v>1.8483412322274884</v>
      </c>
      <c r="E134" s="32">
        <f>IF(OR($A134="",$B134=""),"",B134*'MPTO_working_2-way'!$G133)</f>
        <v>2.1787709497206706</v>
      </c>
      <c r="F134" s="30">
        <f>IF(OR($A134="",$B134=""),"",'MPTO_working_2-way'!D133)</f>
        <v>1.8437843247333352</v>
      </c>
      <c r="G134" s="32">
        <f>IF(OR($A134="",$B134=""),"",'MPTO_working_2-way'!E133)</f>
        <v>2.1851369724319478</v>
      </c>
      <c r="H134" s="30">
        <f>IF(OR($A134="",$B134=""),"",'OddsRatio_working_2-way'!M133)</f>
        <v>1.8436300798997822</v>
      </c>
      <c r="I134" s="30">
        <f>IF(OR($A134="",$B134=""),"",'OddsRatio_working_2-way'!N133)</f>
        <v>2.1853536565680476</v>
      </c>
      <c r="J134" s="30">
        <f>IF('Log_working_2-way'!$D133="","",A134^('Log_working_2-way'!$D133))</f>
        <v>1.8415626408173078</v>
      </c>
      <c r="K134" s="32">
        <f>IF('Log_working_2-way'!$D133="","",B134^('Log_working_2-way'!$D133))</f>
        <v>2.1882656756587764</v>
      </c>
      <c r="L134" s="37">
        <f t="shared" si="27"/>
        <v>0.54102564102564099</v>
      </c>
      <c r="M134" s="37">
        <f t="shared" si="28"/>
        <v>0.4589743589743589</v>
      </c>
      <c r="N134" s="38">
        <v>230</v>
      </c>
      <c r="O134" s="38">
        <f t="shared" si="29"/>
        <v>101.50837988826814</v>
      </c>
      <c r="P134" s="38">
        <f t="shared" si="30"/>
        <v>120.9952606635071</v>
      </c>
      <c r="Q134" s="38">
        <f t="shared" si="31"/>
        <v>109.00473933649289</v>
      </c>
      <c r="R134" s="38">
        <f t="shared" si="32"/>
        <v>128.49162011173183</v>
      </c>
      <c r="S134" s="39">
        <f t="shared" si="33"/>
        <v>-7.4963594482247515</v>
      </c>
      <c r="T134" s="39">
        <f t="shared" si="34"/>
        <v>-7.4963594482247373</v>
      </c>
      <c r="U134" t="s">
        <v>336</v>
      </c>
      <c r="V134" t="s">
        <v>337</v>
      </c>
      <c r="W134" t="s">
        <v>474</v>
      </c>
      <c r="X134" t="s">
        <v>461</v>
      </c>
      <c r="Y134" s="41"/>
    </row>
    <row r="135" spans="1:25" s="35" customFormat="1" ht="15" x14ac:dyDescent="0.25">
      <c r="A135">
        <v>1.77</v>
      </c>
      <c r="B135">
        <v>2.14</v>
      </c>
      <c r="C135" s="29">
        <f t="shared" si="26"/>
        <v>3.2261471038597556E-2</v>
      </c>
      <c r="D135" s="30">
        <f>IF(OR($A135="",$B135=""),"",A135*'MPTO_working_2-way'!$G134)</f>
        <v>1.8271028037383177</v>
      </c>
      <c r="E135" s="32">
        <f>IF(OR($A135="",$B135=""),"",B135*'MPTO_working_2-way'!$G134)</f>
        <v>2.2090395480225991</v>
      </c>
      <c r="F135" s="30">
        <f>IF(OR($A135="",$B135=""),"",'MPTO_working_2-way'!D134)</f>
        <v>1.822021261243927</v>
      </c>
      <c r="G135" s="32">
        <f>IF(OR($A135="",$B135=""),"",'MPTO_working_2-way'!E134)</f>
        <v>2.216513546725964</v>
      </c>
      <c r="H135" s="30">
        <f>IF(OR($A135="",$B135=""),"",'OddsRatio_working_2-way'!M134)</f>
        <v>1.8218507142366114</v>
      </c>
      <c r="I135" s="30">
        <f>IF(OR($A135="",$B135=""),"",'OddsRatio_working_2-way'!N134)</f>
        <v>2.2167659925061516</v>
      </c>
      <c r="J135" s="30">
        <f>IF('Log_working_2-way'!$D134="","",A135^('Log_working_2-way'!$D134))</f>
        <v>1.8195461168991689</v>
      </c>
      <c r="K135" s="32">
        <f>IF('Log_working_2-way'!$D134="","",B135^('Log_working_2-way'!$D134))</f>
        <v>2.2201875884465903</v>
      </c>
      <c r="L135" s="37">
        <f t="shared" si="27"/>
        <v>0.54731457800511507</v>
      </c>
      <c r="M135" s="37">
        <f t="shared" si="28"/>
        <v>0.45268542199488487</v>
      </c>
      <c r="N135" s="38">
        <v>231</v>
      </c>
      <c r="O135" s="38">
        <f t="shared" si="29"/>
        <v>100.49152542372882</v>
      </c>
      <c r="P135" s="38">
        <f t="shared" si="30"/>
        <v>123.05607476635515</v>
      </c>
      <c r="Q135" s="38">
        <f t="shared" si="31"/>
        <v>107.94392523364486</v>
      </c>
      <c r="R135" s="38">
        <f t="shared" si="32"/>
        <v>130.5084745762712</v>
      </c>
      <c r="S135" s="39">
        <f t="shared" si="33"/>
        <v>-7.4523998099160451</v>
      </c>
      <c r="T135" s="39">
        <f t="shared" si="34"/>
        <v>-7.4523998099160451</v>
      </c>
      <c r="U135" t="s">
        <v>338</v>
      </c>
      <c r="V135" t="s">
        <v>339</v>
      </c>
      <c r="W135" t="s">
        <v>474</v>
      </c>
      <c r="X135" t="s">
        <v>461</v>
      </c>
      <c r="Y135" s="41"/>
    </row>
    <row r="136" spans="1:25" ht="15" x14ac:dyDescent="0.25">
      <c r="A136">
        <v>1.91</v>
      </c>
      <c r="B136">
        <v>1.97</v>
      </c>
      <c r="C136" s="29">
        <f t="shared" si="26"/>
        <v>3.1174422622053388E-2</v>
      </c>
      <c r="D136" s="30">
        <f>IF(OR($A136="",$B136=""),"",A136*'MPTO_working_2-way'!$G135)</f>
        <v>1.969543147208122</v>
      </c>
      <c r="E136" s="32">
        <f>IF(OR($A136="",$B136=""),"",B136*'MPTO_working_2-way'!$G135)</f>
        <v>2.0314136125654452</v>
      </c>
      <c r="F136" s="30">
        <f>IF(OR($A136="",$B136=""),"",'MPTO_working_2-way'!D135)</f>
        <v>1.9686085750909044</v>
      </c>
      <c r="G136" s="32">
        <f>IF(OR($A136="",$B136=""),"",'MPTO_working_2-way'!E135)</f>
        <v>2.0324087827801334</v>
      </c>
      <c r="H136" s="30">
        <f>IF(OR($A136="",$B136=""),"",'OddsRatio_working_2-way'!M135)</f>
        <v>1.9685785099293232</v>
      </c>
      <c r="I136" s="30">
        <f>IF(OR($A136="",$B136=""),"",'OddsRatio_working_2-way'!N135)</f>
        <v>2.032440829265322</v>
      </c>
      <c r="J136" s="30">
        <f>IF('Log_working_2-way'!$D135="","",A136^('Log_working_2-way'!$D135))</f>
        <v>1.9681542022947511</v>
      </c>
      <c r="K136" s="32">
        <f>IF('Log_working_2-way'!$D135="","",B136^('Log_working_2-way'!$D135))</f>
        <v>2.0328933114474355</v>
      </c>
      <c r="L136" s="37">
        <f t="shared" si="27"/>
        <v>0.50773195876288657</v>
      </c>
      <c r="M136" s="37">
        <f t="shared" si="28"/>
        <v>0.49226804123711337</v>
      </c>
      <c r="N136" s="38">
        <v>232</v>
      </c>
      <c r="O136" s="38">
        <f t="shared" si="29"/>
        <v>110.53403141361257</v>
      </c>
      <c r="P136" s="38">
        <f t="shared" si="30"/>
        <v>114.23350253807106</v>
      </c>
      <c r="Q136" s="38">
        <f t="shared" si="31"/>
        <v>117.76649746192892</v>
      </c>
      <c r="R136" s="38">
        <f t="shared" si="32"/>
        <v>121.46596858638743</v>
      </c>
      <c r="S136" s="39">
        <f t="shared" si="33"/>
        <v>-7.2324660483163541</v>
      </c>
      <c r="T136" s="39">
        <f t="shared" si="34"/>
        <v>-7.2324660483163683</v>
      </c>
      <c r="U136" t="s">
        <v>340</v>
      </c>
      <c r="V136" t="s">
        <v>341</v>
      </c>
      <c r="W136" t="s">
        <v>474</v>
      </c>
      <c r="X136" t="s">
        <v>461</v>
      </c>
      <c r="Y136" s="41"/>
    </row>
    <row r="137" spans="1:25" s="35" customFormat="1" ht="15" x14ac:dyDescent="0.25">
      <c r="A137">
        <v>1.53</v>
      </c>
      <c r="B137">
        <v>2.59</v>
      </c>
      <c r="C137" s="29">
        <f t="shared" si="26"/>
        <v>3.9695157342216181E-2</v>
      </c>
      <c r="D137" s="30">
        <f>IF(OR($A137="",$B137=""),"",A137*'MPTO_working_2-way'!$G136)</f>
        <v>1.5907335907335909</v>
      </c>
      <c r="E137" s="32">
        <f>IF(OR($A137="",$B137=""),"",B137*'MPTO_working_2-way'!$G136)</f>
        <v>2.6928104575163396</v>
      </c>
      <c r="F137" s="30">
        <f>IF(OR($A137="",$B137=""),"",'MPTO_working_2-way'!D136)</f>
        <v>1.5779162601787884</v>
      </c>
      <c r="G137" s="32">
        <f>IF(OR($A137="",$B137=""),"",'MPTO_working_2-way'!E136)</f>
        <v>2.7303544975367759</v>
      </c>
      <c r="H137" s="30">
        <f>IF(OR($A137="",$B137=""),"",'OddsRatio_working_2-way'!M136)</f>
        <v>1.577350269189626</v>
      </c>
      <c r="I137" s="30">
        <f>IF(OR($A137="",$B137=""),"",'OddsRatio_working_2-way'!N136)</f>
        <v>2.7320508075688767</v>
      </c>
      <c r="J137" s="30">
        <f>IF('Log_working_2-way'!$D136="","",A137^('Log_working_2-way'!$D136))</f>
        <v>1.5714897550150251</v>
      </c>
      <c r="K137" s="32">
        <f>IF('Log_working_2-way'!$D136="","",B137^('Log_working_2-way'!$D136))</f>
        <v>2.7498126453259264</v>
      </c>
      <c r="L137" s="37">
        <f t="shared" si="27"/>
        <v>0.62864077669902907</v>
      </c>
      <c r="M137" s="37">
        <f t="shared" si="28"/>
        <v>0.37135922330097093</v>
      </c>
      <c r="N137" s="38">
        <v>233</v>
      </c>
      <c r="O137" s="38">
        <f t="shared" si="29"/>
        <v>80.712418300653596</v>
      </c>
      <c r="P137" s="38">
        <f t="shared" si="30"/>
        <v>143.03861003861002</v>
      </c>
      <c r="Q137" s="38">
        <f t="shared" si="31"/>
        <v>89.961389961389969</v>
      </c>
      <c r="R137" s="38">
        <f t="shared" si="32"/>
        <v>152.28758169934642</v>
      </c>
      <c r="S137" s="39">
        <f t="shared" si="33"/>
        <v>-9.2489716607363732</v>
      </c>
      <c r="T137" s="39">
        <f t="shared" si="34"/>
        <v>-9.2489716607364016</v>
      </c>
      <c r="U137" t="s">
        <v>342</v>
      </c>
      <c r="V137" t="s">
        <v>343</v>
      </c>
      <c r="W137" t="s">
        <v>464</v>
      </c>
      <c r="X137" t="s">
        <v>462</v>
      </c>
      <c r="Y137" s="41"/>
    </row>
    <row r="138" spans="1:25" ht="15" x14ac:dyDescent="0.25">
      <c r="A138">
        <v>1.64</v>
      </c>
      <c r="B138">
        <v>2.2799999999999998</v>
      </c>
      <c r="C138" s="29">
        <f t="shared" si="26"/>
        <v>4.8352588789045914E-2</v>
      </c>
      <c r="D138" s="30">
        <f>IF(OR($A138="",$B138=""),"",A138*'MPTO_working_2-way'!$G137)</f>
        <v>1.7192982456140351</v>
      </c>
      <c r="E138" s="32">
        <f>IF(OR($A138="",$B138=""),"",B138*'MPTO_working_2-way'!$G137)</f>
        <v>2.3902439024390243</v>
      </c>
      <c r="F138" s="30">
        <f>IF(OR($A138="",$B138=""),"",'MPTO_working_2-way'!D137)</f>
        <v>1.7077091706247716</v>
      </c>
      <c r="G138" s="32">
        <f>IF(OR($A138="",$B138=""),"",'MPTO_working_2-way'!E137)</f>
        <v>2.4130098089829635</v>
      </c>
      <c r="H138" s="30">
        <f>IF(OR($A138="",$B138=""),"",'OddsRatio_working_2-way'!M137)</f>
        <v>1.7071067811865481</v>
      </c>
      <c r="I138" s="30">
        <f>IF(OR($A138="",$B138=""),"",'OddsRatio_working_2-way'!N137)</f>
        <v>2.4142135623730954</v>
      </c>
      <c r="J138" s="30">
        <f>IF('Log_working_2-way'!$D137="","",A138^('Log_working_2-way'!$D137))</f>
        <v>1.7017951730654413</v>
      </c>
      <c r="K138" s="32">
        <f>IF('Log_working_2-way'!$D137="","",B138^('Log_working_2-way'!$D137))</f>
        <v>2.4249171815058794</v>
      </c>
      <c r="L138" s="37">
        <f t="shared" si="27"/>
        <v>0.58163265306122447</v>
      </c>
      <c r="M138" s="37">
        <f t="shared" si="28"/>
        <v>0.41836734693877553</v>
      </c>
      <c r="N138" s="38">
        <v>234</v>
      </c>
      <c r="O138" s="38">
        <f t="shared" si="29"/>
        <v>91.317073170731703</v>
      </c>
      <c r="P138" s="38">
        <f t="shared" si="30"/>
        <v>131.36842105263159</v>
      </c>
      <c r="Q138" s="38">
        <f t="shared" si="31"/>
        <v>102.63157894736842</v>
      </c>
      <c r="R138" s="38">
        <f t="shared" si="32"/>
        <v>142.6829268292683</v>
      </c>
      <c r="S138" s="39">
        <f t="shared" si="33"/>
        <v>-11.314505776636722</v>
      </c>
      <c r="T138" s="39">
        <f t="shared" si="34"/>
        <v>-11.314505776636707</v>
      </c>
      <c r="U138" t="s">
        <v>344</v>
      </c>
      <c r="V138" t="s">
        <v>345</v>
      </c>
      <c r="W138" t="s">
        <v>464</v>
      </c>
      <c r="X138" t="s">
        <v>462</v>
      </c>
      <c r="Y138" s="41"/>
    </row>
    <row r="139" spans="1:25" ht="15" x14ac:dyDescent="0.25">
      <c r="A139">
        <v>1.65</v>
      </c>
      <c r="B139">
        <v>2.27</v>
      </c>
      <c r="C139" s="29">
        <f t="shared" si="26"/>
        <v>4.658924042183954E-2</v>
      </c>
      <c r="D139" s="30">
        <f>IF(OR($A139="",$B139=""),"",A139*'MPTO_working_2-way'!$G138)</f>
        <v>1.7268722466960351</v>
      </c>
      <c r="E139" s="32">
        <f>IF(OR($A139="",$B139=""),"",B139*'MPTO_working_2-way'!$G138)</f>
        <v>2.375757575757576</v>
      </c>
      <c r="F139" s="30">
        <f>IF(OR($A139="",$B139=""),"",'MPTO_working_2-way'!D138)</f>
        <v>1.7159546443706333</v>
      </c>
      <c r="G139" s="32">
        <f>IF(OR($A139="",$B139=""),"",'MPTO_working_2-way'!E138)</f>
        <v>2.3967365221564547</v>
      </c>
      <c r="H139" s="30">
        <f>IF(OR($A139="",$B139=""),"",'OddsRatio_working_2-way'!M138)</f>
        <v>1.715409689354322</v>
      </c>
      <c r="I139" s="30">
        <f>IF(OR($A139="",$B139=""),"",'OddsRatio_working_2-way'!N138)</f>
        <v>2.3978004699692139</v>
      </c>
      <c r="J139" s="30">
        <f>IF('Log_working_2-way'!$D138="","",A139^('Log_working_2-way'!$D138))</f>
        <v>1.71041144302911</v>
      </c>
      <c r="K139" s="32">
        <f>IF('Log_working_2-way'!$D138="","",B139^('Log_working_2-way'!$D138))</f>
        <v>2.4076349836585891</v>
      </c>
      <c r="L139" s="37">
        <f t="shared" si="27"/>
        <v>0.57908163265306123</v>
      </c>
      <c r="M139" s="37">
        <f t="shared" si="28"/>
        <v>0.42091836734693872</v>
      </c>
      <c r="N139" s="38">
        <v>235</v>
      </c>
      <c r="O139" s="38">
        <f t="shared" si="29"/>
        <v>92.575757575757578</v>
      </c>
      <c r="P139" s="38">
        <f t="shared" si="30"/>
        <v>131.47577092511014</v>
      </c>
      <c r="Q139" s="38">
        <f t="shared" si="31"/>
        <v>103.52422907488986</v>
      </c>
      <c r="R139" s="38">
        <f t="shared" si="32"/>
        <v>142.42424242424244</v>
      </c>
      <c r="S139" s="39">
        <f t="shared" si="33"/>
        <v>-10.948471499132282</v>
      </c>
      <c r="T139" s="39">
        <f t="shared" si="34"/>
        <v>-10.948471499132296</v>
      </c>
      <c r="U139" t="s">
        <v>346</v>
      </c>
      <c r="V139" t="s">
        <v>347</v>
      </c>
      <c r="W139" t="s">
        <v>464</v>
      </c>
      <c r="X139" t="s">
        <v>462</v>
      </c>
      <c r="Y139" s="41"/>
    </row>
    <row r="140" spans="1:25" ht="15" x14ac:dyDescent="0.25">
      <c r="A140">
        <v>1.83</v>
      </c>
      <c r="B140">
        <v>2.0099999999999998</v>
      </c>
      <c r="C140" s="29">
        <f t="shared" si="26"/>
        <v>4.3960525242639381E-2</v>
      </c>
      <c r="D140" s="30">
        <f>IF(OR($A140="",$B140=""),"",A140*'MPTO_working_2-way'!$G139)</f>
        <v>1.91044776119403</v>
      </c>
      <c r="E140" s="32">
        <f>IF(OR($A140="",$B140=""),"",B140*'MPTO_working_2-way'!$G139)</f>
        <v>2.098360655737705</v>
      </c>
      <c r="F140" s="30">
        <f>IF(OR($A140="",$B140=""),"",'MPTO_working_2-way'!D139)</f>
        <v>1.9066946582691862</v>
      </c>
      <c r="G140" s="32">
        <f>IF(OR($A140="",$B140=""),"",'MPTO_working_2-way'!E139)</f>
        <v>2.1029071263184975</v>
      </c>
      <c r="H140" s="30">
        <f>IF(OR($A140="",$B140=""),"",'OddsRatio_working_2-way'!M139)</f>
        <v>1.9065220230186481</v>
      </c>
      <c r="I140" s="30">
        <f>IF(OR($A140="",$B140=""),"",'OddsRatio_working_2-way'!N139)</f>
        <v>2.1031171605407648</v>
      </c>
      <c r="J140" s="30">
        <f>IF('Log_working_2-way'!$D139="","",A140^('Log_working_2-way'!$D139))</f>
        <v>1.9048027025294283</v>
      </c>
      <c r="K140" s="32">
        <f>IF('Log_working_2-way'!$D139="","",B140^('Log_working_2-way'!$D139))</f>
        <v>2.105213321317545</v>
      </c>
      <c r="L140" s="37">
        <f t="shared" si="27"/>
        <v>0.5234375</v>
      </c>
      <c r="M140" s="37">
        <f t="shared" si="28"/>
        <v>0.4765625</v>
      </c>
      <c r="N140" s="38">
        <v>236</v>
      </c>
      <c r="O140" s="38">
        <f t="shared" si="29"/>
        <v>107.03825136612021</v>
      </c>
      <c r="P140" s="38">
        <f t="shared" si="30"/>
        <v>118.5870646766169</v>
      </c>
      <c r="Q140" s="38">
        <f t="shared" si="31"/>
        <v>117.4129353233831</v>
      </c>
      <c r="R140" s="38">
        <f t="shared" si="32"/>
        <v>128.96174863387978</v>
      </c>
      <c r="S140" s="39">
        <f t="shared" si="33"/>
        <v>-10.374683957262889</v>
      </c>
      <c r="T140" s="39">
        <f t="shared" si="34"/>
        <v>-10.374683957262874</v>
      </c>
      <c r="U140" t="s">
        <v>348</v>
      </c>
      <c r="V140" t="s">
        <v>349</v>
      </c>
      <c r="W140" t="s">
        <v>464</v>
      </c>
      <c r="X140" t="s">
        <v>462</v>
      </c>
      <c r="Y140" s="41"/>
    </row>
    <row r="141" spans="1:25" ht="15" x14ac:dyDescent="0.25">
      <c r="A141">
        <v>1.71</v>
      </c>
      <c r="B141">
        <v>2.2599999999999998</v>
      </c>
      <c r="C141" s="29">
        <f t="shared" si="26"/>
        <v>2.727319774362158E-2</v>
      </c>
      <c r="D141" s="30">
        <f>IF(OR($A141="",$B141=""),"",A141*'MPTO_working_2-way'!$G140)</f>
        <v>1.7566371681415929</v>
      </c>
      <c r="E141" s="32">
        <f>IF(OR($A141="",$B141=""),"",B141*'MPTO_working_2-way'!$G140)</f>
        <v>2.3216374269005846</v>
      </c>
      <c r="F141" s="30">
        <f>IF(OR($A141="",$B141=""),"",'MPTO_working_2-way'!D140)</f>
        <v>1.7508268019752637</v>
      </c>
      <c r="G141" s="32">
        <f>IF(OR($A141="",$B141=""),"",'MPTO_working_2-way'!E140)</f>
        <v>2.3318650817594881</v>
      </c>
      <c r="H141" s="30">
        <f>IF(OR($A141="",$B141=""),"",'OddsRatio_working_2-way'!M140)</f>
        <v>1.7506610843064021</v>
      </c>
      <c r="I141" s="30">
        <f>IF(OR($A141="",$B141=""),"",'OddsRatio_working_2-way'!N140)</f>
        <v>2.3321591073606571</v>
      </c>
      <c r="J141" s="30">
        <f>IF('Log_working_2-way'!$D140="","",A141^('Log_working_2-way'!$D140))</f>
        <v>1.7480343480821783</v>
      </c>
      <c r="K141" s="32">
        <f>IF('Log_working_2-way'!$D140="","",B141^('Log_working_2-way'!$D140))</f>
        <v>2.3368370083055718</v>
      </c>
      <c r="L141" s="37">
        <f t="shared" si="27"/>
        <v>0.5692695214105794</v>
      </c>
      <c r="M141" s="37">
        <f t="shared" si="28"/>
        <v>0.43073047858942071</v>
      </c>
      <c r="N141" s="38">
        <v>237</v>
      </c>
      <c r="O141" s="38">
        <f t="shared" si="29"/>
        <v>98.403508771929808</v>
      </c>
      <c r="P141" s="38">
        <f t="shared" si="30"/>
        <v>132.13274336283186</v>
      </c>
      <c r="Q141" s="38">
        <f t="shared" si="31"/>
        <v>104.86725663716814</v>
      </c>
      <c r="R141" s="38">
        <f t="shared" si="32"/>
        <v>138.59649122807016</v>
      </c>
      <c r="S141" s="39">
        <f t="shared" si="33"/>
        <v>-6.4637478652383322</v>
      </c>
      <c r="T141" s="39">
        <f t="shared" si="34"/>
        <v>-6.4637478652383038</v>
      </c>
      <c r="U141" t="s">
        <v>350</v>
      </c>
      <c r="V141" t="s">
        <v>351</v>
      </c>
      <c r="W141" t="s">
        <v>465</v>
      </c>
      <c r="X141" t="s">
        <v>462</v>
      </c>
      <c r="Y141" s="41"/>
    </row>
    <row r="142" spans="1:25" ht="15" x14ac:dyDescent="0.25">
      <c r="A142">
        <v>1.28</v>
      </c>
      <c r="B142">
        <v>4.33</v>
      </c>
      <c r="C142" s="29">
        <f t="shared" si="26"/>
        <v>1.2196882217090144E-2</v>
      </c>
      <c r="D142" s="30">
        <f>IF(OR($A142="",$B142=""),"",A142*'MPTO_working_2-way'!$G141)</f>
        <v>1.2956120092378753</v>
      </c>
      <c r="E142" s="32">
        <f>IF(OR($A142="",$B142=""),"",B142*'MPTO_working_2-way'!$G141)</f>
        <v>4.3828125</v>
      </c>
      <c r="F142" s="30">
        <f>IF(OR($A142="",$B142=""),"",'MPTO_working_2-way'!D141)</f>
        <v>1.2900702946790188</v>
      </c>
      <c r="G142" s="32">
        <f>IF(OR($A142="",$B142=""),"",'MPTO_working_2-way'!E141)</f>
        <v>4.4474402182635222</v>
      </c>
      <c r="H142" s="30">
        <f>IF(OR($A142="",$B142=""),"",'OddsRatio_working_2-way'!M141)</f>
        <v>1.2899725574672265</v>
      </c>
      <c r="I142" s="30">
        <f>IF(OR($A142="",$B142=""),"",'OddsRatio_working_2-way'!N141)</f>
        <v>4.4486022013066613</v>
      </c>
      <c r="J142" s="30">
        <f>IF('Log_working_2-way'!$D141="","",A142^('Log_working_2-way'!$D141))</f>
        <v>1.2873608926133997</v>
      </c>
      <c r="K142" s="32">
        <f>IF('Log_working_2-way'!$D141="","",B142^('Log_working_2-way'!$D141))</f>
        <v>4.4799446469751407</v>
      </c>
      <c r="L142" s="37">
        <f t="shared" si="27"/>
        <v>0.77183600713012479</v>
      </c>
      <c r="M142" s="37">
        <f t="shared" si="28"/>
        <v>0.22816399286987521</v>
      </c>
      <c r="N142" s="38">
        <v>238</v>
      </c>
      <c r="O142" s="38">
        <f t="shared" si="29"/>
        <v>52.062499999999986</v>
      </c>
      <c r="P142" s="38">
        <f t="shared" si="30"/>
        <v>183.03464203233256</v>
      </c>
      <c r="Q142" s="38">
        <f t="shared" si="31"/>
        <v>54.965357967667437</v>
      </c>
      <c r="R142" s="38">
        <f t="shared" si="32"/>
        <v>185.9375</v>
      </c>
      <c r="S142" s="39">
        <f t="shared" si="33"/>
        <v>-2.9028579676674511</v>
      </c>
      <c r="T142" s="39">
        <f t="shared" si="34"/>
        <v>-2.902857967667444</v>
      </c>
      <c r="U142" t="s">
        <v>352</v>
      </c>
      <c r="V142" t="s">
        <v>353</v>
      </c>
      <c r="W142" t="s">
        <v>465</v>
      </c>
      <c r="X142" t="s">
        <v>462</v>
      </c>
      <c r="Y142" s="41"/>
    </row>
    <row r="143" spans="1:25" ht="15" x14ac:dyDescent="0.25">
      <c r="A143">
        <v>1.76</v>
      </c>
      <c r="B143">
        <v>2.14</v>
      </c>
      <c r="C143" s="29">
        <f t="shared" si="26"/>
        <v>3.5471537807986397E-2</v>
      </c>
      <c r="D143" s="30">
        <f>IF(OR($A143="",$B143=""),"",A143*'MPTO_working_2-way'!$G142)</f>
        <v>1.8224299065420562</v>
      </c>
      <c r="E143" s="32">
        <f>IF(OR($A143="",$B143=""),"",B143*'MPTO_working_2-way'!$G142)</f>
        <v>2.2159090909090908</v>
      </c>
      <c r="F143" s="30">
        <f>IF(OR($A143="",$B143=""),"",'MPTO_working_2-way'!D142)</f>
        <v>1.8167084699980707</v>
      </c>
      <c r="G143" s="32">
        <f>IF(OR($A143="",$B143=""),"",'MPTO_working_2-way'!E142)</f>
        <v>2.2244271202456889</v>
      </c>
      <c r="H143" s="30">
        <f>IF(OR($A143="",$B143=""),"",'OddsRatio_working_2-way'!M142)</f>
        <v>1.8164965809277254</v>
      </c>
      <c r="I143" s="30">
        <f>IF(OR($A143="",$B143=""),"",'OddsRatio_working_2-way'!N142)</f>
        <v>2.2247448713915889</v>
      </c>
      <c r="J143" s="30">
        <f>IF('Log_working_2-way'!$D142="","",A143^('Log_working_2-way'!$D142))</f>
        <v>1.8138959157983681</v>
      </c>
      <c r="K143" s="32">
        <f>IF('Log_working_2-way'!$D142="","",B143^('Log_working_2-way'!$D142))</f>
        <v>2.2286583340561452</v>
      </c>
      <c r="L143" s="37">
        <f t="shared" si="27"/>
        <v>0.54871794871794866</v>
      </c>
      <c r="M143" s="37">
        <f t="shared" si="28"/>
        <v>0.45128205128205129</v>
      </c>
      <c r="N143" s="38">
        <v>239</v>
      </c>
      <c r="O143" s="38">
        <f t="shared" si="29"/>
        <v>103.20454545454545</v>
      </c>
      <c r="P143" s="38">
        <f t="shared" si="30"/>
        <v>127.31775700934581</v>
      </c>
      <c r="Q143" s="38">
        <f t="shared" si="31"/>
        <v>111.6822429906542</v>
      </c>
      <c r="R143" s="38">
        <f t="shared" si="32"/>
        <v>135.79545454545456</v>
      </c>
      <c r="S143" s="39">
        <f t="shared" si="33"/>
        <v>-8.4776975361087494</v>
      </c>
      <c r="T143" s="39">
        <f t="shared" si="34"/>
        <v>-8.4776975361087494</v>
      </c>
      <c r="U143" t="s">
        <v>354</v>
      </c>
      <c r="V143" t="s">
        <v>355</v>
      </c>
      <c r="W143" t="s">
        <v>466</v>
      </c>
      <c r="X143" t="s">
        <v>462</v>
      </c>
      <c r="Y143" s="41"/>
    </row>
    <row r="144" spans="1:25" ht="15" x14ac:dyDescent="0.25">
      <c r="A144">
        <v>1.72</v>
      </c>
      <c r="B144">
        <v>2.2000000000000002</v>
      </c>
      <c r="C144" s="29">
        <f t="shared" si="26"/>
        <v>3.5940803382663811E-2</v>
      </c>
      <c r="D144" s="30">
        <f>IF(OR($A144="",$B144=""),"",A144*'MPTO_working_2-way'!$G143)</f>
        <v>1.7818181818181817</v>
      </c>
      <c r="E144" s="32">
        <f>IF(OR($A144="",$B144=""),"",B144*'MPTO_working_2-way'!$G143)</f>
        <v>2.2790697674418605</v>
      </c>
      <c r="F144" s="30">
        <f>IF(OR($A144="",$B144=""),"",'MPTO_working_2-way'!D143)</f>
        <v>1.7748592870544089</v>
      </c>
      <c r="G144" s="32">
        <f>IF(OR($A144="",$B144=""),"",'MPTO_working_2-way'!E143)</f>
        <v>2.2905569007263922</v>
      </c>
      <c r="H144" s="30">
        <f>IF(OR($A144="",$B144=""),"",'OddsRatio_working_2-way'!M143)</f>
        <v>1.7745966692414832</v>
      </c>
      <c r="I144" s="30">
        <f>IF(OR($A144="",$B144=""),"",'OddsRatio_working_2-way'!N143)</f>
        <v>2.2909944487358058</v>
      </c>
      <c r="J144" s="30">
        <f>IF('Log_working_2-way'!$D143="","",A144^('Log_working_2-way'!$D143))</f>
        <v>1.7714329684655428</v>
      </c>
      <c r="K144" s="32">
        <f>IF('Log_working_2-way'!$D143="","",B144^('Log_working_2-way'!$D143))</f>
        <v>2.2962889076273294</v>
      </c>
      <c r="L144" s="37">
        <f t="shared" si="27"/>
        <v>0.56122448979591844</v>
      </c>
      <c r="M144" s="37">
        <f t="shared" si="28"/>
        <v>0.43877551020408162</v>
      </c>
      <c r="N144" s="38">
        <v>240</v>
      </c>
      <c r="O144" s="38">
        <f t="shared" si="29"/>
        <v>100.46511627906978</v>
      </c>
      <c r="P144" s="38">
        <f t="shared" si="30"/>
        <v>130.90909090909091</v>
      </c>
      <c r="Q144" s="38">
        <f t="shared" si="31"/>
        <v>109.09090909090909</v>
      </c>
      <c r="R144" s="38">
        <f t="shared" si="32"/>
        <v>139.53488372093025</v>
      </c>
      <c r="S144" s="39">
        <f t="shared" si="33"/>
        <v>-8.6257928118393181</v>
      </c>
      <c r="T144" s="39">
        <f t="shared" si="34"/>
        <v>-8.6257928118393465</v>
      </c>
      <c r="U144" t="s">
        <v>356</v>
      </c>
      <c r="V144" t="s">
        <v>357</v>
      </c>
      <c r="W144" t="s">
        <v>466</v>
      </c>
      <c r="X144" t="s">
        <v>462</v>
      </c>
      <c r="Y144" s="41"/>
    </row>
    <row r="145" spans="1:25" ht="15" x14ac:dyDescent="0.25">
      <c r="A145">
        <v>1.8</v>
      </c>
      <c r="B145">
        <v>2.09</v>
      </c>
      <c r="C145" s="29">
        <f t="shared" si="26"/>
        <v>3.4024455077086735E-2</v>
      </c>
      <c r="D145" s="30">
        <f>IF(OR($A145="",$B145=""),"",A145*'MPTO_working_2-way'!$G144)</f>
        <v>1.8612440191387563</v>
      </c>
      <c r="E145" s="32">
        <f>IF(OR($A145="",$B145=""),"",B145*'MPTO_working_2-way'!$G144)</f>
        <v>2.161111111111111</v>
      </c>
      <c r="F145" s="30">
        <f>IF(OR($A145="",$B145=""),"",'MPTO_working_2-way'!D144)</f>
        <v>1.8568608094768018</v>
      </c>
      <c r="G145" s="32">
        <f>IF(OR($A145="",$B145=""),"",'MPTO_working_2-way'!E144)</f>
        <v>2.1670506912442398</v>
      </c>
      <c r="H145" s="30">
        <f>IF(OR($A145="",$B145=""),"",'OddsRatio_working_2-way'!M144)</f>
        <v>1.8567058737562385</v>
      </c>
      <c r="I145" s="30">
        <f>IF(OR($A145="",$B145=""),"",'OddsRatio_working_2-way'!N144)</f>
        <v>2.1672617529928755</v>
      </c>
      <c r="J145" s="30">
        <f>IF('Log_working_2-way'!$D144="","",A145^('Log_working_2-way'!$D144))</f>
        <v>1.8547149010332622</v>
      </c>
      <c r="K145" s="32">
        <f>IF('Log_working_2-way'!$D144="","",B145^('Log_working_2-way'!$D144))</f>
        <v>2.1699807722915003</v>
      </c>
      <c r="L145" s="37">
        <f t="shared" si="27"/>
        <v>0.53727506426735205</v>
      </c>
      <c r="M145" s="37">
        <f t="shared" si="28"/>
        <v>0.46272493573264784</v>
      </c>
      <c r="N145" s="38">
        <v>241</v>
      </c>
      <c r="O145" s="38">
        <f t="shared" si="29"/>
        <v>107.11111111111113</v>
      </c>
      <c r="P145" s="38">
        <f t="shared" si="30"/>
        <v>125.688995215311</v>
      </c>
      <c r="Q145" s="38">
        <f t="shared" si="31"/>
        <v>115.311004784689</v>
      </c>
      <c r="R145" s="38">
        <f t="shared" si="32"/>
        <v>133.88888888888889</v>
      </c>
      <c r="S145" s="39">
        <f t="shared" si="33"/>
        <v>-8.1998936735778756</v>
      </c>
      <c r="T145" s="39">
        <f t="shared" si="34"/>
        <v>-8.1998936735778898</v>
      </c>
      <c r="U145" t="s">
        <v>358</v>
      </c>
      <c r="V145" t="s">
        <v>359</v>
      </c>
      <c r="W145" t="s">
        <v>466</v>
      </c>
      <c r="X145" t="s">
        <v>462</v>
      </c>
      <c r="Y145" s="41"/>
    </row>
    <row r="146" spans="1:25" s="35" customFormat="1" ht="15" x14ac:dyDescent="0.25">
      <c r="A146">
        <v>1.68</v>
      </c>
      <c r="B146">
        <v>2.31</v>
      </c>
      <c r="C146" s="29">
        <f t="shared" si="26"/>
        <v>2.813852813852824E-2</v>
      </c>
      <c r="D146" s="30">
        <f>IF(OR($A146="",$B146=""),"",A146*'MPTO_working_2-way'!$G145)</f>
        <v>1.7272727272727273</v>
      </c>
      <c r="E146" s="32">
        <f>IF(OR($A146="",$B146=""),"",B146*'MPTO_working_2-way'!$G145)</f>
        <v>2.3750000000000004</v>
      </c>
      <c r="F146" s="30">
        <f>IF(OR($A146="",$B146=""),"",'MPTO_working_2-way'!D145)</f>
        <v>1.7206703910614525</v>
      </c>
      <c r="G146" s="32">
        <f>IF(OR($A146="",$B146=""),"",'MPTO_working_2-way'!E145)</f>
        <v>2.3875968992248064</v>
      </c>
      <c r="H146" s="30">
        <f>IF(OR($A146="",$B146=""),"",'OddsRatio_working_2-way'!M145)</f>
        <v>1.7204748222288193</v>
      </c>
      <c r="I146" s="30">
        <f>IF(OR($A146="",$B146=""),"",'OddsRatio_working_2-way'!N145)</f>
        <v>2.3879735545878726</v>
      </c>
      <c r="J146" s="30">
        <f>IF('Log_working_2-way'!$D145="","",A146^('Log_working_2-way'!$D145))</f>
        <v>1.7174872145429791</v>
      </c>
      <c r="K146" s="32">
        <f>IF('Log_working_2-way'!$D145="","",B146^('Log_working_2-way'!$D145))</f>
        <v>2.3937530589126359</v>
      </c>
      <c r="L146" s="37">
        <f t="shared" si="27"/>
        <v>0.57894736842105265</v>
      </c>
      <c r="M146" s="37">
        <f t="shared" si="28"/>
        <v>0.42105263157894729</v>
      </c>
      <c r="N146" s="38">
        <v>242</v>
      </c>
      <c r="O146" s="38">
        <f t="shared" si="29"/>
        <v>97.952380952380949</v>
      </c>
      <c r="P146" s="38">
        <f t="shared" si="30"/>
        <v>137.23809523809524</v>
      </c>
      <c r="Q146" s="38">
        <f t="shared" si="31"/>
        <v>104.76190476190476</v>
      </c>
      <c r="R146" s="38">
        <f t="shared" si="32"/>
        <v>144.04761904761904</v>
      </c>
      <c r="S146" s="39">
        <f t="shared" si="33"/>
        <v>-6.8095238095238102</v>
      </c>
      <c r="T146" s="39">
        <f t="shared" si="34"/>
        <v>-6.809523809523796</v>
      </c>
      <c r="U146" t="s">
        <v>360</v>
      </c>
      <c r="V146" t="s">
        <v>361</v>
      </c>
      <c r="W146" t="s">
        <v>475</v>
      </c>
      <c r="X146" t="s">
        <v>462</v>
      </c>
      <c r="Y146" s="41"/>
    </row>
    <row r="147" spans="1:25" ht="15" x14ac:dyDescent="0.25">
      <c r="A147">
        <v>1.98</v>
      </c>
      <c r="B147">
        <v>1.93</v>
      </c>
      <c r="C147" s="29">
        <f t="shared" si="26"/>
        <v>2.3185220076411994E-2</v>
      </c>
      <c r="D147" s="30">
        <f>IF(OR($A147="",$B147=""),"",A147*'MPTO_working_2-way'!$G146)</f>
        <v>2.0259067357512959</v>
      </c>
      <c r="E147" s="32">
        <f>IF(OR($A147="",$B147=""),"",B147*'MPTO_working_2-way'!$G146)</f>
        <v>1.9747474747474751</v>
      </c>
      <c r="F147" s="30">
        <f>IF(OR($A147="",$B147=""),"",'MPTO_working_2-way'!D146)</f>
        <v>2.0265153523890338</v>
      </c>
      <c r="G147" s="32">
        <f>IF(OR($A147="",$B147=""),"",'MPTO_working_2-way'!E146)</f>
        <v>1.974169551066798</v>
      </c>
      <c r="H147" s="30">
        <f>IF(OR($A147="",$B147=""),"",'OddsRatio_working_2-way'!M146)</f>
        <v>2.0265298051494733</v>
      </c>
      <c r="I147" s="30">
        <f>IF(OR($A147="",$B147=""),"",'OddsRatio_working_2-way'!N146)</f>
        <v>1.9741558354989901</v>
      </c>
      <c r="J147" s="30">
        <f>IF('Log_working_2-way'!$D146="","",A147^('Log_working_2-way'!$D146))</f>
        <v>2.0268045830085555</v>
      </c>
      <c r="K147" s="32">
        <f>IF('Log_working_2-way'!$D146="","",B147^('Log_working_2-way'!$D146))</f>
        <v>1.9738951466986834</v>
      </c>
      <c r="L147" s="37">
        <f t="shared" si="27"/>
        <v>0.49360613810741677</v>
      </c>
      <c r="M147" s="37">
        <f t="shared" si="28"/>
        <v>0.50639386189258306</v>
      </c>
      <c r="N147" s="38">
        <v>243</v>
      </c>
      <c r="O147" s="38">
        <f t="shared" si="29"/>
        <v>120.27272727272728</v>
      </c>
      <c r="P147" s="38">
        <f t="shared" si="30"/>
        <v>117.09326424870468</v>
      </c>
      <c r="Q147" s="38">
        <f t="shared" si="31"/>
        <v>125.90673575129536</v>
      </c>
      <c r="R147" s="38">
        <f t="shared" si="32"/>
        <v>122.72727272727273</v>
      </c>
      <c r="S147" s="39">
        <f t="shared" si="33"/>
        <v>-5.6340084785680773</v>
      </c>
      <c r="T147" s="39">
        <f t="shared" si="34"/>
        <v>-5.6340084785680489</v>
      </c>
      <c r="U147" t="s">
        <v>362</v>
      </c>
      <c r="V147" t="s">
        <v>363</v>
      </c>
      <c r="W147" t="s">
        <v>475</v>
      </c>
      <c r="X147" t="s">
        <v>462</v>
      </c>
      <c r="Y147" s="41"/>
    </row>
    <row r="148" spans="1:25" ht="15" x14ac:dyDescent="0.25">
      <c r="A148">
        <v>1.68</v>
      </c>
      <c r="B148">
        <v>2.2999999999999998</v>
      </c>
      <c r="C148" s="29">
        <f t="shared" si="26"/>
        <v>3.002070393374745E-2</v>
      </c>
      <c r="D148" s="30">
        <f>IF(OR($A148="",$B148=""),"",A148*'MPTO_working_2-way'!$G147)</f>
        <v>1.7304347826086957</v>
      </c>
      <c r="E148" s="32">
        <f>IF(OR($A148="",$B148=""),"",B148*'MPTO_working_2-way'!$G147)</f>
        <v>2.3690476190476191</v>
      </c>
      <c r="F148" s="30">
        <f>IF(OR($A148="",$B148=""),"",'MPTO_working_2-way'!D147)</f>
        <v>1.7234611953612846</v>
      </c>
      <c r="G148" s="32">
        <f>IF(OR($A148="",$B148=""),"",'MPTO_working_2-way'!E147)</f>
        <v>2.3822441430332923</v>
      </c>
      <c r="H148" s="30">
        <f>IF(OR($A148="",$B148=""),"",'OddsRatio_working_2-way'!M147)</f>
        <v>1.7232405706795793</v>
      </c>
      <c r="I148" s="30">
        <f>IF(OR($A148="",$B148=""),"",'OddsRatio_working_2-way'!N147)</f>
        <v>2.3826657968874305</v>
      </c>
      <c r="J148" s="30">
        <f>IF('Log_working_2-way'!$D147="","",A148^('Log_working_2-way'!$D147))</f>
        <v>1.7200813813896441</v>
      </c>
      <c r="K148" s="32">
        <f>IF('Log_working_2-way'!$D147="","",B148^('Log_working_2-way'!$D147))</f>
        <v>2.3887319209255629</v>
      </c>
      <c r="L148" s="37">
        <f t="shared" si="27"/>
        <v>0.57788944723618085</v>
      </c>
      <c r="M148" s="37">
        <f t="shared" si="28"/>
        <v>0.42211055276381909</v>
      </c>
      <c r="N148" s="38">
        <v>244</v>
      </c>
      <c r="O148" s="38">
        <f t="shared" si="29"/>
        <v>98.761904761904731</v>
      </c>
      <c r="P148" s="38">
        <f t="shared" si="30"/>
        <v>137.91304347826085</v>
      </c>
      <c r="Q148" s="38">
        <f t="shared" si="31"/>
        <v>106.08695652173914</v>
      </c>
      <c r="R148" s="38">
        <f t="shared" si="32"/>
        <v>145.23809523809524</v>
      </c>
      <c r="S148" s="39">
        <f t="shared" si="33"/>
        <v>-7.3250517598344089</v>
      </c>
      <c r="T148" s="39">
        <f t="shared" si="34"/>
        <v>-7.3250517598343947</v>
      </c>
      <c r="U148" t="s">
        <v>364</v>
      </c>
      <c r="V148" t="s">
        <v>365</v>
      </c>
      <c r="W148" t="s">
        <v>475</v>
      </c>
      <c r="X148" t="s">
        <v>462</v>
      </c>
      <c r="Y148" s="41"/>
    </row>
    <row r="149" spans="1:25" ht="15" x14ac:dyDescent="0.25">
      <c r="A149">
        <v>2.08</v>
      </c>
      <c r="B149">
        <v>1.83</v>
      </c>
      <c r="C149" s="29">
        <f t="shared" si="26"/>
        <v>2.7217318200924545E-2</v>
      </c>
      <c r="D149" s="30">
        <f>IF(OR($A149="",$B149=""),"",A149*'MPTO_working_2-way'!$G148)</f>
        <v>2.136612021857923</v>
      </c>
      <c r="E149" s="32">
        <f>IF(OR($A149="",$B149=""),"",B149*'MPTO_working_2-way'!$G148)</f>
        <v>1.8798076923076921</v>
      </c>
      <c r="F149" s="30">
        <f>IF(OR($A149="",$B149=""),"",'MPTO_working_2-way'!D148)</f>
        <v>2.1405916094927453</v>
      </c>
      <c r="G149" s="32">
        <f>IF(OR($A149="",$B149=""),"",'MPTO_working_2-way'!E148)</f>
        <v>1.8767379942806428</v>
      </c>
      <c r="H149" s="30">
        <f>IF(OR($A149="",$B149=""),"",'OddsRatio_working_2-way'!M148)</f>
        <v>2.1407036509440598</v>
      </c>
      <c r="I149" s="30">
        <f>IF(OR($A149="",$B149=""),"",'OddsRatio_working_2-way'!N148)</f>
        <v>1.8766518798921943</v>
      </c>
      <c r="J149" s="30">
        <f>IF('Log_working_2-way'!$D148="","",A149^('Log_working_2-way'!$D148))</f>
        <v>2.1425119645428072</v>
      </c>
      <c r="K149" s="32">
        <f>IF('Log_working_2-way'!$D148="","",B149^('Log_working_2-way'!$D148))</f>
        <v>1.875264356990918</v>
      </c>
      <c r="L149" s="37">
        <f t="shared" si="27"/>
        <v>0.46803069053708451</v>
      </c>
      <c r="M149" s="37">
        <f t="shared" si="28"/>
        <v>0.53196930946291565</v>
      </c>
      <c r="N149" s="38">
        <v>245</v>
      </c>
      <c r="O149" s="38">
        <f t="shared" si="29"/>
        <v>127.21153846153847</v>
      </c>
      <c r="P149" s="38">
        <f t="shared" si="30"/>
        <v>111.12021857923497</v>
      </c>
      <c r="Q149" s="38">
        <f t="shared" si="31"/>
        <v>133.879781420765</v>
      </c>
      <c r="R149" s="38">
        <f t="shared" si="32"/>
        <v>117.78846153846153</v>
      </c>
      <c r="S149" s="39">
        <f t="shared" si="33"/>
        <v>-6.6682429592265322</v>
      </c>
      <c r="T149" s="39">
        <f t="shared" si="34"/>
        <v>-6.6682429592265606</v>
      </c>
      <c r="U149" t="s">
        <v>78</v>
      </c>
      <c r="V149" t="s">
        <v>75</v>
      </c>
      <c r="W149" t="s">
        <v>136</v>
      </c>
      <c r="X149" t="s">
        <v>462</v>
      </c>
      <c r="Y149" s="41"/>
    </row>
    <row r="150" spans="1:25" ht="15" x14ac:dyDescent="0.25">
      <c r="A150">
        <v>2.2000000000000002</v>
      </c>
      <c r="B150">
        <v>1.74</v>
      </c>
      <c r="C150" s="29">
        <f t="shared" si="26"/>
        <v>2.925809822361547E-2</v>
      </c>
      <c r="D150" s="30">
        <f>IF(OR($A150="",$B150=""),"",A150*'MPTO_working_2-way'!$G149)</f>
        <v>2.264367816091954</v>
      </c>
      <c r="E150" s="32">
        <f>IF(OR($A150="",$B150=""),"",B150*'MPTO_working_2-way'!$G149)</f>
        <v>1.790909090909091</v>
      </c>
      <c r="F150" s="30">
        <f>IF(OR($A150="",$B150=""),"",'MPTO_working_2-way'!D149)</f>
        <v>2.2731591448931119</v>
      </c>
      <c r="G150" s="32">
        <f>IF(OR($A150="",$B150=""),"",'MPTO_working_2-way'!E149)</f>
        <v>1.78544776119403</v>
      </c>
      <c r="H150" s="30">
        <f>IF(OR($A150="",$B150=""),"",'OddsRatio_working_2-way'!M149)</f>
        <v>2.2734290799340271</v>
      </c>
      <c r="I150" s="30">
        <f>IF(OR($A150="",$B150=""),"",'OddsRatio_working_2-way'!N149)</f>
        <v>1.7852812659593167</v>
      </c>
      <c r="J150" s="30">
        <f>IF('Log_working_2-way'!$D149="","",A150^('Log_working_2-way'!$D149))</f>
        <v>2.2774497365044657</v>
      </c>
      <c r="K150" s="32">
        <f>IF('Log_working_2-way'!$D149="","",B150^('Log_working_2-way'!$D149))</f>
        <v>1.7828096647750074</v>
      </c>
      <c r="L150" s="37">
        <f t="shared" si="27"/>
        <v>0.44162436548223349</v>
      </c>
      <c r="M150" s="37">
        <f t="shared" si="28"/>
        <v>0.55837563451776651</v>
      </c>
      <c r="N150" s="38">
        <v>246</v>
      </c>
      <c r="O150" s="38">
        <f t="shared" si="29"/>
        <v>134.18181818181819</v>
      </c>
      <c r="P150" s="38">
        <f t="shared" si="30"/>
        <v>104.62068965517241</v>
      </c>
      <c r="Q150" s="38">
        <f t="shared" si="31"/>
        <v>141.37931034482759</v>
      </c>
      <c r="R150" s="38">
        <f t="shared" si="32"/>
        <v>111.81818181818181</v>
      </c>
      <c r="S150" s="39">
        <f t="shared" si="33"/>
        <v>-7.1974921630094002</v>
      </c>
      <c r="T150" s="39">
        <f t="shared" si="34"/>
        <v>-7.1974921630094002</v>
      </c>
      <c r="U150" t="s">
        <v>366</v>
      </c>
      <c r="V150" t="s">
        <v>367</v>
      </c>
      <c r="W150" t="s">
        <v>467</v>
      </c>
      <c r="X150" t="s">
        <v>462</v>
      </c>
      <c r="Y150" s="41"/>
    </row>
    <row r="151" spans="1:25" ht="15" x14ac:dyDescent="0.25">
      <c r="A151">
        <v>1.99</v>
      </c>
      <c r="B151">
        <v>1.92</v>
      </c>
      <c r="C151" s="29">
        <f t="shared" si="26"/>
        <v>2.3345896147403788E-2</v>
      </c>
      <c r="D151" s="30">
        <f>IF(OR($A151="",$B151=""),"",A151*'MPTO_working_2-way'!$G150)</f>
        <v>2.0364583333333335</v>
      </c>
      <c r="E151" s="32">
        <f>IF(OR($A151="",$B151=""),"",B151*'MPTO_working_2-way'!$G150)</f>
        <v>1.9648241206030153</v>
      </c>
      <c r="F151" s="30">
        <f>IF(OR($A151="",$B151=""),"",'MPTO_working_2-way'!D150)</f>
        <v>2.0373253705876082</v>
      </c>
      <c r="G151" s="32">
        <f>IF(OR($A151="",$B151=""),"",'MPTO_working_2-way'!E150)</f>
        <v>1.9640176827387685</v>
      </c>
      <c r="H151" s="30">
        <f>IF(OR($A151="",$B151=""),"",'OddsRatio_working_2-way'!M150)</f>
        <v>2.0373461122121879</v>
      </c>
      <c r="I151" s="30">
        <f>IF(OR($A151="",$B151=""),"",'OddsRatio_working_2-way'!N150)</f>
        <v>1.9639984073082948</v>
      </c>
      <c r="J151" s="30">
        <f>IF('Log_working_2-way'!$D150="","",A151^('Log_working_2-way'!$D150))</f>
        <v>2.0377376988644484</v>
      </c>
      <c r="K151" s="32">
        <f>IF('Log_working_2-way'!$D150="","",B151^('Log_working_2-way'!$D150))</f>
        <v>1.9636346459170313</v>
      </c>
      <c r="L151" s="37">
        <f t="shared" si="27"/>
        <v>0.49104859335038359</v>
      </c>
      <c r="M151" s="37">
        <f t="shared" si="28"/>
        <v>0.50895140664961636</v>
      </c>
      <c r="N151" s="38">
        <v>247</v>
      </c>
      <c r="O151" s="38">
        <f t="shared" si="29"/>
        <v>122.8793969849246</v>
      </c>
      <c r="P151" s="38">
        <f t="shared" si="30"/>
        <v>118.35416666666669</v>
      </c>
      <c r="Q151" s="38">
        <f t="shared" si="31"/>
        <v>128.64583333333334</v>
      </c>
      <c r="R151" s="38">
        <f t="shared" si="32"/>
        <v>124.12060301507536</v>
      </c>
      <c r="S151" s="39">
        <f t="shared" si="33"/>
        <v>-5.766436348408746</v>
      </c>
      <c r="T151" s="39">
        <f t="shared" si="34"/>
        <v>-5.7664363484086749</v>
      </c>
      <c r="U151" t="s">
        <v>368</v>
      </c>
      <c r="V151" t="s">
        <v>369</v>
      </c>
      <c r="W151" t="s">
        <v>467</v>
      </c>
      <c r="X151" t="s">
        <v>462</v>
      </c>
      <c r="Y151" s="41"/>
    </row>
    <row r="152" spans="1:25" ht="15" x14ac:dyDescent="0.25">
      <c r="A152">
        <v>2.04</v>
      </c>
      <c r="B152">
        <v>1.88</v>
      </c>
      <c r="C152" s="29">
        <f t="shared" si="26"/>
        <v>2.2110972048393851E-2</v>
      </c>
      <c r="D152" s="30">
        <f>IF(OR($A152="",$B152=""),"",A152*'MPTO_working_2-way'!$G151)</f>
        <v>2.0851063829787235</v>
      </c>
      <c r="E152" s="32">
        <f>IF(OR($A152="",$B152=""),"",B152*'MPTO_working_2-way'!$G151)</f>
        <v>1.9215686274509802</v>
      </c>
      <c r="F152" s="30">
        <f>IF(OR($A152="",$B152=""),"",'MPTO_working_2-way'!D151)</f>
        <v>2.087070091423596</v>
      </c>
      <c r="G152" s="32">
        <f>IF(OR($A152="",$B152=""),"",'MPTO_working_2-way'!E151)</f>
        <v>1.9199038846615937</v>
      </c>
      <c r="H152" s="30">
        <f>IF(OR($A152="",$B152=""),"",'OddsRatio_working_2-way'!M151)</f>
        <v>2.0871146130092182</v>
      </c>
      <c r="I152" s="30">
        <f>IF(OR($A152="",$B152=""),"",'OddsRatio_working_2-way'!N151)</f>
        <v>1.9198662110077995</v>
      </c>
      <c r="J152" s="30">
        <f>IF('Log_working_2-way'!$D151="","",A152^('Log_working_2-way'!$D151))</f>
        <v>2.0880014698245399</v>
      </c>
      <c r="K152" s="32">
        <f>IF('Log_working_2-way'!$D151="","",B152^('Log_working_2-way'!$D151))</f>
        <v>1.9191164053861676</v>
      </c>
      <c r="L152" s="37">
        <f t="shared" si="27"/>
        <v>0.47959183673469385</v>
      </c>
      <c r="M152" s="37">
        <f t="shared" si="28"/>
        <v>0.52040816326530615</v>
      </c>
      <c r="N152" s="38">
        <v>248</v>
      </c>
      <c r="O152" s="38">
        <f t="shared" si="29"/>
        <v>126.43137254901961</v>
      </c>
      <c r="P152" s="38">
        <f t="shared" si="30"/>
        <v>116.08510638297869</v>
      </c>
      <c r="Q152" s="38">
        <f t="shared" si="31"/>
        <v>131.91489361702128</v>
      </c>
      <c r="R152" s="38">
        <f t="shared" si="32"/>
        <v>121.56862745098039</v>
      </c>
      <c r="S152" s="39">
        <f t="shared" si="33"/>
        <v>-5.4835210680016644</v>
      </c>
      <c r="T152" s="39">
        <f t="shared" si="34"/>
        <v>-5.4835210680016928</v>
      </c>
      <c r="U152" t="s">
        <v>370</v>
      </c>
      <c r="V152" t="s">
        <v>371</v>
      </c>
      <c r="W152" t="s">
        <v>467</v>
      </c>
      <c r="X152" t="s">
        <v>462</v>
      </c>
      <c r="Y152" s="41"/>
    </row>
    <row r="153" spans="1:25" ht="15" x14ac:dyDescent="0.25">
      <c r="A153">
        <v>1.88</v>
      </c>
      <c r="B153">
        <v>2.02</v>
      </c>
      <c r="C153" s="29">
        <f t="shared" si="26"/>
        <v>2.6964398567516312E-2</v>
      </c>
      <c r="D153" s="30">
        <f>IF(OR($A153="",$B153=""),"",A153*'MPTO_working_2-way'!$G152)</f>
        <v>1.9306930693069306</v>
      </c>
      <c r="E153" s="32">
        <f>IF(OR($A153="",$B153=""),"",B153*'MPTO_working_2-way'!$G152)</f>
        <v>2.0744680851063828</v>
      </c>
      <c r="F153" s="30">
        <f>IF(OR($A153="",$B153=""),"",'MPTO_working_2-way'!D152)</f>
        <v>1.9288906948394962</v>
      </c>
      <c r="G153" s="32">
        <f>IF(OR($A153="",$B153=""),"",'MPTO_working_2-way'!E152)</f>
        <v>2.0765529308836395</v>
      </c>
      <c r="H153" s="30">
        <f>IF(OR($A153="",$B153=""),"",'OddsRatio_working_2-way'!M152)</f>
        <v>1.9288407280256479</v>
      </c>
      <c r="I153" s="30">
        <f>IF(OR($A153="",$B153=""),"",'OddsRatio_working_2-way'!N152)</f>
        <v>2.0766108438479098</v>
      </c>
      <c r="J153" s="30">
        <f>IF('Log_working_2-way'!$D152="","",A153^('Log_working_2-way'!$D152))</f>
        <v>1.9280257534933587</v>
      </c>
      <c r="K153" s="32">
        <f>IF('Log_working_2-way'!$D152="","",B153^('Log_working_2-way'!$D152))</f>
        <v>2.0775563029751076</v>
      </c>
      <c r="L153" s="37">
        <f t="shared" si="27"/>
        <v>0.517948717948718</v>
      </c>
      <c r="M153" s="37">
        <f t="shared" si="28"/>
        <v>0.48205128205128212</v>
      </c>
      <c r="N153" s="38">
        <v>249</v>
      </c>
      <c r="O153" s="38">
        <f t="shared" si="29"/>
        <v>116.55319148936167</v>
      </c>
      <c r="P153" s="38">
        <f t="shared" si="30"/>
        <v>125.73267326732675</v>
      </c>
      <c r="Q153" s="38">
        <f t="shared" si="31"/>
        <v>123.26732673267327</v>
      </c>
      <c r="R153" s="38">
        <f t="shared" si="32"/>
        <v>132.44680851063831</v>
      </c>
      <c r="S153" s="39">
        <f t="shared" si="33"/>
        <v>-6.7141352433116026</v>
      </c>
      <c r="T153" s="39">
        <f t="shared" si="34"/>
        <v>-6.71413524331156</v>
      </c>
      <c r="U153" t="s">
        <v>372</v>
      </c>
      <c r="V153" t="s">
        <v>373</v>
      </c>
      <c r="W153" t="s">
        <v>467</v>
      </c>
      <c r="X153" t="s">
        <v>462</v>
      </c>
      <c r="Y153" s="41"/>
    </row>
    <row r="154" spans="1:25" s="35" customFormat="1" ht="15" x14ac:dyDescent="0.25">
      <c r="A154">
        <v>2.04</v>
      </c>
      <c r="B154">
        <v>1.87</v>
      </c>
      <c r="C154" s="29">
        <f t="shared" si="26"/>
        <v>2.4955436720142554E-2</v>
      </c>
      <c r="D154" s="30">
        <f>IF(OR($A154="",$B154=""),"",A154*'MPTO_working_2-way'!$G153)</f>
        <v>2.0909090909090908</v>
      </c>
      <c r="E154" s="32">
        <f>IF(OR($A154="",$B154=""),"",B154*'MPTO_working_2-way'!$G153)</f>
        <v>1.9166666666666667</v>
      </c>
      <c r="F154" s="30">
        <f>IF(OR($A154="",$B154=""),"",'MPTO_working_2-way'!D153)</f>
        <v>2.0932835820895521</v>
      </c>
      <c r="G154" s="32">
        <f>IF(OR($A154="",$B154=""),"",'MPTO_working_2-way'!E153)</f>
        <v>1.9146757679180888</v>
      </c>
      <c r="H154" s="30">
        <f>IF(OR($A154="",$B154=""),"",'OddsRatio_working_2-way'!M153)</f>
        <v>2.0933445471810685</v>
      </c>
      <c r="I154" s="30">
        <f>IF(OR($A154="",$B154=""),"",'OddsRatio_working_2-way'!N153)</f>
        <v>1.9146247654303168</v>
      </c>
      <c r="J154" s="30">
        <f>IF('Log_working_2-way'!$D153="","",A154^('Log_working_2-way'!$D153))</f>
        <v>2.0944198529941209</v>
      </c>
      <c r="K154" s="32">
        <f>IF('Log_working_2-way'!$D153="","",B154^('Log_working_2-way'!$D153))</f>
        <v>1.9137261145840778</v>
      </c>
      <c r="L154" s="37">
        <f t="shared" si="27"/>
        <v>0.47826086956521741</v>
      </c>
      <c r="M154" s="37">
        <f t="shared" si="28"/>
        <v>0.52173913043478259</v>
      </c>
      <c r="N154" s="38">
        <v>250</v>
      </c>
      <c r="O154" s="38">
        <f t="shared" si="29"/>
        <v>127.45098039215685</v>
      </c>
      <c r="P154" s="38">
        <f t="shared" si="30"/>
        <v>116.31016042780747</v>
      </c>
      <c r="Q154" s="38">
        <f t="shared" si="31"/>
        <v>133.68983957219248</v>
      </c>
      <c r="R154" s="38">
        <f t="shared" si="32"/>
        <v>122.54901960784314</v>
      </c>
      <c r="S154" s="39">
        <f t="shared" si="33"/>
        <v>-6.2388591800356323</v>
      </c>
      <c r="T154" s="39">
        <f t="shared" si="34"/>
        <v>-6.2388591800356608</v>
      </c>
      <c r="U154" t="s">
        <v>374</v>
      </c>
      <c r="V154" t="s">
        <v>375</v>
      </c>
      <c r="W154" t="s">
        <v>467</v>
      </c>
      <c r="X154" t="s">
        <v>462</v>
      </c>
      <c r="Y154" s="41"/>
    </row>
    <row r="155" spans="1:25" ht="15" x14ac:dyDescent="0.25">
      <c r="A155">
        <v>1.98</v>
      </c>
      <c r="B155">
        <v>1.93</v>
      </c>
      <c r="C155" s="29">
        <f t="shared" si="26"/>
        <v>2.3185220076411994E-2</v>
      </c>
      <c r="D155" s="30">
        <f>IF(OR($A155="",$B155=""),"",A155*'MPTO_working_2-way'!$G154)</f>
        <v>2.0259067357512959</v>
      </c>
      <c r="E155" s="32">
        <f>IF(OR($A155="",$B155=""),"",B155*'MPTO_working_2-way'!$G154)</f>
        <v>1.9747474747474751</v>
      </c>
      <c r="F155" s="30">
        <f>IF(OR($A155="",$B155=""),"",'MPTO_working_2-way'!D154)</f>
        <v>2.0265153523890338</v>
      </c>
      <c r="G155" s="32">
        <f>IF(OR($A155="",$B155=""),"",'MPTO_working_2-way'!E154)</f>
        <v>1.974169551066798</v>
      </c>
      <c r="H155" s="30">
        <f>IF(OR($A155="",$B155=""),"",'OddsRatio_working_2-way'!M154)</f>
        <v>2.0265298051494733</v>
      </c>
      <c r="I155" s="30">
        <f>IF(OR($A155="",$B155=""),"",'OddsRatio_working_2-way'!N154)</f>
        <v>1.9741558354989901</v>
      </c>
      <c r="J155" s="30">
        <f>IF('Log_working_2-way'!$D154="","",A155^('Log_working_2-way'!$D154))</f>
        <v>2.0268045830085555</v>
      </c>
      <c r="K155" s="32">
        <f>IF('Log_working_2-way'!$D154="","",B155^('Log_working_2-way'!$D154))</f>
        <v>1.9738951466986834</v>
      </c>
      <c r="L155" s="37">
        <f t="shared" si="27"/>
        <v>0.49360613810741677</v>
      </c>
      <c r="M155" s="37">
        <f t="shared" si="28"/>
        <v>0.50639386189258306</v>
      </c>
      <c r="N155" s="38">
        <v>251</v>
      </c>
      <c r="O155" s="38">
        <f t="shared" si="29"/>
        <v>124.23232323232325</v>
      </c>
      <c r="P155" s="38">
        <f t="shared" si="30"/>
        <v>120.94818652849743</v>
      </c>
      <c r="Q155" s="38">
        <f t="shared" si="31"/>
        <v>130.05181347150261</v>
      </c>
      <c r="R155" s="38">
        <f t="shared" si="32"/>
        <v>126.76767676767678</v>
      </c>
      <c r="S155" s="39">
        <f t="shared" si="33"/>
        <v>-5.819490239179359</v>
      </c>
      <c r="T155" s="39">
        <f t="shared" si="34"/>
        <v>-5.8194902391793448</v>
      </c>
      <c r="U155" t="s">
        <v>376</v>
      </c>
      <c r="V155" t="s">
        <v>377</v>
      </c>
      <c r="W155" t="s">
        <v>467</v>
      </c>
      <c r="X155" t="s">
        <v>462</v>
      </c>
      <c r="Y155" s="41"/>
    </row>
    <row r="156" spans="1:25" ht="15" x14ac:dyDescent="0.25">
      <c r="A156">
        <v>1.61</v>
      </c>
      <c r="B156">
        <v>2.44</v>
      </c>
      <c r="C156" s="29">
        <f t="shared" si="26"/>
        <v>3.0954077996130813E-2</v>
      </c>
      <c r="D156" s="30">
        <f>IF(OR($A156="",$B156=""),"",A156*'MPTO_working_2-way'!$G155)</f>
        <v>1.6598360655737707</v>
      </c>
      <c r="E156" s="32">
        <f>IF(OR($A156="",$B156=""),"",B156*'MPTO_working_2-way'!$G155)</f>
        <v>2.5155279503105592</v>
      </c>
      <c r="F156" s="30">
        <f>IF(OR($A156="",$B156=""),"",'MPTO_working_2-way'!D155)</f>
        <v>1.6511432414256895</v>
      </c>
      <c r="G156" s="32">
        <f>IF(OR($A156="",$B156=""),"",'MPTO_working_2-way'!E155)</f>
        <v>2.5357603924606251</v>
      </c>
      <c r="H156" s="30">
        <f>IF(OR($A156="",$B156=""),"",'OddsRatio_working_2-way'!M155)</f>
        <v>1.6508541396588881</v>
      </c>
      <c r="I156" s="30">
        <f>IF(OR($A156="",$B156=""),"",'OddsRatio_working_2-way'!N155)</f>
        <v>2.5364425591947519</v>
      </c>
      <c r="J156" s="30">
        <f>IF('Log_working_2-way'!$D155="","",A156^('Log_working_2-way'!$D155))</f>
        <v>1.6469079427617141</v>
      </c>
      <c r="K156" s="32">
        <f>IF('Log_working_2-way'!$D155="","",B156^('Log_working_2-way'!$D155))</f>
        <v>2.5458149976190665</v>
      </c>
      <c r="L156" s="37">
        <f t="shared" si="27"/>
        <v>0.60246913580246908</v>
      </c>
      <c r="M156" s="37">
        <f t="shared" si="28"/>
        <v>0.39753086419753081</v>
      </c>
      <c r="N156" s="38">
        <v>252</v>
      </c>
      <c r="O156" s="38">
        <f t="shared" si="29"/>
        <v>95.478260869565233</v>
      </c>
      <c r="P156" s="38">
        <f t="shared" si="30"/>
        <v>148.72131147540983</v>
      </c>
      <c r="Q156" s="38">
        <f t="shared" si="31"/>
        <v>103.27868852459017</v>
      </c>
      <c r="R156" s="38">
        <f t="shared" si="32"/>
        <v>156.52173913043478</v>
      </c>
      <c r="S156" s="39">
        <f t="shared" si="33"/>
        <v>-7.800427655024933</v>
      </c>
      <c r="T156" s="39">
        <f t="shared" si="34"/>
        <v>-7.8004276550249472</v>
      </c>
      <c r="U156" t="s">
        <v>378</v>
      </c>
      <c r="V156" t="s">
        <v>379</v>
      </c>
      <c r="W156" t="s">
        <v>467</v>
      </c>
      <c r="X156" t="s">
        <v>462</v>
      </c>
      <c r="Y156" s="41"/>
    </row>
    <row r="157" spans="1:25" ht="15" x14ac:dyDescent="0.25">
      <c r="A157">
        <v>1.81</v>
      </c>
      <c r="B157">
        <v>2</v>
      </c>
      <c r="C157" s="29">
        <f t="shared" si="26"/>
        <v>5.2486187845303789E-2</v>
      </c>
      <c r="D157" s="30">
        <f>IF(OR($A157="",$B157=""),"",A157*'MPTO_working_2-way'!$G156)</f>
        <v>1.9049999999999998</v>
      </c>
      <c r="E157" s="32">
        <f>IF(OR($A157="",$B157=""),"",B157*'MPTO_working_2-way'!$G156)</f>
        <v>2.1049723756906076</v>
      </c>
      <c r="F157" s="30">
        <f>IF(OR($A157="",$B157=""),"",'MPTO_working_2-way'!D156)</f>
        <v>1.9002624671916009</v>
      </c>
      <c r="G157" s="32">
        <f>IF(OR($A157="",$B157=""),"",'MPTO_working_2-way'!E156)</f>
        <v>2.1107871720116615</v>
      </c>
      <c r="H157" s="30">
        <f>IF(OR($A157="",$B157=""),"",'OddsRatio_working_2-way'!M156)</f>
        <v>1.8999999999999992</v>
      </c>
      <c r="I157" s="30">
        <f>IF(OR($A157="",$B157=""),"",'OddsRatio_working_2-way'!N156)</f>
        <v>2.1111111111111112</v>
      </c>
      <c r="J157" s="30">
        <f>IF('Log_working_2-way'!$D156="","",A157^('Log_working_2-way'!$D156))</f>
        <v>1.8978153207280555</v>
      </c>
      <c r="K157" s="32">
        <f>IF('Log_working_2-way'!$D156="","",B157^('Log_working_2-way'!$D156))</f>
        <v>2.1138148090273745</v>
      </c>
      <c r="L157" s="37">
        <f t="shared" si="27"/>
        <v>0.52493438320209984</v>
      </c>
      <c r="M157" s="37">
        <f t="shared" si="28"/>
        <v>0.47506561679790033</v>
      </c>
      <c r="N157" s="38">
        <v>253</v>
      </c>
      <c r="O157" s="38">
        <f t="shared" si="29"/>
        <v>113.22099447513813</v>
      </c>
      <c r="P157" s="38">
        <f t="shared" si="30"/>
        <v>126.5</v>
      </c>
      <c r="Q157" s="38">
        <f t="shared" si="31"/>
        <v>126.5</v>
      </c>
      <c r="R157" s="38">
        <f t="shared" si="32"/>
        <v>139.77900552486187</v>
      </c>
      <c r="S157" s="39">
        <f t="shared" si="33"/>
        <v>-13.279005524861873</v>
      </c>
      <c r="T157" s="39">
        <f t="shared" si="34"/>
        <v>-13.279005524861873</v>
      </c>
      <c r="U157" t="s">
        <v>380</v>
      </c>
      <c r="V157" t="s">
        <v>381</v>
      </c>
      <c r="W157" t="s">
        <v>468</v>
      </c>
      <c r="X157" t="s">
        <v>462</v>
      </c>
      <c r="Y157" s="41"/>
    </row>
    <row r="158" spans="1:25" ht="15" x14ac:dyDescent="0.25">
      <c r="A158">
        <v>2.02</v>
      </c>
      <c r="B158">
        <v>1.8</v>
      </c>
      <c r="C158" s="29">
        <f t="shared" si="26"/>
        <v>5.0605060506050625E-2</v>
      </c>
      <c r="D158" s="30">
        <f>IF(OR($A158="",$B158=""),"",A158*'MPTO_working_2-way'!$G157)</f>
        <v>2.1222222222222222</v>
      </c>
      <c r="E158" s="32">
        <f>IF(OR($A158="",$B158=""),"",B158*'MPTO_working_2-way'!$G157)</f>
        <v>1.8910891089108912</v>
      </c>
      <c r="F158" s="30">
        <f>IF(OR($A158="",$B158=""),"",'MPTO_working_2-way'!D157)</f>
        <v>2.1288056206088992</v>
      </c>
      <c r="G158" s="32">
        <f>IF(OR($A158="",$B158=""),"",'MPTO_working_2-way'!E157)</f>
        <v>1.8858921161825728</v>
      </c>
      <c r="H158" s="30">
        <f>IF(OR($A158="",$B158=""),"",'OddsRatio_working_2-way'!M157)</f>
        <v>2.1291589790636212</v>
      </c>
      <c r="I158" s="30">
        <f>IF(OR($A158="",$B158=""),"",'OddsRatio_working_2-way'!N157)</f>
        <v>1.8856148855400954</v>
      </c>
      <c r="J158" s="30">
        <f>IF('Log_working_2-way'!$D157="","",A158^('Log_working_2-way'!$D157))</f>
        <v>2.1322170385907109</v>
      </c>
      <c r="K158" s="32">
        <f>IF('Log_working_2-way'!$D157="","",B158^('Log_working_2-way'!$D157))</f>
        <v>1.8832228856435711</v>
      </c>
      <c r="L158" s="37">
        <f t="shared" si="27"/>
        <v>0.47120418848167539</v>
      </c>
      <c r="M158" s="37">
        <f t="shared" si="28"/>
        <v>0.52879581151832455</v>
      </c>
      <c r="N158" s="38">
        <v>254</v>
      </c>
      <c r="O158" s="38">
        <f t="shared" si="29"/>
        <v>128.25742574257427</v>
      </c>
      <c r="P158" s="38">
        <f t="shared" si="30"/>
        <v>112.88888888888889</v>
      </c>
      <c r="Q158" s="38">
        <f t="shared" si="31"/>
        <v>141.11111111111111</v>
      </c>
      <c r="R158" s="38">
        <f t="shared" si="32"/>
        <v>125.74257425742574</v>
      </c>
      <c r="S158" s="39">
        <f t="shared" si="33"/>
        <v>-12.853685368536844</v>
      </c>
      <c r="T158" s="39">
        <f t="shared" si="34"/>
        <v>-12.853685368536858</v>
      </c>
      <c r="U158" t="s">
        <v>382</v>
      </c>
      <c r="V158" t="s">
        <v>383</v>
      </c>
      <c r="W158" t="s">
        <v>468</v>
      </c>
      <c r="X158" t="s">
        <v>462</v>
      </c>
      <c r="Y158" s="41"/>
    </row>
    <row r="159" spans="1:25" ht="15" x14ac:dyDescent="0.25">
      <c r="A159">
        <v>1.76</v>
      </c>
      <c r="B159">
        <v>2.04</v>
      </c>
      <c r="C159" s="29">
        <f t="shared" si="26"/>
        <v>5.8377896613190705E-2</v>
      </c>
      <c r="D159" s="30">
        <f>IF(OR($A159="",$B159=""),"",A159*'MPTO_working_2-way'!$G158)</f>
        <v>1.8627450980392157</v>
      </c>
      <c r="E159" s="32">
        <f>IF(OR($A159="",$B159=""),"",B159*'MPTO_working_2-way'!$G158)</f>
        <v>2.1590909090909092</v>
      </c>
      <c r="F159" s="30">
        <f>IF(OR($A159="",$B159=""),"",'MPTO_working_2-way'!D158)</f>
        <v>1.8553121124431584</v>
      </c>
      <c r="G159" s="32">
        <f>IF(OR($A159="",$B159=""),"",'MPTO_working_2-way'!E158)</f>
        <v>2.1691638472692123</v>
      </c>
      <c r="H159" s="30">
        <f>IF(OR($A159="",$B159=""),"",'OddsRatio_working_2-way'!M158)</f>
        <v>1.8548504142651103</v>
      </c>
      <c r="I159" s="30">
        <f>IF(OR($A159="",$B159=""),"",'OddsRatio_working_2-way'!N158)</f>
        <v>2.1697953037312039</v>
      </c>
      <c r="J159" s="30">
        <f>IF('Log_working_2-way'!$D158="","",A159^('Log_working_2-way'!$D158))</f>
        <v>1.8514116002933902</v>
      </c>
      <c r="K159" s="32">
        <f>IF('Log_working_2-way'!$D158="","",B159^('Log_working_2-way'!$D158))</f>
        <v>2.1745200554608113</v>
      </c>
      <c r="L159" s="37">
        <f t="shared" si="27"/>
        <v>0.5368421052631579</v>
      </c>
      <c r="M159" s="37">
        <f t="shared" si="28"/>
        <v>0.4631578947368421</v>
      </c>
      <c r="N159" s="38">
        <v>255</v>
      </c>
      <c r="O159" s="38">
        <f t="shared" si="29"/>
        <v>110.11363636363637</v>
      </c>
      <c r="P159" s="38">
        <f t="shared" si="30"/>
        <v>130.00000000000003</v>
      </c>
      <c r="Q159" s="38">
        <f t="shared" si="31"/>
        <v>125</v>
      </c>
      <c r="R159" s="38">
        <f t="shared" si="32"/>
        <v>144.88636363636365</v>
      </c>
      <c r="S159" s="39">
        <f t="shared" si="33"/>
        <v>-14.886363636363626</v>
      </c>
      <c r="T159" s="39">
        <f t="shared" si="34"/>
        <v>-14.886363636363626</v>
      </c>
      <c r="U159" t="s">
        <v>384</v>
      </c>
      <c r="V159" t="s">
        <v>385</v>
      </c>
      <c r="W159" t="s">
        <v>468</v>
      </c>
      <c r="X159" t="s">
        <v>462</v>
      </c>
      <c r="Y159" s="41"/>
    </row>
    <row r="160" spans="1:25" ht="15" x14ac:dyDescent="0.25">
      <c r="A160">
        <v>1.71</v>
      </c>
      <c r="B160">
        <v>2.25</v>
      </c>
      <c r="C160" s="29">
        <f t="shared" si="26"/>
        <v>2.9239766081871288E-2</v>
      </c>
      <c r="D160" s="30">
        <f>IF(OR($A160="",$B160=""),"",A160*'MPTO_working_2-way'!$G159)</f>
        <v>1.7599999999999998</v>
      </c>
      <c r="E160" s="32">
        <f>IF(OR($A160="",$B160=""),"",B160*'MPTO_working_2-way'!$G159)</f>
        <v>2.3157894736842106</v>
      </c>
      <c r="F160" s="30">
        <f>IF(OR($A160="",$B160=""),"",'MPTO_working_2-way'!D159)</f>
        <v>1.7538461538461536</v>
      </c>
      <c r="G160" s="32">
        <f>IF(OR($A160="",$B160=""),"",'MPTO_working_2-way'!E159)</f>
        <v>2.3265306122448979</v>
      </c>
      <c r="H160" s="30">
        <f>IF(OR($A160="",$B160=""),"",'OddsRatio_working_2-way'!M159)</f>
        <v>1.753657747256671</v>
      </c>
      <c r="I160" s="30">
        <f>IF(OR($A160="",$B160=""),"",'OddsRatio_working_2-way'!N159)</f>
        <v>2.3268622310856886</v>
      </c>
      <c r="J160" s="30">
        <f>IF('Log_working_2-way'!$D159="","",A160^('Log_working_2-way'!$D159))</f>
        <v>1.7508722508087184</v>
      </c>
      <c r="K160" s="32">
        <f>IF('Log_working_2-way'!$D159="","",B160^('Log_working_2-way'!$D159))</f>
        <v>2.331784466562643</v>
      </c>
      <c r="L160" s="37">
        <f t="shared" si="27"/>
        <v>0.56818181818181823</v>
      </c>
      <c r="M160" s="37">
        <f t="shared" si="28"/>
        <v>0.43181818181818182</v>
      </c>
      <c r="N160" s="38">
        <v>256</v>
      </c>
      <c r="O160" s="38">
        <f t="shared" si="29"/>
        <v>106.29239766081871</v>
      </c>
      <c r="P160" s="38">
        <f t="shared" si="30"/>
        <v>142.22222222222223</v>
      </c>
      <c r="Q160" s="38">
        <f t="shared" si="31"/>
        <v>113.77777777777777</v>
      </c>
      <c r="R160" s="38">
        <f t="shared" si="32"/>
        <v>149.70760233918128</v>
      </c>
      <c r="S160" s="39">
        <f t="shared" si="33"/>
        <v>-7.4853801169590639</v>
      </c>
      <c r="T160" s="39">
        <f t="shared" si="34"/>
        <v>-7.4853801169590497</v>
      </c>
      <c r="U160" t="s">
        <v>386</v>
      </c>
      <c r="V160" t="s">
        <v>387</v>
      </c>
      <c r="W160" t="s">
        <v>477</v>
      </c>
      <c r="X160" t="s">
        <v>462</v>
      </c>
      <c r="Y160" s="41"/>
    </row>
    <row r="161" spans="1:25" ht="15" x14ac:dyDescent="0.25">
      <c r="A161">
        <v>1.53</v>
      </c>
      <c r="B161">
        <v>2.65</v>
      </c>
      <c r="C161" s="29">
        <f t="shared" si="26"/>
        <v>3.0953261807867838E-2</v>
      </c>
      <c r="D161" s="30">
        <f>IF(OR($A161="",$B161=""),"",A161*'MPTO_working_2-way'!$G160)</f>
        <v>1.5773584905660378</v>
      </c>
      <c r="E161" s="32">
        <f>IF(OR($A161="",$B161=""),"",B161*'MPTO_working_2-way'!$G160)</f>
        <v>2.7320261437908497</v>
      </c>
      <c r="F161" s="30">
        <f>IF(OR($A161="",$B161=""),"",'MPTO_working_2-way'!D160)</f>
        <v>1.5671079331336362</v>
      </c>
      <c r="G161" s="32">
        <f>IF(OR($A161="",$B161=""),"",'MPTO_working_2-way'!E160)</f>
        <v>2.7633327653774069</v>
      </c>
      <c r="H161" s="30">
        <f>IF(OR($A161="",$B161=""),"",'OddsRatio_working_2-way'!M160)</f>
        <v>1.5667557862184747</v>
      </c>
      <c r="I161" s="30">
        <f>IF(OR($A161="",$B161=""),"",'OddsRatio_working_2-way'!N160)</f>
        <v>2.7644283910575149</v>
      </c>
      <c r="J161" s="30">
        <f>IF('Log_working_2-way'!$D160="","",A161^('Log_working_2-way'!$D160))</f>
        <v>1.5620865290409105</v>
      </c>
      <c r="K161" s="32">
        <f>IF('Log_working_2-way'!$D160="","",B161^('Log_working_2-way'!$D160))</f>
        <v>2.7790855114535944</v>
      </c>
      <c r="L161" s="37">
        <f t="shared" si="27"/>
        <v>0.63397129186602863</v>
      </c>
      <c r="M161" s="37">
        <f t="shared" si="28"/>
        <v>0.36602870813397126</v>
      </c>
      <c r="N161" s="38">
        <v>257</v>
      </c>
      <c r="O161" s="38">
        <f t="shared" si="29"/>
        <v>89.026143790849659</v>
      </c>
      <c r="P161" s="38">
        <f t="shared" si="30"/>
        <v>160.01886792452831</v>
      </c>
      <c r="Q161" s="38">
        <f t="shared" si="31"/>
        <v>96.981132075471706</v>
      </c>
      <c r="R161" s="38">
        <f t="shared" si="32"/>
        <v>167.97385620915034</v>
      </c>
      <c r="S161" s="39">
        <f t="shared" si="33"/>
        <v>-7.954988284622047</v>
      </c>
      <c r="T161" s="39">
        <f t="shared" si="34"/>
        <v>-7.9549882846220328</v>
      </c>
      <c r="U161" t="s">
        <v>388</v>
      </c>
      <c r="V161" t="s">
        <v>389</v>
      </c>
      <c r="W161" t="s">
        <v>477</v>
      </c>
      <c r="X161" t="s">
        <v>462</v>
      </c>
      <c r="Y161" s="41"/>
    </row>
    <row r="162" spans="1:25" ht="15" x14ac:dyDescent="0.25">
      <c r="A162">
        <v>1.78</v>
      </c>
      <c r="B162">
        <v>2.15</v>
      </c>
      <c r="C162" s="29">
        <f t="shared" si="26"/>
        <v>2.6914031878756184E-2</v>
      </c>
      <c r="D162" s="30">
        <f>IF(OR($A162="",$B162=""),"",A162*'MPTO_working_2-way'!$G161)</f>
        <v>1.827906976744186</v>
      </c>
      <c r="E162" s="32">
        <f>IF(OR($A162="",$B162=""),"",B162*'MPTO_working_2-way'!$G161)</f>
        <v>2.2078651685393256</v>
      </c>
      <c r="F162" s="30">
        <f>IF(OR($A162="",$B162=""),"",'MPTO_working_2-way'!D161)</f>
        <v>1.8236835835120324</v>
      </c>
      <c r="G162" s="32">
        <f>IF(OR($A162="",$B162=""),"",'MPTO_working_2-way'!E161)</f>
        <v>2.2140584321666186</v>
      </c>
      <c r="H162" s="30">
        <f>IF(OR($A162="",$B162=""),"",'OddsRatio_working_2-way'!M161)</f>
        <v>1.8235659473079355</v>
      </c>
      <c r="I162" s="30">
        <f>IF(OR($A162="",$B162=""),"",'OddsRatio_working_2-way'!N161)</f>
        <v>2.214231845389905</v>
      </c>
      <c r="J162" s="30">
        <f>IF('Log_working_2-way'!$D161="","",A162^('Log_working_2-way'!$D161))</f>
        <v>1.821657795971604</v>
      </c>
      <c r="K162" s="32">
        <f>IF('Log_working_2-way'!$D161="","",B162^('Log_working_2-way'!$D161))</f>
        <v>2.2170516788166044</v>
      </c>
      <c r="L162" s="37">
        <f t="shared" si="27"/>
        <v>0.54707379134860057</v>
      </c>
      <c r="M162" s="37">
        <f t="shared" si="28"/>
        <v>0.45292620865139954</v>
      </c>
      <c r="N162" s="38">
        <v>258</v>
      </c>
      <c r="O162" s="38">
        <f t="shared" si="29"/>
        <v>113.05617977528091</v>
      </c>
      <c r="P162" s="38">
        <f t="shared" si="30"/>
        <v>137.99999999999997</v>
      </c>
      <c r="Q162" s="38">
        <f t="shared" si="31"/>
        <v>120</v>
      </c>
      <c r="R162" s="38">
        <f t="shared" si="32"/>
        <v>144.9438202247191</v>
      </c>
      <c r="S162" s="39">
        <f t="shared" si="33"/>
        <v>-6.9438202247190901</v>
      </c>
      <c r="T162" s="39">
        <f t="shared" si="34"/>
        <v>-6.9438202247191327</v>
      </c>
      <c r="U162" t="s">
        <v>390</v>
      </c>
      <c r="V162" t="s">
        <v>391</v>
      </c>
      <c r="W162" t="s">
        <v>477</v>
      </c>
      <c r="X162" t="s">
        <v>462</v>
      </c>
      <c r="Y162" s="41"/>
    </row>
    <row r="163" spans="1:25" ht="15" x14ac:dyDescent="0.25">
      <c r="A163">
        <v>1.85</v>
      </c>
      <c r="B163">
        <v>2.06</v>
      </c>
      <c r="C163" s="29">
        <f t="shared" si="26"/>
        <v>2.5977433744424072E-2</v>
      </c>
      <c r="D163" s="30">
        <f>IF(OR($A163="",$B163=""),"",A163*'MPTO_working_2-way'!$G162)</f>
        <v>1.8980582524271847</v>
      </c>
      <c r="E163" s="32">
        <f>IF(OR($A163="",$B163=""),"",B163*'MPTO_working_2-way'!$G162)</f>
        <v>2.1135135135135137</v>
      </c>
      <c r="F163" s="30">
        <f>IF(OR($A163="",$B163=""),"",'MPTO_working_2-way'!D162)</f>
        <v>1.8955483710519774</v>
      </c>
      <c r="G163" s="32">
        <f>IF(OR($A163="",$B163=""),"",'MPTO_working_2-way'!E162)</f>
        <v>2.1166342682588173</v>
      </c>
      <c r="H163" s="30">
        <f>IF(OR($A163="",$B163=""),"",'OddsRatio_working_2-way'!M162)</f>
        <v>1.8954813188742858</v>
      </c>
      <c r="I163" s="30">
        <f>IF(OR($A163="",$B163=""),"",'OddsRatio_working_2-way'!N162)</f>
        <v>2.1167178800079327</v>
      </c>
      <c r="J163" s="30">
        <f>IF('Log_working_2-way'!$D162="","",A163^('Log_working_2-way'!$D162))</f>
        <v>1.8943477245799318</v>
      </c>
      <c r="K163" s="32">
        <f>IF('Log_working_2-way'!$D162="","",B163^('Log_working_2-way'!$D162))</f>
        <v>2.1181333306010104</v>
      </c>
      <c r="L163" s="37">
        <f t="shared" si="27"/>
        <v>0.52685421994884907</v>
      </c>
      <c r="M163" s="37">
        <f t="shared" si="28"/>
        <v>0.47314578005115088</v>
      </c>
      <c r="N163" s="38">
        <v>259</v>
      </c>
      <c r="O163" s="38">
        <f t="shared" si="29"/>
        <v>119</v>
      </c>
      <c r="P163" s="38">
        <f t="shared" si="30"/>
        <v>133.27184466019415</v>
      </c>
      <c r="Q163" s="38">
        <f t="shared" si="31"/>
        <v>125.72815533980582</v>
      </c>
      <c r="R163" s="38">
        <f t="shared" si="32"/>
        <v>139.99999999999997</v>
      </c>
      <c r="S163" s="39">
        <f t="shared" si="33"/>
        <v>-6.7281553398058236</v>
      </c>
      <c r="T163" s="39">
        <f t="shared" si="34"/>
        <v>-6.7281553398058236</v>
      </c>
      <c r="U163" t="s">
        <v>392</v>
      </c>
      <c r="V163" t="s">
        <v>393</v>
      </c>
      <c r="W163" t="s">
        <v>477</v>
      </c>
      <c r="X163" t="s">
        <v>462</v>
      </c>
      <c r="Y163" s="41"/>
    </row>
    <row r="164" spans="1:25" ht="15" x14ac:dyDescent="0.25">
      <c r="A164">
        <v>2.15</v>
      </c>
      <c r="B164">
        <v>1.76</v>
      </c>
      <c r="C164" s="29">
        <f t="shared" si="26"/>
        <v>3.3298097251585723E-2</v>
      </c>
      <c r="D164" s="30">
        <f>IF(OR($A164="",$B164=""),"",A164*'MPTO_working_2-way'!$G163)</f>
        <v>2.2215909090909092</v>
      </c>
      <c r="E164" s="32">
        <f>IF(OR($A164="",$B164=""),"",B164*'MPTO_working_2-way'!$G163)</f>
        <v>1.8186046511627909</v>
      </c>
      <c r="F164" s="30">
        <f>IF(OR($A164="",$B164=""),"",'MPTO_working_2-way'!D163)</f>
        <v>2.2298173246906305</v>
      </c>
      <c r="G164" s="32">
        <f>IF(OR($A164="",$B164=""),"",'MPTO_working_2-way'!E163)</f>
        <v>1.8131288931480596</v>
      </c>
      <c r="H164" s="30">
        <f>IF(OR($A164="",$B164=""),"",'OddsRatio_working_2-way'!M163)</f>
        <v>2.2301048307916052</v>
      </c>
      <c r="I164" s="30">
        <f>IF(OR($A164="",$B164=""),"",'OddsRatio_working_2-way'!N163)</f>
        <v>1.8129388446970602</v>
      </c>
      <c r="J164" s="30">
        <f>IF('Log_working_2-way'!$D163="","",A164^('Log_working_2-way'!$D163))</f>
        <v>2.2338767288490446</v>
      </c>
      <c r="K164" s="32">
        <f>IF('Log_working_2-way'!$D163="","",B164^('Log_working_2-way'!$D163))</f>
        <v>1.8104537322239227</v>
      </c>
      <c r="L164" s="37">
        <f t="shared" si="27"/>
        <v>0.45012787723785164</v>
      </c>
      <c r="M164" s="37">
        <f t="shared" si="28"/>
        <v>0.54987212276214825</v>
      </c>
      <c r="N164" s="38">
        <v>260</v>
      </c>
      <c r="O164" s="38">
        <f t="shared" si="29"/>
        <v>139.06976744186045</v>
      </c>
      <c r="P164" s="38">
        <f t="shared" si="30"/>
        <v>112.27272727272729</v>
      </c>
      <c r="Q164" s="38">
        <f t="shared" si="31"/>
        <v>147.72727272727275</v>
      </c>
      <c r="R164" s="38">
        <f t="shared" si="32"/>
        <v>120.93023255813954</v>
      </c>
      <c r="S164" s="39">
        <f t="shared" si="33"/>
        <v>-8.6575052854122987</v>
      </c>
      <c r="T164" s="39">
        <f t="shared" si="34"/>
        <v>-8.6575052854122418</v>
      </c>
      <c r="U164" t="s">
        <v>394</v>
      </c>
      <c r="V164" t="s">
        <v>395</v>
      </c>
      <c r="W164" t="s">
        <v>469</v>
      </c>
      <c r="X164" t="s">
        <v>462</v>
      </c>
      <c r="Y164" s="41"/>
    </row>
    <row r="165" spans="1:25" ht="15" x14ac:dyDescent="0.25">
      <c r="A165">
        <v>2.27</v>
      </c>
      <c r="B165">
        <v>1.68</v>
      </c>
      <c r="C165" s="29">
        <f t="shared" si="26"/>
        <v>3.5766729599328695E-2</v>
      </c>
      <c r="D165" s="30">
        <f>IF(OR($A165="",$B165=""),"",A165*'MPTO_working_2-way'!$G164)</f>
        <v>2.3511904761904763</v>
      </c>
      <c r="E165" s="32">
        <f>IF(OR($A165="",$B165=""),"",B165*'MPTO_working_2-way'!$G164)</f>
        <v>1.7400881057268722</v>
      </c>
      <c r="F165" s="30">
        <f>IF(OR($A165="",$B165=""),"",'MPTO_working_2-way'!D164)</f>
        <v>2.3660503784588656</v>
      </c>
      <c r="G165" s="32">
        <f>IF(OR($A165="",$B165=""),"",'MPTO_working_2-way'!E164)</f>
        <v>1.7320374239258789</v>
      </c>
      <c r="H165" s="30">
        <f>IF(OR($A165="",$B165=""),"",'OddsRatio_working_2-way'!M164)</f>
        <v>2.3666188418222287</v>
      </c>
      <c r="I165" s="30">
        <f>IF(OR($A165="",$B165=""),"",'OddsRatio_working_2-way'!N164)</f>
        <v>1.7317329231804059</v>
      </c>
      <c r="J165" s="30">
        <f>IF('Log_working_2-way'!$D164="","",A165^('Log_working_2-way'!$D164))</f>
        <v>2.37348902776783</v>
      </c>
      <c r="K165" s="32">
        <f>IF('Log_working_2-way'!$D164="","",B165^('Log_working_2-way'!$D164))</f>
        <v>1.72807279838637</v>
      </c>
      <c r="L165" s="37">
        <f t="shared" si="27"/>
        <v>0.42531645569620252</v>
      </c>
      <c r="M165" s="37">
        <f t="shared" si="28"/>
        <v>0.57468354430379742</v>
      </c>
      <c r="N165" s="38">
        <v>261</v>
      </c>
      <c r="O165" s="38">
        <f t="shared" si="29"/>
        <v>146.02202643171807</v>
      </c>
      <c r="P165" s="38">
        <f t="shared" si="30"/>
        <v>105.64285714285712</v>
      </c>
      <c r="Q165" s="38">
        <f t="shared" si="31"/>
        <v>155.35714285714286</v>
      </c>
      <c r="R165" s="38">
        <f t="shared" si="32"/>
        <v>114.97797356828194</v>
      </c>
      <c r="S165" s="39">
        <f t="shared" si="33"/>
        <v>-9.3351164254247863</v>
      </c>
      <c r="T165" s="39">
        <f t="shared" si="34"/>
        <v>-9.3351164254248147</v>
      </c>
      <c r="U165" t="s">
        <v>396</v>
      </c>
      <c r="V165" t="s">
        <v>397</v>
      </c>
      <c r="W165" t="s">
        <v>469</v>
      </c>
      <c r="X165" t="s">
        <v>462</v>
      </c>
      <c r="Y165" s="41"/>
    </row>
    <row r="166" spans="1:25" ht="15" x14ac:dyDescent="0.25">
      <c r="A166">
        <v>2.09</v>
      </c>
      <c r="B166">
        <v>1.8</v>
      </c>
      <c r="C166" s="29">
        <f t="shared" si="26"/>
        <v>3.4024455077086735E-2</v>
      </c>
      <c r="D166" s="30">
        <f>IF(OR($A166="",$B166=""),"",A166*'MPTO_working_2-way'!$G165)</f>
        <v>2.161111111111111</v>
      </c>
      <c r="E166" s="32">
        <f>IF(OR($A166="",$B166=""),"",B166*'MPTO_working_2-way'!$G165)</f>
        <v>1.8612440191387563</v>
      </c>
      <c r="F166" s="30">
        <f>IF(OR($A166="",$B166=""),"",'MPTO_working_2-way'!D165)</f>
        <v>2.1670506912442398</v>
      </c>
      <c r="G166" s="32">
        <f>IF(OR($A166="",$B166=""),"",'MPTO_working_2-way'!E165)</f>
        <v>1.8568608094768018</v>
      </c>
      <c r="H166" s="30">
        <f>IF(OR($A166="",$B166=""),"",'OddsRatio_working_2-way'!M165)</f>
        <v>2.1672617529928755</v>
      </c>
      <c r="I166" s="30">
        <f>IF(OR($A166="",$B166=""),"",'OddsRatio_working_2-way'!N165)</f>
        <v>1.8567058737562385</v>
      </c>
      <c r="J166" s="30">
        <f>IF('Log_working_2-way'!$D165="","",A166^('Log_working_2-way'!$D165))</f>
        <v>2.1699807722915003</v>
      </c>
      <c r="K166" s="32">
        <f>IF('Log_working_2-way'!$D165="","",B166^('Log_working_2-way'!$D165))</f>
        <v>1.8547149010332622</v>
      </c>
      <c r="L166" s="37">
        <f t="shared" si="27"/>
        <v>0.46272493573264784</v>
      </c>
      <c r="M166" s="37">
        <f t="shared" si="28"/>
        <v>0.53727506426735205</v>
      </c>
      <c r="N166" s="38">
        <v>262</v>
      </c>
      <c r="O166" s="38">
        <f t="shared" si="29"/>
        <v>136.64114832535884</v>
      </c>
      <c r="P166" s="38">
        <f t="shared" si="30"/>
        <v>116.44444444444446</v>
      </c>
      <c r="Q166" s="38">
        <f t="shared" si="31"/>
        <v>145.55555555555557</v>
      </c>
      <c r="R166" s="38">
        <f t="shared" si="32"/>
        <v>125.35885167464116</v>
      </c>
      <c r="S166" s="39">
        <f t="shared" si="33"/>
        <v>-8.9144072301967299</v>
      </c>
      <c r="T166" s="39">
        <f t="shared" si="34"/>
        <v>-8.9144072301967014</v>
      </c>
      <c r="U166" t="s">
        <v>398</v>
      </c>
      <c r="V166" t="s">
        <v>399</v>
      </c>
      <c r="W166" t="s">
        <v>469</v>
      </c>
      <c r="X166" t="s">
        <v>462</v>
      </c>
      <c r="Y166" s="41"/>
    </row>
    <row r="167" spans="1:25" s="35" customFormat="1" ht="15" x14ac:dyDescent="0.25">
      <c r="A167">
        <v>1.87</v>
      </c>
      <c r="B167">
        <v>2.0299999999999998</v>
      </c>
      <c r="C167" s="29">
        <f t="shared" si="26"/>
        <v>2.737019572719368E-2</v>
      </c>
      <c r="D167" s="30">
        <f>IF(OR($A167="",$B167=""),"",A167*'MPTO_working_2-way'!$G166)</f>
        <v>1.9211822660098523</v>
      </c>
      <c r="E167" s="32">
        <f>IF(OR($A167="",$B167=""),"",B167*'MPTO_working_2-way'!$G166)</f>
        <v>2.0855614973262031</v>
      </c>
      <c r="F167" s="30">
        <f>IF(OR($A167="",$B167=""),"",'MPTO_working_2-way'!D166)</f>
        <v>1.9191122570208035</v>
      </c>
      <c r="G167" s="32">
        <f>IF(OR($A167="",$B167=""),"",'MPTO_working_2-way'!E166)</f>
        <v>2.0880063804625832</v>
      </c>
      <c r="H167" s="30">
        <f>IF(OR($A167="",$B167=""),"",'OddsRatio_working_2-way'!M166)</f>
        <v>1.9190539669544755</v>
      </c>
      <c r="I167" s="30">
        <f>IF(OR($A167="",$B167=""),"",'OddsRatio_working_2-way'!N166)</f>
        <v>2.0880753861644932</v>
      </c>
      <c r="J167" s="30">
        <f>IF('Log_working_2-way'!$D166="","",A167^('Log_working_2-way'!$D166))</f>
        <v>1.9181177959672178</v>
      </c>
      <c r="K167" s="32">
        <f>IF('Log_working_2-way'!$D166="","",B167^('Log_working_2-way'!$D166))</f>
        <v>2.0891848566626599</v>
      </c>
      <c r="L167" s="37">
        <f t="shared" si="27"/>
        <v>0.52051282051282044</v>
      </c>
      <c r="M167" s="37">
        <f t="shared" si="28"/>
        <v>0.4794871794871795</v>
      </c>
      <c r="N167" s="38">
        <v>263</v>
      </c>
      <c r="O167" s="38">
        <f t="shared" si="29"/>
        <v>122.35828877005346</v>
      </c>
      <c r="P167" s="38">
        <f t="shared" si="30"/>
        <v>133.4433497536946</v>
      </c>
      <c r="Q167" s="38">
        <f t="shared" si="31"/>
        <v>129.55665024630542</v>
      </c>
      <c r="R167" s="38">
        <f t="shared" si="32"/>
        <v>140.64171122994651</v>
      </c>
      <c r="S167" s="39">
        <f t="shared" si="33"/>
        <v>-7.1983614762519608</v>
      </c>
      <c r="T167" s="39">
        <f t="shared" si="34"/>
        <v>-7.1983614762519039</v>
      </c>
      <c r="U167" t="s">
        <v>400</v>
      </c>
      <c r="V167" t="s">
        <v>401</v>
      </c>
      <c r="W167" t="s">
        <v>469</v>
      </c>
      <c r="X167" t="s">
        <v>462</v>
      </c>
      <c r="Y167" s="41"/>
    </row>
    <row r="168" spans="1:25" ht="15" x14ac:dyDescent="0.25">
      <c r="A168">
        <v>2.29</v>
      </c>
      <c r="B168">
        <v>1.68</v>
      </c>
      <c r="C168" s="29">
        <f t="shared" si="26"/>
        <v>3.1919317945518833E-2</v>
      </c>
      <c r="D168" s="30">
        <f>IF(OR($A168="",$B168=""),"",A168*'MPTO_working_2-way'!$G167)</f>
        <v>2.3630952380952381</v>
      </c>
      <c r="E168" s="32">
        <f>IF(OR($A168="",$B168=""),"",B168*'MPTO_working_2-way'!$G167)</f>
        <v>1.7336244541484715</v>
      </c>
      <c r="F168" s="30">
        <f>IF(OR($A168="",$B168=""),"",'MPTO_working_2-way'!D167)</f>
        <v>2.3768688990485605</v>
      </c>
      <c r="G168" s="32">
        <f>IF(OR($A168="",$B168=""),"",'MPTO_working_2-way'!E167)</f>
        <v>1.7262855604415328</v>
      </c>
      <c r="H168" s="30">
        <f>IF(OR($A168="",$B168=""),"",'OddsRatio_working_2-way'!M167)</f>
        <v>2.3773375851727168</v>
      </c>
      <c r="I168" s="30">
        <f>IF(OR($A168="",$B168=""),"",'OddsRatio_working_2-way'!N167)</f>
        <v>1.7260384169902692</v>
      </c>
      <c r="J168" s="30">
        <f>IF('Log_working_2-way'!$D167="","",A168^('Log_working_2-way'!$D167))</f>
        <v>2.3836811049586637</v>
      </c>
      <c r="K168" s="32">
        <f>IF('Log_working_2-way'!$D167="","",B168^('Log_working_2-way'!$D167))</f>
        <v>1.7227098761530257</v>
      </c>
      <c r="L168" s="37">
        <f t="shared" si="27"/>
        <v>0.42317380352644834</v>
      </c>
      <c r="M168" s="37">
        <f t="shared" si="28"/>
        <v>0.57682619647355171</v>
      </c>
      <c r="N168" s="38">
        <v>264</v>
      </c>
      <c r="O168" s="38">
        <f t="shared" si="29"/>
        <v>148.71615720524019</v>
      </c>
      <c r="P168" s="38">
        <f t="shared" si="30"/>
        <v>106.85714285714285</v>
      </c>
      <c r="Q168" s="38">
        <f t="shared" si="31"/>
        <v>157.14285714285714</v>
      </c>
      <c r="R168" s="38">
        <f t="shared" si="32"/>
        <v>115.28384279475983</v>
      </c>
      <c r="S168" s="39">
        <f t="shared" si="33"/>
        <v>-8.4266999376169451</v>
      </c>
      <c r="T168" s="39">
        <f t="shared" si="34"/>
        <v>-8.4266999376169878</v>
      </c>
      <c r="U168" t="s">
        <v>402</v>
      </c>
      <c r="V168" t="s">
        <v>403</v>
      </c>
      <c r="W168" t="s">
        <v>469</v>
      </c>
      <c r="X168" t="s">
        <v>462</v>
      </c>
      <c r="Y168" s="41"/>
    </row>
    <row r="169" spans="1:25" ht="15" x14ac:dyDescent="0.25">
      <c r="A169">
        <v>1.91</v>
      </c>
      <c r="B169">
        <v>1.98</v>
      </c>
      <c r="C169" s="29">
        <f t="shared" si="26"/>
        <v>2.861071447458885E-2</v>
      </c>
      <c r="D169" s="30">
        <f>IF(OR($A169="",$B169=""),"",A169*'MPTO_working_2-way'!$G168)</f>
        <v>1.9646464646464645</v>
      </c>
      <c r="E169" s="32">
        <f>IF(OR($A169="",$B169=""),"",B169*'MPTO_working_2-way'!$G168)</f>
        <v>2.0366492146596857</v>
      </c>
      <c r="F169" s="30">
        <f>IF(OR($A169="",$B169=""),"",'MPTO_working_2-way'!D168)</f>
        <v>1.9636533568721115</v>
      </c>
      <c r="G169" s="32">
        <f>IF(OR($A169="",$B169=""),"",'MPTO_working_2-way'!E168)</f>
        <v>2.0377175494369308</v>
      </c>
      <c r="H169" s="30">
        <f>IF(OR($A169="",$B169=""),"",'OddsRatio_working_2-way'!M168)</f>
        <v>1.9636241116594322</v>
      </c>
      <c r="I169" s="30">
        <f>IF(OR($A169="",$B169=""),"",'OddsRatio_working_2-way'!N168)</f>
        <v>2.0377490433255412</v>
      </c>
      <c r="J169" s="30">
        <f>IF('Log_working_2-way'!$D168="","",A169^('Log_working_2-way'!$D168))</f>
        <v>1.9631742210121639</v>
      </c>
      <c r="K169" s="32">
        <f>IF('Log_working_2-way'!$D168="","",B169^('Log_working_2-way'!$D168))</f>
        <v>2.0382337672504618</v>
      </c>
      <c r="L169" s="37">
        <f t="shared" si="27"/>
        <v>0.50899742930591263</v>
      </c>
      <c r="M169" s="37">
        <f t="shared" si="28"/>
        <v>0.49100257069408743</v>
      </c>
      <c r="N169" s="38">
        <v>265</v>
      </c>
      <c r="O169" s="38">
        <f t="shared" si="29"/>
        <v>126.25654450261779</v>
      </c>
      <c r="P169" s="38">
        <f t="shared" si="30"/>
        <v>131.16161616161619</v>
      </c>
      <c r="Q169" s="38">
        <f t="shared" si="31"/>
        <v>133.83838383838383</v>
      </c>
      <c r="R169" s="38">
        <f t="shared" si="32"/>
        <v>138.7434554973822</v>
      </c>
      <c r="S169" s="39">
        <f t="shared" si="33"/>
        <v>-7.5818393357660483</v>
      </c>
      <c r="T169" s="39">
        <f t="shared" si="34"/>
        <v>-7.5818393357660057</v>
      </c>
      <c r="U169" t="s">
        <v>404</v>
      </c>
      <c r="V169" t="s">
        <v>405</v>
      </c>
      <c r="W169" t="s">
        <v>469</v>
      </c>
      <c r="X169" t="s">
        <v>462</v>
      </c>
      <c r="Y169" s="41"/>
    </row>
    <row r="170" spans="1:25" ht="15" x14ac:dyDescent="0.25">
      <c r="A170">
        <v>1.93</v>
      </c>
      <c r="B170">
        <v>1.96</v>
      </c>
      <c r="C170" s="29">
        <f t="shared" si="26"/>
        <v>2.8338796658559762E-2</v>
      </c>
      <c r="D170" s="30">
        <f>IF(OR($A170="",$B170=""),"",A170*'MPTO_working_2-way'!$G169)</f>
        <v>1.9846938775510203</v>
      </c>
      <c r="E170" s="32">
        <f>IF(OR($A170="",$B170=""),"",B170*'MPTO_working_2-way'!$G169)</f>
        <v>2.0155440414507773</v>
      </c>
      <c r="F170" s="30">
        <f>IF(OR($A170="",$B170=""),"",'MPTO_working_2-way'!D169)</f>
        <v>1.9842635333613092</v>
      </c>
      <c r="G170" s="32">
        <f>IF(OR($A170="",$B170=""),"",'MPTO_working_2-way'!E169)</f>
        <v>2.0159880622468553</v>
      </c>
      <c r="H170" s="30">
        <f>IF(OR($A170="",$B170=""),"",'OddsRatio_working_2-way'!M169)</f>
        <v>1.9842509842514759</v>
      </c>
      <c r="I170" s="30">
        <f>IF(OR($A170="",$B170=""),"",'OddsRatio_working_2-way'!N169)</f>
        <v>2.0160010160015238</v>
      </c>
      <c r="J170" s="30">
        <f>IF('Log_working_2-way'!$D169="","",A170^('Log_working_2-way'!$D169))</f>
        <v>1.9840560014719333</v>
      </c>
      <c r="K170" s="32">
        <f>IF('Log_working_2-way'!$D169="","",B170^('Log_working_2-way'!$D169))</f>
        <v>2.0162023284286739</v>
      </c>
      <c r="L170" s="37">
        <f t="shared" si="27"/>
        <v>0.50385604113110538</v>
      </c>
      <c r="M170" s="37">
        <f t="shared" si="28"/>
        <v>0.49614395886889456</v>
      </c>
      <c r="N170" s="38">
        <v>266</v>
      </c>
      <c r="O170" s="38">
        <f t="shared" si="29"/>
        <v>128.17616580310883</v>
      </c>
      <c r="P170" s="38">
        <f t="shared" si="30"/>
        <v>130.28571428571431</v>
      </c>
      <c r="Q170" s="38">
        <f t="shared" si="31"/>
        <v>135.71428571428572</v>
      </c>
      <c r="R170" s="38">
        <f t="shared" si="32"/>
        <v>137.8238341968912</v>
      </c>
      <c r="S170" s="39">
        <f t="shared" si="33"/>
        <v>-7.5381199111768922</v>
      </c>
      <c r="T170" s="39">
        <f t="shared" si="34"/>
        <v>-7.5381199111768922</v>
      </c>
      <c r="U170" t="s">
        <v>406</v>
      </c>
      <c r="V170" t="s">
        <v>407</v>
      </c>
      <c r="W170" t="s">
        <v>478</v>
      </c>
      <c r="X170" t="s">
        <v>462</v>
      </c>
      <c r="Y170" s="41"/>
    </row>
    <row r="171" spans="1:25" ht="15" x14ac:dyDescent="0.25">
      <c r="A171">
        <v>1.4</v>
      </c>
      <c r="B171">
        <v>3.05</v>
      </c>
      <c r="C171" s="29">
        <f t="shared" si="26"/>
        <v>4.2154566744730726E-2</v>
      </c>
      <c r="D171" s="30">
        <f>IF(OR($A171="",$B171=""),"",A171*'MPTO_working_2-way'!$G170)</f>
        <v>1.459016393442623</v>
      </c>
      <c r="E171" s="32">
        <f>IF(OR($A171="",$B171=""),"",B171*'MPTO_working_2-way'!$G170)</f>
        <v>3.1785714285714284</v>
      </c>
      <c r="F171" s="30">
        <f>IF(OR($A171="",$B171=""),"",'MPTO_working_2-way'!D170)</f>
        <v>1.4425675675675675</v>
      </c>
      <c r="G171" s="32">
        <f>IF(OR($A171="",$B171=""),"",'MPTO_working_2-way'!E170)</f>
        <v>3.2595419847328246</v>
      </c>
      <c r="H171" s="30">
        <f>IF(OR($A171="",$B171=""),"",'OddsRatio_working_2-way'!M170)</f>
        <v>1.4417261042993865</v>
      </c>
      <c r="I171" s="30">
        <f>IF(OR($A171="",$B171=""),"",'OddsRatio_working_2-way'!N170)</f>
        <v>3.2638462845343543</v>
      </c>
      <c r="J171" s="30">
        <f>IF('Log_working_2-way'!$D170="","",A171^('Log_working_2-way'!$D170))</f>
        <v>1.434130340160263</v>
      </c>
      <c r="K171" s="32">
        <f>IF('Log_working_2-way'!$D170="","",B171^('Log_working_2-way'!$D170))</f>
        <v>3.3034556848249981</v>
      </c>
      <c r="L171" s="37">
        <f t="shared" si="27"/>
        <v>0.6853932584269663</v>
      </c>
      <c r="M171" s="37">
        <f t="shared" si="28"/>
        <v>0.3146067415730337</v>
      </c>
      <c r="N171" s="38">
        <v>267</v>
      </c>
      <c r="O171" s="38">
        <f t="shared" si="29"/>
        <v>76.285714285714249</v>
      </c>
      <c r="P171" s="38">
        <f t="shared" si="30"/>
        <v>179.4590163934426</v>
      </c>
      <c r="Q171" s="38">
        <f t="shared" si="31"/>
        <v>87.54098360655739</v>
      </c>
      <c r="R171" s="38">
        <f t="shared" si="32"/>
        <v>190.71428571428572</v>
      </c>
      <c r="S171" s="39">
        <f t="shared" si="33"/>
        <v>-11.255269320843141</v>
      </c>
      <c r="T171" s="39">
        <f t="shared" si="34"/>
        <v>-11.255269320843126</v>
      </c>
      <c r="U171" t="s">
        <v>408</v>
      </c>
      <c r="V171" t="s">
        <v>409</v>
      </c>
      <c r="W171" t="s">
        <v>478</v>
      </c>
      <c r="X171" t="s">
        <v>462</v>
      </c>
      <c r="Y171" s="41"/>
    </row>
    <row r="172" spans="1:25" ht="15" x14ac:dyDescent="0.25">
      <c r="A172">
        <v>1.48</v>
      </c>
      <c r="B172">
        <v>2.75</v>
      </c>
      <c r="C172" s="29">
        <f t="shared" si="26"/>
        <v>3.9312039312039193E-2</v>
      </c>
      <c r="D172" s="30">
        <f>IF(OR($A172="",$B172=""),"",A172*'MPTO_working_2-way'!$G171)</f>
        <v>1.5381818181818181</v>
      </c>
      <c r="E172" s="32">
        <f>IF(OR($A172="",$B172=""),"",B172*'MPTO_working_2-way'!$G171)</f>
        <v>2.8581081081081079</v>
      </c>
      <c r="F172" s="30">
        <f>IF(OR($A172="",$B172=""),"",'MPTO_working_2-way'!D171)</f>
        <v>1.5243445692883895</v>
      </c>
      <c r="G172" s="32">
        <f>IF(OR($A172="",$B172=""),"",'MPTO_working_2-way'!E171)</f>
        <v>2.907142857142857</v>
      </c>
      <c r="H172" s="30">
        <f>IF(OR($A172="",$B172=""),"",'OddsRatio_working_2-way'!M171)</f>
        <v>1.5237229365663816</v>
      </c>
      <c r="I172" s="30">
        <f>IF(OR($A172="",$B172=""),"",'OddsRatio_working_2-way'!N171)</f>
        <v>2.9094065395649333</v>
      </c>
      <c r="J172" s="30">
        <f>IF('Log_working_2-way'!$D171="","",A172^('Log_working_2-way'!$D171))</f>
        <v>1.5173801218505167</v>
      </c>
      <c r="K172" s="32">
        <f>IF('Log_working_2-way'!$D171="","",B172^('Log_working_2-way'!$D171))</f>
        <v>2.9328148836151597</v>
      </c>
      <c r="L172" s="37">
        <f t="shared" si="27"/>
        <v>0.65011820330969272</v>
      </c>
      <c r="M172" s="37">
        <f t="shared" si="28"/>
        <v>0.34988179669030733</v>
      </c>
      <c r="N172" s="38">
        <v>268</v>
      </c>
      <c r="O172" s="38">
        <f t="shared" si="29"/>
        <v>86.918918918918905</v>
      </c>
      <c r="P172" s="38">
        <f t="shared" si="30"/>
        <v>170.54545454545456</v>
      </c>
      <c r="Q172" s="38">
        <f t="shared" si="31"/>
        <v>97.454545454545453</v>
      </c>
      <c r="R172" s="38">
        <f t="shared" si="32"/>
        <v>181.08108108108107</v>
      </c>
      <c r="S172" s="39">
        <f t="shared" si="33"/>
        <v>-10.535626535626548</v>
      </c>
      <c r="T172" s="39">
        <f t="shared" si="34"/>
        <v>-10.535626535626506</v>
      </c>
      <c r="U172" t="s">
        <v>410</v>
      </c>
      <c r="V172" t="s">
        <v>411</v>
      </c>
      <c r="W172" t="s">
        <v>478</v>
      </c>
      <c r="X172" t="s">
        <v>462</v>
      </c>
      <c r="Y172" s="41"/>
    </row>
    <row r="173" spans="1:25" ht="15" x14ac:dyDescent="0.25">
      <c r="A173">
        <v>2.58</v>
      </c>
      <c r="B173">
        <v>1.55</v>
      </c>
      <c r="C173" s="29">
        <f t="shared" si="26"/>
        <v>3.275818954738674E-2</v>
      </c>
      <c r="D173" s="30">
        <f>IF(OR($A173="",$B173=""),"",A173*'MPTO_working_2-way'!$G172)</f>
        <v>2.6645161290322577</v>
      </c>
      <c r="E173" s="32">
        <f>IF(OR($A173="",$B173=""),"",B173*'MPTO_working_2-way'!$G172)</f>
        <v>1.6007751937984496</v>
      </c>
      <c r="F173" s="30">
        <f>IF(OR($A173="",$B173=""),"",'MPTO_working_2-way'!D172)</f>
        <v>2.6938363085213872</v>
      </c>
      <c r="G173" s="32">
        <f>IF(OR($A173="",$B173=""),"",'MPTO_working_2-way'!E172)</f>
        <v>1.5903758202425928</v>
      </c>
      <c r="H173" s="30">
        <f>IF(OR($A173="",$B173=""),"",'OddsRatio_working_2-way'!M172)</f>
        <v>2.6949121725703877</v>
      </c>
      <c r="I173" s="30">
        <f>IF(OR($A173="",$B173=""),"",'OddsRatio_working_2-way'!N172)</f>
        <v>1.5900010727301979</v>
      </c>
      <c r="J173" s="30">
        <f>IF('Log_working_2-way'!$D172="","",A173^('Log_working_2-way'!$D172))</f>
        <v>2.7086271490229712</v>
      </c>
      <c r="K173" s="32">
        <f>IF('Log_working_2-way'!$D172="","",B173^('Log_working_2-way'!$D172))</f>
        <v>1.5852651940897229</v>
      </c>
      <c r="L173" s="37">
        <f t="shared" si="27"/>
        <v>0.37530266343825669</v>
      </c>
      <c r="M173" s="37">
        <f t="shared" si="28"/>
        <v>0.62469733656174331</v>
      </c>
      <c r="N173" s="38">
        <v>269</v>
      </c>
      <c r="O173" s="38">
        <f t="shared" si="29"/>
        <v>164.73643410852711</v>
      </c>
      <c r="P173" s="38">
        <f t="shared" si="30"/>
        <v>95.451612903225794</v>
      </c>
      <c r="Q173" s="38">
        <f t="shared" si="31"/>
        <v>173.54838709677418</v>
      </c>
      <c r="R173" s="38">
        <f t="shared" si="32"/>
        <v>104.26356589147287</v>
      </c>
      <c r="S173" s="39">
        <f t="shared" si="33"/>
        <v>-8.8119529882470715</v>
      </c>
      <c r="T173" s="39">
        <f t="shared" si="34"/>
        <v>-8.8119529882470715</v>
      </c>
      <c r="U173" t="s">
        <v>412</v>
      </c>
      <c r="V173" t="s">
        <v>413</v>
      </c>
      <c r="W173" t="s">
        <v>470</v>
      </c>
      <c r="X173" t="s">
        <v>462</v>
      </c>
      <c r="Y173" s="41"/>
    </row>
    <row r="174" spans="1:25" ht="15" x14ac:dyDescent="0.25">
      <c r="A174">
        <v>1.74</v>
      </c>
      <c r="B174">
        <v>2.1800000000000002</v>
      </c>
      <c r="C174" s="29">
        <f t="shared" si="26"/>
        <v>3.3428240008436028E-2</v>
      </c>
      <c r="D174" s="30">
        <f>IF(OR($A174="",$B174=""),"",A174*'MPTO_working_2-way'!$G173)</f>
        <v>1.7981651376146788</v>
      </c>
      <c r="E174" s="32">
        <f>IF(OR($A174="",$B174=""),"",B174*'MPTO_working_2-way'!$G173)</f>
        <v>2.2528735632183907</v>
      </c>
      <c r="F174" s="30">
        <f>IF(OR($A174="",$B174=""),"",'MPTO_working_2-way'!D173)</f>
        <v>1.7921194368326561</v>
      </c>
      <c r="G174" s="32">
        <f>IF(OR($A174="",$B174=""),"",'MPTO_working_2-way'!E173)</f>
        <v>2.2624358821424311</v>
      </c>
      <c r="H174" s="30">
        <f>IF(OR($A174="",$B174=""),"",'OddsRatio_working_2-way'!M173)</f>
        <v>1.7919082295744857</v>
      </c>
      <c r="I174" s="30">
        <f>IF(OR($A174="",$B174=""),"",'OddsRatio_working_2-way'!N173)</f>
        <v>2.26277258229445</v>
      </c>
      <c r="J174" s="30">
        <f>IF('Log_working_2-way'!$D173="","",A174^('Log_working_2-way'!$D173))</f>
        <v>1.7891643629660847</v>
      </c>
      <c r="K174" s="32">
        <f>IF('Log_working_2-way'!$D173="","",B174^('Log_working_2-way'!$D173))</f>
        <v>2.2671631499443738</v>
      </c>
      <c r="L174" s="37">
        <f t="shared" si="27"/>
        <v>0.55612244897959184</v>
      </c>
      <c r="M174" s="37">
        <f t="shared" si="28"/>
        <v>0.44387755102040816</v>
      </c>
      <c r="N174" s="38">
        <v>270</v>
      </c>
      <c r="O174" s="38">
        <f t="shared" si="29"/>
        <v>114.82758620689656</v>
      </c>
      <c r="P174" s="38">
        <f t="shared" si="30"/>
        <v>146.14678899082568</v>
      </c>
      <c r="Q174" s="38">
        <f t="shared" si="31"/>
        <v>123.8532110091743</v>
      </c>
      <c r="R174" s="38">
        <f t="shared" si="32"/>
        <v>155.17241379310343</v>
      </c>
      <c r="S174" s="39">
        <f t="shared" si="33"/>
        <v>-9.025624802277747</v>
      </c>
      <c r="T174" s="39">
        <f t="shared" si="34"/>
        <v>-9.025624802277747</v>
      </c>
      <c r="U174" t="s">
        <v>414</v>
      </c>
      <c r="V174" t="s">
        <v>415</v>
      </c>
      <c r="W174" t="s">
        <v>470</v>
      </c>
      <c r="X174" t="s">
        <v>462</v>
      </c>
      <c r="Y174" s="41"/>
    </row>
    <row r="175" spans="1:25" ht="15" x14ac:dyDescent="0.25">
      <c r="A175">
        <v>2.25</v>
      </c>
      <c r="B175">
        <v>1.7</v>
      </c>
      <c r="C175" s="29">
        <f t="shared" si="26"/>
        <v>3.2679738562091387E-2</v>
      </c>
      <c r="D175" s="30">
        <f>IF(OR($A175="",$B175=""),"",A175*'MPTO_working_2-way'!$G174)</f>
        <v>2.3235294117647056</v>
      </c>
      <c r="E175" s="32">
        <f>IF(OR($A175="",$B175=""),"",B175*'MPTO_working_2-way'!$G174)</f>
        <v>1.7555555555555553</v>
      </c>
      <c r="F175" s="30">
        <f>IF(OR($A175="",$B175=""),"",'MPTO_working_2-way'!D174)</f>
        <v>2.3358778625954195</v>
      </c>
      <c r="G175" s="32">
        <f>IF(OR($A175="",$B175=""),"",'MPTO_working_2-way'!E174)</f>
        <v>1.7485714285714284</v>
      </c>
      <c r="H175" s="30">
        <f>IF(OR($A175="",$B175=""),"",'OddsRatio_working_2-way'!M174)</f>
        <v>2.3363062095621219</v>
      </c>
      <c r="I175" s="30">
        <f>IF(OR($A175="",$B175=""),"",'OddsRatio_working_2-way'!N174)</f>
        <v>1.7483314773547878</v>
      </c>
      <c r="J175" s="30">
        <f>IF('Log_working_2-way'!$D174="","",A175^('Log_working_2-way'!$D174))</f>
        <v>2.3419883892799152</v>
      </c>
      <c r="K175" s="32">
        <f>IF('Log_working_2-way'!$D174="","",B175^('Log_working_2-way'!$D174))</f>
        <v>1.7451629298644922</v>
      </c>
      <c r="L175" s="37">
        <f t="shared" si="27"/>
        <v>0.43037974683544311</v>
      </c>
      <c r="M175" s="37">
        <f t="shared" si="28"/>
        <v>0.569620253164557</v>
      </c>
      <c r="N175" s="38">
        <v>271</v>
      </c>
      <c r="O175" s="38">
        <f t="shared" si="29"/>
        <v>150.55555555555554</v>
      </c>
      <c r="P175" s="38">
        <f t="shared" si="30"/>
        <v>111.58823529411764</v>
      </c>
      <c r="Q175" s="38">
        <f t="shared" si="31"/>
        <v>159.41176470588235</v>
      </c>
      <c r="R175" s="38">
        <f t="shared" si="32"/>
        <v>120.44444444444444</v>
      </c>
      <c r="S175" s="39">
        <f t="shared" si="33"/>
        <v>-8.856209150326805</v>
      </c>
      <c r="T175" s="39">
        <f t="shared" si="34"/>
        <v>-8.856209150326805</v>
      </c>
      <c r="U175" t="s">
        <v>416</v>
      </c>
      <c r="V175" t="s">
        <v>417</v>
      </c>
      <c r="W175" t="s">
        <v>470</v>
      </c>
      <c r="X175" t="s">
        <v>462</v>
      </c>
      <c r="Y175" s="41"/>
    </row>
    <row r="176" spans="1:25" ht="15" x14ac:dyDescent="0.25">
      <c r="A176">
        <v>1.48</v>
      </c>
      <c r="B176">
        <v>2.73</v>
      </c>
      <c r="C176" s="29">
        <f t="shared" si="26"/>
        <v>4.1976041976041989E-2</v>
      </c>
      <c r="D176" s="30">
        <f>IF(OR($A176="",$B176=""),"",A176*'MPTO_working_2-way'!$G175)</f>
        <v>1.5421245421245422</v>
      </c>
      <c r="E176" s="32">
        <f>IF(OR($A176="",$B176=""),"",B176*'MPTO_working_2-way'!$G175)</f>
        <v>2.8445945945945947</v>
      </c>
      <c r="F176" s="30">
        <f>IF(OR($A176="",$B176=""),"",'MPTO_working_2-way'!D175)</f>
        <v>1.5274459398155149</v>
      </c>
      <c r="G176" s="32">
        <f>IF(OR($A176="",$B176=""),"",'MPTO_working_2-way'!E175)</f>
        <v>2.8959288990825689</v>
      </c>
      <c r="H176" s="30">
        <f>IF(OR($A176="",$B176=""),"",'OddsRatio_working_2-way'!M175)</f>
        <v>1.5267415375673767</v>
      </c>
      <c r="I176" s="30">
        <f>IF(OR($A176="",$B176=""),"",'OddsRatio_working_2-way'!N175)</f>
        <v>2.8984642916490868</v>
      </c>
      <c r="J176" s="30">
        <f>IF('Log_working_2-way'!$D175="","",A176^('Log_working_2-way'!$D175))</f>
        <v>1.5200063181014982</v>
      </c>
      <c r="K176" s="32">
        <f>IF('Log_working_2-way'!$D175="","",B176^('Log_working_2-way'!$D175))</f>
        <v>2.9230535575986627</v>
      </c>
      <c r="L176" s="37">
        <f t="shared" si="27"/>
        <v>0.64845605700712583</v>
      </c>
      <c r="M176" s="37">
        <f t="shared" si="28"/>
        <v>0.35154394299287411</v>
      </c>
      <c r="N176" s="38">
        <v>272</v>
      </c>
      <c r="O176" s="38">
        <f t="shared" si="29"/>
        <v>88.21621621621621</v>
      </c>
      <c r="P176" s="38">
        <f t="shared" si="30"/>
        <v>172.36630036630032</v>
      </c>
      <c r="Q176" s="38">
        <f t="shared" si="31"/>
        <v>99.633699633699621</v>
      </c>
      <c r="R176" s="38">
        <f t="shared" si="32"/>
        <v>183.78378378378378</v>
      </c>
      <c r="S176" s="39">
        <f t="shared" si="33"/>
        <v>-11.41748341748341</v>
      </c>
      <c r="T176" s="39">
        <f t="shared" si="34"/>
        <v>-11.417483417483453</v>
      </c>
      <c r="U176" t="s">
        <v>418</v>
      </c>
      <c r="V176" t="s">
        <v>419</v>
      </c>
      <c r="W176" t="s">
        <v>479</v>
      </c>
      <c r="X176" t="s">
        <v>462</v>
      </c>
      <c r="Y176" s="41"/>
    </row>
    <row r="177" spans="1:25" s="35" customFormat="1" ht="15" x14ac:dyDescent="0.25">
      <c r="A177">
        <v>2.14</v>
      </c>
      <c r="B177">
        <v>1.78</v>
      </c>
      <c r="C177" s="29">
        <f t="shared" si="26"/>
        <v>2.908747243515708E-2</v>
      </c>
      <c r="D177" s="30">
        <f>IF(OR($A177="",$B177=""),"",A177*'MPTO_working_2-way'!$G176)</f>
        <v>2.2022471910112364</v>
      </c>
      <c r="E177" s="32">
        <f>IF(OR($A177="",$B177=""),"",B177*'MPTO_working_2-way'!$G176)</f>
        <v>1.8317757009345796</v>
      </c>
      <c r="F177" s="30">
        <f>IF(OR($A177="",$B177=""),"",'MPTO_working_2-way'!D176)</f>
        <v>2.2087440565928333</v>
      </c>
      <c r="G177" s="32">
        <f>IF(OR($A177="",$B177=""),"",'MPTO_working_2-way'!E176)</f>
        <v>1.8273049985608751</v>
      </c>
      <c r="H177" s="30">
        <f>IF(OR($A177="",$B177=""),"",'OddsRatio_working_2-way'!M176)</f>
        <v>2.2089410496539781</v>
      </c>
      <c r="I177" s="30">
        <f>IF(OR($A177="",$B177=""),"",'OddsRatio_working_2-way'!N176)</f>
        <v>1.8271701918685113</v>
      </c>
      <c r="J177" s="30">
        <f>IF('Log_working_2-way'!$D176="","",A177^('Log_working_2-way'!$D176))</f>
        <v>2.2119050245559748</v>
      </c>
      <c r="K177" s="32">
        <f>IF('Log_working_2-way'!$D176="","",B177^('Log_working_2-way'!$D176))</f>
        <v>1.8251471689098502</v>
      </c>
      <c r="L177" s="37">
        <f t="shared" si="27"/>
        <v>0.45408163265306112</v>
      </c>
      <c r="M177" s="37">
        <f t="shared" si="28"/>
        <v>0.54591836734693866</v>
      </c>
      <c r="N177" s="38">
        <v>273</v>
      </c>
      <c r="O177" s="38">
        <f t="shared" si="29"/>
        <v>145.42990654205607</v>
      </c>
      <c r="P177" s="38">
        <f t="shared" si="30"/>
        <v>119.62921348314607</v>
      </c>
      <c r="Q177" s="38">
        <f t="shared" si="31"/>
        <v>153.37078651685394</v>
      </c>
      <c r="R177" s="38">
        <f t="shared" si="32"/>
        <v>127.57009345794393</v>
      </c>
      <c r="S177" s="39">
        <f t="shared" si="33"/>
        <v>-7.9408799747978662</v>
      </c>
      <c r="T177" s="39">
        <f t="shared" si="34"/>
        <v>-7.940879974797852</v>
      </c>
      <c r="U177" t="s">
        <v>420</v>
      </c>
      <c r="V177" t="s">
        <v>421</v>
      </c>
      <c r="W177" t="s">
        <v>472</v>
      </c>
      <c r="X177" t="s">
        <v>462</v>
      </c>
      <c r="Y177" s="41"/>
    </row>
    <row r="178" spans="1:25" s="35" customFormat="1" ht="15" x14ac:dyDescent="0.25">
      <c r="A178">
        <v>2.1</v>
      </c>
      <c r="B178">
        <v>1.81</v>
      </c>
      <c r="C178" s="29">
        <f t="shared" si="26"/>
        <v>2.8676664035780064E-2</v>
      </c>
      <c r="D178" s="30">
        <f>IF(OR($A178="",$B178=""),"",A178*'MPTO_working_2-way'!$G177)</f>
        <v>2.160220994475138</v>
      </c>
      <c r="E178" s="32">
        <f>IF(OR($A178="",$B178=""),"",B178*'MPTO_working_2-way'!$G177)</f>
        <v>1.861904761904762</v>
      </c>
      <c r="F178" s="30">
        <f>IF(OR($A178="",$B178=""),"",'MPTO_working_2-way'!D177)</f>
        <v>2.1651951011107946</v>
      </c>
      <c r="G178" s="32">
        <f>IF(OR($A178="",$B178=""),"",'MPTO_working_2-way'!E177)</f>
        <v>1.858225372769494</v>
      </c>
      <c r="H178" s="30">
        <f>IF(OR($A178="",$B178=""),"",'OddsRatio_working_2-way'!M177)</f>
        <v>2.1653431646335015</v>
      </c>
      <c r="I178" s="30">
        <f>IF(OR($A178="",$B178=""),"",'OddsRatio_working_2-way'!N177)</f>
        <v>1.8581163303210331</v>
      </c>
      <c r="J178" s="30">
        <f>IF('Log_working_2-way'!$D177="","",A178^('Log_working_2-way'!$D177))</f>
        <v>2.1676082555034109</v>
      </c>
      <c r="K178" s="32">
        <f>IF('Log_working_2-way'!$D177="","",B178^('Log_working_2-way'!$D177))</f>
        <v>1.8564516354578522</v>
      </c>
      <c r="L178" s="37">
        <f t="shared" si="27"/>
        <v>0.46291560102301793</v>
      </c>
      <c r="M178" s="37">
        <f t="shared" si="28"/>
        <v>0.53708439897698212</v>
      </c>
      <c r="N178" s="38">
        <v>274</v>
      </c>
      <c r="O178" s="38">
        <f t="shared" si="29"/>
        <v>143.52380952380952</v>
      </c>
      <c r="P178" s="38">
        <f t="shared" si="30"/>
        <v>122.61878453038675</v>
      </c>
      <c r="Q178" s="38">
        <f t="shared" si="31"/>
        <v>151.38121546961327</v>
      </c>
      <c r="R178" s="38">
        <f t="shared" si="32"/>
        <v>130.47619047619048</v>
      </c>
      <c r="S178" s="39">
        <f t="shared" si="33"/>
        <v>-7.8574059458037482</v>
      </c>
      <c r="T178" s="39">
        <f t="shared" si="34"/>
        <v>-7.857405945803734</v>
      </c>
      <c r="U178" t="s">
        <v>422</v>
      </c>
      <c r="V178" t="s">
        <v>423</v>
      </c>
      <c r="W178" t="s">
        <v>472</v>
      </c>
      <c r="X178" t="s">
        <v>462</v>
      </c>
      <c r="Y178" s="41"/>
    </row>
    <row r="179" spans="1:25" ht="15" x14ac:dyDescent="0.25">
      <c r="A179">
        <v>1.83</v>
      </c>
      <c r="B179">
        <v>2.0699999999999998</v>
      </c>
      <c r="C179" s="29">
        <f t="shared" si="26"/>
        <v>2.9539874871307603E-2</v>
      </c>
      <c r="D179" s="30">
        <f>IF(OR($A179="",$B179=""),"",A179*'MPTO_working_2-way'!$G178)</f>
        <v>1.8840579710144929</v>
      </c>
      <c r="E179" s="32">
        <f>IF(OR($A179="",$B179=""),"",B179*'MPTO_working_2-way'!$G178)</f>
        <v>2.1311475409836067</v>
      </c>
      <c r="F179" s="30">
        <f>IF(OR($A179="",$B179=""),"",'MPTO_working_2-way'!D178)</f>
        <v>1.8808371192373576</v>
      </c>
      <c r="G179" s="32">
        <f>IF(OR($A179="",$B179=""),"",'MPTO_working_2-way'!E178)</f>
        <v>2.1352836729517204</v>
      </c>
      <c r="H179" s="30">
        <f>IF(OR($A179="",$B179=""),"",'OddsRatio_working_2-way'!M178)</f>
        <v>1.8807388571985679</v>
      </c>
      <c r="I179" s="30">
        <f>IF(OR($A179="",$B179=""),"",'OddsRatio_working_2-way'!N178)</f>
        <v>2.1354103339788768</v>
      </c>
      <c r="J179" s="30">
        <f>IF('Log_working_2-way'!$D178="","",A179^('Log_working_2-way'!$D178))</f>
        <v>1.8792804075818812</v>
      </c>
      <c r="K179" s="32">
        <f>IF('Log_working_2-way'!$D178="","",B179^('Log_working_2-way'!$D178))</f>
        <v>2.137293622577233</v>
      </c>
      <c r="L179" s="37">
        <f t="shared" si="27"/>
        <v>0.53076923076923077</v>
      </c>
      <c r="M179" s="37">
        <f t="shared" si="28"/>
        <v>0.46923076923076917</v>
      </c>
      <c r="N179" s="38">
        <v>275</v>
      </c>
      <c r="O179" s="38">
        <f t="shared" si="29"/>
        <v>124.72677595628414</v>
      </c>
      <c r="P179" s="38">
        <f t="shared" si="30"/>
        <v>142.14975845410629</v>
      </c>
      <c r="Q179" s="38">
        <f t="shared" si="31"/>
        <v>132.85024154589374</v>
      </c>
      <c r="R179" s="38">
        <f t="shared" si="32"/>
        <v>150.27322404371583</v>
      </c>
      <c r="S179" s="39">
        <f t="shared" si="33"/>
        <v>-8.1234655896095944</v>
      </c>
      <c r="T179" s="39">
        <f t="shared" si="34"/>
        <v>-8.1234655896095376</v>
      </c>
      <c r="U179" t="s">
        <v>424</v>
      </c>
      <c r="V179" t="s">
        <v>425</v>
      </c>
      <c r="W179" t="s">
        <v>472</v>
      </c>
      <c r="X179" t="s">
        <v>462</v>
      </c>
      <c r="Y179" s="41"/>
    </row>
    <row r="180" spans="1:25" ht="15" x14ac:dyDescent="0.25">
      <c r="A180">
        <v>2.79</v>
      </c>
      <c r="B180">
        <v>1.46</v>
      </c>
      <c r="C180" s="29">
        <f t="shared" si="26"/>
        <v>4.335444591741533E-2</v>
      </c>
      <c r="D180" s="30">
        <f>IF(OR($A180="",$B180=""),"",A180*'MPTO_working_2-way'!$G179)</f>
        <v>2.9109589041095889</v>
      </c>
      <c r="E180" s="32">
        <f>IF(OR($A180="",$B180=""),"",B180*'MPTO_working_2-way'!$G179)</f>
        <v>1.5232974910394264</v>
      </c>
      <c r="F180" s="30">
        <f>IF(OR($A180="",$B180=""),"",'MPTO_working_2-way'!D179)</f>
        <v>2.9695997667128378</v>
      </c>
      <c r="G180" s="32">
        <f>IF(OR($A180="",$B180=""),"",'MPTO_working_2-way'!E179)</f>
        <v>1.5077173631417253</v>
      </c>
      <c r="H180" s="30">
        <f>IF(OR($A180="",$B180=""),"",'OddsRatio_working_2-way'!M179)</f>
        <v>2.9726389299175064</v>
      </c>
      <c r="I180" s="30">
        <f>IF(OR($A180="",$B180=""),"",'OddsRatio_working_2-way'!N179)</f>
        <v>1.5069351440011465</v>
      </c>
      <c r="J180" s="30">
        <f>IF('Log_working_2-way'!$D179="","",A180^('Log_working_2-way'!$D179))</f>
        <v>3.0009060116146968</v>
      </c>
      <c r="K180" s="32">
        <f>IF('Log_working_2-way'!$D179="","",B180^('Log_working_2-way'!$D179))</f>
        <v>1.4997735996561257</v>
      </c>
      <c r="L180" s="37">
        <f t="shared" si="27"/>
        <v>0.34352941176470592</v>
      </c>
      <c r="M180" s="37">
        <f t="shared" si="28"/>
        <v>0.65647058823529414</v>
      </c>
      <c r="N180" s="38">
        <v>276</v>
      </c>
      <c r="O180" s="38">
        <f t="shared" si="29"/>
        <v>177.07526881720429</v>
      </c>
      <c r="P180" s="38">
        <f t="shared" si="30"/>
        <v>86.958904109589028</v>
      </c>
      <c r="Q180" s="38">
        <f t="shared" si="31"/>
        <v>189.04109589041096</v>
      </c>
      <c r="R180" s="38">
        <f t="shared" si="32"/>
        <v>98.924731182795696</v>
      </c>
      <c r="S180" s="39">
        <f t="shared" si="33"/>
        <v>-11.965827073206668</v>
      </c>
      <c r="T180" s="39">
        <f t="shared" si="34"/>
        <v>-11.965827073206668</v>
      </c>
      <c r="U180" t="s">
        <v>426</v>
      </c>
      <c r="V180" t="s">
        <v>427</v>
      </c>
      <c r="W180" t="s">
        <v>473</v>
      </c>
      <c r="X180" t="s">
        <v>462</v>
      </c>
      <c r="Y180" s="41"/>
    </row>
    <row r="181" spans="1:25" s="35" customFormat="1" ht="15" x14ac:dyDescent="0.25">
      <c r="A181">
        <v>2.2400000000000002</v>
      </c>
      <c r="B181">
        <v>1.68</v>
      </c>
      <c r="C181" s="29">
        <f t="shared" si="26"/>
        <v>4.1666666666666519E-2</v>
      </c>
      <c r="D181" s="30">
        <f>IF(OR($A181="",$B181=""),"",A181*'MPTO_working_2-way'!$G180)</f>
        <v>2.333333333333333</v>
      </c>
      <c r="E181" s="32">
        <f>IF(OR($A181="",$B181=""),"",B181*'MPTO_working_2-way'!$G180)</f>
        <v>1.7499999999999998</v>
      </c>
      <c r="F181" s="30">
        <f>IF(OR($A181="",$B181=""),"",'MPTO_working_2-way'!D180)</f>
        <v>2.3496503496503496</v>
      </c>
      <c r="G181" s="32">
        <f>IF(OR($A181="",$B181=""),"",'MPTO_working_2-way'!E180)</f>
        <v>1.7409326424870464</v>
      </c>
      <c r="H181" s="30">
        <f>IF(OR($A181="",$B181=""),"",'OddsRatio_working_2-way'!M180)</f>
        <v>2.3503812097939996</v>
      </c>
      <c r="I181" s="30">
        <f>IF(OR($A181="",$B181=""),"",'OddsRatio_working_2-way'!N180)</f>
        <v>1.7405316311773544</v>
      </c>
      <c r="J181" s="30">
        <f>IF('Log_working_2-way'!$D180="","",A181^('Log_working_2-way'!$D180))</f>
        <v>2.357969334439959</v>
      </c>
      <c r="K181" s="32">
        <f>IF('Log_working_2-way'!$D180="","",B181^('Log_working_2-way'!$D180))</f>
        <v>1.7363936538464513</v>
      </c>
      <c r="L181" s="37">
        <f t="shared" si="27"/>
        <v>0.4285714285714286</v>
      </c>
      <c r="M181" s="37">
        <f t="shared" si="28"/>
        <v>0.57142857142857151</v>
      </c>
      <c r="N181" s="38">
        <v>277</v>
      </c>
      <c r="O181" s="38">
        <f t="shared" si="29"/>
        <v>153.33928571428572</v>
      </c>
      <c r="P181" s="38">
        <f t="shared" si="30"/>
        <v>112.11904761904759</v>
      </c>
      <c r="Q181" s="38">
        <f t="shared" si="31"/>
        <v>164.88095238095238</v>
      </c>
      <c r="R181" s="38">
        <f t="shared" si="32"/>
        <v>123.66071428571428</v>
      </c>
      <c r="S181" s="39">
        <f t="shared" si="33"/>
        <v>-11.541666666666657</v>
      </c>
      <c r="T181" s="39">
        <f t="shared" si="34"/>
        <v>-11.541666666666686</v>
      </c>
      <c r="U181" t="s">
        <v>428</v>
      </c>
      <c r="V181" t="s">
        <v>429</v>
      </c>
      <c r="W181" t="s">
        <v>473</v>
      </c>
      <c r="X181" t="s">
        <v>462</v>
      </c>
      <c r="Y181" s="41"/>
    </row>
    <row r="182" spans="1:25" s="35" customFormat="1" ht="15" x14ac:dyDescent="0.25">
      <c r="A182">
        <v>2.39</v>
      </c>
      <c r="B182">
        <v>1.6</v>
      </c>
      <c r="C182" s="29">
        <f t="shared" si="26"/>
        <v>4.3410041841004166E-2</v>
      </c>
      <c r="D182" s="30">
        <f>IF(OR($A182="",$B182=""),"",A182*'MPTO_working_2-way'!$G181)</f>
        <v>2.4937499999999999</v>
      </c>
      <c r="E182" s="32">
        <f>IF(OR($A182="",$B182=""),"",B182*'MPTO_working_2-way'!$G181)</f>
        <v>1.6694560669456067</v>
      </c>
      <c r="F182" s="30">
        <f>IF(OR($A182="",$B182=""),"",'MPTO_working_2-way'!D181)</f>
        <v>2.5207646671061306</v>
      </c>
      <c r="G182" s="32">
        <f>IF(OR($A182="",$B182=""),"",'MPTO_working_2-way'!E181)</f>
        <v>1.6575639358474208</v>
      </c>
      <c r="H182" s="30">
        <f>IF(OR($A182="",$B182=""),"",'OddsRatio_working_2-way'!M181)</f>
        <v>2.52206000757745</v>
      </c>
      <c r="I182" s="30">
        <f>IF(OR($A182="",$B182=""),"",'OddsRatio_working_2-way'!N181)</f>
        <v>1.6570043198176039</v>
      </c>
      <c r="J182" s="30">
        <f>IF('Log_working_2-way'!$D181="","",A182^('Log_working_2-way'!$D181))</f>
        <v>2.5347593326332167</v>
      </c>
      <c r="K182" s="32">
        <f>IF('Log_working_2-way'!$D181="","",B182^('Log_working_2-way'!$D181))</f>
        <v>1.6515679551422944</v>
      </c>
      <c r="L182" s="37">
        <f t="shared" si="27"/>
        <v>0.40100250626566419</v>
      </c>
      <c r="M182" s="37">
        <f t="shared" si="28"/>
        <v>0.59899749373433586</v>
      </c>
      <c r="N182" s="38">
        <v>278</v>
      </c>
      <c r="O182" s="38">
        <f t="shared" si="29"/>
        <v>161.68200836820085</v>
      </c>
      <c r="P182" s="38">
        <f t="shared" si="30"/>
        <v>104.25</v>
      </c>
      <c r="Q182" s="38">
        <f t="shared" si="31"/>
        <v>173.75</v>
      </c>
      <c r="R182" s="38">
        <f t="shared" si="32"/>
        <v>116.31799163179916</v>
      </c>
      <c r="S182" s="39">
        <f t="shared" si="33"/>
        <v>-12.067991631799146</v>
      </c>
      <c r="T182" s="39">
        <f t="shared" si="34"/>
        <v>-12.06799163179916</v>
      </c>
      <c r="U182" t="s">
        <v>430</v>
      </c>
      <c r="V182" t="s">
        <v>431</v>
      </c>
      <c r="W182" t="s">
        <v>473</v>
      </c>
      <c r="X182" t="s">
        <v>462</v>
      </c>
      <c r="Y182" s="41"/>
    </row>
    <row r="183" spans="1:25" ht="15" x14ac:dyDescent="0.25">
      <c r="A183">
        <v>1.88</v>
      </c>
      <c r="B183">
        <v>2.0099999999999998</v>
      </c>
      <c r="C183" s="29">
        <f t="shared" si="26"/>
        <v>2.9427331427966497E-2</v>
      </c>
      <c r="D183" s="30">
        <f>IF(OR($A183="",$B183=""),"",A183*'MPTO_working_2-way'!$G182)</f>
        <v>1.9353233830845769</v>
      </c>
      <c r="E183" s="32">
        <f>IF(OR($A183="",$B183=""),"",B183*'MPTO_working_2-way'!$G182)</f>
        <v>2.0691489361702122</v>
      </c>
      <c r="F183" s="30">
        <f>IF(OR($A183="",$B183=""),"",'MPTO_working_2-way'!D182)</f>
        <v>1.9334834220221038</v>
      </c>
      <c r="G183" s="32">
        <f>IF(OR($A183="",$B183=""),"",'MPTO_working_2-way'!E182)</f>
        <v>2.0712563034422273</v>
      </c>
      <c r="H183" s="30">
        <f>IF(OR($A183="",$B183=""),"",'OddsRatio_working_2-way'!M182)</f>
        <v>1.9334276237142709</v>
      </c>
      <c r="I183" s="30">
        <f>IF(OR($A183="",$B183=""),"",'OddsRatio_working_2-way'!N182)</f>
        <v>2.0713203408538785</v>
      </c>
      <c r="J183" s="30">
        <f>IF('Log_working_2-way'!$D182="","",A183^('Log_working_2-way'!$D182))</f>
        <v>1.9325939690668699</v>
      </c>
      <c r="K183" s="32">
        <f>IF('Log_working_2-way'!$D182="","",B183^('Log_working_2-way'!$D182))</f>
        <v>2.0722780043286777</v>
      </c>
      <c r="L183" s="37">
        <f t="shared" si="27"/>
        <v>0.5167095115681235</v>
      </c>
      <c r="M183" s="37">
        <f t="shared" si="28"/>
        <v>0.48329048843187672</v>
      </c>
      <c r="N183" s="38">
        <v>279</v>
      </c>
      <c r="O183" s="38">
        <f t="shared" si="29"/>
        <v>130.59574468085106</v>
      </c>
      <c r="P183" s="38">
        <f t="shared" si="30"/>
        <v>140.19402985074626</v>
      </c>
      <c r="Q183" s="38">
        <f t="shared" si="31"/>
        <v>138.80597014925374</v>
      </c>
      <c r="R183" s="38">
        <f t="shared" si="32"/>
        <v>148.40425531914894</v>
      </c>
      <c r="S183" s="39">
        <f t="shared" si="33"/>
        <v>-8.2102254684026832</v>
      </c>
      <c r="T183" s="39">
        <f t="shared" si="34"/>
        <v>-8.2102254684026832</v>
      </c>
      <c r="U183" t="s">
        <v>432</v>
      </c>
      <c r="V183" t="s">
        <v>433</v>
      </c>
      <c r="W183" t="s">
        <v>474</v>
      </c>
      <c r="X183" t="s">
        <v>462</v>
      </c>
      <c r="Y183" s="41"/>
    </row>
    <row r="184" spans="1:25" ht="15" x14ac:dyDescent="0.25">
      <c r="A184">
        <v>1.65</v>
      </c>
      <c r="B184">
        <v>2.35</v>
      </c>
      <c r="C184" s="29">
        <f t="shared" si="26"/>
        <v>3.1592520954223158E-2</v>
      </c>
      <c r="D184" s="30">
        <f>IF(OR($A184="",$B184=""),"",A184*'MPTO_working_2-way'!$G183)</f>
        <v>1.7021276595744681</v>
      </c>
      <c r="E184" s="32">
        <f>IF(OR($A184="",$B184=""),"",B184*'MPTO_working_2-way'!$G183)</f>
        <v>2.4242424242424243</v>
      </c>
      <c r="F184" s="30">
        <f>IF(OR($A184="",$B184=""),"",'MPTO_working_2-way'!D183)</f>
        <v>1.6941561987984708</v>
      </c>
      <c r="G184" s="32">
        <f>IF(OR($A184="",$B184=""),"",'MPTO_working_2-way'!E183)</f>
        <v>2.4405979543666407</v>
      </c>
      <c r="H184" s="30">
        <f>IF(OR($A184="",$B184=""),"",'OddsRatio_working_2-way'!M183)</f>
        <v>1.6938886664887112</v>
      </c>
      <c r="I184" s="30">
        <f>IF(OR($A184="",$B184=""),"",'OddsRatio_working_2-way'!N183)</f>
        <v>2.4411533842457849</v>
      </c>
      <c r="J184" s="30">
        <f>IF('Log_working_2-way'!$D183="","",A184^('Log_working_2-way'!$D183))</f>
        <v>1.6902722385674813</v>
      </c>
      <c r="K184" s="32">
        <f>IF('Log_working_2-way'!$D183="","",B184^('Log_working_2-way'!$D183))</f>
        <v>2.4487037782009757</v>
      </c>
      <c r="L184" s="37">
        <f t="shared" si="27"/>
        <v>0.58750000000000002</v>
      </c>
      <c r="M184" s="37">
        <f t="shared" si="28"/>
        <v>0.41249999999999998</v>
      </c>
      <c r="N184" s="38">
        <v>280</v>
      </c>
      <c r="O184" s="38">
        <f t="shared" si="29"/>
        <v>110.30303030303031</v>
      </c>
      <c r="P184" s="38">
        <f t="shared" si="30"/>
        <v>160.85106382978722</v>
      </c>
      <c r="Q184" s="38">
        <f t="shared" si="31"/>
        <v>119.14893617021276</v>
      </c>
      <c r="R184" s="38">
        <f t="shared" si="32"/>
        <v>169.69696969696969</v>
      </c>
      <c r="S184" s="39">
        <f t="shared" si="33"/>
        <v>-8.8459058671824522</v>
      </c>
      <c r="T184" s="39">
        <f t="shared" si="34"/>
        <v>-8.8459058671824664</v>
      </c>
      <c r="U184" t="s">
        <v>434</v>
      </c>
      <c r="V184" t="s">
        <v>435</v>
      </c>
      <c r="W184" t="s">
        <v>474</v>
      </c>
      <c r="X184" t="s">
        <v>462</v>
      </c>
      <c r="Y184" s="41"/>
    </row>
    <row r="185" spans="1:25" ht="15" x14ac:dyDescent="0.25">
      <c r="A185">
        <v>1.52</v>
      </c>
      <c r="B185">
        <v>2.65</v>
      </c>
      <c r="C185" s="29">
        <f t="shared" si="26"/>
        <v>3.5253227408142962E-2</v>
      </c>
      <c r="D185" s="30">
        <f>IF(OR($A185="",$B185=""),"",A185*'MPTO_working_2-way'!$G184)</f>
        <v>1.5735849056603772</v>
      </c>
      <c r="E185" s="32">
        <f>IF(OR($A185="",$B185=""),"",B185*'MPTO_working_2-way'!$G184)</f>
        <v>2.7434210526315788</v>
      </c>
      <c r="F185" s="30">
        <f>IF(OR($A185="",$B185=""),"",'MPTO_working_2-way'!D184)</f>
        <v>1.5618456766188444</v>
      </c>
      <c r="G185" s="32">
        <f>IF(OR($A185="",$B185=""),"",'MPTO_working_2-way'!E184)</f>
        <v>2.7798481711525187</v>
      </c>
      <c r="H185" s="30">
        <f>IF(OR($A185="",$B185=""),"",'OddsRatio_working_2-way'!M184)</f>
        <v>1.5613835722137892</v>
      </c>
      <c r="I185" s="30">
        <f>IF(OR($A185="",$B185=""),"",'OddsRatio_working_2-way'!N184)</f>
        <v>2.7813132579860622</v>
      </c>
      <c r="J185" s="30">
        <f>IF('Log_working_2-way'!$D184="","",A185^('Log_working_2-way'!$D184))</f>
        <v>1.5560236850362179</v>
      </c>
      <c r="K185" s="32">
        <f>IF('Log_working_2-way'!$D184="","",B185^('Log_working_2-way'!$D184))</f>
        <v>2.7984845374611047</v>
      </c>
      <c r="L185" s="37">
        <f t="shared" si="27"/>
        <v>0.63549160671462834</v>
      </c>
      <c r="M185" s="37">
        <f t="shared" si="28"/>
        <v>0.36450839328537171</v>
      </c>
      <c r="N185" s="38">
        <v>281</v>
      </c>
      <c r="O185" s="38">
        <f t="shared" si="29"/>
        <v>96.131578947368425</v>
      </c>
      <c r="P185" s="38">
        <f t="shared" si="30"/>
        <v>174.96226415094341</v>
      </c>
      <c r="Q185" s="38">
        <f t="shared" si="31"/>
        <v>106.03773584905662</v>
      </c>
      <c r="R185" s="38">
        <f t="shared" si="32"/>
        <v>184.86842105263159</v>
      </c>
      <c r="S185" s="39">
        <f t="shared" si="33"/>
        <v>-9.9061569016881919</v>
      </c>
      <c r="T185" s="39">
        <f t="shared" si="34"/>
        <v>-9.9061569016881776</v>
      </c>
      <c r="U185" t="s">
        <v>436</v>
      </c>
      <c r="V185" t="s">
        <v>437</v>
      </c>
      <c r="W185" t="s">
        <v>475</v>
      </c>
      <c r="X185" t="s">
        <v>463</v>
      </c>
      <c r="Y185" s="41"/>
    </row>
    <row r="186" spans="1:25" s="35" customFormat="1" ht="15" x14ac:dyDescent="0.25">
      <c r="A186">
        <v>2.4500000000000002</v>
      </c>
      <c r="B186">
        <v>1.56</v>
      </c>
      <c r="C186" s="29">
        <f t="shared" si="26"/>
        <v>4.9188906331763427E-2</v>
      </c>
      <c r="D186" s="30">
        <f>IF(OR($A186="",$B186=""),"",A186*'MPTO_working_2-way'!$G185)</f>
        <v>2.5705128205128207</v>
      </c>
      <c r="E186" s="32">
        <f>IF(OR($A186="",$B186=""),"",B186*'MPTO_working_2-way'!$G185)</f>
        <v>1.6367346938775511</v>
      </c>
      <c r="F186" s="30">
        <f>IF(OR($A186="",$B186=""),"",'MPTO_working_2-way'!D185)</f>
        <v>2.6070941336971352</v>
      </c>
      <c r="G186" s="32">
        <f>IF(OR($A186="",$B186=""),"",'MPTO_working_2-way'!E185)</f>
        <v>1.6222410865874364</v>
      </c>
      <c r="H186" s="30">
        <f>IF(OR($A186="",$B186=""),"",'OddsRatio_working_2-way'!M185)</f>
        <v>2.6091257608669731</v>
      </c>
      <c r="I186" s="30">
        <f>IF(OR($A186="",$B186=""),"",'OddsRatio_working_2-way'!N185)</f>
        <v>1.6214554662658656</v>
      </c>
      <c r="J186" s="30">
        <f>IF('Log_working_2-way'!$D185="","",A186^('Log_working_2-way'!$D185))</f>
        <v>2.6265342875694877</v>
      </c>
      <c r="K186" s="32">
        <f>IF('Log_working_2-way'!$D185="","",B186^('Log_working_2-way'!$D185))</f>
        <v>1.6148041314839445</v>
      </c>
      <c r="L186" s="37">
        <f t="shared" si="27"/>
        <v>0.38902743142144636</v>
      </c>
      <c r="M186" s="37">
        <f t="shared" si="28"/>
        <v>0.61097256857855353</v>
      </c>
      <c r="N186" s="38">
        <v>282</v>
      </c>
      <c r="O186" s="38">
        <f t="shared" si="29"/>
        <v>166.89795918367349</v>
      </c>
      <c r="P186" s="38">
        <f t="shared" si="30"/>
        <v>101.23076923076923</v>
      </c>
      <c r="Q186" s="38">
        <f t="shared" si="31"/>
        <v>180.76923076923075</v>
      </c>
      <c r="R186" s="38">
        <f t="shared" si="32"/>
        <v>115.10204081632652</v>
      </c>
      <c r="S186" s="39">
        <f t="shared" si="33"/>
        <v>-13.871271585557253</v>
      </c>
      <c r="T186" s="39">
        <f t="shared" si="34"/>
        <v>-13.871271585557295</v>
      </c>
      <c r="U186" t="s">
        <v>438</v>
      </c>
      <c r="V186" t="s">
        <v>439</v>
      </c>
      <c r="W186" t="s">
        <v>476</v>
      </c>
      <c r="X186" t="s">
        <v>463</v>
      </c>
      <c r="Y186" s="41"/>
    </row>
    <row r="187" spans="1:25" ht="15" x14ac:dyDescent="0.25">
      <c r="A187">
        <v>1.64</v>
      </c>
      <c r="B187">
        <v>2.37</v>
      </c>
      <c r="C187" s="29">
        <f t="shared" si="26"/>
        <v>3.1697025831017633E-2</v>
      </c>
      <c r="D187" s="30">
        <f>IF(OR($A187="",$B187=""),"",A187*'MPTO_working_2-way'!$G186)</f>
        <v>1.6919831223628687</v>
      </c>
      <c r="E187" s="32">
        <f>IF(OR($A187="",$B187=""),"",B187*'MPTO_working_2-way'!$G186)</f>
        <v>2.4451219512195119</v>
      </c>
      <c r="F187" s="30">
        <f>IF(OR($A187="",$B187=""),"",'MPTO_working_2-way'!D186)</f>
        <v>1.6837636458152829</v>
      </c>
      <c r="G187" s="32">
        <f>IF(OR($A187="",$B187=""),"",'MPTO_working_2-way'!E186)</f>
        <v>2.4624936644703492</v>
      </c>
      <c r="H187" s="30">
        <f>IF(OR($A187="",$B187=""),"",'OddsRatio_working_2-way'!M186)</f>
        <v>1.6834861261734084</v>
      </c>
      <c r="I187" s="30">
        <f>IF(OR($A187="",$B187=""),"",'OddsRatio_working_2-way'!N186)</f>
        <v>2.4630874888399528</v>
      </c>
      <c r="J187" s="30">
        <f>IF('Log_working_2-way'!$D186="","",A187^('Log_working_2-way'!$D186))</f>
        <v>1.6797561972418789</v>
      </c>
      <c r="K187" s="32">
        <f>IF('Log_working_2-way'!$D186="","",B187^('Log_working_2-way'!$D186))</f>
        <v>2.4711156795001918</v>
      </c>
      <c r="L187" s="37">
        <f t="shared" si="27"/>
        <v>0.59102244389027447</v>
      </c>
      <c r="M187" s="37">
        <f t="shared" si="28"/>
        <v>0.40897755610972575</v>
      </c>
      <c r="N187" s="38">
        <v>283</v>
      </c>
      <c r="O187" s="38">
        <f t="shared" si="29"/>
        <v>110.43902439024387</v>
      </c>
      <c r="P187" s="38">
        <f t="shared" si="30"/>
        <v>163.59071729957805</v>
      </c>
      <c r="Q187" s="38">
        <f t="shared" si="31"/>
        <v>119.40928270042193</v>
      </c>
      <c r="R187" s="38">
        <f t="shared" si="32"/>
        <v>172.5609756097561</v>
      </c>
      <c r="S187" s="39">
        <f t="shared" si="33"/>
        <v>-8.9702583101780533</v>
      </c>
      <c r="T187" s="39">
        <f t="shared" si="34"/>
        <v>-8.9702583101780533</v>
      </c>
      <c r="U187" t="s">
        <v>440</v>
      </c>
      <c r="V187" t="s">
        <v>441</v>
      </c>
      <c r="W187" t="s">
        <v>477</v>
      </c>
      <c r="X187" t="s">
        <v>463</v>
      </c>
      <c r="Y187" s="41"/>
    </row>
    <row r="188" spans="1:25" s="35" customFormat="1" ht="15" x14ac:dyDescent="0.25">
      <c r="A188">
        <v>1.9</v>
      </c>
      <c r="B188">
        <v>2</v>
      </c>
      <c r="C188" s="29">
        <f t="shared" si="26"/>
        <v>2.631578947368407E-2</v>
      </c>
      <c r="D188" s="30">
        <f>IF(OR($A188="",$B188=""),"",A188*'MPTO_working_2-way'!$G187)</f>
        <v>1.9499999999999997</v>
      </c>
      <c r="E188" s="32">
        <f>IF(OR($A188="",$B188=""),"",B188*'MPTO_working_2-way'!$G187)</f>
        <v>2.0526315789473681</v>
      </c>
      <c r="F188" s="30">
        <f>IF(OR($A188="",$B188=""),"",'MPTO_working_2-way'!D187)</f>
        <v>1.9487179487179485</v>
      </c>
      <c r="G188" s="32">
        <f>IF(OR($A188="",$B188=""),"",'MPTO_working_2-way'!E187)</f>
        <v>2.0540540540540539</v>
      </c>
      <c r="H188" s="30">
        <f>IF(OR($A188="",$B188=""),"",'OddsRatio_working_2-way'!M187)</f>
        <v>1.9486832980505142</v>
      </c>
      <c r="I188" s="30">
        <f>IF(OR($A188="",$B188=""),"",'OddsRatio_working_2-way'!N187)</f>
        <v>2.0540925533894594</v>
      </c>
      <c r="J188" s="30">
        <f>IF('Log_working_2-way'!$D187="","",A188^('Log_working_2-way'!$D187))</f>
        <v>1.9481037356763915</v>
      </c>
      <c r="K188" s="32">
        <f>IF('Log_working_2-way'!$D187="","",B188^('Log_working_2-way'!$D187))</f>
        <v>2.0547369052254369</v>
      </c>
      <c r="L188" s="37">
        <f t="shared" si="27"/>
        <v>0.51282051282051289</v>
      </c>
      <c r="M188" s="37">
        <f t="shared" si="28"/>
        <v>0.48717948717948723</v>
      </c>
      <c r="N188" s="38">
        <v>284</v>
      </c>
      <c r="O188" s="38">
        <f t="shared" si="29"/>
        <v>134.5263157894737</v>
      </c>
      <c r="P188" s="38">
        <f t="shared" si="30"/>
        <v>142</v>
      </c>
      <c r="Q188" s="38">
        <f t="shared" si="31"/>
        <v>142</v>
      </c>
      <c r="R188" s="38">
        <f t="shared" si="32"/>
        <v>149.4736842105263</v>
      </c>
      <c r="S188" s="39">
        <f t="shared" si="33"/>
        <v>-7.4736842105263008</v>
      </c>
      <c r="T188" s="39">
        <f t="shared" si="34"/>
        <v>-7.4736842105263008</v>
      </c>
      <c r="U188" t="s">
        <v>442</v>
      </c>
      <c r="V188" t="s">
        <v>443</v>
      </c>
      <c r="W188" t="s">
        <v>477</v>
      </c>
      <c r="X188" t="s">
        <v>463</v>
      </c>
      <c r="Y188" s="41"/>
    </row>
    <row r="189" spans="1:25" s="35" customFormat="1" ht="15" x14ac:dyDescent="0.25">
      <c r="A189">
        <v>2.06</v>
      </c>
      <c r="B189">
        <v>1.83</v>
      </c>
      <c r="C189" s="29">
        <f t="shared" si="26"/>
        <v>3.1884980635577431E-2</v>
      </c>
      <c r="D189" s="30">
        <f>IF(OR($A189="",$B189=""),"",A189*'MPTO_working_2-way'!$G188)</f>
        <v>2.1256830601092895</v>
      </c>
      <c r="E189" s="32">
        <f>IF(OR($A189="",$B189=""),"",B189*'MPTO_working_2-way'!$G188)</f>
        <v>1.8883495145631068</v>
      </c>
      <c r="F189" s="30">
        <f>IF(OR($A189="",$B189=""),"",'MPTO_working_2-way'!D188)</f>
        <v>2.1299508446804905</v>
      </c>
      <c r="G189" s="32">
        <f>IF(OR($A189="",$B189=""),"",'MPTO_working_2-way'!E188)</f>
        <v>1.8849942497124856</v>
      </c>
      <c r="H189" s="30">
        <f>IF(OR($A189="",$B189=""),"",'OddsRatio_working_2-way'!M188)</f>
        <v>2.1300922235529893</v>
      </c>
      <c r="I189" s="30">
        <f>IF(OR($A189="",$B189=""),"",'OddsRatio_working_2-way'!N188)</f>
        <v>1.8848835335367746</v>
      </c>
      <c r="J189" s="30">
        <f>IF('Log_working_2-way'!$D188="","",A189^('Log_working_2-way'!$D188))</f>
        <v>2.1320394516231058</v>
      </c>
      <c r="K189" s="32">
        <f>IF('Log_working_2-way'!$D188="","",B189^('Log_working_2-way'!$D188))</f>
        <v>1.8833614398916756</v>
      </c>
      <c r="L189" s="37">
        <f t="shared" si="27"/>
        <v>0.47043701799485865</v>
      </c>
      <c r="M189" s="37">
        <f t="shared" si="28"/>
        <v>0.5295629820051414</v>
      </c>
      <c r="N189" s="38">
        <v>285</v>
      </c>
      <c r="O189" s="38">
        <f t="shared" si="29"/>
        <v>146.65048543689321</v>
      </c>
      <c r="P189" s="38">
        <f t="shared" si="30"/>
        <v>129.26229508196724</v>
      </c>
      <c r="Q189" s="38">
        <f t="shared" si="31"/>
        <v>155.73770491803276</v>
      </c>
      <c r="R189" s="38">
        <f t="shared" si="32"/>
        <v>138.34951456310679</v>
      </c>
      <c r="S189" s="39">
        <f t="shared" si="33"/>
        <v>-9.0872194811395559</v>
      </c>
      <c r="T189" s="39">
        <f t="shared" si="34"/>
        <v>-9.0872194811395559</v>
      </c>
      <c r="U189" t="s">
        <v>444</v>
      </c>
      <c r="V189" t="s">
        <v>445</v>
      </c>
      <c r="W189" t="s">
        <v>470</v>
      </c>
      <c r="X189" t="s">
        <v>463</v>
      </c>
      <c r="Y189" s="41"/>
    </row>
    <row r="190" spans="1:25" s="35" customFormat="1" ht="15" x14ac:dyDescent="0.25">
      <c r="A190">
        <v>2.2599999999999998</v>
      </c>
      <c r="B190">
        <v>1.7</v>
      </c>
      <c r="C190" s="29">
        <f t="shared" si="26"/>
        <v>3.0713170223841679E-2</v>
      </c>
      <c r="D190" s="30">
        <f>IF(OR($A190="",$B190=""),"",A190*'MPTO_working_2-way'!$G189)</f>
        <v>2.3294117647058821</v>
      </c>
      <c r="E190" s="32">
        <f>IF(OR($A190="",$B190=""),"",B190*'MPTO_working_2-way'!$G189)</f>
        <v>1.7522123893805308</v>
      </c>
      <c r="F190" s="30">
        <f>IF(OR($A190="",$B190=""),"",'MPTO_working_2-way'!D189)</f>
        <v>2.3412553321145642</v>
      </c>
      <c r="G190" s="32">
        <f>IF(OR($A190="",$B190=""),"",'MPTO_working_2-way'!E189)</f>
        <v>1.7455701953657428</v>
      </c>
      <c r="H190" s="30">
        <f>IF(OR($A190="",$B190=""),"",'OddsRatio_working_2-way'!M189)</f>
        <v>2.3416407864998732</v>
      </c>
      <c r="I190" s="30">
        <f>IF(OR($A190="",$B190=""),"",'OddsRatio_working_2-way'!N189)</f>
        <v>1.7453559924999296</v>
      </c>
      <c r="J190" s="30">
        <f>IF('Log_working_2-way'!$D189="","",A190^('Log_working_2-way'!$D189))</f>
        <v>2.3470801072340981</v>
      </c>
      <c r="K190" s="32">
        <f>IF('Log_working_2-way'!$D189="","",B190^('Log_working_2-way'!$D189))</f>
        <v>1.7423463494336857</v>
      </c>
      <c r="L190" s="37">
        <f t="shared" si="27"/>
        <v>0.42929292929292934</v>
      </c>
      <c r="M190" s="37">
        <f t="shared" si="28"/>
        <v>0.57070707070707072</v>
      </c>
      <c r="N190" s="38">
        <v>286</v>
      </c>
      <c r="O190" s="38">
        <f t="shared" si="29"/>
        <v>159.45132743362828</v>
      </c>
      <c r="P190" s="38">
        <f t="shared" si="30"/>
        <v>117.76470588235294</v>
      </c>
      <c r="Q190" s="38">
        <f t="shared" si="31"/>
        <v>168.23529411764707</v>
      </c>
      <c r="R190" s="38">
        <f t="shared" si="32"/>
        <v>126.54867256637169</v>
      </c>
      <c r="S190" s="39">
        <f t="shared" si="33"/>
        <v>-8.7839666840187931</v>
      </c>
      <c r="T190" s="39">
        <f t="shared" si="34"/>
        <v>-8.7839666840187505</v>
      </c>
      <c r="U190" t="s">
        <v>446</v>
      </c>
      <c r="V190" t="s">
        <v>447</v>
      </c>
      <c r="W190" t="s">
        <v>472</v>
      </c>
      <c r="X190" t="s">
        <v>463</v>
      </c>
      <c r="Y190" s="41"/>
    </row>
    <row r="191" spans="1:25" ht="15" x14ac:dyDescent="0.25">
      <c r="A191">
        <v>3.02</v>
      </c>
      <c r="B191">
        <v>1.42</v>
      </c>
      <c r="C191" s="29">
        <f t="shared" si="26"/>
        <v>3.5351179927245679E-2</v>
      </c>
      <c r="D191" s="30">
        <f>IF(OR($A191="",$B191=""),"",A191*'MPTO_working_2-way'!$G190)</f>
        <v>3.126760563380282</v>
      </c>
      <c r="E191" s="32">
        <f>IF(OR($A191="",$B191=""),"",B191*'MPTO_working_2-way'!$G190)</f>
        <v>1.4701986754966887</v>
      </c>
      <c r="F191" s="30">
        <f>IF(OR($A191="",$B191=""),"",'MPTO_working_2-way'!D190)</f>
        <v>3.1902990626394887</v>
      </c>
      <c r="G191" s="32">
        <f>IF(OR($A191="",$B191=""),"",'MPTO_working_2-way'!E190)</f>
        <v>1.4565586576998846</v>
      </c>
      <c r="H191" s="30">
        <f>IF(OR($A191="",$B191=""),"",'OddsRatio_working_2-way'!M190)</f>
        <v>3.1930626551751344</v>
      </c>
      <c r="I191" s="30">
        <f>IF(OR($A191="",$B191=""),"",'OddsRatio_working_2-way'!N190)</f>
        <v>1.4559833243433447</v>
      </c>
      <c r="J191" s="30">
        <f>IF('Log_working_2-way'!$D190="","",A191^('Log_working_2-way'!$D190))</f>
        <v>3.2236653114010156</v>
      </c>
      <c r="K191" s="32">
        <f>IF('Log_working_2-way'!$D190="","",B191^('Log_working_2-way'!$D190))</f>
        <v>1.449707964086264</v>
      </c>
      <c r="L191" s="37">
        <f t="shared" si="27"/>
        <v>0.31981981981981977</v>
      </c>
      <c r="M191" s="37">
        <f t="shared" si="28"/>
        <v>0.68018018018018023</v>
      </c>
      <c r="N191" s="38">
        <v>287</v>
      </c>
      <c r="O191" s="38">
        <f t="shared" si="29"/>
        <v>191.96688741721857</v>
      </c>
      <c r="P191" s="38">
        <f t="shared" si="30"/>
        <v>84.887323943661954</v>
      </c>
      <c r="Q191" s="38">
        <f t="shared" si="31"/>
        <v>202.11267605633805</v>
      </c>
      <c r="R191" s="38">
        <f t="shared" si="32"/>
        <v>95.03311258278147</v>
      </c>
      <c r="S191" s="39">
        <f t="shared" si="33"/>
        <v>-10.145788639119473</v>
      </c>
      <c r="T191" s="39">
        <f t="shared" si="34"/>
        <v>-10.145788639119516</v>
      </c>
      <c r="U191" t="s">
        <v>448</v>
      </c>
      <c r="V191" t="s">
        <v>449</v>
      </c>
      <c r="W191" t="s">
        <v>472</v>
      </c>
      <c r="X191" t="s">
        <v>463</v>
      </c>
      <c r="Y191" s="41"/>
    </row>
    <row r="192" spans="1:25" s="35" customFormat="1" ht="15" x14ac:dyDescent="0.25">
      <c r="A192">
        <v>2.2400000000000002</v>
      </c>
      <c r="B192">
        <v>1.68</v>
      </c>
      <c r="C192" s="29">
        <f t="shared" si="26"/>
        <v>4.1666666666666519E-2</v>
      </c>
      <c r="D192" s="30">
        <f>IF(OR($A192="",$B192=""),"",A192*'MPTO_working_2-way'!$G191)</f>
        <v>2.333333333333333</v>
      </c>
      <c r="E192" s="32">
        <f>IF(OR($A192="",$B192=""),"",B192*'MPTO_working_2-way'!$G191)</f>
        <v>1.7499999999999998</v>
      </c>
      <c r="F192" s="30">
        <f>IF(OR($A192="",$B192=""),"",'MPTO_working_2-way'!D191)</f>
        <v>2.3496503496503496</v>
      </c>
      <c r="G192" s="32">
        <f>IF(OR($A192="",$B192=""),"",'MPTO_working_2-way'!E191)</f>
        <v>1.7409326424870464</v>
      </c>
      <c r="H192" s="30">
        <f>IF(OR($A192="",$B192=""),"",'OddsRatio_working_2-way'!M191)</f>
        <v>2.3503812097939996</v>
      </c>
      <c r="I192" s="30">
        <f>IF(OR($A192="",$B192=""),"",'OddsRatio_working_2-way'!N191)</f>
        <v>1.7405316311773544</v>
      </c>
      <c r="J192" s="30">
        <f>IF('Log_working_2-way'!$D191="","",A192^('Log_working_2-way'!$D191))</f>
        <v>2.357969334439959</v>
      </c>
      <c r="K192" s="32">
        <f>IF('Log_working_2-way'!$D191="","",B192^('Log_working_2-way'!$D191))</f>
        <v>1.7363936538464513</v>
      </c>
      <c r="L192" s="37">
        <f t="shared" si="27"/>
        <v>0.4285714285714286</v>
      </c>
      <c r="M192" s="37">
        <f t="shared" si="28"/>
        <v>0.57142857142857151</v>
      </c>
      <c r="N192" s="38">
        <v>288</v>
      </c>
      <c r="O192" s="38">
        <f t="shared" si="29"/>
        <v>159.42857142857147</v>
      </c>
      <c r="P192" s="38">
        <f t="shared" si="30"/>
        <v>116.57142857142856</v>
      </c>
      <c r="Q192" s="38">
        <f t="shared" si="31"/>
        <v>171.42857142857142</v>
      </c>
      <c r="R192" s="38">
        <f t="shared" si="32"/>
        <v>128.57142857142856</v>
      </c>
      <c r="S192" s="39">
        <f t="shared" si="33"/>
        <v>-11.999999999999943</v>
      </c>
      <c r="T192" s="39">
        <f t="shared" si="34"/>
        <v>-12</v>
      </c>
      <c r="U192" t="s">
        <v>450</v>
      </c>
      <c r="V192" t="s">
        <v>451</v>
      </c>
      <c r="W192" t="s">
        <v>473</v>
      </c>
      <c r="X192" t="s">
        <v>463</v>
      </c>
      <c r="Y192" s="41"/>
    </row>
    <row r="193" spans="1:25" s="35" customFormat="1" ht="15" x14ac:dyDescent="0.25">
      <c r="A193">
        <v>2.4</v>
      </c>
      <c r="B193">
        <v>1.6</v>
      </c>
      <c r="C193" s="29">
        <f t="shared" si="26"/>
        <v>4.1666666666666741E-2</v>
      </c>
      <c r="D193" s="30">
        <f>IF(OR($A193="",$B193=""),"",A193*'MPTO_working_2-way'!$G192)</f>
        <v>2.5</v>
      </c>
      <c r="E193" s="32">
        <f>IF(OR($A193="",$B193=""),"",B193*'MPTO_working_2-way'!$G192)</f>
        <v>1.666666666666667</v>
      </c>
      <c r="F193" s="30">
        <f>IF(OR($A193="",$B193=""),"",'MPTO_working_2-way'!D192)</f>
        <v>2.5263157894736841</v>
      </c>
      <c r="G193" s="32">
        <f>IF(OR($A193="",$B193=""),"",'MPTO_working_2-way'!E192)</f>
        <v>1.6551724137931036</v>
      </c>
      <c r="H193" s="30">
        <f>IF(OR($A193="",$B193=""),"",'OddsRatio_working_2-way'!M192)</f>
        <v>2.5275252316519468</v>
      </c>
      <c r="I193" s="30">
        <f>IF(OR($A193="",$B193=""),"",'OddsRatio_working_2-way'!N192)</f>
        <v>1.6546536707079771</v>
      </c>
      <c r="J193" s="30">
        <f>IF('Log_working_2-way'!$D192="","",A193^('Log_working_2-way'!$D192))</f>
        <v>2.5398728286377308</v>
      </c>
      <c r="K193" s="32">
        <f>IF('Log_working_2-way'!$D192="","",B193^('Log_working_2-way'!$D192))</f>
        <v>1.6494042763805412</v>
      </c>
      <c r="L193" s="37">
        <f t="shared" si="27"/>
        <v>0.4</v>
      </c>
      <c r="M193" s="37">
        <f t="shared" si="28"/>
        <v>0.59999999999999987</v>
      </c>
      <c r="N193" s="38">
        <v>289</v>
      </c>
      <c r="O193" s="38">
        <f t="shared" si="29"/>
        <v>168.58333333333334</v>
      </c>
      <c r="P193" s="38">
        <f t="shared" si="30"/>
        <v>108.37500000000003</v>
      </c>
      <c r="Q193" s="38">
        <f t="shared" si="31"/>
        <v>180.625</v>
      </c>
      <c r="R193" s="38">
        <f t="shared" si="32"/>
        <v>120.41666666666667</v>
      </c>
      <c r="S193" s="39">
        <f t="shared" si="33"/>
        <v>-12.041666666666657</v>
      </c>
      <c r="T193" s="39">
        <f t="shared" si="34"/>
        <v>-12.041666666666643</v>
      </c>
      <c r="U193" t="s">
        <v>452</v>
      </c>
      <c r="V193" t="s">
        <v>453</v>
      </c>
      <c r="W193" t="s">
        <v>473</v>
      </c>
      <c r="X193" t="s">
        <v>463</v>
      </c>
      <c r="Y193" s="41"/>
    </row>
    <row r="194" spans="1:25" s="35" customFormat="1" ht="15" x14ac:dyDescent="0.25">
      <c r="A194">
        <v>1.97</v>
      </c>
      <c r="B194">
        <v>1.9</v>
      </c>
      <c r="C194" s="29">
        <f t="shared" si="26"/>
        <v>3.3930002671653803E-2</v>
      </c>
      <c r="D194" s="30">
        <f>IF(OR($A194="",$B194=""),"",A194*'MPTO_working_2-way'!$G193)</f>
        <v>2.0368421052631578</v>
      </c>
      <c r="E194" s="32">
        <f>IF(OR($A194="",$B194=""),"",B194*'MPTO_working_2-way'!$G193)</f>
        <v>1.9644670050761421</v>
      </c>
      <c r="F194" s="30">
        <f>IF(OR($A194="",$B194=""),"",'MPTO_working_2-way'!D193)</f>
        <v>2.0381159814865235</v>
      </c>
      <c r="G194" s="32">
        <f>IF(OR($A194="",$B194=""),"",'MPTO_working_2-way'!E193)</f>
        <v>1.9632835038027801</v>
      </c>
      <c r="H194" s="30">
        <f>IF(OR($A194="",$B194=""),"",'OddsRatio_working_2-way'!M193)</f>
        <v>2.0381607668264961</v>
      </c>
      <c r="I194" s="30">
        <f>IF(OR($A194="",$B194=""),"",'OddsRatio_working_2-way'!N193)</f>
        <v>1.963241948601903</v>
      </c>
      <c r="J194" s="30">
        <f>IF('Log_working_2-way'!$D193="","",A194^('Log_working_2-way'!$D193))</f>
        <v>2.0387414625037734</v>
      </c>
      <c r="K194" s="32">
        <f>IF('Log_working_2-way'!$D193="","",B194^('Log_working_2-way'!$D193))</f>
        <v>1.9627034600020314</v>
      </c>
      <c r="L194" s="37">
        <f t="shared" si="27"/>
        <v>0.49095607235142119</v>
      </c>
      <c r="M194" s="37">
        <f t="shared" si="28"/>
        <v>0.50904392764857886</v>
      </c>
      <c r="N194" s="38">
        <v>290</v>
      </c>
      <c r="O194" s="38">
        <f t="shared" si="29"/>
        <v>142.79187817258881</v>
      </c>
      <c r="P194" s="38">
        <f t="shared" si="30"/>
        <v>137.36842105263156</v>
      </c>
      <c r="Q194" s="38">
        <f t="shared" si="31"/>
        <v>152.63157894736841</v>
      </c>
      <c r="R194" s="38">
        <f t="shared" si="32"/>
        <v>147.20812182741116</v>
      </c>
      <c r="S194" s="39">
        <f t="shared" si="33"/>
        <v>-9.839700774779601</v>
      </c>
      <c r="T194" s="39">
        <f t="shared" si="34"/>
        <v>-9.839700774779601</v>
      </c>
      <c r="U194" t="s">
        <v>454</v>
      </c>
      <c r="V194" t="s">
        <v>455</v>
      </c>
      <c r="W194" t="s">
        <v>474</v>
      </c>
      <c r="X194" t="s">
        <v>463</v>
      </c>
      <c r="Y194" s="41"/>
    </row>
    <row r="195" spans="1:25" ht="15" x14ac:dyDescent="0.25">
      <c r="A195">
        <v>1.94</v>
      </c>
      <c r="B195">
        <v>1.93</v>
      </c>
      <c r="C195" s="29">
        <f t="shared" ref="C195:C196" si="35">IF(OR($A195="",$B195=""),"",(1/A195)+(1/B195)-1)</f>
        <v>3.3598632551679941E-2</v>
      </c>
      <c r="D195" s="30">
        <f>IF(OR($A195="",$B195=""),"",A195*'MPTO_working_2-way'!$G194)</f>
        <v>2.0051813471502591</v>
      </c>
      <c r="E195" s="32">
        <f>IF(OR($A195="",$B195=""),"",B195*'MPTO_working_2-way'!$G194)</f>
        <v>1.9948453608247423</v>
      </c>
      <c r="F195" s="30">
        <f>IF(OR($A195="",$B195=""),"",'MPTO_working_2-way'!D194)</f>
        <v>2.0053558995233249</v>
      </c>
      <c r="G195" s="32">
        <f>IF(OR($A195="",$B195=""),"",'MPTO_working_2-way'!E194)</f>
        <v>1.9946726333173512</v>
      </c>
      <c r="H195" s="30">
        <f>IF(OR($A195="",$B195=""),"",'OddsRatio_working_2-way'!M194)</f>
        <v>2.0053619687316817</v>
      </c>
      <c r="I195" s="30">
        <f>IF(OR($A195="",$B195=""),"",'OddsRatio_working_2-way'!N194)</f>
        <v>1.9946666286387909</v>
      </c>
      <c r="J195" s="30">
        <f>IF('Log_working_2-way'!$D194="","",A195^('Log_working_2-way'!$D194))</f>
        <v>2.0054414461156225</v>
      </c>
      <c r="K195" s="32">
        <f>IF('Log_working_2-way'!$D194="","",B195^('Log_working_2-way'!$D194))</f>
        <v>1.9945880029745278</v>
      </c>
      <c r="L195" s="37">
        <f t="shared" si="27"/>
        <v>0.49870801033591733</v>
      </c>
      <c r="M195" s="37">
        <f t="shared" si="28"/>
        <v>0.50129198966408273</v>
      </c>
      <c r="N195" s="38">
        <v>291</v>
      </c>
      <c r="O195" s="38">
        <f t="shared" si="29"/>
        <v>141</v>
      </c>
      <c r="P195" s="38">
        <f t="shared" si="30"/>
        <v>140.22279792746116</v>
      </c>
      <c r="Q195" s="38">
        <f t="shared" si="31"/>
        <v>150.77720207253887</v>
      </c>
      <c r="R195" s="38">
        <f t="shared" si="32"/>
        <v>150.00000000000003</v>
      </c>
      <c r="S195" s="39">
        <f t="shared" si="33"/>
        <v>-9.77720207253887</v>
      </c>
      <c r="T195" s="39">
        <f t="shared" si="34"/>
        <v>-9.77720207253887</v>
      </c>
      <c r="U195" t="s">
        <v>456</v>
      </c>
      <c r="V195" t="s">
        <v>457</v>
      </c>
      <c r="W195" t="s">
        <v>474</v>
      </c>
      <c r="X195" t="s">
        <v>463</v>
      </c>
      <c r="Y195" s="41"/>
    </row>
    <row r="196" spans="1:25" s="35" customFormat="1" ht="15" x14ac:dyDescent="0.25">
      <c r="A196">
        <v>1.52</v>
      </c>
      <c r="B196">
        <v>2.59</v>
      </c>
      <c r="C196" s="29">
        <f t="shared" si="35"/>
        <v>4.3995122942491527E-2</v>
      </c>
      <c r="D196" s="30">
        <f>IF(OR($A196="",$B196=""),"",A196*'MPTO_working_2-way'!$G195)</f>
        <v>1.586872586872587</v>
      </c>
      <c r="E196" s="32">
        <f>IF(OR($A196="",$B196=""),"",B196*'MPTO_working_2-way'!$G195)</f>
        <v>2.7039473684210531</v>
      </c>
      <c r="F196" s="30">
        <f>IF(OR($A196="",$B196=""),"",'MPTO_working_2-way'!D195)</f>
        <v>1.5725812894463531</v>
      </c>
      <c r="G196" s="32">
        <f>IF(OR($A196="",$B196=""),"",'MPTO_working_2-way'!E195)</f>
        <v>2.7464769080507887</v>
      </c>
      <c r="H196" s="30">
        <f>IF(OR($A196="",$B196=""),"",'OddsRatio_working_2-way'!M195)</f>
        <v>1.5718776312789586</v>
      </c>
      <c r="I196" s="30">
        <f>IF(OR($A196="",$B196=""),"",'OddsRatio_working_2-way'!N195)</f>
        <v>2.7486258341029703</v>
      </c>
      <c r="J196" s="30">
        <f>IF('Log_working_2-way'!$D195="","",A196^('Log_working_2-way'!$D195))</f>
        <v>1.5653277816683351</v>
      </c>
      <c r="K196" s="32">
        <f>IF('Log_working_2-way'!$D195="","",B196^('Log_working_2-way'!$D195))</f>
        <v>2.7688852952666907</v>
      </c>
      <c r="L196" s="37">
        <f t="shared" si="27"/>
        <v>0.63017031630170306</v>
      </c>
      <c r="M196" s="37">
        <f t="shared" si="28"/>
        <v>0.36982968369829677</v>
      </c>
      <c r="N196" s="38">
        <v>292</v>
      </c>
      <c r="O196" s="38">
        <f t="shared" si="29"/>
        <v>99.894736842105289</v>
      </c>
      <c r="P196" s="38">
        <f t="shared" si="30"/>
        <v>179.25868725868725</v>
      </c>
      <c r="Q196" s="38">
        <f t="shared" si="31"/>
        <v>112.74131274131274</v>
      </c>
      <c r="R196" s="38">
        <f t="shared" si="32"/>
        <v>192.10526315789474</v>
      </c>
      <c r="S196" s="39">
        <f t="shared" si="33"/>
        <v>-12.846575899207451</v>
      </c>
      <c r="T196" s="39">
        <f t="shared" si="34"/>
        <v>-12.846575899207494</v>
      </c>
      <c r="U196" t="s">
        <v>458</v>
      </c>
      <c r="V196" t="s">
        <v>459</v>
      </c>
      <c r="W196" t="s">
        <v>474</v>
      </c>
      <c r="X196" t="s">
        <v>463</v>
      </c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71" activePane="bottomLeft" state="frozen"/>
      <selection pane="bottomLeft" activeCell="S3" sqref="S3:S19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1.73</v>
      </c>
      <c r="B3">
        <v>4.03</v>
      </c>
      <c r="C3">
        <v>4.74</v>
      </c>
      <c r="D3" s="20">
        <f>IF(OR($A3="",$B3="",$C3=""),"",(1/A3)+(1/B3)+(1/C3)-1)</f>
        <v>3.7144104032323266E-2</v>
      </c>
      <c r="E3" s="17">
        <f>IF(OR($A3="",$B3="",$C3=""),"",A3*'MPTO_working_3-way'!$I2)</f>
        <v>1.7942592999759193</v>
      </c>
      <c r="F3" s="21">
        <f>IF(OR($A3="",$B3="",$C3=""),"",B3*'MPTO_working_3-way'!$I2)</f>
        <v>4.1796907392502627</v>
      </c>
      <c r="G3" s="22">
        <f>IF(OR($A3="",$B3="",$C3=""),"",C3*'MPTO_working_3-way'!$I2)</f>
        <v>4.9160630531132128</v>
      </c>
      <c r="H3" s="17">
        <f>IF(OR($A3="",$B3="",$C3=""),"",'MPTO_working_3-way'!E2)</f>
        <v>1.7678673051599645</v>
      </c>
      <c r="I3" s="21">
        <f>IF(OR($A3="",$B3="",$C3=""),"",'MPTO_working_3-way'!F2)</f>
        <v>4.2416449914701122</v>
      </c>
      <c r="J3" s="22">
        <f>IF(OR($A3="",$B3="",$C3=""),"",'MPTO_working_3-way'!G2)</f>
        <v>5.0355231959681861</v>
      </c>
      <c r="K3" s="17">
        <f>IF(OR($A3="",$B3="",$C3=""),"",'OddsRatio_working_3-way'!H2)</f>
        <v>1.7772636082567046</v>
      </c>
      <c r="L3" s="21">
        <f>IF(OR($A3="",$B3="",$C3=""),"",'OddsRatio_working_3-way'!I2)</f>
        <v>4.2261763465997459</v>
      </c>
      <c r="M3" s="22">
        <f>IF(OR($A3="",$B3="",$C3=""),"",'OddsRatio_working_3-way'!J2)</f>
        <v>4.9821450614795548</v>
      </c>
      <c r="N3" s="23">
        <f>(1/E3)* 100</f>
        <v>55.733304545971748</v>
      </c>
      <c r="O3" s="24">
        <f>(1/F3)* 100</f>
        <v>23.925215102861326</v>
      </c>
      <c r="P3" s="24">
        <f>(1/G3)* 100</f>
        <v>20.341480351166904</v>
      </c>
      <c r="Q3" t="s">
        <v>165</v>
      </c>
      <c r="R3" t="s">
        <v>166</v>
      </c>
      <c r="S3" t="s">
        <v>460</v>
      </c>
      <c r="T3" s="35">
        <v>100</v>
      </c>
      <c r="U3" s="35">
        <f>(1/A4)*((T3*A4)-T3)</f>
        <v>35.064935064935064</v>
      </c>
      <c r="V3" s="35">
        <f>(1/B4)*((T3*B4)-T3)</f>
        <v>79.466119096509232</v>
      </c>
      <c r="W3" s="35">
        <f>(1/C4)*((T3*C4)-T3)</f>
        <v>82.847341337907366</v>
      </c>
      <c r="X3" s="35">
        <f>((1/B4)+(1/C4))*T3</f>
        <v>37.686539565583381</v>
      </c>
      <c r="Y3" s="35">
        <f>((1/A4)+(1/C4))*T3</f>
        <v>82.087723597157563</v>
      </c>
      <c r="Z3" s="35">
        <f>((1/A4)+(1/B4))*T3</f>
        <v>85.468945838555683</v>
      </c>
      <c r="AA3" s="35">
        <f t="shared" ref="AA3" si="0">U3-X3</f>
        <v>-2.6216045006483171</v>
      </c>
      <c r="AB3" s="35">
        <f t="shared" ref="AB3" si="1">V3-Y3</f>
        <v>-2.6216045006483313</v>
      </c>
      <c r="AC3" s="35">
        <f t="shared" ref="AC3" si="2">W3-Z3</f>
        <v>-2.6216045006483171</v>
      </c>
      <c r="AD3" s="27"/>
      <c r="AE3" s="27"/>
      <c r="AF3">
        <v>1.79</v>
      </c>
      <c r="AG3">
        <v>2.09</v>
      </c>
      <c r="AH3" s="41"/>
      <c r="AI3" s="27"/>
      <c r="AJ3" t="s">
        <v>464</v>
      </c>
    </row>
    <row r="4" spans="1:36" ht="15" x14ac:dyDescent="0.25">
      <c r="A4">
        <v>1.54</v>
      </c>
      <c r="B4">
        <v>4.87</v>
      </c>
      <c r="C4">
        <v>5.83</v>
      </c>
      <c r="D4" s="20">
        <f t="shared" ref="D4:D67" si="3">IF(OR($A4="",$B4="",$C4=""),"",(1/A4)+(1/B4)+(1/C4)-1)</f>
        <v>2.6216045006483224E-2</v>
      </c>
      <c r="E4" s="17">
        <f>IF(OR($A4="",$B4="",$C4=""),"",A4*'MPTO_working_3-way'!$I3)</f>
        <v>1.5803727093099842</v>
      </c>
      <c r="F4" s="21">
        <f>IF(OR($A4="",$B4="",$C4=""),"",B4*'MPTO_working_3-way'!$I3)</f>
        <v>4.9976721391815735</v>
      </c>
      <c r="G4" s="22">
        <f>IF(OR($A4="",$B4="",$C4=""),"",C4*'MPTO_working_3-way'!$I3)</f>
        <v>5.9828395423877971</v>
      </c>
      <c r="H4" s="17">
        <f>IF(OR($A4="",$B4="",$C4=""),"",'MPTO_working_3-way'!E3)</f>
        <v>1.5610073655331378</v>
      </c>
      <c r="I4" s="21">
        <f>IF(OR($A4="",$B4="",$C4=""),"",'MPTO_working_3-way'!F3)</f>
        <v>5.0864666945914383</v>
      </c>
      <c r="J4" s="22">
        <f>IF(OR($A4="",$B4="",$C4=""),"",'MPTO_working_3-way'!G3)</f>
        <v>6.1429625271868762</v>
      </c>
      <c r="K4" s="17">
        <f>IF(OR($A4="",$B4="",$C4=""),"",'OddsRatio_working_3-way'!H3)</f>
        <v>1.5673852344761776</v>
      </c>
      <c r="L4" s="21">
        <f>IF(OR($A4="",$B4="",$C4=""),"",'OddsRatio_working_3-way'!I3)</f>
        <v>5.0662608470792723</v>
      </c>
      <c r="M4" s="22">
        <f>IF(OR($A4="",$B4="",$C4=""),"",'OddsRatio_working_3-way'!J3)</f>
        <v>6.0749457083702536</v>
      </c>
      <c r="N4" s="23">
        <f t="shared" ref="N4" si="4">(1/E4)* 100</f>
        <v>63.276212890098307</v>
      </c>
      <c r="O4" s="24">
        <f t="shared" ref="O4" si="5">(1/F4)* 100</f>
        <v>20.009315780441764</v>
      </c>
      <c r="P4" s="24">
        <f t="shared" ref="P4" si="6">(1/G4)* 100</f>
        <v>16.714471329459929</v>
      </c>
      <c r="Q4" t="s">
        <v>167</v>
      </c>
      <c r="R4" t="s">
        <v>168</v>
      </c>
      <c r="S4" t="s">
        <v>460</v>
      </c>
      <c r="T4" s="35">
        <v>100</v>
      </c>
      <c r="U4" s="35">
        <f t="shared" ref="U4" si="7">(1/A5)*((T4*A5)-T4)</f>
        <v>54.954954954954964</v>
      </c>
      <c r="V4" s="35">
        <f t="shared" ref="V4" si="8">(1/B5)*((T4*B5)-T4)</f>
        <v>73.262032085561486</v>
      </c>
      <c r="W4" s="35">
        <f t="shared" ref="W4" si="9">(1/C5)*((T4*C5)-T4)</f>
        <v>69.040247678018574</v>
      </c>
      <c r="X4" s="35">
        <f t="shared" ref="X4" si="10">((1/B5)+(1/C5))*T4</f>
        <v>57.697720236419926</v>
      </c>
      <c r="Y4" s="35">
        <f t="shared" ref="Y4" si="11">((1/A5)+(1/C5))*T4</f>
        <v>76.00479736702647</v>
      </c>
      <c r="Z4" s="35">
        <f t="shared" ref="Z4" si="12">((1/A5)+(1/B5))*T4</f>
        <v>71.783012959483543</v>
      </c>
      <c r="AA4" s="35">
        <f t="shared" ref="AA4" si="13">U4-X4</f>
        <v>-2.7427652814649619</v>
      </c>
      <c r="AB4" s="35">
        <f t="shared" ref="AB4" si="14">V4-Y4</f>
        <v>-2.7427652814649832</v>
      </c>
      <c r="AC4" s="35">
        <f t="shared" ref="AC4" si="15">W4-Z4</f>
        <v>-2.742765281464969</v>
      </c>
      <c r="AD4" s="4"/>
      <c r="AE4" s="4"/>
      <c r="AF4">
        <v>1.54</v>
      </c>
      <c r="AG4">
        <v>2.61</v>
      </c>
      <c r="AH4" s="4"/>
      <c r="AI4" s="4"/>
      <c r="AJ4" t="s">
        <v>465</v>
      </c>
    </row>
    <row r="5" spans="1:36" s="12" customFormat="1" ht="15" x14ac:dyDescent="0.25">
      <c r="A5">
        <v>2.2200000000000002</v>
      </c>
      <c r="B5">
        <v>3.74</v>
      </c>
      <c r="C5">
        <v>3.23</v>
      </c>
      <c r="D5" s="20">
        <f t="shared" si="3"/>
        <v>2.7427652814649761E-2</v>
      </c>
      <c r="E5" s="17">
        <f>IF(OR($A5="",$B5="",$C5=""),"",A5*'MPTO_working_3-way'!$I4)</f>
        <v>2.2808893892485225</v>
      </c>
      <c r="F5" s="21">
        <f>IF(OR($A5="",$B5="",$C5=""),"",B5*'MPTO_working_3-way'!$I4)</f>
        <v>3.8425794215267901</v>
      </c>
      <c r="G5" s="22">
        <f>IF(OR($A5="",$B5="",$C5=""),"",C5*'MPTO_working_3-way'!$I4)</f>
        <v>3.3185913185913187</v>
      </c>
      <c r="H5" s="17">
        <f>IF(OR($A5="",$B5="",$C5=""),"",'MPTO_working_3-way'!E4)</f>
        <v>2.2659916151631863</v>
      </c>
      <c r="I5" s="21">
        <f>IF(OR($A5="",$B5="",$C5=""),"",'MPTO_working_3-way'!F4)</f>
        <v>3.8724098542546961</v>
      </c>
      <c r="J5" s="22">
        <f>IF(OR($A5="",$B5="",$C5=""),"",'MPTO_working_3-way'!G4)</f>
        <v>3.3282857408089837</v>
      </c>
      <c r="K5" s="17">
        <f>IF(OR($A5="",$B5="",$C5=""),"",'OddsRatio_working_3-way'!H4)</f>
        <v>2.2723362374204723</v>
      </c>
      <c r="L5" s="21">
        <f>IF(OR($A5="",$B5="",$C5=""),"",'OddsRatio_working_3-way'!I4)</f>
        <v>3.8575420414197499</v>
      </c>
      <c r="M5" s="22">
        <f>IF(OR($A5="",$B5="",$C5=""),"",'OddsRatio_working_3-way'!J4)</f>
        <v>3.3256637782357807</v>
      </c>
      <c r="N5" s="23">
        <f t="shared" ref="N5:N68" si="16">(1/E5)* 100</f>
        <v>43.842546890424479</v>
      </c>
      <c r="O5" s="24">
        <f t="shared" ref="O5:O68" si="17">(1/F5)* 100</f>
        <v>26.024185587364261</v>
      </c>
      <c r="P5" s="24">
        <f t="shared" ref="P5:P68" si="18">(1/G5)* 100</f>
        <v>30.133267522211256</v>
      </c>
      <c r="Q5" t="s">
        <v>169</v>
      </c>
      <c r="R5" t="s">
        <v>170</v>
      </c>
      <c r="S5" t="s">
        <v>460</v>
      </c>
      <c r="T5" s="35">
        <v>100</v>
      </c>
      <c r="U5" s="35">
        <f t="shared" ref="U5:U68" si="19">(1/A6)*((T5*A6)-T5)</f>
        <v>63.898916967509031</v>
      </c>
      <c r="V5" s="35">
        <f t="shared" ref="V5:V68" si="20">(1/B6)*((T5*B6)-T5)</f>
        <v>73.40425531914893</v>
      </c>
      <c r="W5" s="35">
        <f t="shared" ref="W5:W68" si="21">(1/C6)*((T5*C6)-T5)</f>
        <v>60</v>
      </c>
      <c r="X5" s="35">
        <f t="shared" ref="X5:X68" si="22">((1/B6)+(1/C6))*T5</f>
        <v>66.59574468085107</v>
      </c>
      <c r="Y5" s="35">
        <f t="shared" ref="Y5:Y68" si="23">((1/A6)+(1/C6))*T5</f>
        <v>76.101083032490976</v>
      </c>
      <c r="Z5" s="35">
        <f t="shared" ref="Z5:Z68" si="24">((1/A6)+(1/B6))*T5</f>
        <v>62.696827713342039</v>
      </c>
      <c r="AA5" s="35">
        <f t="shared" ref="AA5:AA68" si="25">U5-X5</f>
        <v>-2.6968277133420386</v>
      </c>
      <c r="AB5" s="35">
        <f t="shared" ref="AB5:AB68" si="26">V5-Y5</f>
        <v>-2.6968277133420457</v>
      </c>
      <c r="AC5" s="35">
        <f t="shared" ref="AC5:AC68" si="27">W5-Z5</f>
        <v>-2.6968277133420386</v>
      </c>
      <c r="AD5" s="27"/>
      <c r="AE5" s="27"/>
      <c r="AF5">
        <v>1.53</v>
      </c>
      <c r="AG5">
        <v>2.59</v>
      </c>
      <c r="AH5" s="36"/>
      <c r="AI5" s="27"/>
      <c r="AJ5" t="s">
        <v>466</v>
      </c>
    </row>
    <row r="6" spans="1:36" s="12" customFormat="1" ht="15" x14ac:dyDescent="0.25">
      <c r="A6">
        <v>2.77</v>
      </c>
      <c r="B6">
        <v>3.76</v>
      </c>
      <c r="C6">
        <v>2.5</v>
      </c>
      <c r="D6" s="20">
        <f t="shared" si="3"/>
        <v>2.6968277133420315E-2</v>
      </c>
      <c r="E6" s="17">
        <f>IF(OR($A6="",$B6="",$C6=""),"",A6*'MPTO_working_3-way'!$I5)</f>
        <v>2.8447021276595743</v>
      </c>
      <c r="F6" s="21">
        <f>IF(OR($A6="",$B6="",$C6=""),"",B6*'MPTO_working_3-way'!$I5)</f>
        <v>3.86140072202166</v>
      </c>
      <c r="G6" s="22">
        <f>IF(OR($A6="",$B6="",$C6=""),"",C6*'MPTO_working_3-way'!$I5)</f>
        <v>2.5674206928335508</v>
      </c>
      <c r="H6" s="17">
        <f>IF(OR($A6="",$B6="",$C6=""),"",'MPTO_working_3-way'!E5)</f>
        <v>2.8407363498170763</v>
      </c>
      <c r="I6" s="21">
        <f>IF(OR($A6="",$B6="",$C6=""),"",'MPTO_working_3-way'!F5)</f>
        <v>3.891534813279661</v>
      </c>
      <c r="J6" s="22">
        <f>IF(OR($A6="",$B6="",$C6=""),"",'MPTO_working_3-way'!G5)</f>
        <v>2.5574755921082786</v>
      </c>
      <c r="K6" s="17">
        <f>IF(OR($A6="",$B6="",$C6=""),"",'OddsRatio_working_3-way'!H5)</f>
        <v>2.8436287649570882</v>
      </c>
      <c r="L6" s="21">
        <f>IF(OR($A6="",$B6="",$C6=""),"",'OddsRatio_working_3-way'!I5)</f>
        <v>3.8748109555263075</v>
      </c>
      <c r="M6" s="22">
        <f>IF(OR($A6="",$B6="",$C6=""),"",'OddsRatio_working_3-way'!J5)</f>
        <v>2.5623972584382106</v>
      </c>
      <c r="N6" s="23">
        <f t="shared" si="16"/>
        <v>35.153065422098564</v>
      </c>
      <c r="O6" s="24">
        <f t="shared" si="17"/>
        <v>25.89733809021623</v>
      </c>
      <c r="P6" s="24">
        <f t="shared" si="18"/>
        <v>38.949596487685213</v>
      </c>
      <c r="Q6" t="s">
        <v>171</v>
      </c>
      <c r="R6" t="s">
        <v>172</v>
      </c>
      <c r="S6" t="s">
        <v>460</v>
      </c>
      <c r="T6" s="35">
        <v>100</v>
      </c>
      <c r="U6" s="35">
        <f t="shared" si="19"/>
        <v>50</v>
      </c>
      <c r="V6" s="35">
        <f t="shared" si="20"/>
        <v>70.501474926253692</v>
      </c>
      <c r="W6" s="35">
        <f t="shared" si="21"/>
        <v>76.635514018691595</v>
      </c>
      <c r="X6" s="35">
        <f t="shared" si="22"/>
        <v>52.86301105505472</v>
      </c>
      <c r="Y6" s="35">
        <f t="shared" si="23"/>
        <v>73.36448598130842</v>
      </c>
      <c r="Z6" s="35">
        <f t="shared" si="24"/>
        <v>79.498525073746308</v>
      </c>
      <c r="AA6" s="35">
        <f t="shared" si="25"/>
        <v>-2.8630110550547201</v>
      </c>
      <c r="AB6" s="35">
        <f t="shared" si="26"/>
        <v>-2.8630110550547272</v>
      </c>
      <c r="AC6" s="35">
        <f t="shared" si="27"/>
        <v>-2.863011055054713</v>
      </c>
      <c r="AD6" s="27"/>
      <c r="AE6" s="27"/>
      <c r="AF6">
        <v>1.48</v>
      </c>
      <c r="AG6">
        <v>2.75</v>
      </c>
      <c r="AH6" s="36"/>
      <c r="AI6" s="27"/>
      <c r="AJ6" t="s">
        <v>466</v>
      </c>
    </row>
    <row r="7" spans="1:36" s="12" customFormat="1" ht="15" x14ac:dyDescent="0.25">
      <c r="A7">
        <v>2</v>
      </c>
      <c r="B7">
        <v>3.39</v>
      </c>
      <c r="C7">
        <v>4.28</v>
      </c>
      <c r="D7" s="20">
        <f t="shared" si="3"/>
        <v>2.8630110550547094E-2</v>
      </c>
      <c r="E7" s="17">
        <f>IF(OR($A7="",$B7="",$C7=""),"",A7*'MPTO_working_3-way'!$I6)</f>
        <v>2.0572602211010942</v>
      </c>
      <c r="F7" s="21">
        <f>IF(OR($A7="",$B7="",$C7=""),"",B7*'MPTO_working_3-way'!$I6)</f>
        <v>3.4870560747663548</v>
      </c>
      <c r="G7" s="22">
        <f>IF(OR($A7="",$B7="",$C7=""),"",C7*'MPTO_working_3-way'!$I6)</f>
        <v>4.4025368731563415</v>
      </c>
      <c r="H7" s="17">
        <f>IF(OR($A7="",$B7="",$C7=""),"",'MPTO_working_3-way'!E6)</f>
        <v>2.0389162653875696</v>
      </c>
      <c r="I7" s="21">
        <f>IF(OR($A7="",$B7="",$C7=""),"",'MPTO_working_3-way'!F6)</f>
        <v>3.5033401477713562</v>
      </c>
      <c r="J7" s="22">
        <f>IF(OR($A7="",$B7="",$C7=""),"",'MPTO_working_3-way'!G6)</f>
        <v>4.4622639575174778</v>
      </c>
      <c r="K7" s="17">
        <f>IF(OR($A7="",$B7="",$C7=""),"",'OddsRatio_working_3-way'!H6)</f>
        <v>2.0462771227934464</v>
      </c>
      <c r="L7" s="21">
        <f>IF(OR($A7="",$B7="",$C7=""),"",'OddsRatio_working_3-way'!I6)</f>
        <v>3.500602323476337</v>
      </c>
      <c r="M7" s="22">
        <f>IF(OR($A7="",$B7="",$C7=""),"",'OddsRatio_working_3-way'!J6)</f>
        <v>4.4317889627625036</v>
      </c>
      <c r="N7" s="23">
        <f t="shared" si="16"/>
        <v>48.608337911903845</v>
      </c>
      <c r="O7" s="24">
        <f t="shared" si="17"/>
        <v>28.677485493748577</v>
      </c>
      <c r="P7" s="24">
        <f t="shared" si="18"/>
        <v>22.714176594347592</v>
      </c>
      <c r="Q7" t="s">
        <v>76</v>
      </c>
      <c r="R7" t="s">
        <v>83</v>
      </c>
      <c r="S7" t="s">
        <v>460</v>
      </c>
      <c r="T7" s="35">
        <v>100</v>
      </c>
      <c r="U7" s="35">
        <f t="shared" si="19"/>
        <v>23.076923076923073</v>
      </c>
      <c r="V7" s="35">
        <f t="shared" si="20"/>
        <v>83.844911147011302</v>
      </c>
      <c r="W7" s="35">
        <f t="shared" si="21"/>
        <v>89.583333333333343</v>
      </c>
      <c r="X7" s="35">
        <f t="shared" si="22"/>
        <v>26.571755519655362</v>
      </c>
      <c r="Y7" s="35">
        <f t="shared" si="23"/>
        <v>87.339743589743577</v>
      </c>
      <c r="Z7" s="35">
        <f t="shared" si="24"/>
        <v>93.078165776065603</v>
      </c>
      <c r="AA7" s="35">
        <f t="shared" si="25"/>
        <v>-3.4948324427322888</v>
      </c>
      <c r="AB7" s="35">
        <f t="shared" si="26"/>
        <v>-3.4948324427322746</v>
      </c>
      <c r="AC7" s="35">
        <f t="shared" si="27"/>
        <v>-3.4948324427322603</v>
      </c>
      <c r="AD7" s="27"/>
      <c r="AE7" s="27"/>
      <c r="AF7">
        <v>2.2200000000000002</v>
      </c>
      <c r="AG7">
        <v>1.72</v>
      </c>
      <c r="AH7" s="36"/>
      <c r="AI7" s="27"/>
      <c r="AJ7" t="s">
        <v>136</v>
      </c>
    </row>
    <row r="8" spans="1:36" ht="15" x14ac:dyDescent="0.25">
      <c r="A8">
        <v>1.3</v>
      </c>
      <c r="B8">
        <v>6.19</v>
      </c>
      <c r="C8">
        <v>9.6</v>
      </c>
      <c r="D8" s="20">
        <f t="shared" si="3"/>
        <v>3.4948324427322763E-2</v>
      </c>
      <c r="E8" s="17">
        <f>IF(OR($A8="",$B8="",$C8=""),"",A8*'MPTO_working_3-way'!$I7)</f>
        <v>1.3454328217555196</v>
      </c>
      <c r="F8" s="21">
        <f>IF(OR($A8="",$B8="",$C8=""),"",B8*'MPTO_working_3-way'!$I7)</f>
        <v>6.4063301282051279</v>
      </c>
      <c r="G8" s="22">
        <f>IF(OR($A8="",$B8="",$C8=""),"",C8*'MPTO_working_3-way'!$I7)</f>
        <v>9.9355039145022985</v>
      </c>
      <c r="H8" s="17">
        <f>IF(OR($A8="",$B8="",$C8=""),"",'MPTO_working_3-way'!E7)</f>
        <v>1.3199902945910571</v>
      </c>
      <c r="I8" s="21">
        <f>IF(OR($A8="",$B8="",$C8=""),"",'MPTO_working_3-way'!F7)</f>
        <v>6.6710496773190711</v>
      </c>
      <c r="J8" s="22">
        <f>IF(OR($A8="",$B8="",$C8=""),"",'MPTO_working_3-way'!G7)</f>
        <v>10.808798015036469</v>
      </c>
      <c r="K8" s="17">
        <f>IF(OR($A8="",$B8="",$C8=""),"",'OddsRatio_working_3-way'!H7)</f>
        <v>1.3271551072162169</v>
      </c>
      <c r="L8" s="21">
        <f>IF(OR($A8="",$B8="",$C8=""),"",'OddsRatio_working_3-way'!I7)</f>
        <v>6.6597833548405516</v>
      </c>
      <c r="M8" s="22">
        <f>IF(OR($A8="",$B8="",$C8=""),"",'OddsRatio_working_3-way'!J7)</f>
        <v>10.378446406864883</v>
      </c>
      <c r="N8" s="23">
        <f t="shared" si="16"/>
        <v>74.325524383685021</v>
      </c>
      <c r="O8" s="24">
        <f t="shared" si="17"/>
        <v>15.609560856024315</v>
      </c>
      <c r="P8" s="24">
        <f t="shared" si="18"/>
        <v>10.064914760290678</v>
      </c>
      <c r="Q8" t="s">
        <v>173</v>
      </c>
      <c r="R8" t="s">
        <v>174</v>
      </c>
      <c r="S8" t="s">
        <v>460</v>
      </c>
      <c r="T8" s="35">
        <v>100</v>
      </c>
      <c r="U8" s="35">
        <f t="shared" si="19"/>
        <v>62.546816479400754</v>
      </c>
      <c r="V8" s="35">
        <f t="shared" si="20"/>
        <v>67.948717948717942</v>
      </c>
      <c r="W8" s="35">
        <f t="shared" si="21"/>
        <v>65.156794425087099</v>
      </c>
      <c r="X8" s="35">
        <f t="shared" si="22"/>
        <v>66.894487626194945</v>
      </c>
      <c r="Y8" s="35">
        <f t="shared" si="23"/>
        <v>72.296389095512154</v>
      </c>
      <c r="Z8" s="35">
        <f t="shared" si="24"/>
        <v>69.504465571881298</v>
      </c>
      <c r="AA8" s="35">
        <f t="shared" si="25"/>
        <v>-4.3476711467941911</v>
      </c>
      <c r="AB8" s="35">
        <f t="shared" si="26"/>
        <v>-4.3476711467942124</v>
      </c>
      <c r="AC8" s="35">
        <f t="shared" si="27"/>
        <v>-4.3476711467941982</v>
      </c>
      <c r="AF8">
        <v>1.5</v>
      </c>
      <c r="AG8">
        <v>2.69</v>
      </c>
      <c r="AJ8" t="s">
        <v>467</v>
      </c>
    </row>
    <row r="9" spans="1:36" ht="15" x14ac:dyDescent="0.25">
      <c r="A9">
        <v>2.67</v>
      </c>
      <c r="B9">
        <v>3.12</v>
      </c>
      <c r="C9">
        <v>2.87</v>
      </c>
      <c r="D9" s="20">
        <f t="shared" si="3"/>
        <v>4.3476711467941964E-2</v>
      </c>
      <c r="E9" s="17">
        <f>IF(OR($A9="",$B9="",$C9=""),"",A9*'MPTO_working_3-way'!$I8)</f>
        <v>2.7860828196194052</v>
      </c>
      <c r="F9" s="21">
        <f>IF(OR($A9="",$B9="",$C9=""),"",B9*'MPTO_working_3-way'!$I8)</f>
        <v>3.255647339779979</v>
      </c>
      <c r="G9" s="22">
        <f>IF(OR($A9="",$B9="",$C9=""),"",C9*'MPTO_working_3-way'!$I8)</f>
        <v>2.9947781619129934</v>
      </c>
      <c r="H9" s="17">
        <f>IF(OR($A9="",$B9="",$C9=""),"",'MPTO_working_3-way'!E8)</f>
        <v>2.7774722708725319</v>
      </c>
      <c r="I9" s="21">
        <f>IF(OR($A9="",$B9="",$C9=""),"",'MPTO_working_3-way'!F8)</f>
        <v>3.2677540478835536</v>
      </c>
      <c r="J9" s="22">
        <f>IF(OR($A9="",$B9="",$C9=""),"",'MPTO_working_3-way'!G8)</f>
        <v>2.9945515458829974</v>
      </c>
      <c r="K9" s="17">
        <f>IF(OR($A9="",$B9="",$C9=""),"",'OddsRatio_working_3-way'!H8)</f>
        <v>2.7815738709967608</v>
      </c>
      <c r="L9" s="21">
        <f>IF(OR($A9="",$B9="",$C9=""),"",'OddsRatio_working_3-way'!I8)</f>
        <v>3.2616386865348104</v>
      </c>
      <c r="M9" s="22">
        <f>IF(OR($A9="",$B9="",$C9=""),"",'OddsRatio_working_3-way'!J8)</f>
        <v>2.9949360112358945</v>
      </c>
      <c r="N9" s="23">
        <f t="shared" si="16"/>
        <v>35.892687502254716</v>
      </c>
      <c r="O9" s="24">
        <f t="shared" si="17"/>
        <v>30.715857574044904</v>
      </c>
      <c r="P9" s="24">
        <f t="shared" si="18"/>
        <v>33.39145492370038</v>
      </c>
      <c r="Q9" t="s">
        <v>175</v>
      </c>
      <c r="R9" t="s">
        <v>176</v>
      </c>
      <c r="S9" t="s">
        <v>460</v>
      </c>
      <c r="T9" s="35">
        <v>100</v>
      </c>
      <c r="U9" s="35">
        <f t="shared" si="19"/>
        <v>59.183673469387763</v>
      </c>
      <c r="V9" s="35">
        <f t="shared" si="20"/>
        <v>67.948717948717942</v>
      </c>
      <c r="W9" s="35">
        <f t="shared" si="21"/>
        <v>70.149253731343279</v>
      </c>
      <c r="X9" s="35">
        <f t="shared" si="22"/>
        <v>61.902028319938765</v>
      </c>
      <c r="Y9" s="35">
        <f t="shared" si="23"/>
        <v>70.667072799268965</v>
      </c>
      <c r="Z9" s="35">
        <f t="shared" si="24"/>
        <v>72.867608581894288</v>
      </c>
      <c r="AA9" s="35">
        <f t="shared" si="25"/>
        <v>-2.7183548505510018</v>
      </c>
      <c r="AB9" s="35">
        <f t="shared" si="26"/>
        <v>-2.7183548505510231</v>
      </c>
      <c r="AC9" s="35">
        <f t="shared" si="27"/>
        <v>-2.7183548505510089</v>
      </c>
      <c r="AF9">
        <v>2.21</v>
      </c>
      <c r="AG9">
        <v>1.68</v>
      </c>
      <c r="AJ9" t="s">
        <v>468</v>
      </c>
    </row>
    <row r="10" spans="1:36" ht="15" x14ac:dyDescent="0.25">
      <c r="A10">
        <v>2.4500000000000002</v>
      </c>
      <c r="B10">
        <v>3.12</v>
      </c>
      <c r="C10">
        <v>3.35</v>
      </c>
      <c r="D10" s="20">
        <f t="shared" si="3"/>
        <v>2.718354850551008E-2</v>
      </c>
      <c r="E10" s="17">
        <f>IF(OR($A10="",$B10="",$C10=""),"",A10*'MPTO_working_3-way'!$I9)</f>
        <v>2.5165996938384998</v>
      </c>
      <c r="F10" s="21">
        <f>IF(OR($A10="",$B10="",$C10=""),"",B10*'MPTO_working_3-way'!$I9)</f>
        <v>3.2048126713371916</v>
      </c>
      <c r="G10" s="22">
        <f>IF(OR($A10="",$B10="",$C10=""),"",C10*'MPTO_working_3-way'!$I9)</f>
        <v>3.4410648874934591</v>
      </c>
      <c r="H10" s="17">
        <f>IF(OR($A10="",$B10="",$C10=""),"",'MPTO_working_3-way'!E9)</f>
        <v>2.5056246106477844</v>
      </c>
      <c r="I10" s="21">
        <f>IF(OR($A10="",$B10="",$C10=""),"",'MPTO_working_3-way'!F9)</f>
        <v>3.2107713655209307</v>
      </c>
      <c r="J10" s="22">
        <f>IF(OR($A10="",$B10="",$C10=""),"",'MPTO_working_3-way'!G9)</f>
        <v>3.4548725259602717</v>
      </c>
      <c r="K10" s="17">
        <f>IF(OR($A10="",$B10="",$C10=""),"",'OddsRatio_working_3-way'!H9)</f>
        <v>2.5105511514525123</v>
      </c>
      <c r="L10" s="21">
        <f>IF(OR($A10="",$B10="",$C10=""),"",'OddsRatio_working_3-way'!I9)</f>
        <v>3.2085299593650523</v>
      </c>
      <c r="M10" s="22">
        <f>IF(OR($A10="",$B10="",$C10=""),"",'OddsRatio_working_3-way'!J9)</f>
        <v>3.4481346247678637</v>
      </c>
      <c r="N10" s="23">
        <f t="shared" si="16"/>
        <v>39.736156785218697</v>
      </c>
      <c r="O10" s="24">
        <f t="shared" si="17"/>
        <v>31.20307183454673</v>
      </c>
      <c r="P10" s="24">
        <f t="shared" si="18"/>
        <v>29.060771380234566</v>
      </c>
      <c r="Q10" t="s">
        <v>177</v>
      </c>
      <c r="R10" t="s">
        <v>178</v>
      </c>
      <c r="S10" t="s">
        <v>460</v>
      </c>
      <c r="T10" s="35">
        <v>100</v>
      </c>
      <c r="U10" s="35">
        <f t="shared" si="19"/>
        <v>53.703703703703695</v>
      </c>
      <c r="V10" s="35">
        <f t="shared" si="20"/>
        <v>69.78851963746223</v>
      </c>
      <c r="W10" s="35">
        <f t="shared" si="21"/>
        <v>73.68421052631578</v>
      </c>
      <c r="X10" s="35">
        <f t="shared" si="22"/>
        <v>56.527269836221969</v>
      </c>
      <c r="Y10" s="35">
        <f t="shared" si="23"/>
        <v>72.61208576998051</v>
      </c>
      <c r="Z10" s="35">
        <f t="shared" si="24"/>
        <v>76.507776658834061</v>
      </c>
      <c r="AA10" s="35">
        <f t="shared" si="25"/>
        <v>-2.8235661325182733</v>
      </c>
      <c r="AB10" s="35">
        <f t="shared" si="26"/>
        <v>-2.8235661325182804</v>
      </c>
      <c r="AC10" s="35">
        <f t="shared" si="27"/>
        <v>-2.8235661325182804</v>
      </c>
      <c r="AF10">
        <v>2.2200000000000002</v>
      </c>
      <c r="AG10">
        <v>1.71</v>
      </c>
      <c r="AJ10" t="s">
        <v>469</v>
      </c>
    </row>
    <row r="11" spans="1:36" ht="15" x14ac:dyDescent="0.25">
      <c r="A11">
        <v>2.16</v>
      </c>
      <c r="B11">
        <v>3.31</v>
      </c>
      <c r="C11">
        <v>3.8</v>
      </c>
      <c r="D11" s="20">
        <f t="shared" si="3"/>
        <v>2.8235661325182626E-2</v>
      </c>
      <c r="E11" s="17">
        <f>IF(OR($A11="",$B11="",$C11=""),"",A11*'MPTO_working_3-way'!$I10)</f>
        <v>2.2209890284623945</v>
      </c>
      <c r="F11" s="21">
        <f>IF(OR($A11="",$B11="",$C11=""),"",B11*'MPTO_working_3-way'!$I10)</f>
        <v>3.4034600389863545</v>
      </c>
      <c r="G11" s="22">
        <f>IF(OR($A11="",$B11="",$C11=""),"",C11*'MPTO_working_3-way'!$I10)</f>
        <v>3.9072955130356939</v>
      </c>
      <c r="H11" s="17">
        <f>IF(OR($A11="",$B11="",$C11=""),"",'MPTO_working_3-way'!E10)</f>
        <v>2.2048233445722225</v>
      </c>
      <c r="I11" s="21">
        <f>IF(OR($A11="",$B11="",$C11=""),"",'MPTO_working_3-way'!F10)</f>
        <v>3.4164333307624464</v>
      </c>
      <c r="J11" s="22">
        <f>IF(OR($A11="",$B11="",$C11=""),"",'MPTO_working_3-way'!G10)</f>
        <v>3.9409487043605735</v>
      </c>
      <c r="K11" s="17">
        <f>IF(OR($A11="",$B11="",$C11=""),"",'OddsRatio_working_3-way'!H10)</f>
        <v>2.2115734759762726</v>
      </c>
      <c r="L11" s="21">
        <f>IF(OR($A11="",$B11="",$C11=""),"",'OddsRatio_working_3-way'!I10)</f>
        <v>3.4127023530217144</v>
      </c>
      <c r="M11" s="22">
        <f>IF(OR($A11="",$B11="",$C11=""),"",'OddsRatio_working_3-way'!J10)</f>
        <v>3.9244877006323815</v>
      </c>
      <c r="N11" s="23">
        <f t="shared" si="16"/>
        <v>45.02498603931901</v>
      </c>
      <c r="O11" s="24">
        <f t="shared" si="17"/>
        <v>29.381864001489145</v>
      </c>
      <c r="P11" s="24">
        <f t="shared" si="18"/>
        <v>25.593149959191859</v>
      </c>
      <c r="Q11" t="s">
        <v>179</v>
      </c>
      <c r="R11" t="s">
        <v>180</v>
      </c>
      <c r="S11" t="s">
        <v>460</v>
      </c>
      <c r="T11" s="35">
        <v>100</v>
      </c>
      <c r="U11" s="35">
        <f t="shared" si="19"/>
        <v>57.264957264957268</v>
      </c>
      <c r="V11" s="35">
        <f t="shared" si="20"/>
        <v>69.325153374233125</v>
      </c>
      <c r="W11" s="35">
        <f t="shared" si="21"/>
        <v>69.040247678018574</v>
      </c>
      <c r="X11" s="35">
        <f t="shared" si="22"/>
        <v>61.634598947748302</v>
      </c>
      <c r="Y11" s="35">
        <f t="shared" si="23"/>
        <v>73.694795057024166</v>
      </c>
      <c r="Z11" s="35">
        <f t="shared" si="24"/>
        <v>73.409889360809615</v>
      </c>
      <c r="AA11" s="35">
        <f t="shared" si="25"/>
        <v>-4.369641682791034</v>
      </c>
      <c r="AB11" s="35">
        <f t="shared" si="26"/>
        <v>-4.3696416827910411</v>
      </c>
      <c r="AC11" s="35">
        <f t="shared" si="27"/>
        <v>-4.3696416827910411</v>
      </c>
      <c r="AF11">
        <v>2.31</v>
      </c>
      <c r="AG11">
        <v>1.66</v>
      </c>
      <c r="AJ11" t="s">
        <v>470</v>
      </c>
    </row>
    <row r="12" spans="1:36" ht="15" x14ac:dyDescent="0.25">
      <c r="A12">
        <v>2.34</v>
      </c>
      <c r="B12">
        <v>3.26</v>
      </c>
      <c r="C12">
        <v>3.23</v>
      </c>
      <c r="D12" s="20">
        <f t="shared" si="3"/>
        <v>4.3696416827910367E-2</v>
      </c>
      <c r="E12" s="17">
        <f>IF(OR($A12="",$B12="",$C12=""),"",A12*'MPTO_working_3-way'!$I11)</f>
        <v>2.4422496153773099</v>
      </c>
      <c r="F12" s="21">
        <f>IF(OR($A12="",$B12="",$C12=""),"",B12*'MPTO_working_3-way'!$I11)</f>
        <v>3.4024503188589876</v>
      </c>
      <c r="G12" s="22">
        <f>IF(OR($A12="",$B12="",$C12=""),"",C12*'MPTO_working_3-way'!$I11)</f>
        <v>3.3711394263541505</v>
      </c>
      <c r="H12" s="17">
        <f>IF(OR($A12="",$B12="",$C12=""),"",'MPTO_working_3-way'!E11)</f>
        <v>2.4225689131999064</v>
      </c>
      <c r="I12" s="21">
        <f>IF(OR($A12="",$B12="",$C12=""),"",'MPTO_working_3-way'!F11)</f>
        <v>3.4225126738985936</v>
      </c>
      <c r="J12" s="22">
        <f>IF(OR($A12="",$B12="",$C12=""),"",'MPTO_working_3-way'!G11)</f>
        <v>3.3894622526633156</v>
      </c>
      <c r="K12" s="17">
        <f>IF(OR($A12="",$B12="",$C12=""),"",'OddsRatio_working_3-way'!H11)</f>
        <v>2.4310907305742702</v>
      </c>
      <c r="L12" s="21">
        <f>IF(OR($A12="",$B12="",$C12=""),"",'OddsRatio_working_3-way'!I11)</f>
        <v>3.41363063514765</v>
      </c>
      <c r="M12" s="22">
        <f>IF(OR($A12="",$B12="",$C12=""),"",'OddsRatio_working_3-way'!J11)</f>
        <v>3.3815912904333008</v>
      </c>
      <c r="N12" s="23">
        <f t="shared" si="16"/>
        <v>40.945855562987049</v>
      </c>
      <c r="O12" s="24">
        <f t="shared" si="17"/>
        <v>29.39058344091708</v>
      </c>
      <c r="P12" s="24">
        <f t="shared" si="18"/>
        <v>29.663560996095871</v>
      </c>
      <c r="Q12" t="s">
        <v>181</v>
      </c>
      <c r="R12" t="s">
        <v>182</v>
      </c>
      <c r="S12" t="s">
        <v>460</v>
      </c>
      <c r="T12" s="35">
        <v>100</v>
      </c>
      <c r="U12" s="35">
        <f t="shared" si="19"/>
        <v>60.9375</v>
      </c>
      <c r="V12" s="35">
        <f t="shared" si="20"/>
        <v>67.10526315789474</v>
      </c>
      <c r="W12" s="35">
        <f t="shared" si="21"/>
        <v>69.696969696969703</v>
      </c>
      <c r="X12" s="35">
        <f t="shared" si="22"/>
        <v>63.197767145135565</v>
      </c>
      <c r="Y12" s="35">
        <f t="shared" si="23"/>
        <v>69.365530303030297</v>
      </c>
      <c r="Z12" s="35">
        <f t="shared" si="24"/>
        <v>71.95723684210526</v>
      </c>
      <c r="AA12" s="35">
        <f t="shared" si="25"/>
        <v>-2.2602671451355647</v>
      </c>
      <c r="AB12" s="35">
        <f t="shared" si="26"/>
        <v>-2.2602671451355576</v>
      </c>
      <c r="AC12" s="35">
        <f t="shared" si="27"/>
        <v>-2.2602671451355576</v>
      </c>
      <c r="AF12">
        <v>2.16</v>
      </c>
      <c r="AG12">
        <v>1.71</v>
      </c>
      <c r="AJ12" t="s">
        <v>471</v>
      </c>
    </row>
    <row r="13" spans="1:36" ht="15" x14ac:dyDescent="0.25">
      <c r="A13">
        <v>2.56</v>
      </c>
      <c r="B13">
        <v>3.04</v>
      </c>
      <c r="C13">
        <v>3.3</v>
      </c>
      <c r="D13" s="20">
        <f t="shared" si="3"/>
        <v>2.2602671451355638E-2</v>
      </c>
      <c r="E13" s="17">
        <f>IF(OR($A13="",$B13="",$C13=""),"",A13*'MPTO_working_3-way'!$I12)</f>
        <v>2.6178628389154706</v>
      </c>
      <c r="F13" s="21">
        <f>IF(OR($A13="",$B13="",$C13=""),"",B13*'MPTO_working_3-way'!$I12)</f>
        <v>3.1087121212121214</v>
      </c>
      <c r="G13" s="22">
        <f>IF(OR($A13="",$B13="",$C13=""),"",C13*'MPTO_working_3-way'!$I12)</f>
        <v>3.3745888157894735</v>
      </c>
      <c r="H13" s="17">
        <f>IF(OR($A13="",$B13="",$C13=""),"",'MPTO_working_3-way'!E12)</f>
        <v>2.6103473697905373</v>
      </c>
      <c r="I13" s="21">
        <f>IF(OR($A13="",$B13="",$C13=""),"",'MPTO_working_3-way'!F12)</f>
        <v>3.1112604347039521</v>
      </c>
      <c r="J13" s="22">
        <f>IF(OR($A13="",$B13="",$C13=""),"",'MPTO_working_3-way'!G12)</f>
        <v>3.3841396564810386</v>
      </c>
      <c r="K13" s="17">
        <f>IF(OR($A13="",$B13="",$C13=""),"",'OddsRatio_working_3-way'!H12)</f>
        <v>2.6138220331506261</v>
      </c>
      <c r="L13" s="21">
        <f>IF(OR($A13="",$B13="",$C13=""),"",'OddsRatio_working_3-way'!I12)</f>
        <v>3.1103826587354342</v>
      </c>
      <c r="M13" s="22">
        <f>IF(OR($A13="",$B13="",$C13=""),"",'OddsRatio_working_3-way'!J12)</f>
        <v>3.3793529975938714</v>
      </c>
      <c r="N13" s="23">
        <f t="shared" si="16"/>
        <v>38.19909833069331</v>
      </c>
      <c r="O13" s="24">
        <f t="shared" si="17"/>
        <v>32.167661752162786</v>
      </c>
      <c r="P13" s="24">
        <f t="shared" si="18"/>
        <v>29.633239917143904</v>
      </c>
      <c r="Q13" t="s">
        <v>183</v>
      </c>
      <c r="R13" t="s">
        <v>184</v>
      </c>
      <c r="S13" t="s">
        <v>460</v>
      </c>
      <c r="T13" s="35">
        <v>100</v>
      </c>
      <c r="U13" s="35">
        <f t="shared" si="19"/>
        <v>35.897435897435898</v>
      </c>
      <c r="V13" s="35">
        <f t="shared" si="20"/>
        <v>76.24703087885986</v>
      </c>
      <c r="W13" s="35">
        <f t="shared" si="21"/>
        <v>85.549132947976886</v>
      </c>
      <c r="X13" s="35">
        <f t="shared" si="22"/>
        <v>38.203836173163261</v>
      </c>
      <c r="Y13" s="35">
        <f t="shared" si="23"/>
        <v>78.553431154587216</v>
      </c>
      <c r="Z13" s="35">
        <f t="shared" si="24"/>
        <v>87.855533223704242</v>
      </c>
      <c r="AA13" s="35">
        <f t="shared" si="25"/>
        <v>-2.3064002757273627</v>
      </c>
      <c r="AB13" s="35">
        <f t="shared" si="26"/>
        <v>-2.3064002757273556</v>
      </c>
      <c r="AC13" s="35">
        <f t="shared" si="27"/>
        <v>-2.3064002757273556</v>
      </c>
      <c r="AF13">
        <v>2.4700000000000002</v>
      </c>
      <c r="AG13">
        <v>1.6</v>
      </c>
      <c r="AJ13" t="s">
        <v>472</v>
      </c>
    </row>
    <row r="14" spans="1:36" ht="15" x14ac:dyDescent="0.25">
      <c r="A14">
        <v>1.56</v>
      </c>
      <c r="B14">
        <v>4.21</v>
      </c>
      <c r="C14">
        <v>6.92</v>
      </c>
      <c r="D14" s="20">
        <f t="shared" si="3"/>
        <v>2.3064002757273716E-2</v>
      </c>
      <c r="E14" s="17">
        <f>IF(OR($A14="",$B14="",$C14=""),"",A14*'MPTO_working_3-way'!$I13)</f>
        <v>1.5959798443013471</v>
      </c>
      <c r="F14" s="21">
        <f>IF(OR($A14="",$B14="",$C14=""),"",B14*'MPTO_working_3-way'!$I13)</f>
        <v>4.3070994516081225</v>
      </c>
      <c r="G14" s="22">
        <f>IF(OR($A14="",$B14="",$C14=""),"",C14*'MPTO_working_3-way'!$I13)</f>
        <v>7.0796028990803341</v>
      </c>
      <c r="H14" s="17">
        <f>IF(OR($A14="",$B14="",$C14=""),"",'MPTO_working_3-way'!E13)</f>
        <v>1.5789366313863242</v>
      </c>
      <c r="I14" s="21">
        <f>IF(OR($A14="",$B14="",$C14=""),"",'MPTO_working_3-way'!F13)</f>
        <v>4.3508207702797987</v>
      </c>
      <c r="J14" s="22">
        <f>IF(OR($A14="",$B14="",$C14=""),"",'MPTO_working_3-way'!G13)</f>
        <v>7.3088372021216017</v>
      </c>
      <c r="K14" s="17">
        <f>IF(OR($A14="",$B14="",$C14=""),"",'OddsRatio_working_3-way'!H13)</f>
        <v>1.58479913918232</v>
      </c>
      <c r="L14" s="21">
        <f>IF(OR($A14="",$B14="",$C14=""),"",'OddsRatio_working_3-way'!I13)</f>
        <v>4.3521522085272251</v>
      </c>
      <c r="M14" s="22">
        <f>IF(OR($A14="",$B14="",$C14=""),"",'OddsRatio_working_3-way'!J13)</f>
        <v>7.1821623284988076</v>
      </c>
      <c r="N14" s="23">
        <f t="shared" si="16"/>
        <v>62.657432897453532</v>
      </c>
      <c r="O14" s="24">
        <f t="shared" si="17"/>
        <v>23.217481073640741</v>
      </c>
      <c r="P14" s="24">
        <f t="shared" si="18"/>
        <v>14.125086028905711</v>
      </c>
      <c r="Q14" t="s">
        <v>185</v>
      </c>
      <c r="R14" t="s">
        <v>186</v>
      </c>
      <c r="S14" t="s">
        <v>460</v>
      </c>
      <c r="T14" s="35">
        <v>100</v>
      </c>
      <c r="U14" s="35">
        <f t="shared" si="19"/>
        <v>68.944099378881987</v>
      </c>
      <c r="V14" s="35">
        <f t="shared" si="20"/>
        <v>67.532467532467535</v>
      </c>
      <c r="W14" s="35">
        <f t="shared" si="21"/>
        <v>60.784313725490193</v>
      </c>
      <c r="X14" s="35">
        <f t="shared" si="22"/>
        <v>71.683218742042271</v>
      </c>
      <c r="Y14" s="35">
        <f t="shared" si="23"/>
        <v>70.27158689562782</v>
      </c>
      <c r="Z14" s="35">
        <f t="shared" si="24"/>
        <v>63.523433088650471</v>
      </c>
      <c r="AA14" s="35">
        <f t="shared" si="25"/>
        <v>-2.7391193631602846</v>
      </c>
      <c r="AB14" s="35">
        <f t="shared" si="26"/>
        <v>-2.7391193631602846</v>
      </c>
      <c r="AC14" s="35">
        <f t="shared" si="27"/>
        <v>-2.7391193631602775</v>
      </c>
      <c r="AF14">
        <v>2.0099999999999998</v>
      </c>
      <c r="AG14">
        <v>1.9</v>
      </c>
      <c r="AJ14" t="s">
        <v>472</v>
      </c>
    </row>
    <row r="15" spans="1:36" ht="15" x14ac:dyDescent="0.25">
      <c r="A15">
        <v>3.22</v>
      </c>
      <c r="B15">
        <v>3.08</v>
      </c>
      <c r="C15">
        <v>2.5499999999999998</v>
      </c>
      <c r="D15" s="20">
        <f t="shared" si="3"/>
        <v>2.7391193631602917E-2</v>
      </c>
      <c r="E15" s="17">
        <f>IF(OR($A15="",$B15="",$C15=""),"",A15*'MPTO_working_3-way'!$I14)</f>
        <v>3.3081996434937615</v>
      </c>
      <c r="F15" s="21">
        <f>IF(OR($A15="",$B15="",$C15=""),"",B15*'MPTO_working_3-way'!$I14)</f>
        <v>3.1643648763853371</v>
      </c>
      <c r="G15" s="22">
        <f>IF(OR($A15="",$B15="",$C15=""),"",C15*'MPTO_working_3-way'!$I14)</f>
        <v>2.6198475437605873</v>
      </c>
      <c r="H15" s="17">
        <f>IF(OR($A15="",$B15="",$C15=""),"",'MPTO_working_3-way'!E14)</f>
        <v>3.3175351388412757</v>
      </c>
      <c r="I15" s="21">
        <f>IF(OR($A15="",$B15="",$C15=""),"",'MPTO_working_3-way'!F14)</f>
        <v>3.1691208289961526</v>
      </c>
      <c r="J15" s="22">
        <f>IF(OR($A15="",$B15="",$C15=""),"",'MPTO_working_3-way'!G14)</f>
        <v>2.61078565509799</v>
      </c>
      <c r="K15" s="17">
        <f>IF(OR($A15="",$B15="",$C15=""),"",'OddsRatio_working_3-way'!H14)</f>
        <v>3.3130106550646548</v>
      </c>
      <c r="L15" s="21">
        <f>IF(OR($A15="",$B15="",$C15=""),"",'OddsRatio_working_3-way'!I14)</f>
        <v>3.1671451182587753</v>
      </c>
      <c r="M15" s="22">
        <f>IF(OR($A15="",$B15="",$C15=""),"",'OddsRatio_working_3-way'!J14)</f>
        <v>2.6149398717793755</v>
      </c>
      <c r="N15" s="23">
        <f t="shared" si="16"/>
        <v>30.227921763026021</v>
      </c>
      <c r="O15" s="24">
        <f t="shared" si="17"/>
        <v>31.601918206799933</v>
      </c>
      <c r="P15" s="24">
        <f t="shared" si="18"/>
        <v>38.170160030174038</v>
      </c>
      <c r="Q15" t="s">
        <v>187</v>
      </c>
      <c r="R15" t="s">
        <v>188</v>
      </c>
      <c r="S15" t="s">
        <v>460</v>
      </c>
      <c r="T15" s="35">
        <v>100</v>
      </c>
      <c r="U15" s="35">
        <f t="shared" si="19"/>
        <v>41.176470588235297</v>
      </c>
      <c r="V15" s="35">
        <f t="shared" si="20"/>
        <v>73.262032085561486</v>
      </c>
      <c r="W15" s="35">
        <f t="shared" si="21"/>
        <v>82.30088495575221</v>
      </c>
      <c r="X15" s="35">
        <f t="shared" si="22"/>
        <v>44.437082958686283</v>
      </c>
      <c r="Y15" s="35">
        <f t="shared" si="23"/>
        <v>76.522644456012486</v>
      </c>
      <c r="Z15" s="35">
        <f t="shared" si="24"/>
        <v>85.561497326203209</v>
      </c>
      <c r="AA15" s="35">
        <f t="shared" si="25"/>
        <v>-3.2606123704509855</v>
      </c>
      <c r="AB15" s="35">
        <f t="shared" si="26"/>
        <v>-3.2606123704509997</v>
      </c>
      <c r="AC15" s="35">
        <f t="shared" si="27"/>
        <v>-3.2606123704509997</v>
      </c>
      <c r="AF15">
        <v>2.2799999999999998</v>
      </c>
      <c r="AG15">
        <v>1.68</v>
      </c>
      <c r="AJ15" t="s">
        <v>473</v>
      </c>
    </row>
    <row r="16" spans="1:36" ht="15" x14ac:dyDescent="0.25">
      <c r="A16">
        <v>1.7</v>
      </c>
      <c r="B16">
        <v>3.74</v>
      </c>
      <c r="C16">
        <v>5.65</v>
      </c>
      <c r="D16" s="20">
        <f t="shared" si="3"/>
        <v>3.2606123704509882E-2</v>
      </c>
      <c r="E16" s="17">
        <f>IF(OR($A16="",$B16="",$C16=""),"",A16*'MPTO_working_3-way'!$I15)</f>
        <v>1.7554304102976668</v>
      </c>
      <c r="F16" s="21">
        <f>IF(OR($A16="",$B16="",$C16=""),"",B16*'MPTO_working_3-way'!$I15)</f>
        <v>3.8619469026548674</v>
      </c>
      <c r="G16" s="22">
        <f>IF(OR($A16="",$B16="",$C16=""),"",C16*'MPTO_working_3-way'!$I15)</f>
        <v>5.8342245989304811</v>
      </c>
      <c r="H16" s="17">
        <f>IF(OR($A16="",$B16="",$C16=""),"",'MPTO_working_3-way'!E15)</f>
        <v>1.7320018578727356</v>
      </c>
      <c r="I16" s="21">
        <f>IF(OR($A16="",$B16="",$C16=""),"",'MPTO_working_3-way'!F15)</f>
        <v>3.8984687288604634</v>
      </c>
      <c r="J16" s="22">
        <f>IF(OR($A16="",$B16="",$C16=""),"",'MPTO_working_3-way'!G15)</f>
        <v>6.0196562529674296</v>
      </c>
      <c r="K16" s="17">
        <f>IF(OR($A16="",$B16="",$C16=""),"",'OddsRatio_working_3-way'!H15)</f>
        <v>1.7405013065788757</v>
      </c>
      <c r="L16" s="21">
        <f>IF(OR($A16="",$B16="",$C16=""),"",'OddsRatio_working_3-way'!I15)</f>
        <v>3.8985336857516009</v>
      </c>
      <c r="M16" s="22">
        <f>IF(OR($A16="",$B16="",$C16=""),"",'OddsRatio_working_3-way'!J15)</f>
        <v>5.9190443937025341</v>
      </c>
      <c r="N16" s="23">
        <f t="shared" si="16"/>
        <v>56.966086159486714</v>
      </c>
      <c r="O16" s="24">
        <f t="shared" si="17"/>
        <v>25.893675527039413</v>
      </c>
      <c r="P16" s="24">
        <f t="shared" si="18"/>
        <v>17.140238313473876</v>
      </c>
      <c r="Q16" t="s">
        <v>189</v>
      </c>
      <c r="R16" t="s">
        <v>190</v>
      </c>
      <c r="S16" t="s">
        <v>460</v>
      </c>
      <c r="T16" s="35">
        <v>100</v>
      </c>
      <c r="U16" s="35">
        <f t="shared" si="19"/>
        <v>77.27272727272728</v>
      </c>
      <c r="V16" s="35">
        <f t="shared" si="20"/>
        <v>74.358974358974365</v>
      </c>
      <c r="W16" s="35">
        <f t="shared" si="21"/>
        <v>45.355191256830594</v>
      </c>
      <c r="X16" s="35">
        <f t="shared" si="22"/>
        <v>80.285834384195027</v>
      </c>
      <c r="Y16" s="35">
        <f t="shared" si="23"/>
        <v>77.372081470442126</v>
      </c>
      <c r="Z16" s="35">
        <f t="shared" si="24"/>
        <v>48.368298368298369</v>
      </c>
      <c r="AA16" s="35">
        <f t="shared" si="25"/>
        <v>-3.0131071114677468</v>
      </c>
      <c r="AB16" s="35">
        <f t="shared" si="26"/>
        <v>-3.013107111467761</v>
      </c>
      <c r="AC16" s="35">
        <f t="shared" si="27"/>
        <v>-3.0131071114677752</v>
      </c>
      <c r="AF16">
        <v>2.02</v>
      </c>
      <c r="AG16">
        <v>1.87</v>
      </c>
      <c r="AJ16" t="s">
        <v>473</v>
      </c>
    </row>
    <row r="17" spans="1:36" ht="15" x14ac:dyDescent="0.25">
      <c r="A17">
        <v>4.4000000000000004</v>
      </c>
      <c r="B17">
        <v>3.9</v>
      </c>
      <c r="C17">
        <v>1.83</v>
      </c>
      <c r="D17" s="20">
        <f t="shared" si="3"/>
        <v>3.013107111467761E-2</v>
      </c>
      <c r="E17" s="17">
        <f>IF(OR($A17="",$B17="",$C17=""),"",A17*'MPTO_working_3-way'!$I16)</f>
        <v>4.5325767129045822</v>
      </c>
      <c r="F17" s="21">
        <f>IF(OR($A17="",$B17="",$C17=""),"",B17*'MPTO_working_3-way'!$I16)</f>
        <v>4.0175111773472425</v>
      </c>
      <c r="G17" s="22">
        <f>IF(OR($A17="",$B17="",$C17=""),"",C17*'MPTO_working_3-way'!$I16)</f>
        <v>1.8851398601398601</v>
      </c>
      <c r="H17" s="17">
        <f>IF(OR($A17="",$B17="",$C17=""),"",'MPTO_working_3-way'!E16)</f>
        <v>4.6034361440131342</v>
      </c>
      <c r="I17" s="21">
        <f>IF(OR($A17="",$B17="",$C17=""),"",'MPTO_working_3-way'!F16)</f>
        <v>4.0589923222087219</v>
      </c>
      <c r="J17" s="22">
        <f>IF(OR($A17="",$B17="",$C17=""),"",'MPTO_working_3-way'!G16)</f>
        <v>1.8642651057312134</v>
      </c>
      <c r="K17" s="17">
        <f>IF(OR($A17="",$B17="",$C17=""),"",'OddsRatio_working_3-way'!H16)</f>
        <v>4.5721687978216403</v>
      </c>
      <c r="L17" s="21">
        <f>IF(OR($A17="",$B17="",$C17=""),"",'OddsRatio_working_3-way'!I16)</f>
        <v>4.0468498569655154</v>
      </c>
      <c r="M17" s="22">
        <f>IF(OR($A17="",$B17="",$C17=""),"",'OddsRatio_working_3-way'!J16)</f>
        <v>1.8720294418211649</v>
      </c>
      <c r="N17" s="23">
        <f t="shared" si="16"/>
        <v>22.062505796160618</v>
      </c>
      <c r="O17" s="24">
        <f t="shared" si="17"/>
        <v>24.89103218028378</v>
      </c>
      <c r="P17" s="24">
        <f t="shared" si="18"/>
        <v>53.046462023555598</v>
      </c>
      <c r="Q17" t="s">
        <v>191</v>
      </c>
      <c r="R17" t="s">
        <v>192</v>
      </c>
      <c r="S17" t="s">
        <v>460</v>
      </c>
      <c r="T17" s="35">
        <v>100</v>
      </c>
      <c r="U17" s="35">
        <f t="shared" si="19"/>
        <v>68.944099378881987</v>
      </c>
      <c r="V17" s="35">
        <f t="shared" si="20"/>
        <v>71.428571428571431</v>
      </c>
      <c r="W17" s="35">
        <f t="shared" si="21"/>
        <v>56.331877729257641</v>
      </c>
      <c r="X17" s="35">
        <f t="shared" si="22"/>
        <v>72.239550842170928</v>
      </c>
      <c r="Y17" s="35">
        <f t="shared" si="23"/>
        <v>74.724022891860372</v>
      </c>
      <c r="Z17" s="35">
        <f t="shared" si="24"/>
        <v>59.627329192546583</v>
      </c>
      <c r="AA17" s="35">
        <f t="shared" si="25"/>
        <v>-3.2954514632889413</v>
      </c>
      <c r="AB17" s="35">
        <f t="shared" si="26"/>
        <v>-3.2954514632889413</v>
      </c>
      <c r="AC17" s="35">
        <f t="shared" si="27"/>
        <v>-3.2954514632889413</v>
      </c>
      <c r="AF17">
        <v>1.88</v>
      </c>
      <c r="AG17">
        <v>2.0099999999999998</v>
      </c>
      <c r="AJ17" t="s">
        <v>474</v>
      </c>
    </row>
    <row r="18" spans="1:36" ht="15" x14ac:dyDescent="0.25">
      <c r="A18">
        <v>3.22</v>
      </c>
      <c r="B18">
        <v>3.5</v>
      </c>
      <c r="C18">
        <v>2.29</v>
      </c>
      <c r="D18" s="20">
        <f t="shared" si="3"/>
        <v>3.2954514632889342E-2</v>
      </c>
      <c r="E18" s="17">
        <f>IF(OR($A18="",$B18="",$C18=""),"",A18*'MPTO_working_3-way'!$I17)</f>
        <v>3.3261135371179038</v>
      </c>
      <c r="F18" s="21">
        <f>IF(OR($A18="",$B18="",$C18=""),"",B18*'MPTO_working_3-way'!$I17)</f>
        <v>3.6153408012151127</v>
      </c>
      <c r="G18" s="22">
        <f>IF(OR($A18="",$B18="",$C18=""),"",C18*'MPTO_working_3-way'!$I17)</f>
        <v>2.3654658385093166</v>
      </c>
      <c r="H18" s="17">
        <f>IF(OR($A18="",$B18="",$C18=""),"",'MPTO_working_3-way'!E17)</f>
        <v>3.3380715255771838</v>
      </c>
      <c r="I18" s="21">
        <f>IF(OR($A18="",$B18="",$C18=""),"",'MPTO_working_3-way'!F17)</f>
        <v>3.6399447131997231</v>
      </c>
      <c r="J18" s="22">
        <f>IF(OR($A18="",$B18="",$C18=""),"",'MPTO_working_3-way'!G17)</f>
        <v>2.3490920675374323</v>
      </c>
      <c r="K18" s="17">
        <f>IF(OR($A18="",$B18="",$C18=""),"",'OddsRatio_working_3-way'!H17)</f>
        <v>3.3338202095235658</v>
      </c>
      <c r="L18" s="21">
        <f>IF(OR($A18="",$B18="",$C18=""),"",'OddsRatio_working_3-way'!I17)</f>
        <v>3.6281759116256365</v>
      </c>
      <c r="M18" s="22">
        <f>IF(OR($A18="",$B18="",$C18=""),"",'OddsRatio_working_3-way'!J17)</f>
        <v>2.3561387703988284</v>
      </c>
      <c r="N18" s="23">
        <f t="shared" si="16"/>
        <v>30.065119210167001</v>
      </c>
      <c r="O18" s="24">
        <f t="shared" si="17"/>
        <v>27.659909673353638</v>
      </c>
      <c r="P18" s="24">
        <f t="shared" si="18"/>
        <v>42.274971116479364</v>
      </c>
      <c r="Q18" t="s">
        <v>193</v>
      </c>
      <c r="R18" t="s">
        <v>194</v>
      </c>
      <c r="S18" t="s">
        <v>461</v>
      </c>
      <c r="T18" s="35">
        <v>100</v>
      </c>
      <c r="U18" s="35">
        <f t="shared" si="19"/>
        <v>38.271604938271601</v>
      </c>
      <c r="V18" s="35">
        <f t="shared" si="20"/>
        <v>76.019184652278184</v>
      </c>
      <c r="W18" s="35">
        <f t="shared" si="21"/>
        <v>81.91681735985533</v>
      </c>
      <c r="X18" s="35">
        <f t="shared" si="22"/>
        <v>42.063997987866486</v>
      </c>
      <c r="Y18" s="35">
        <f t="shared" si="23"/>
        <v>79.811577701873063</v>
      </c>
      <c r="Z18" s="35">
        <f t="shared" si="24"/>
        <v>85.709210409450208</v>
      </c>
      <c r="AA18" s="35">
        <f t="shared" si="25"/>
        <v>-3.7923930495948852</v>
      </c>
      <c r="AB18" s="35">
        <f t="shared" si="26"/>
        <v>-3.7923930495948781</v>
      </c>
      <c r="AC18" s="35">
        <f t="shared" si="27"/>
        <v>-3.7923930495948781</v>
      </c>
      <c r="AF18">
        <v>2.11</v>
      </c>
      <c r="AG18">
        <v>1.78</v>
      </c>
      <c r="AJ18" t="s">
        <v>464</v>
      </c>
    </row>
    <row r="19" spans="1:36" ht="15" x14ac:dyDescent="0.25">
      <c r="A19">
        <v>1.62</v>
      </c>
      <c r="B19">
        <v>4.17</v>
      </c>
      <c r="C19">
        <v>5.53</v>
      </c>
      <c r="D19" s="20">
        <f t="shared" si="3"/>
        <v>3.7923930495948666E-2</v>
      </c>
      <c r="E19" s="17">
        <f>IF(OR($A19="",$B19="",$C19=""),"",A19*'MPTO_working_3-way'!$I18)</f>
        <v>1.6814367674034369</v>
      </c>
      <c r="F19" s="21">
        <f>IF(OR($A19="",$B19="",$C19=""),"",B19*'MPTO_working_3-way'!$I18)</f>
        <v>4.3281427901681058</v>
      </c>
      <c r="G19" s="22">
        <f>IF(OR($A19="",$B19="",$C19=""),"",C19*'MPTO_working_3-way'!$I18)</f>
        <v>5.7397193356425964</v>
      </c>
      <c r="H19" s="17">
        <f>IF(OR($A19="",$B19="",$C19=""),"",'MPTO_working_3-way'!E18)</f>
        <v>1.6538694645361174</v>
      </c>
      <c r="I19" s="21">
        <f>IF(OR($A19="",$B19="",$C19=""),"",'MPTO_working_3-way'!F18)</f>
        <v>4.4020508689597424</v>
      </c>
      <c r="J19" s="22">
        <f>IF(OR($A19="",$B19="",$C19=""),"",'MPTO_working_3-way'!G18)</f>
        <v>5.9456384484607554</v>
      </c>
      <c r="K19" s="17">
        <f>IF(OR($A19="",$B19="",$C19=""),"",'OddsRatio_working_3-way'!H18)</f>
        <v>1.6632752217711646</v>
      </c>
      <c r="L19" s="21">
        <f>IF(OR($A19="",$B19="",$C19=""),"",'OddsRatio_working_3-way'!I18)</f>
        <v>4.3912620209912747</v>
      </c>
      <c r="M19" s="22">
        <f>IF(OR($A19="",$B19="",$C19=""),"",'OddsRatio_working_3-way'!J18)</f>
        <v>5.8461883139086677</v>
      </c>
      <c r="N19" s="23">
        <f t="shared" si="16"/>
        <v>59.472947147709434</v>
      </c>
      <c r="O19" s="24">
        <f t="shared" si="17"/>
        <v>23.104598172491436</v>
      </c>
      <c r="P19" s="24">
        <f t="shared" si="18"/>
        <v>17.422454679799145</v>
      </c>
      <c r="Q19" t="s">
        <v>195</v>
      </c>
      <c r="R19" t="s">
        <v>196</v>
      </c>
      <c r="S19" t="s">
        <v>461</v>
      </c>
      <c r="T19" s="35">
        <v>100</v>
      </c>
      <c r="U19" s="35">
        <f t="shared" si="19"/>
        <v>72.67759562841529</v>
      </c>
      <c r="V19" s="35">
        <f t="shared" si="20"/>
        <v>72.067039106145245</v>
      </c>
      <c r="W19" s="35">
        <f t="shared" si="21"/>
        <v>53.051643192488264</v>
      </c>
      <c r="X19" s="35">
        <f t="shared" si="22"/>
        <v>74.881317701366484</v>
      </c>
      <c r="Y19" s="35">
        <f t="shared" si="23"/>
        <v>74.270761179096439</v>
      </c>
      <c r="Z19" s="35">
        <f t="shared" si="24"/>
        <v>55.255365265439437</v>
      </c>
      <c r="AA19" s="35">
        <f t="shared" si="25"/>
        <v>-2.2037220729511944</v>
      </c>
      <c r="AB19" s="35">
        <f t="shared" si="26"/>
        <v>-2.2037220729511944</v>
      </c>
      <c r="AC19" s="35">
        <f t="shared" si="27"/>
        <v>-2.2037220729511731</v>
      </c>
      <c r="AF19">
        <v>1.62</v>
      </c>
      <c r="AG19">
        <v>2.37</v>
      </c>
      <c r="AJ19" t="s">
        <v>464</v>
      </c>
    </row>
    <row r="20" spans="1:36" ht="15" x14ac:dyDescent="0.25">
      <c r="A20">
        <v>3.66</v>
      </c>
      <c r="B20">
        <v>3.58</v>
      </c>
      <c r="C20">
        <v>2.13</v>
      </c>
      <c r="D20" s="20">
        <f t="shared" si="3"/>
        <v>2.2037220729511642E-2</v>
      </c>
      <c r="E20" s="17">
        <f>IF(OR($A20="",$B20="",$C20=""),"",A20*'MPTO_working_3-way'!$I19)</f>
        <v>3.7406562278700126</v>
      </c>
      <c r="F20" s="21">
        <f>IF(OR($A20="",$B20="",$C20=""),"",B20*'MPTO_working_3-way'!$I19)</f>
        <v>3.6588932502116518</v>
      </c>
      <c r="G20" s="22">
        <f>IF(OR($A20="",$B20="",$C20=""),"",C20*'MPTO_working_3-way'!$I19)</f>
        <v>2.1769392801538596</v>
      </c>
      <c r="H20" s="17">
        <f>IF(OR($A20="",$B20="",$C20=""),"",'MPTO_working_3-way'!E19)</f>
        <v>3.7611192298839349</v>
      </c>
      <c r="I20" s="21">
        <f>IF(OR($A20="",$B20="",$C20=""),"",'MPTO_working_3-way'!F19)</f>
        <v>3.6766886389133768</v>
      </c>
      <c r="J20" s="22">
        <f>IF(OR($A20="",$B20="",$C20=""),"",'MPTO_working_3-way'!G19)</f>
        <v>2.1638566240970927</v>
      </c>
      <c r="K20" s="17">
        <f>IF(OR($A20="",$B20="",$C20=""),"",'OddsRatio_working_3-way'!H19)</f>
        <v>3.7523660255094731</v>
      </c>
      <c r="L20" s="21">
        <f>IF(OR($A20="",$B20="",$C20=""),"",'OddsRatio_working_3-way'!I19)</f>
        <v>3.669588099930241</v>
      </c>
      <c r="M20" s="22">
        <f>IF(OR($A20="",$B20="",$C20=""),"",'OddsRatio_working_3-way'!J19)</f>
        <v>2.1692381988066551</v>
      </c>
      <c r="N20" s="23">
        <f t="shared" si="16"/>
        <v>26.733277240218769</v>
      </c>
      <c r="O20" s="24">
        <f t="shared" si="17"/>
        <v>27.330668910391253</v>
      </c>
      <c r="P20" s="24">
        <f t="shared" si="18"/>
        <v>45.936053849389999</v>
      </c>
      <c r="Q20" t="s">
        <v>197</v>
      </c>
      <c r="R20" t="s">
        <v>198</v>
      </c>
      <c r="S20" t="s">
        <v>461</v>
      </c>
      <c r="T20" s="35">
        <v>100</v>
      </c>
      <c r="U20" s="35">
        <f t="shared" si="19"/>
        <v>29.078014184397166</v>
      </c>
      <c r="V20" s="35">
        <f t="shared" si="20"/>
        <v>81.515711645101661</v>
      </c>
      <c r="W20" s="35">
        <f t="shared" si="21"/>
        <v>86.910994764397898</v>
      </c>
      <c r="X20" s="35">
        <f t="shared" si="22"/>
        <v>31.573293590500427</v>
      </c>
      <c r="Y20" s="35">
        <f t="shared" si="23"/>
        <v>84.010991051204925</v>
      </c>
      <c r="Z20" s="35">
        <f t="shared" si="24"/>
        <v>89.406274170501177</v>
      </c>
      <c r="AA20" s="35">
        <f t="shared" si="25"/>
        <v>-2.4952794061032613</v>
      </c>
      <c r="AB20" s="35">
        <f t="shared" si="26"/>
        <v>-2.4952794061032648</v>
      </c>
      <c r="AC20" s="35">
        <f t="shared" si="27"/>
        <v>-2.495279406103279</v>
      </c>
      <c r="AF20">
        <v>1.93</v>
      </c>
      <c r="AG20">
        <v>1.98</v>
      </c>
      <c r="AJ20" t="s">
        <v>465</v>
      </c>
    </row>
    <row r="21" spans="1:36" ht="15" x14ac:dyDescent="0.25">
      <c r="A21">
        <v>1.41</v>
      </c>
      <c r="B21">
        <v>5.41</v>
      </c>
      <c r="C21">
        <v>7.64</v>
      </c>
      <c r="D21" s="20">
        <f t="shared" si="3"/>
        <v>2.495279406103279E-2</v>
      </c>
      <c r="E21" s="17">
        <f>IF(OR($A21="",$B21="",$C21=""),"",A21*'MPTO_working_3-way'!$I20)</f>
        <v>1.4451834396260561</v>
      </c>
      <c r="F21" s="21">
        <f>IF(OR($A21="",$B21="",$C21=""),"",B21*'MPTO_working_3-way'!$I20)</f>
        <v>5.5449946158701877</v>
      </c>
      <c r="G21" s="22">
        <f>IF(OR($A21="",$B21="",$C21=""),"",C21*'MPTO_working_3-way'!$I20)</f>
        <v>7.83063934662629</v>
      </c>
      <c r="H21" s="17">
        <f>IF(OR($A21="",$B21="",$C21=""),"",'MPTO_working_3-way'!E20)</f>
        <v>1.426732451692216</v>
      </c>
      <c r="I21" s="21">
        <f>IF(OR($A21="",$B21="",$C21=""),"",'MPTO_working_3-way'!F20)</f>
        <v>5.6649108200295881</v>
      </c>
      <c r="J21" s="22">
        <f>IF(OR($A21="",$B21="",$C21=""),"",'MPTO_working_3-way'!G20)</f>
        <v>8.1584398829234654</v>
      </c>
      <c r="K21" s="17">
        <f>IF(OR($A21="",$B21="",$C21=""),"",'OddsRatio_working_3-way'!H20)</f>
        <v>1.4324441517509696</v>
      </c>
      <c r="L21" s="21">
        <f>IF(OR($A21="",$B21="",$C21=""),"",'OddsRatio_working_3-way'!I20)</f>
        <v>5.6514114859067703</v>
      </c>
      <c r="M21" s="22">
        <f>IF(OR($A21="",$B21="",$C21=""),"",'OddsRatio_working_3-way'!J20)</f>
        <v>8.0034857746986319</v>
      </c>
      <c r="N21" s="23">
        <f t="shared" si="16"/>
        <v>69.195368046754808</v>
      </c>
      <c r="O21" s="24">
        <f t="shared" si="17"/>
        <v>18.034282614773431</v>
      </c>
      <c r="P21" s="24">
        <f t="shared" si="18"/>
        <v>12.770349338471762</v>
      </c>
      <c r="Q21" t="s">
        <v>199</v>
      </c>
      <c r="R21" t="s">
        <v>200</v>
      </c>
      <c r="S21" t="s">
        <v>461</v>
      </c>
      <c r="T21" s="35">
        <v>100</v>
      </c>
      <c r="U21" s="35">
        <f t="shared" si="19"/>
        <v>41.860465116279073</v>
      </c>
      <c r="V21" s="35">
        <f t="shared" si="20"/>
        <v>77.375565610859724</v>
      </c>
      <c r="W21" s="35">
        <f t="shared" si="21"/>
        <v>78.260869565217391</v>
      </c>
      <c r="X21" s="35">
        <f t="shared" si="22"/>
        <v>44.363564823922886</v>
      </c>
      <c r="Y21" s="35">
        <f t="shared" si="23"/>
        <v>79.878665318503536</v>
      </c>
      <c r="Z21" s="35">
        <f t="shared" si="24"/>
        <v>80.763969272861203</v>
      </c>
      <c r="AA21" s="35">
        <f t="shared" si="25"/>
        <v>-2.5030997076438126</v>
      </c>
      <c r="AB21" s="35">
        <f t="shared" si="26"/>
        <v>-2.5030997076438126</v>
      </c>
      <c r="AC21" s="35">
        <f t="shared" si="27"/>
        <v>-2.5030997076438126</v>
      </c>
      <c r="AF21">
        <v>1.42</v>
      </c>
      <c r="AG21">
        <v>3.02</v>
      </c>
      <c r="AJ21" t="s">
        <v>465</v>
      </c>
    </row>
    <row r="22" spans="1:36" ht="15" x14ac:dyDescent="0.25">
      <c r="A22">
        <v>1.72</v>
      </c>
      <c r="B22">
        <v>4.42</v>
      </c>
      <c r="C22">
        <v>4.5999999999999996</v>
      </c>
      <c r="D22" s="20">
        <f t="shared" si="3"/>
        <v>2.5030997076438188E-2</v>
      </c>
      <c r="E22" s="17">
        <f>IF(OR($A22="",$B22="",$C22=""),"",A22*'MPTO_working_3-way'!$I21)</f>
        <v>1.7630533149714736</v>
      </c>
      <c r="F22" s="21">
        <f>IF(OR($A22="",$B22="",$C22=""),"",B22*'MPTO_working_3-way'!$I21)</f>
        <v>4.530637007077857</v>
      </c>
      <c r="G22" s="22">
        <f>IF(OR($A22="",$B22="",$C22=""),"",C22*'MPTO_working_3-way'!$I21)</f>
        <v>4.7151425865516154</v>
      </c>
      <c r="H22" s="17">
        <f>IF(OR($A22="",$B22="",$C22=""),"",'MPTO_working_3-way'!E21)</f>
        <v>1.7450432996055931</v>
      </c>
      <c r="I22" s="21">
        <f>IF(OR($A22="",$B22="",$C22=""),"",'MPTO_working_3-way'!F21)</f>
        <v>4.5892468452326796</v>
      </c>
      <c r="J22" s="22">
        <f>IF(OR($A22="",$B22="",$C22=""),"",'MPTO_working_3-way'!G21)</f>
        <v>4.7835986401505757</v>
      </c>
      <c r="K22" s="17">
        <f>IF(OR($A22="",$B22="",$C22=""),"",'OddsRatio_working_3-way'!H21)</f>
        <v>1.7514612110213175</v>
      </c>
      <c r="L22" s="21">
        <f>IF(OR($A22="",$B22="",$C22=""),"",'OddsRatio_working_3-way'!I21)</f>
        <v>4.5694407523512588</v>
      </c>
      <c r="M22" s="22">
        <f>IF(OR($A22="",$B22="",$C22=""),"",'OddsRatio_working_3-way'!J21)</f>
        <v>4.7573060551065884</v>
      </c>
      <c r="N22" s="23">
        <f t="shared" si="16"/>
        <v>56.719782181753253</v>
      </c>
      <c r="O22" s="24">
        <f t="shared" si="17"/>
        <v>22.071951437243349</v>
      </c>
      <c r="P22" s="24">
        <f t="shared" si="18"/>
        <v>21.208266381003391</v>
      </c>
      <c r="Q22" t="s">
        <v>201</v>
      </c>
      <c r="R22" t="s">
        <v>202</v>
      </c>
      <c r="S22" t="s">
        <v>461</v>
      </c>
      <c r="T22" s="35">
        <v>100</v>
      </c>
      <c r="U22" s="35">
        <f t="shared" si="19"/>
        <v>62.546816479400754</v>
      </c>
      <c r="V22" s="35">
        <f t="shared" si="20"/>
        <v>72.67759562841529</v>
      </c>
      <c r="W22" s="35">
        <f t="shared" si="21"/>
        <v>62.546816479400754</v>
      </c>
      <c r="X22" s="35">
        <f t="shared" si="22"/>
        <v>64.77558789218395</v>
      </c>
      <c r="Y22" s="35">
        <f t="shared" si="23"/>
        <v>74.906367041198507</v>
      </c>
      <c r="Z22" s="35">
        <f t="shared" si="24"/>
        <v>64.77558789218395</v>
      </c>
      <c r="AA22" s="35">
        <f t="shared" si="25"/>
        <v>-2.2287714127831961</v>
      </c>
      <c r="AB22" s="35">
        <f t="shared" si="26"/>
        <v>-2.2287714127832174</v>
      </c>
      <c r="AC22" s="35">
        <f t="shared" si="27"/>
        <v>-2.2287714127831961</v>
      </c>
      <c r="AF22">
        <v>1.47</v>
      </c>
      <c r="AG22">
        <v>2.84</v>
      </c>
      <c r="AJ22" t="s">
        <v>465</v>
      </c>
    </row>
    <row r="23" spans="1:36" ht="15" x14ac:dyDescent="0.25">
      <c r="A23">
        <v>2.67</v>
      </c>
      <c r="B23">
        <v>3.66</v>
      </c>
      <c r="C23">
        <v>2.67</v>
      </c>
      <c r="D23" s="20">
        <f t="shared" si="3"/>
        <v>2.2287714127831926E-2</v>
      </c>
      <c r="E23" s="17">
        <f>IF(OR($A23="",$B23="",$C23=""),"",A23*'MPTO_working_3-way'!$I22)</f>
        <v>2.7295081967213113</v>
      </c>
      <c r="F23" s="21">
        <f>IF(OR($A23="",$B23="",$C23=""),"",B23*'MPTO_working_3-way'!$I22)</f>
        <v>3.7415730337078652</v>
      </c>
      <c r="G23" s="22">
        <f>IF(OR($A23="",$B23="",$C23=""),"",C23*'MPTO_working_3-way'!$I22)</f>
        <v>2.7295081967213113</v>
      </c>
      <c r="H23" s="17">
        <f>IF(OR($A23="",$B23="",$C23=""),"",'MPTO_working_3-way'!E22)</f>
        <v>2.7240341194179627</v>
      </c>
      <c r="I23" s="21">
        <f>IF(OR($A23="",$B23="",$C23=""),"",'MPTO_working_3-way'!F22)</f>
        <v>3.7623007623007623</v>
      </c>
      <c r="J23" s="22">
        <f>IF(OR($A23="",$B23="",$C23=""),"",'MPTO_working_3-way'!G22)</f>
        <v>2.7240341194179627</v>
      </c>
      <c r="K23" s="17">
        <f>IF(OR($A23="",$B23="",$C23=""),"",'OddsRatio_working_3-way'!H22)</f>
        <v>2.7270448637863081</v>
      </c>
      <c r="L23" s="21">
        <f>IF(OR($A23="",$B23="",$C23=""),"",'OddsRatio_working_3-way'!I22)</f>
        <v>3.7508618788452575</v>
      </c>
      <c r="M23" s="22">
        <f>IF(OR($A23="",$B23="",$C23=""),"",'OddsRatio_working_3-way'!J22)</f>
        <v>2.7270448637863081</v>
      </c>
      <c r="N23" s="23">
        <f t="shared" si="16"/>
        <v>36.636636636636638</v>
      </c>
      <c r="O23" s="24">
        <f t="shared" si="17"/>
        <v>26.726726726726724</v>
      </c>
      <c r="P23" s="24">
        <f t="shared" si="18"/>
        <v>36.636636636636638</v>
      </c>
      <c r="Q23" t="s">
        <v>203</v>
      </c>
      <c r="R23" t="s">
        <v>204</v>
      </c>
      <c r="S23" t="s">
        <v>461</v>
      </c>
      <c r="T23" s="35">
        <v>100</v>
      </c>
      <c r="U23" s="35">
        <f t="shared" si="19"/>
        <v>46.808510638297875</v>
      </c>
      <c r="V23" s="35">
        <f t="shared" si="20"/>
        <v>73.544973544973558</v>
      </c>
      <c r="W23" s="35">
        <f t="shared" si="21"/>
        <v>77.168949771689498</v>
      </c>
      <c r="X23" s="35">
        <f t="shared" si="22"/>
        <v>49.286076683336965</v>
      </c>
      <c r="Y23" s="35">
        <f t="shared" si="23"/>
        <v>76.022539590012627</v>
      </c>
      <c r="Z23" s="35">
        <f t="shared" si="24"/>
        <v>79.646515816728595</v>
      </c>
      <c r="AA23" s="35">
        <f t="shared" si="25"/>
        <v>-2.4775660450390902</v>
      </c>
      <c r="AB23" s="35">
        <f t="shared" si="26"/>
        <v>-2.4775660450390689</v>
      </c>
      <c r="AC23" s="35">
        <f t="shared" si="27"/>
        <v>-2.4775660450390973</v>
      </c>
      <c r="AF23">
        <v>1.74</v>
      </c>
      <c r="AG23">
        <v>2.2000000000000002</v>
      </c>
      <c r="AJ23" t="s">
        <v>465</v>
      </c>
    </row>
    <row r="24" spans="1:36" ht="15" x14ac:dyDescent="0.25">
      <c r="A24">
        <v>1.88</v>
      </c>
      <c r="B24">
        <v>3.78</v>
      </c>
      <c r="C24">
        <v>4.38</v>
      </c>
      <c r="D24" s="20">
        <f t="shared" si="3"/>
        <v>2.4775660450391035E-2</v>
      </c>
      <c r="E24" s="17">
        <f>IF(OR($A24="",$B24="",$C24=""),"",A24*'MPTO_working_3-way'!$I23)</f>
        <v>1.926578241646735</v>
      </c>
      <c r="F24" s="21">
        <f>IF(OR($A24="",$B24="",$C24=""),"",B24*'MPTO_working_3-way'!$I23)</f>
        <v>3.873651996502478</v>
      </c>
      <c r="G24" s="22">
        <f>IF(OR($A24="",$B24="",$C24=""),"",C24*'MPTO_working_3-way'!$I23)</f>
        <v>4.4885173927727129</v>
      </c>
      <c r="H24" s="17">
        <f>IF(OR($A24="",$B24="",$C24=""),"",'MPTO_working_3-way'!E23)</f>
        <v>1.9096493699378332</v>
      </c>
      <c r="I24" s="21">
        <f>IF(OR($A24="",$B24="",$C24=""),"",'MPTO_working_3-way'!F23)</f>
        <v>3.9018039086693528</v>
      </c>
      <c r="J24" s="22">
        <f>IF(OR($A24="",$B24="",$C24=""),"",'MPTO_working_3-way'!G23)</f>
        <v>4.544381476532644</v>
      </c>
      <c r="K24" s="17">
        <f>IF(OR($A24="",$B24="",$C24=""),"",'OddsRatio_working_3-way'!H23)</f>
        <v>1.9161009345102271</v>
      </c>
      <c r="L24" s="21">
        <f>IF(OR($A24="",$B24="",$C24=""),"",'OddsRatio_working_3-way'!I23)</f>
        <v>3.8940461340209449</v>
      </c>
      <c r="M24" s="22">
        <f>IF(OR($A24="",$B24="",$C24=""),"",'OddsRatio_working_3-way'!J23)</f>
        <v>4.5186604075506462</v>
      </c>
      <c r="N24" s="23">
        <f t="shared" si="16"/>
        <v>51.905496407208155</v>
      </c>
      <c r="O24" s="24">
        <f t="shared" si="17"/>
        <v>25.815432075542677</v>
      </c>
      <c r="P24" s="24">
        <f t="shared" si="18"/>
        <v>22.279071517249157</v>
      </c>
      <c r="Q24" t="s">
        <v>205</v>
      </c>
      <c r="R24" t="s">
        <v>206</v>
      </c>
      <c r="S24" t="s">
        <v>461</v>
      </c>
      <c r="T24" s="35">
        <v>100</v>
      </c>
      <c r="U24" s="35">
        <f t="shared" si="19"/>
        <v>72.972972972972968</v>
      </c>
      <c r="V24" s="35">
        <f t="shared" si="20"/>
        <v>72.451790633608823</v>
      </c>
      <c r="W24" s="35">
        <f t="shared" si="21"/>
        <v>52.38095238095238</v>
      </c>
      <c r="X24" s="35">
        <f t="shared" si="22"/>
        <v>75.167256985438797</v>
      </c>
      <c r="Y24" s="35">
        <f t="shared" si="23"/>
        <v>74.646074646074652</v>
      </c>
      <c r="Z24" s="35">
        <f t="shared" si="24"/>
        <v>54.575236393418216</v>
      </c>
      <c r="AA24" s="35">
        <f t="shared" si="25"/>
        <v>-2.1942840124658289</v>
      </c>
      <c r="AB24" s="35">
        <f t="shared" si="26"/>
        <v>-2.1942840124658289</v>
      </c>
      <c r="AC24" s="35">
        <f t="shared" si="27"/>
        <v>-2.194284012465836</v>
      </c>
      <c r="AF24">
        <v>1.7</v>
      </c>
      <c r="AG24">
        <v>2.2599999999999998</v>
      </c>
      <c r="AJ24" t="s">
        <v>465</v>
      </c>
    </row>
    <row r="25" spans="1:36" ht="15" x14ac:dyDescent="0.25">
      <c r="A25">
        <v>3.7</v>
      </c>
      <c r="B25">
        <v>3.63</v>
      </c>
      <c r="C25">
        <v>2.1</v>
      </c>
      <c r="D25" s="20">
        <f t="shared" si="3"/>
        <v>2.1942840124658414E-2</v>
      </c>
      <c r="E25" s="17">
        <f>IF(OR($A25="",$B25="",$C25=""),"",A25*'MPTO_working_3-way'!$I24)</f>
        <v>3.7811885084612364</v>
      </c>
      <c r="F25" s="21">
        <f>IF(OR($A25="",$B25="",$C25=""),"",B25*'MPTO_working_3-way'!$I24)</f>
        <v>3.7096525096525101</v>
      </c>
      <c r="G25" s="22">
        <f>IF(OR($A25="",$B25="",$C25=""),"",C25*'MPTO_working_3-way'!$I24)</f>
        <v>2.1460799642617827</v>
      </c>
      <c r="H25" s="17">
        <f>IF(OR($A25="",$B25="",$C25=""),"",'MPTO_working_3-way'!E24)</f>
        <v>3.8029177396955531</v>
      </c>
      <c r="I25" s="21">
        <f>IF(OR($A25="",$B25="",$C25=""),"",'MPTO_working_3-way'!F24)</f>
        <v>3.7290082895937182</v>
      </c>
      <c r="J25" s="22">
        <f>IF(OR($A25="",$B25="",$C25=""),"",'MPTO_working_3-way'!G24)</f>
        <v>2.1327591552171321</v>
      </c>
      <c r="K25" s="17">
        <f>IF(OR($A25="",$B25="",$C25=""),"",'OddsRatio_working_3-way'!H24)</f>
        <v>3.7937396819589861</v>
      </c>
      <c r="L25" s="21">
        <f>IF(OR($A25="",$B25="",$C25=""),"",'OddsRatio_working_3-way'!I24)</f>
        <v>3.721309393908196</v>
      </c>
      <c r="M25" s="22">
        <f>IF(OR($A25="",$B25="",$C25=""),"",'OddsRatio_working_3-way'!J24)</f>
        <v>2.1381902407981048</v>
      </c>
      <c r="N25" s="23">
        <f t="shared" si="16"/>
        <v>26.446711074104908</v>
      </c>
      <c r="O25" s="24">
        <f t="shared" si="17"/>
        <v>26.956702747710239</v>
      </c>
      <c r="P25" s="24">
        <f t="shared" si="18"/>
        <v>46.596586178184843</v>
      </c>
      <c r="Q25" t="s">
        <v>207</v>
      </c>
      <c r="R25" t="s">
        <v>208</v>
      </c>
      <c r="S25" t="s">
        <v>461</v>
      </c>
      <c r="T25" s="35">
        <v>100</v>
      </c>
      <c r="U25" s="35">
        <f t="shared" si="19"/>
        <v>42.857142857142854</v>
      </c>
      <c r="V25" s="35">
        <f t="shared" si="20"/>
        <v>77.528089887640448</v>
      </c>
      <c r="W25" s="35">
        <f t="shared" si="21"/>
        <v>76.525821596244128</v>
      </c>
      <c r="X25" s="35">
        <f t="shared" si="22"/>
        <v>45.946088516115417</v>
      </c>
      <c r="Y25" s="35">
        <f t="shared" si="23"/>
        <v>80.61703554661301</v>
      </c>
      <c r="Z25" s="35">
        <f t="shared" si="24"/>
        <v>79.614767255216691</v>
      </c>
      <c r="AA25" s="35">
        <f t="shared" si="25"/>
        <v>-3.0889456589725626</v>
      </c>
      <c r="AB25" s="35">
        <f t="shared" si="26"/>
        <v>-3.0889456589725626</v>
      </c>
      <c r="AC25" s="35">
        <f t="shared" si="27"/>
        <v>-3.0889456589725626</v>
      </c>
      <c r="AF25">
        <v>1.9</v>
      </c>
      <c r="AG25">
        <v>2</v>
      </c>
      <c r="AJ25" t="s">
        <v>465</v>
      </c>
    </row>
    <row r="26" spans="1:36" ht="15" x14ac:dyDescent="0.25">
      <c r="A26">
        <v>1.75</v>
      </c>
      <c r="B26">
        <v>4.45</v>
      </c>
      <c r="C26">
        <v>4.26</v>
      </c>
      <c r="D26" s="20">
        <f t="shared" si="3"/>
        <v>3.0889456589725528E-2</v>
      </c>
      <c r="E26" s="17">
        <f>IF(OR($A26="",$B26="",$C26=""),"",A26*'MPTO_working_3-way'!$I25)</f>
        <v>1.8040565490320197</v>
      </c>
      <c r="F26" s="21">
        <f>IF(OR($A26="",$B26="",$C26=""),"",B26*'MPTO_working_3-way'!$I25)</f>
        <v>4.5874580818242787</v>
      </c>
      <c r="G26" s="22">
        <f>IF(OR($A26="",$B26="",$C26=""),"",C26*'MPTO_working_3-way'!$I25)</f>
        <v>4.3915890850722308</v>
      </c>
      <c r="H26" s="17">
        <f>IF(OR($A26="",$B26="",$C26=""),"",'MPTO_working_3-way'!E25)</f>
        <v>1.7821116010475186</v>
      </c>
      <c r="I26" s="21">
        <f>IF(OR($A26="",$B26="",$C26=""),"",'MPTO_working_3-way'!F25)</f>
        <v>4.6636871639273201</v>
      </c>
      <c r="J26" s="22">
        <f>IF(OR($A26="",$B26="",$C26=""),"",'MPTO_working_3-way'!G25)</f>
        <v>4.4554285906145417</v>
      </c>
      <c r="K26" s="17">
        <f>IF(OR($A26="",$B26="",$C26=""),"",'OddsRatio_working_3-way'!H25)</f>
        <v>1.7899896761082366</v>
      </c>
      <c r="L26" s="21">
        <f>IF(OR($A26="",$B26="",$C26=""),"",'OddsRatio_working_3-way'!I25)</f>
        <v>4.6339525100978882</v>
      </c>
      <c r="M26" s="22">
        <f>IF(OR($A26="",$B26="",$C26=""),"",'OddsRatio_working_3-way'!J25)</f>
        <v>4.4338217921504679</v>
      </c>
      <c r="N26" s="23">
        <f t="shared" si="16"/>
        <v>55.43063495080338</v>
      </c>
      <c r="O26" s="24">
        <f t="shared" si="17"/>
        <v>21.79856430649571</v>
      </c>
      <c r="P26" s="24">
        <f t="shared" si="18"/>
        <v>22.770800742700921</v>
      </c>
      <c r="Q26" t="s">
        <v>209</v>
      </c>
      <c r="R26" t="s">
        <v>210</v>
      </c>
      <c r="S26" t="s">
        <v>461</v>
      </c>
      <c r="T26" s="35">
        <v>100</v>
      </c>
      <c r="U26" s="35">
        <f t="shared" si="19"/>
        <v>55.55555555555555</v>
      </c>
      <c r="V26" s="35">
        <f t="shared" si="20"/>
        <v>72.527472527472526</v>
      </c>
      <c r="W26" s="35">
        <f t="shared" si="21"/>
        <v>69.135802469135797</v>
      </c>
      <c r="X26" s="35">
        <f t="shared" si="22"/>
        <v>58.336725003391663</v>
      </c>
      <c r="Y26" s="35">
        <f t="shared" si="23"/>
        <v>75.308641975308646</v>
      </c>
      <c r="Z26" s="35">
        <f t="shared" si="24"/>
        <v>71.916971916971903</v>
      </c>
      <c r="AA26" s="35">
        <f t="shared" si="25"/>
        <v>-2.7811694478361133</v>
      </c>
      <c r="AB26" s="35">
        <f t="shared" si="26"/>
        <v>-2.7811694478361204</v>
      </c>
      <c r="AC26" s="35">
        <f t="shared" si="27"/>
        <v>-2.7811694478361062</v>
      </c>
      <c r="AF26">
        <v>1.4</v>
      </c>
      <c r="AG26">
        <v>3.06</v>
      </c>
      <c r="AJ26" t="s">
        <v>466</v>
      </c>
    </row>
    <row r="27" spans="1:36" ht="15" x14ac:dyDescent="0.25">
      <c r="A27">
        <v>2.25</v>
      </c>
      <c r="B27">
        <v>3.64</v>
      </c>
      <c r="C27">
        <v>3.24</v>
      </c>
      <c r="D27" s="20">
        <f t="shared" si="3"/>
        <v>2.7811694478361071E-2</v>
      </c>
      <c r="E27" s="17">
        <f>IF(OR($A27="",$B27="",$C27=""),"",A27*'MPTO_working_3-way'!$I26)</f>
        <v>2.3125763125763124</v>
      </c>
      <c r="F27" s="21">
        <f>IF(OR($A27="",$B27="",$C27=""),"",B27*'MPTO_working_3-way'!$I26)</f>
        <v>3.7412345679012344</v>
      </c>
      <c r="G27" s="22">
        <f>IF(OR($A27="",$B27="",$C27=""),"",C27*'MPTO_working_3-way'!$I26)</f>
        <v>3.33010989010989</v>
      </c>
      <c r="H27" s="17">
        <f>IF(OR($A27="",$B27="",$C27=""),"",'MPTO_working_3-way'!E26)</f>
        <v>2.2979320378260417</v>
      </c>
      <c r="I27" s="21">
        <f>IF(OR($A27="",$B27="",$C27=""),"",'MPTO_working_3-way'!F26)</f>
        <v>3.7671209540034067</v>
      </c>
      <c r="J27" s="22">
        <f>IF(OR($A27="",$B27="",$C27=""),"",'MPTO_working_3-way'!G26)</f>
        <v>3.3403323262839879</v>
      </c>
      <c r="K27" s="17">
        <f>IF(OR($A27="",$B27="",$C27=""),"",'OddsRatio_working_3-way'!H26)</f>
        <v>2.3041965279121204</v>
      </c>
      <c r="L27" s="21">
        <f>IF(OR($A27="",$B27="",$C27=""),"",'OddsRatio_working_3-way'!I26)</f>
        <v>3.7544630669503976</v>
      </c>
      <c r="M27" s="22">
        <f>IF(OR($A27="",$B27="",$C27=""),"",'OddsRatio_working_3-way'!J26)</f>
        <v>3.3371201780185196</v>
      </c>
      <c r="N27" s="23">
        <f t="shared" si="16"/>
        <v>43.24181626187962</v>
      </c>
      <c r="O27" s="24">
        <f t="shared" si="17"/>
        <v>26.729144667370647</v>
      </c>
      <c r="P27" s="24">
        <f t="shared" si="18"/>
        <v>30.029039070749736</v>
      </c>
      <c r="Q27" t="s">
        <v>211</v>
      </c>
      <c r="R27" t="s">
        <v>212</v>
      </c>
      <c r="S27" t="s">
        <v>461</v>
      </c>
      <c r="T27" s="35">
        <v>100</v>
      </c>
      <c r="U27" s="35">
        <f t="shared" si="19"/>
        <v>65.753424657534239</v>
      </c>
      <c r="V27" s="35">
        <f t="shared" si="20"/>
        <v>70.326409495548958</v>
      </c>
      <c r="W27" s="35">
        <f t="shared" si="21"/>
        <v>61.240310077519375</v>
      </c>
      <c r="X27" s="35">
        <f t="shared" si="22"/>
        <v>68.43328042693166</v>
      </c>
      <c r="Y27" s="35">
        <f t="shared" si="23"/>
        <v>73.006265264946364</v>
      </c>
      <c r="Z27" s="35">
        <f t="shared" si="24"/>
        <v>63.920165846916788</v>
      </c>
      <c r="AA27" s="35">
        <f t="shared" si="25"/>
        <v>-2.6798557693974203</v>
      </c>
      <c r="AB27" s="35">
        <f t="shared" si="26"/>
        <v>-2.6798557693974061</v>
      </c>
      <c r="AC27" s="35">
        <f t="shared" si="27"/>
        <v>-2.6798557693974132</v>
      </c>
      <c r="AF27">
        <v>1.75</v>
      </c>
      <c r="AG27">
        <v>2.16</v>
      </c>
      <c r="AJ27" t="s">
        <v>466</v>
      </c>
    </row>
    <row r="28" spans="1:36" ht="15" x14ac:dyDescent="0.25">
      <c r="A28">
        <v>2.92</v>
      </c>
      <c r="B28">
        <v>3.37</v>
      </c>
      <c r="C28">
        <v>2.58</v>
      </c>
      <c r="D28" s="20">
        <f t="shared" si="3"/>
        <v>2.679855769397399E-2</v>
      </c>
      <c r="E28" s="17">
        <f>IF(OR($A28="",$B28="",$C28=""),"",A28*'MPTO_working_3-way'!$I27)</f>
        <v>2.9982517884664039</v>
      </c>
      <c r="F28" s="21">
        <f>IF(OR($A28="",$B28="",$C28=""),"",B28*'MPTO_working_3-way'!$I27)</f>
        <v>3.4603111394286925</v>
      </c>
      <c r="G28" s="22">
        <f>IF(OR($A28="",$B28="",$C28=""),"",C28*'MPTO_working_3-way'!$I27)</f>
        <v>2.649140278850453</v>
      </c>
      <c r="H28" s="17">
        <f>IF(OR($A28="",$B28="",$C28=""),"",'MPTO_working_3-way'!E27)</f>
        <v>2.9982049669509219</v>
      </c>
      <c r="I28" s="21">
        <f>IF(OR($A28="",$B28="",$C28=""),"",'MPTO_working_3-way'!F27)</f>
        <v>3.4745983108362091</v>
      </c>
      <c r="J28" s="22">
        <f>IF(OR($A28="",$B28="",$C28=""),"",'MPTO_working_3-way'!G27)</f>
        <v>2.6408633426386587</v>
      </c>
      <c r="K28" s="17">
        <f>IF(OR($A28="",$B28="",$C28=""),"",'OddsRatio_working_3-way'!H27)</f>
        <v>2.9987156598869906</v>
      </c>
      <c r="L28" s="21">
        <f>IF(OR($A28="",$B28="",$C28=""),"",'OddsRatio_working_3-way'!I27)</f>
        <v>3.4671646426730045</v>
      </c>
      <c r="M28" s="22">
        <f>IF(OR($A28="",$B28="",$C28=""),"",'OddsRatio_working_3-way'!J27)</f>
        <v>2.6447764284486697</v>
      </c>
      <c r="N28" s="23">
        <f t="shared" si="16"/>
        <v>33.352769231949551</v>
      </c>
      <c r="O28" s="24">
        <f t="shared" si="17"/>
        <v>28.89913535824709</v>
      </c>
      <c r="P28" s="24">
        <f t="shared" si="18"/>
        <v>37.748095409803369</v>
      </c>
      <c r="Q28" t="s">
        <v>213</v>
      </c>
      <c r="R28" t="s">
        <v>214</v>
      </c>
      <c r="S28" t="s">
        <v>461</v>
      </c>
      <c r="T28" s="35">
        <v>100</v>
      </c>
      <c r="U28" s="35">
        <f t="shared" si="19"/>
        <v>73.190348525469176</v>
      </c>
      <c r="V28" s="35">
        <f t="shared" si="20"/>
        <v>72.602739726027394</v>
      </c>
      <c r="W28" s="35">
        <f t="shared" si="21"/>
        <v>51.456310679611654</v>
      </c>
      <c r="X28" s="35">
        <f t="shared" si="22"/>
        <v>75.940949594360944</v>
      </c>
      <c r="Y28" s="35">
        <f t="shared" si="23"/>
        <v>75.353340794919177</v>
      </c>
      <c r="Z28" s="35">
        <f t="shared" si="24"/>
        <v>54.20691174850343</v>
      </c>
      <c r="AA28" s="35">
        <f t="shared" si="25"/>
        <v>-2.7506010688917684</v>
      </c>
      <c r="AB28" s="35">
        <f t="shared" si="26"/>
        <v>-2.7506010688917826</v>
      </c>
      <c r="AC28" s="35">
        <f t="shared" si="27"/>
        <v>-2.7506010688917755</v>
      </c>
      <c r="AF28">
        <v>1.89</v>
      </c>
      <c r="AG28">
        <v>1.99</v>
      </c>
      <c r="AJ28" t="s">
        <v>466</v>
      </c>
    </row>
    <row r="29" spans="1:36" ht="15" x14ac:dyDescent="0.25">
      <c r="A29">
        <v>3.73</v>
      </c>
      <c r="B29">
        <v>3.65</v>
      </c>
      <c r="C29">
        <v>2.06</v>
      </c>
      <c r="D29" s="20">
        <f t="shared" si="3"/>
        <v>2.7506010688917781E-2</v>
      </c>
      <c r="E29" s="17">
        <f>IF(OR($A29="",$B29="",$C29=""),"",A29*'MPTO_working_3-way'!$I28)</f>
        <v>3.8325974198696633</v>
      </c>
      <c r="F29" s="21">
        <f>IF(OR($A29="",$B29="",$C29=""),"",B29*'MPTO_working_3-way'!$I28)</f>
        <v>3.75039693901455</v>
      </c>
      <c r="G29" s="22">
        <f>IF(OR($A29="",$B29="",$C29=""),"",C29*'MPTO_working_3-way'!$I28)</f>
        <v>2.1166623820191708</v>
      </c>
      <c r="H29" s="17">
        <f>IF(OR($A29="",$B29="",$C29=""),"",'MPTO_working_3-way'!E28)</f>
        <v>3.8620798078728256</v>
      </c>
      <c r="I29" s="21">
        <f>IF(OR($A29="",$B29="",$C29=""),"",'MPTO_working_3-way'!F28)</f>
        <v>3.7763789628082978</v>
      </c>
      <c r="J29" s="22">
        <f>IF(OR($A29="",$B29="",$C29=""),"",'MPTO_working_3-way'!G28)</f>
        <v>2.0996571926531371</v>
      </c>
      <c r="K29" s="17">
        <f>IF(OR($A29="",$B29="",$C29=""),"",'OddsRatio_working_3-way'!H28)</f>
        <v>3.8497311846274886</v>
      </c>
      <c r="L29" s="21">
        <f>IF(OR($A29="",$B29="",$C29=""),"",'OddsRatio_working_3-way'!I28)</f>
        <v>3.7662225784845589</v>
      </c>
      <c r="M29" s="22">
        <f>IF(OR($A29="",$B29="",$C29=""),"",'OddsRatio_working_3-way'!J28)</f>
        <v>2.1064890313938238</v>
      </c>
      <c r="N29" s="23">
        <f t="shared" si="16"/>
        <v>26.091965590114274</v>
      </c>
      <c r="O29" s="24">
        <f t="shared" si="17"/>
        <v>26.663844287979792</v>
      </c>
      <c r="P29" s="24">
        <f t="shared" si="18"/>
        <v>47.244190121905937</v>
      </c>
      <c r="Q29" t="s">
        <v>215</v>
      </c>
      <c r="R29" t="s">
        <v>216</v>
      </c>
      <c r="S29" t="s">
        <v>461</v>
      </c>
      <c r="T29" s="35">
        <v>100</v>
      </c>
      <c r="U29" s="35">
        <f t="shared" si="19"/>
        <v>30.069930069930074</v>
      </c>
      <c r="V29" s="35">
        <f t="shared" si="20"/>
        <v>79.757085020242926</v>
      </c>
      <c r="W29" s="35">
        <f t="shared" si="21"/>
        <v>87.421383647798748</v>
      </c>
      <c r="X29" s="35">
        <f t="shared" si="22"/>
        <v>32.82153133195834</v>
      </c>
      <c r="Y29" s="35">
        <f t="shared" si="23"/>
        <v>82.508686282271199</v>
      </c>
      <c r="Z29" s="35">
        <f t="shared" si="24"/>
        <v>90.172984909827022</v>
      </c>
      <c r="AA29" s="35">
        <f t="shared" si="25"/>
        <v>-2.7516012620282666</v>
      </c>
      <c r="AB29" s="35">
        <f t="shared" si="26"/>
        <v>-2.7516012620282737</v>
      </c>
      <c r="AC29" s="35">
        <f t="shared" si="27"/>
        <v>-2.7516012620282737</v>
      </c>
      <c r="AF29">
        <v>1.8</v>
      </c>
      <c r="AG29">
        <v>2.09</v>
      </c>
      <c r="AJ29" t="s">
        <v>466</v>
      </c>
    </row>
    <row r="30" spans="1:36" s="35" customFormat="1" ht="15" x14ac:dyDescent="0.25">
      <c r="A30">
        <v>1.43</v>
      </c>
      <c r="B30">
        <v>4.9400000000000004</v>
      </c>
      <c r="C30">
        <v>7.95</v>
      </c>
      <c r="D30" s="20">
        <f t="shared" si="3"/>
        <v>2.7516012620282915E-2</v>
      </c>
      <c r="E30" s="17">
        <f>IF(OR($A30="",$B30="",$C30=""),"",A30*'MPTO_working_3-way'!$I29)</f>
        <v>1.4693478980470045</v>
      </c>
      <c r="F30" s="21">
        <f>IF(OR($A30="",$B30="",$C30=""),"",B30*'MPTO_working_3-way'!$I29)</f>
        <v>5.0759291023441984</v>
      </c>
      <c r="G30" s="22">
        <f>IF(OR($A30="",$B30="",$C30=""),"",C30*'MPTO_working_3-way'!$I29)</f>
        <v>8.1687523003312492</v>
      </c>
      <c r="H30" s="17">
        <f>IF(OR($A30="",$B30="",$C30=""),"",'MPTO_working_3-way'!E29)</f>
        <v>1.449005101670034</v>
      </c>
      <c r="I30" s="21">
        <f>IF(OR($A30="",$B30="",$C30=""),"",'MPTO_working_3-way'!F29)</f>
        <v>5.1744529132047461</v>
      </c>
      <c r="J30" s="22">
        <f>IF(OR($A30="",$B30="",$C30=""),"",'MPTO_working_3-way'!G29)</f>
        <v>8.5752879913718427</v>
      </c>
      <c r="K30" s="17">
        <f>IF(OR($A30="",$B30="",$C30=""),"",'OddsRatio_working_3-way'!H29)</f>
        <v>1.455426044176604</v>
      </c>
      <c r="L30" s="21">
        <f>IF(OR($A30="",$B30="",$C30=""),"",'OddsRatio_working_3-way'!I29)</f>
        <v>5.1729735210600483</v>
      </c>
      <c r="M30" s="22">
        <f>IF(OR($A30="",$B30="",$C30=""),"",'OddsRatio_working_3-way'!J29)</f>
        <v>8.3609558302962768</v>
      </c>
      <c r="N30" s="23">
        <f t="shared" si="16"/>
        <v>68.057401608506609</v>
      </c>
      <c r="O30" s="24">
        <f t="shared" si="17"/>
        <v>19.700826781409802</v>
      </c>
      <c r="P30" s="24">
        <f t="shared" si="18"/>
        <v>12.241771610083577</v>
      </c>
      <c r="Q30" t="s">
        <v>217</v>
      </c>
      <c r="R30" t="s">
        <v>218</v>
      </c>
      <c r="S30" t="s">
        <v>461</v>
      </c>
      <c r="T30" s="35">
        <v>100</v>
      </c>
      <c r="U30" s="35">
        <f t="shared" si="19"/>
        <v>61.240310077519375</v>
      </c>
      <c r="V30" s="35">
        <f t="shared" si="20"/>
        <v>68.652037617554868</v>
      </c>
      <c r="W30" s="35">
        <f t="shared" si="21"/>
        <v>67.948717948717942</v>
      </c>
      <c r="X30" s="35">
        <f t="shared" si="22"/>
        <v>63.399244433727198</v>
      </c>
      <c r="Y30" s="35">
        <f t="shared" si="23"/>
        <v>70.810971973762676</v>
      </c>
      <c r="Z30" s="35">
        <f t="shared" si="24"/>
        <v>70.107652304925764</v>
      </c>
      <c r="AA30" s="35">
        <f t="shared" si="25"/>
        <v>-2.1589343562078227</v>
      </c>
      <c r="AB30" s="35">
        <f t="shared" si="26"/>
        <v>-2.1589343562078085</v>
      </c>
      <c r="AC30" s="35">
        <f t="shared" si="27"/>
        <v>-2.1589343562078227</v>
      </c>
      <c r="AD30" s="36"/>
      <c r="AE30" s="36"/>
      <c r="AF30">
        <v>1.74</v>
      </c>
      <c r="AG30">
        <v>2.21</v>
      </c>
      <c r="AH30" s="36"/>
      <c r="AI30" s="36"/>
      <c r="AJ30" t="s">
        <v>475</v>
      </c>
    </row>
    <row r="31" spans="1:36" ht="15" x14ac:dyDescent="0.25">
      <c r="A31">
        <v>2.58</v>
      </c>
      <c r="B31">
        <v>3.19</v>
      </c>
      <c r="C31">
        <v>3.12</v>
      </c>
      <c r="D31" s="20">
        <f t="shared" si="3"/>
        <v>2.1589343562077978E-2</v>
      </c>
      <c r="E31" s="17">
        <f>IF(OR($A31="",$B31="",$C31=""),"",A31*'MPTO_working_3-way'!$I30)</f>
        <v>2.6357005063901613</v>
      </c>
      <c r="F31" s="21">
        <f>IF(OR($A31="",$B31="",$C31=""),"",B31*'MPTO_working_3-way'!$I30)</f>
        <v>3.2588700059630287</v>
      </c>
      <c r="G31" s="22">
        <f>IF(OR($A31="",$B31="",$C31=""),"",C31*'MPTO_working_3-way'!$I30)</f>
        <v>3.1873587519136835</v>
      </c>
      <c r="H31" s="17">
        <f>IF(OR($A31="",$B31="",$C31=""),"",'MPTO_working_3-way'!E30)</f>
        <v>2.6288086578143668</v>
      </c>
      <c r="I31" s="21">
        <f>IF(OR($A31="",$B31="",$C31=""),"",'MPTO_working_3-way'!F30)</f>
        <v>3.2649524311337283</v>
      </c>
      <c r="J31" s="22">
        <f>IF(OR($A31="",$B31="",$C31=""),"",'MPTO_working_3-way'!G30)</f>
        <v>3.1916621257741054</v>
      </c>
      <c r="K31" s="17">
        <f>IF(OR($A31="",$B31="",$C31=""),"",'OddsRatio_working_3-way'!H30)</f>
        <v>2.6319864215915829</v>
      </c>
      <c r="L31" s="21">
        <f>IF(OR($A31="",$B31="",$C31=""),"",'OddsRatio_working_3-way'!I30)</f>
        <v>3.2620571286617501</v>
      </c>
      <c r="M31" s="22">
        <f>IF(OR($A31="",$B31="",$C31=""),"",'OddsRatio_working_3-way'!J30)</f>
        <v>3.1897539327684523</v>
      </c>
      <c r="N31" s="23">
        <f t="shared" si="16"/>
        <v>37.940577754397204</v>
      </c>
      <c r="O31" s="24">
        <f t="shared" si="17"/>
        <v>30.68548294869743</v>
      </c>
      <c r="P31" s="24">
        <f t="shared" si="18"/>
        <v>31.37393929690538</v>
      </c>
      <c r="Q31" t="s">
        <v>219</v>
      </c>
      <c r="R31" t="s">
        <v>220</v>
      </c>
      <c r="S31" t="s">
        <v>461</v>
      </c>
      <c r="T31" s="35">
        <v>100</v>
      </c>
      <c r="U31" s="35">
        <f t="shared" si="19"/>
        <v>50</v>
      </c>
      <c r="V31" s="35">
        <f t="shared" si="20"/>
        <v>71.014492753623188</v>
      </c>
      <c r="W31" s="35">
        <f t="shared" si="21"/>
        <v>76.580796252927385</v>
      </c>
      <c r="X31" s="35">
        <f t="shared" si="22"/>
        <v>52.404710993449413</v>
      </c>
      <c r="Y31" s="35">
        <f t="shared" si="23"/>
        <v>73.419203747072601</v>
      </c>
      <c r="Z31" s="35">
        <f t="shared" si="24"/>
        <v>78.985507246376812</v>
      </c>
      <c r="AA31" s="35">
        <f t="shared" si="25"/>
        <v>-2.4047109934494131</v>
      </c>
      <c r="AB31" s="35">
        <f t="shared" si="26"/>
        <v>-2.4047109934494131</v>
      </c>
      <c r="AC31" s="35">
        <f t="shared" si="27"/>
        <v>-2.4047109934494273</v>
      </c>
      <c r="AF31">
        <v>2.27</v>
      </c>
      <c r="AG31">
        <v>1.7</v>
      </c>
      <c r="AJ31" t="s">
        <v>475</v>
      </c>
    </row>
    <row r="32" spans="1:36" ht="15" x14ac:dyDescent="0.25">
      <c r="A32">
        <v>2</v>
      </c>
      <c r="B32">
        <v>3.45</v>
      </c>
      <c r="C32">
        <v>4.2699999999999996</v>
      </c>
      <c r="D32" s="20">
        <f t="shared" si="3"/>
        <v>2.4047109934494104E-2</v>
      </c>
      <c r="E32" s="17">
        <f>IF(OR($A32="",$B32="",$C32=""),"",A32*'MPTO_working_3-way'!$I31)</f>
        <v>2.0480942198689882</v>
      </c>
      <c r="F32" s="21">
        <f>IF(OR($A32="",$B32="",$C32=""),"",B32*'MPTO_working_3-way'!$I31)</f>
        <v>3.532962529274005</v>
      </c>
      <c r="G32" s="22">
        <f>IF(OR($A32="",$B32="",$C32=""),"",C32*'MPTO_working_3-way'!$I31)</f>
        <v>4.3726811594202895</v>
      </c>
      <c r="H32" s="17">
        <f>IF(OR($A32="",$B32="",$C32=""),"",'MPTO_working_3-way'!E31)</f>
        <v>2.0325851998344295</v>
      </c>
      <c r="I32" s="21">
        <f>IF(OR($A32="",$B32="",$C32=""),"",'MPTO_working_3-way'!F31)</f>
        <v>3.5481203460249291</v>
      </c>
      <c r="J32" s="22">
        <f>IF(OR($A32="",$B32="",$C32=""),"",'MPTO_working_3-way'!G31)</f>
        <v>4.4213290648525616</v>
      </c>
      <c r="K32" s="17">
        <f>IF(OR($A32="",$B32="",$C32=""),"",'OddsRatio_working_3-way'!H31)</f>
        <v>2.0388024428837794</v>
      </c>
      <c r="L32" s="21">
        <f>IF(OR($A32="",$B32="",$C32=""),"",'OddsRatio_working_3-way'!I31)</f>
        <v>3.5450659850652584</v>
      </c>
      <c r="M32" s="22">
        <f>IF(OR($A32="",$B32="",$C32=""),"",'OddsRatio_working_3-way'!J31)</f>
        <v>4.3968839882299591</v>
      </c>
      <c r="N32" s="23">
        <f t="shared" si="16"/>
        <v>48.825878726612864</v>
      </c>
      <c r="O32" s="24">
        <f t="shared" si="17"/>
        <v>28.304857232819046</v>
      </c>
      <c r="P32" s="24">
        <f t="shared" si="18"/>
        <v>22.869264040568087</v>
      </c>
      <c r="Q32" t="s">
        <v>221</v>
      </c>
      <c r="R32" t="s">
        <v>222</v>
      </c>
      <c r="S32" t="s">
        <v>461</v>
      </c>
      <c r="T32" s="35">
        <v>100</v>
      </c>
      <c r="U32" s="35">
        <f t="shared" si="19"/>
        <v>60.317460317460316</v>
      </c>
      <c r="V32" s="35">
        <f t="shared" si="20"/>
        <v>71.671388101982998</v>
      </c>
      <c r="W32" s="35">
        <f t="shared" si="21"/>
        <v>65.870307167235495</v>
      </c>
      <c r="X32" s="35">
        <f t="shared" si="22"/>
        <v>62.458304730781499</v>
      </c>
      <c r="Y32" s="35">
        <f t="shared" si="23"/>
        <v>73.812232515304174</v>
      </c>
      <c r="Z32" s="35">
        <f t="shared" si="24"/>
        <v>68.011151580556685</v>
      </c>
      <c r="AA32" s="35">
        <f t="shared" si="25"/>
        <v>-2.140844413321183</v>
      </c>
      <c r="AB32" s="35">
        <f t="shared" si="26"/>
        <v>-2.1408444133211759</v>
      </c>
      <c r="AC32" s="35">
        <f t="shared" si="27"/>
        <v>-2.1408444133211901</v>
      </c>
      <c r="AF32">
        <v>2.1</v>
      </c>
      <c r="AG32">
        <v>1.81</v>
      </c>
      <c r="AJ32" t="s">
        <v>475</v>
      </c>
    </row>
    <row r="33" spans="1:36" ht="15" x14ac:dyDescent="0.25">
      <c r="A33">
        <v>2.52</v>
      </c>
      <c r="B33">
        <v>3.53</v>
      </c>
      <c r="C33">
        <v>2.93</v>
      </c>
      <c r="D33" s="20">
        <f t="shared" si="3"/>
        <v>2.1408444133211857E-2</v>
      </c>
      <c r="E33" s="17">
        <f>IF(OR($A33="",$B33="",$C33=""),"",A33*'MPTO_working_3-way'!$I32)</f>
        <v>2.5739492792156939</v>
      </c>
      <c r="F33" s="21">
        <f>IF(OR($A33="",$B33="",$C33=""),"",B33*'MPTO_working_3-way'!$I32)</f>
        <v>3.6055718077902377</v>
      </c>
      <c r="G33" s="22">
        <f>IF(OR($A33="",$B33="",$C33=""),"",C33*'MPTO_working_3-way'!$I32)</f>
        <v>2.9927267413103107</v>
      </c>
      <c r="H33" s="17">
        <f>IF(OR($A33="",$B33="",$C33=""),"",'MPTO_working_3-way'!E32)</f>
        <v>2.566147265104572</v>
      </c>
      <c r="I33" s="21">
        <f>IF(OR($A33="",$B33="",$C33=""),"",'MPTO_working_3-way'!F32)</f>
        <v>3.6212207323845975</v>
      </c>
      <c r="J33" s="22">
        <f>IF(OR($A33="",$B33="",$C33=""),"",'MPTO_working_3-way'!G32)</f>
        <v>2.9925714177240694</v>
      </c>
      <c r="K33" s="17">
        <f>IF(OR($A33="",$B33="",$C33=""),"",'OddsRatio_working_3-way'!H32)</f>
        <v>2.5698212573872854</v>
      </c>
      <c r="L33" s="21">
        <f>IF(OR($A33="",$B33="",$C33=""),"",'OddsRatio_working_3-way'!I32)</f>
        <v>3.6129261718354164</v>
      </c>
      <c r="M33" s="22">
        <f>IF(OR($A33="",$B33="",$C33=""),"",'OddsRatio_working_3-way'!J32)</f>
        <v>2.9932598860246458</v>
      </c>
      <c r="N33" s="23">
        <f t="shared" si="16"/>
        <v>38.850804406864967</v>
      </c>
      <c r="O33" s="24">
        <f t="shared" si="17"/>
        <v>27.734851871189726</v>
      </c>
      <c r="P33" s="24">
        <f t="shared" si="18"/>
        <v>33.414343721945301</v>
      </c>
      <c r="Q33" t="s">
        <v>223</v>
      </c>
      <c r="R33" t="s">
        <v>224</v>
      </c>
      <c r="S33" t="s">
        <v>461</v>
      </c>
      <c r="T33" s="35">
        <v>100</v>
      </c>
      <c r="U33" s="35">
        <f t="shared" si="19"/>
        <v>46.236559139784944</v>
      </c>
      <c r="V33" s="35">
        <f t="shared" si="20"/>
        <v>75.550122249388764</v>
      </c>
      <c r="W33" s="35">
        <f t="shared" si="21"/>
        <v>75.728155339805824</v>
      </c>
      <c r="X33" s="35">
        <f t="shared" si="22"/>
        <v>48.721722410805427</v>
      </c>
      <c r="Y33" s="35">
        <f t="shared" si="23"/>
        <v>78.035285520409232</v>
      </c>
      <c r="Z33" s="35">
        <f t="shared" si="24"/>
        <v>78.213318610826292</v>
      </c>
      <c r="AA33" s="35">
        <f t="shared" si="25"/>
        <v>-2.4851632710204825</v>
      </c>
      <c r="AB33" s="35">
        <f t="shared" si="26"/>
        <v>-2.4851632710204683</v>
      </c>
      <c r="AC33" s="35">
        <f t="shared" si="27"/>
        <v>-2.4851632710204683</v>
      </c>
      <c r="AF33">
        <v>1.93</v>
      </c>
      <c r="AG33">
        <v>1.97</v>
      </c>
      <c r="AJ33" t="s">
        <v>475</v>
      </c>
    </row>
    <row r="34" spans="1:36" ht="15" x14ac:dyDescent="0.25">
      <c r="A34">
        <v>1.86</v>
      </c>
      <c r="B34">
        <v>4.09</v>
      </c>
      <c r="C34">
        <v>4.12</v>
      </c>
      <c r="D34" s="20">
        <f t="shared" si="3"/>
        <v>2.485163271020463E-2</v>
      </c>
      <c r="E34" s="17">
        <f>IF(OR($A34="",$B34="",$C34=""),"",A34*'MPTO_working_3-way'!$I33)</f>
        <v>1.9062240368409806</v>
      </c>
      <c r="F34" s="21">
        <f>IF(OR($A34="",$B34="",$C34=""),"",B34*'MPTO_working_3-way'!$I33)</f>
        <v>4.1916431777847372</v>
      </c>
      <c r="G34" s="22">
        <f>IF(OR($A34="",$B34="",$C34=""),"",C34*'MPTO_working_3-way'!$I33)</f>
        <v>4.2223887267660434</v>
      </c>
      <c r="H34" s="17">
        <f>IF(OR($A34="",$B34="",$C34=""),"",'MPTO_working_3-way'!E33)</f>
        <v>1.8891073898618476</v>
      </c>
      <c r="I34" s="21">
        <f>IF(OR($A34="",$B34="",$C34=""),"",'MPTO_working_3-way'!F33)</f>
        <v>4.2334332011687339</v>
      </c>
      <c r="J34" s="22">
        <f>IF(OR($A34="",$B34="",$C34=""),"",'MPTO_working_3-way'!G33)</f>
        <v>4.2655825210830614</v>
      </c>
      <c r="K34" s="17">
        <f>IF(OR($A34="",$B34="",$C34=""),"",'OddsRatio_working_3-way'!H33)</f>
        <v>1.8955450973795576</v>
      </c>
      <c r="L34" s="21">
        <f>IF(OR($A34="",$B34="",$C34=""),"",'OddsRatio_working_3-way'!I33)</f>
        <v>4.2177143615149228</v>
      </c>
      <c r="M34" s="22">
        <f>IF(OR($A34="",$B34="",$C34=""),"",'OddsRatio_working_3-way'!J33)</f>
        <v>4.2489543067723501</v>
      </c>
      <c r="N34" s="23">
        <f t="shared" si="16"/>
        <v>52.459730895913637</v>
      </c>
      <c r="O34" s="24">
        <f t="shared" si="17"/>
        <v>23.856992534571969</v>
      </c>
      <c r="P34" s="24">
        <f t="shared" si="18"/>
        <v>23.683276569514405</v>
      </c>
      <c r="Q34" t="s">
        <v>225</v>
      </c>
      <c r="R34" t="s">
        <v>226</v>
      </c>
      <c r="S34" t="s">
        <v>461</v>
      </c>
      <c r="T34" s="35">
        <v>100</v>
      </c>
      <c r="U34" s="35">
        <f t="shared" si="19"/>
        <v>86.754966887417226</v>
      </c>
      <c r="V34" s="35">
        <f t="shared" si="20"/>
        <v>79.166666666666671</v>
      </c>
      <c r="W34" s="35">
        <f t="shared" si="21"/>
        <v>31.506849315068493</v>
      </c>
      <c r="X34" s="35">
        <f t="shared" si="22"/>
        <v>89.326484018264836</v>
      </c>
      <c r="Y34" s="35">
        <f t="shared" si="23"/>
        <v>81.738183797514282</v>
      </c>
      <c r="Z34" s="35">
        <f t="shared" si="24"/>
        <v>34.078366445916117</v>
      </c>
      <c r="AA34" s="35">
        <f t="shared" si="25"/>
        <v>-2.5715171308476101</v>
      </c>
      <c r="AB34" s="35">
        <f t="shared" si="26"/>
        <v>-2.5715171308476101</v>
      </c>
      <c r="AC34" s="35">
        <f t="shared" si="27"/>
        <v>-2.5715171308476243</v>
      </c>
      <c r="AF34">
        <v>1.64</v>
      </c>
      <c r="AG34">
        <v>2.39</v>
      </c>
      <c r="AJ34" t="s">
        <v>475</v>
      </c>
    </row>
    <row r="35" spans="1:36" s="35" customFormat="1" ht="15" x14ac:dyDescent="0.25">
      <c r="A35">
        <v>7.55</v>
      </c>
      <c r="B35">
        <v>4.8</v>
      </c>
      <c r="C35">
        <v>1.46</v>
      </c>
      <c r="D35" s="20">
        <f t="shared" si="3"/>
        <v>2.5715171308476226E-2</v>
      </c>
      <c r="E35" s="17">
        <f>IF(OR($A35="",$B35="",$C35=""),"",A35*'MPTO_working_3-way'!$I34)</f>
        <v>7.7441495433789953</v>
      </c>
      <c r="F35" s="21">
        <f>IF(OR($A35="",$B35="",$C35=""),"",B35*'MPTO_working_3-way'!$I34)</f>
        <v>4.9234328222806854</v>
      </c>
      <c r="G35" s="22">
        <f>IF(OR($A35="",$B35="",$C35=""),"",C35*'MPTO_working_3-way'!$I34)</f>
        <v>1.4975441501103752</v>
      </c>
      <c r="H35" s="17">
        <f>IF(OR($A35="",$B35="",$C35=""),"",'MPTO_working_3-way'!E34)</f>
        <v>8.0724188085478605</v>
      </c>
      <c r="I35" s="21">
        <f>IF(OR($A35="",$B35="",$C35=""),"",'MPTO_working_3-way'!F34)</f>
        <v>5.0059668731314098</v>
      </c>
      <c r="J35" s="22">
        <f>IF(OR($A35="",$B35="",$C35=""),"",'MPTO_working_3-way'!G34)</f>
        <v>1.4785030467755966</v>
      </c>
      <c r="K35" s="17">
        <f>IF(OR($A35="",$B35="",$C35=""),"",'OddsRatio_working_3-way'!H34)</f>
        <v>7.9007223423436175</v>
      </c>
      <c r="L35" s="21">
        <f>IF(OR($A35="",$B35="",$C35=""),"",'OddsRatio_working_3-way'!I34)</f>
        <v>5.0034725039550754</v>
      </c>
      <c r="M35" s="22">
        <f>IF(OR($A35="",$B35="",$C35=""),"",'OddsRatio_working_3-way'!J34)</f>
        <v>1.4846308820577196</v>
      </c>
      <c r="N35" s="23">
        <f t="shared" si="16"/>
        <v>12.912973779735035</v>
      </c>
      <c r="O35" s="24">
        <f t="shared" si="17"/>
        <v>20.311031674374899</v>
      </c>
      <c r="P35" s="24">
        <f t="shared" si="18"/>
        <v>66.775994545890072</v>
      </c>
      <c r="Q35" t="s">
        <v>227</v>
      </c>
      <c r="R35" t="s">
        <v>228</v>
      </c>
      <c r="S35" t="s">
        <v>461</v>
      </c>
      <c r="T35" s="35">
        <v>100</v>
      </c>
      <c r="U35" s="35">
        <f t="shared" si="19"/>
        <v>62.546816479400754</v>
      </c>
      <c r="V35" s="35">
        <f t="shared" si="20"/>
        <v>68.944099378881987</v>
      </c>
      <c r="W35" s="35">
        <f t="shared" si="21"/>
        <v>65.635738831615114</v>
      </c>
      <c r="X35" s="35">
        <f t="shared" si="22"/>
        <v>65.420161789502899</v>
      </c>
      <c r="Y35" s="35">
        <f t="shared" si="23"/>
        <v>71.817444688984139</v>
      </c>
      <c r="Z35" s="35">
        <f t="shared" si="24"/>
        <v>68.509084141717253</v>
      </c>
      <c r="AA35" s="35">
        <f t="shared" si="25"/>
        <v>-2.8733453101021453</v>
      </c>
      <c r="AB35" s="35">
        <f t="shared" si="26"/>
        <v>-2.8733453101021524</v>
      </c>
      <c r="AC35" s="35">
        <f t="shared" si="27"/>
        <v>-2.8733453101021382</v>
      </c>
      <c r="AD35" s="36"/>
      <c r="AE35" s="36"/>
      <c r="AF35">
        <v>1.81</v>
      </c>
      <c r="AG35">
        <v>2.1</v>
      </c>
      <c r="AH35" s="36"/>
      <c r="AI35" s="36"/>
      <c r="AJ35" t="s">
        <v>475</v>
      </c>
    </row>
    <row r="36" spans="1:36" ht="15" x14ac:dyDescent="0.25">
      <c r="A36">
        <v>2.67</v>
      </c>
      <c r="B36">
        <v>3.22</v>
      </c>
      <c r="C36">
        <v>2.91</v>
      </c>
      <c r="D36" s="20">
        <f t="shared" si="3"/>
        <v>2.8733453101021489E-2</v>
      </c>
      <c r="E36" s="17">
        <f>IF(OR($A36="",$B36="",$C36=""),"",A36*'MPTO_working_3-way'!$I35)</f>
        <v>2.7467183197797271</v>
      </c>
      <c r="F36" s="21">
        <f>IF(OR($A36="",$B36="",$C36=""),"",B36*'MPTO_working_3-way'!$I35)</f>
        <v>3.3125217189852894</v>
      </c>
      <c r="G36" s="22">
        <f>IF(OR($A36="",$B36="",$C36=""),"",C36*'MPTO_working_3-way'!$I35)</f>
        <v>2.9936143485239728</v>
      </c>
      <c r="H36" s="17">
        <f>IF(OR($A36="",$B36="",$C36=""),"",'MPTO_working_3-way'!E35)</f>
        <v>2.7400712200257202</v>
      </c>
      <c r="I36" s="21">
        <f>IF(OR($A36="",$B36="",$C36=""),"",'MPTO_working_3-way'!F35)</f>
        <v>3.322466779228582</v>
      </c>
      <c r="J36" s="22">
        <f>IF(OR($A36="",$B36="",$C36=""),"",'MPTO_working_3-way'!G35)</f>
        <v>2.9934312684543674</v>
      </c>
      <c r="K36" s="17">
        <f>IF(OR($A36="",$B36="",$C36=""),"",'OddsRatio_working_3-way'!H35)</f>
        <v>2.7432514950538529</v>
      </c>
      <c r="L36" s="21">
        <f>IF(OR($A36="",$B36="",$C36=""),"",'OddsRatio_working_3-way'!I35)</f>
        <v>3.3173762389338641</v>
      </c>
      <c r="M36" s="22">
        <f>IF(OR($A36="",$B36="",$C36=""),"",'OddsRatio_working_3-way'!J35)</f>
        <v>2.9937786560196766</v>
      </c>
      <c r="N36" s="23">
        <f t="shared" si="16"/>
        <v>36.407082327983119</v>
      </c>
      <c r="O36" s="24">
        <f t="shared" si="17"/>
        <v>30.188481309228237</v>
      </c>
      <c r="P36" s="24">
        <f t="shared" si="18"/>
        <v>33.40443636278863</v>
      </c>
      <c r="Q36" t="s">
        <v>80</v>
      </c>
      <c r="R36" t="s">
        <v>229</v>
      </c>
      <c r="S36" t="s">
        <v>461</v>
      </c>
      <c r="T36" s="35">
        <v>100</v>
      </c>
      <c r="U36" s="35">
        <f t="shared" si="19"/>
        <v>36.708860759493668</v>
      </c>
      <c r="V36" s="35">
        <f t="shared" si="20"/>
        <v>76.30331753554502</v>
      </c>
      <c r="W36" s="35">
        <f t="shared" si="21"/>
        <v>83.948635634028889</v>
      </c>
      <c r="X36" s="35">
        <f t="shared" si="22"/>
        <v>39.748046830426084</v>
      </c>
      <c r="Y36" s="35">
        <f t="shared" si="23"/>
        <v>79.342503606477436</v>
      </c>
      <c r="Z36" s="35">
        <f t="shared" si="24"/>
        <v>86.987821704961306</v>
      </c>
      <c r="AA36" s="35">
        <f t="shared" si="25"/>
        <v>-3.0391860709324163</v>
      </c>
      <c r="AB36" s="35">
        <f t="shared" si="26"/>
        <v>-3.0391860709324163</v>
      </c>
      <c r="AC36" s="35">
        <f t="shared" si="27"/>
        <v>-3.0391860709324163</v>
      </c>
      <c r="AF36">
        <v>2.2400000000000002</v>
      </c>
      <c r="AG36">
        <v>1.7</v>
      </c>
      <c r="AJ36" t="s">
        <v>136</v>
      </c>
    </row>
    <row r="37" spans="1:36" ht="15" x14ac:dyDescent="0.25">
      <c r="A37">
        <v>1.58</v>
      </c>
      <c r="B37">
        <v>4.22</v>
      </c>
      <c r="C37">
        <v>6.23</v>
      </c>
      <c r="D37" s="20">
        <f t="shared" si="3"/>
        <v>3.0391860709324092E-2</v>
      </c>
      <c r="E37" s="17">
        <f>IF(OR($A37="",$B37="",$C37=""),"",A37*'MPTO_working_3-way'!$I36)</f>
        <v>1.6280191399207322</v>
      </c>
      <c r="F37" s="21">
        <f>IF(OR($A37="",$B37="",$C37=""),"",B37*'MPTO_working_3-way'!$I36)</f>
        <v>4.348253652193347</v>
      </c>
      <c r="G37" s="22">
        <f>IF(OR($A37="",$B37="",$C37=""),"",C37*'MPTO_working_3-way'!$I36)</f>
        <v>6.4193412922190891</v>
      </c>
      <c r="H37" s="17">
        <f>IF(OR($A37="",$B37="",$C37=""),"",'MPTO_working_3-way'!E36)</f>
        <v>1.6057014678180261</v>
      </c>
      <c r="I37" s="21">
        <f>IF(OR($A37="",$B37="",$C37=""),"",'MPTO_working_3-way'!F36)</f>
        <v>4.4084673458954002</v>
      </c>
      <c r="J37" s="22">
        <f>IF(OR($A37="",$B37="",$C37=""),"",'MPTO_working_3-way'!G36)</f>
        <v>6.6496867614197983</v>
      </c>
      <c r="K37" s="17">
        <f>IF(OR($A37="",$B37="",$C37=""),"",'OddsRatio_working_3-way'!H36)</f>
        <v>1.6133020152196151</v>
      </c>
      <c r="L37" s="21">
        <f>IF(OR($A37="",$B37="",$C37=""),"",'OddsRatio_working_3-way'!I36)</f>
        <v>4.4048836017364819</v>
      </c>
      <c r="M37" s="22">
        <f>IF(OR($A37="",$B37="",$C37=""),"",'OddsRatio_working_3-way'!J36)</f>
        <v>6.5302923096527339</v>
      </c>
      <c r="N37" s="23">
        <f t="shared" si="16"/>
        <v>61.424339277036367</v>
      </c>
      <c r="O37" s="24">
        <f t="shared" si="17"/>
        <v>22.997738402302723</v>
      </c>
      <c r="P37" s="24">
        <f t="shared" si="18"/>
        <v>15.577922320660912</v>
      </c>
      <c r="Q37" t="s">
        <v>70</v>
      </c>
      <c r="R37" t="s">
        <v>73</v>
      </c>
      <c r="S37" t="s">
        <v>461</v>
      </c>
      <c r="T37" s="35">
        <v>100</v>
      </c>
      <c r="U37" s="35">
        <f t="shared" si="19"/>
        <v>63.235294117647051</v>
      </c>
      <c r="V37" s="35">
        <f t="shared" si="20"/>
        <v>68.652037617554868</v>
      </c>
      <c r="W37" s="35">
        <f t="shared" si="21"/>
        <v>65.397923875432525</v>
      </c>
      <c r="X37" s="35">
        <f t="shared" si="22"/>
        <v>65.950038507012621</v>
      </c>
      <c r="Y37" s="35">
        <f t="shared" si="23"/>
        <v>71.366782006920417</v>
      </c>
      <c r="Z37" s="35">
        <f t="shared" si="24"/>
        <v>68.112668264798089</v>
      </c>
      <c r="AA37" s="35">
        <f t="shared" si="25"/>
        <v>-2.7147443893655705</v>
      </c>
      <c r="AB37" s="35">
        <f t="shared" si="26"/>
        <v>-2.7147443893655492</v>
      </c>
      <c r="AC37" s="35">
        <f t="shared" si="27"/>
        <v>-2.7147443893655634</v>
      </c>
      <c r="AF37">
        <v>1.97</v>
      </c>
      <c r="AG37">
        <v>1.92</v>
      </c>
      <c r="AJ37" t="s">
        <v>136</v>
      </c>
    </row>
    <row r="38" spans="1:36" ht="15" x14ac:dyDescent="0.25">
      <c r="A38">
        <v>2.72</v>
      </c>
      <c r="B38">
        <v>3.19</v>
      </c>
      <c r="C38">
        <v>2.89</v>
      </c>
      <c r="D38" s="20">
        <f t="shared" si="3"/>
        <v>2.7147443893655421E-2</v>
      </c>
      <c r="E38" s="17">
        <f>IF(OR($A38="",$B38="",$C38=""),"",A38*'MPTO_working_3-way'!$I37)</f>
        <v>2.7938410473907429</v>
      </c>
      <c r="F38" s="21">
        <f>IF(OR($A38="",$B38="",$C38=""),"",B38*'MPTO_working_3-way'!$I37)</f>
        <v>3.2766003460207607</v>
      </c>
      <c r="G38" s="22">
        <f>IF(OR($A38="",$B38="",$C38=""),"",C38*'MPTO_working_3-way'!$I37)</f>
        <v>2.9684561128526643</v>
      </c>
      <c r="H38" s="17">
        <f>IF(OR($A38="",$B38="",$C38=""),"",'MPTO_working_3-way'!E37)</f>
        <v>2.7886386666465008</v>
      </c>
      <c r="I38" s="21">
        <f>IF(OR($A38="",$B38="",$C38=""),"",'MPTO_working_3-way'!F37)</f>
        <v>3.2848222477574973</v>
      </c>
      <c r="J38" s="22">
        <f>IF(OR($A38="",$B38="",$C38=""),"",'MPTO_working_3-way'!G37)</f>
        <v>2.9676090227984191</v>
      </c>
      <c r="K38" s="17">
        <f>IF(OR($A38="",$B38="",$C38=""),"",'OddsRatio_working_3-way'!H37)</f>
        <v>2.7911629641681888</v>
      </c>
      <c r="L38" s="21">
        <f>IF(OR($A38="",$B38="",$C38=""),"",'OddsRatio_working_3-way'!I37)</f>
        <v>3.2806086578653098</v>
      </c>
      <c r="M38" s="22">
        <f>IF(OR($A38="",$B38="",$C38=""),"",'OddsRatio_working_3-way'!J37)</f>
        <v>2.9681965129522534</v>
      </c>
      <c r="N38" s="23">
        <f t="shared" si="16"/>
        <v>35.793016962576729</v>
      </c>
      <c r="O38" s="24">
        <f t="shared" si="17"/>
        <v>30.519437660880477</v>
      </c>
      <c r="P38" s="24">
        <f t="shared" si="18"/>
        <v>33.687545376542808</v>
      </c>
      <c r="Q38" t="s">
        <v>87</v>
      </c>
      <c r="R38" t="s">
        <v>68</v>
      </c>
      <c r="S38" t="s">
        <v>461</v>
      </c>
      <c r="T38" s="35">
        <v>100</v>
      </c>
      <c r="U38" s="35">
        <f t="shared" si="19"/>
        <v>51.92307692307692</v>
      </c>
      <c r="V38" s="35">
        <f t="shared" si="20"/>
        <v>71.264367816091948</v>
      </c>
      <c r="W38" s="35">
        <f t="shared" si="21"/>
        <v>73.958333333333343</v>
      </c>
      <c r="X38" s="35">
        <f t="shared" si="22"/>
        <v>54.777298850574716</v>
      </c>
      <c r="Y38" s="35">
        <f t="shared" si="23"/>
        <v>74.118589743589737</v>
      </c>
      <c r="Z38" s="35">
        <f t="shared" si="24"/>
        <v>76.812555260831118</v>
      </c>
      <c r="AA38" s="35">
        <f t="shared" si="25"/>
        <v>-2.8542219274977967</v>
      </c>
      <c r="AB38" s="35">
        <f t="shared" si="26"/>
        <v>-2.8542219274977896</v>
      </c>
      <c r="AC38" s="35">
        <f t="shared" si="27"/>
        <v>-2.8542219274977754</v>
      </c>
      <c r="AF38">
        <v>2.41</v>
      </c>
      <c r="AG38">
        <v>1.62</v>
      </c>
      <c r="AJ38" t="s">
        <v>136</v>
      </c>
    </row>
    <row r="39" spans="1:36" ht="15" x14ac:dyDescent="0.25">
      <c r="A39">
        <v>2.08</v>
      </c>
      <c r="B39">
        <v>3.48</v>
      </c>
      <c r="C39">
        <v>3.84</v>
      </c>
      <c r="D39" s="20">
        <f t="shared" si="3"/>
        <v>2.8542219274977798E-2</v>
      </c>
      <c r="E39" s="17">
        <f>IF(OR($A39="",$B39="",$C39=""),"",A39*'MPTO_working_3-way'!$I38)</f>
        <v>2.139367816091954</v>
      </c>
      <c r="F39" s="21">
        <f>IF(OR($A39="",$B39="",$C39=""),"",B39*'MPTO_working_3-way'!$I38)</f>
        <v>3.5793269230769229</v>
      </c>
      <c r="G39" s="22">
        <f>IF(OR($A39="",$B39="",$C39=""),"",C39*'MPTO_working_3-way'!$I38)</f>
        <v>3.9496021220159148</v>
      </c>
      <c r="H39" s="17">
        <f>IF(OR($A39="",$B39="",$C39=""),"",'MPTO_working_3-way'!E38)</f>
        <v>2.1219926906013642</v>
      </c>
      <c r="I39" s="21">
        <f>IF(OR($A39="",$B39="",$C39=""),"",'MPTO_working_3-way'!F38)</f>
        <v>3.5991646501143628</v>
      </c>
      <c r="J39" s="22">
        <f>IF(OR($A39="",$B39="",$C39=""),"",'MPTO_working_3-way'!G38)</f>
        <v>3.9856104544453412</v>
      </c>
      <c r="K39" s="17">
        <f>IF(OR($A39="",$B39="",$C39=""),"",'OddsRatio_working_3-way'!H38)</f>
        <v>2.1290395755829543</v>
      </c>
      <c r="L39" s="21">
        <f>IF(OR($A39="",$B39="",$C39=""),"",'OddsRatio_working_3-way'!I38)</f>
        <v>3.5926093957830809</v>
      </c>
      <c r="M39" s="22">
        <f>IF(OR($A39="",$B39="",$C39=""),"",'OddsRatio_working_3-way'!J38)</f>
        <v>3.968955920977399</v>
      </c>
      <c r="N39" s="23">
        <f t="shared" si="16"/>
        <v>46.742780389523169</v>
      </c>
      <c r="O39" s="24">
        <f t="shared" si="17"/>
        <v>27.938213566151781</v>
      </c>
      <c r="P39" s="24">
        <f t="shared" si="18"/>
        <v>25.319006044325054</v>
      </c>
      <c r="Q39" t="s">
        <v>72</v>
      </c>
      <c r="R39" t="s">
        <v>85</v>
      </c>
      <c r="S39" t="s">
        <v>461</v>
      </c>
      <c r="T39" s="35">
        <v>100</v>
      </c>
      <c r="U39" s="35">
        <f t="shared" si="19"/>
        <v>71.098265895953759</v>
      </c>
      <c r="V39" s="35">
        <f t="shared" si="20"/>
        <v>72.375690607734811</v>
      </c>
      <c r="W39" s="35">
        <f t="shared" si="21"/>
        <v>53.703703703703695</v>
      </c>
      <c r="X39" s="35">
        <f t="shared" si="22"/>
        <v>73.920605688561494</v>
      </c>
      <c r="Y39" s="35">
        <f t="shared" si="23"/>
        <v>75.198030400342546</v>
      </c>
      <c r="Z39" s="35">
        <f t="shared" si="24"/>
        <v>56.526043496311438</v>
      </c>
      <c r="AA39" s="35">
        <f t="shared" si="25"/>
        <v>-2.8223397926077354</v>
      </c>
      <c r="AB39" s="35">
        <f t="shared" si="26"/>
        <v>-2.8223397926077354</v>
      </c>
      <c r="AC39" s="35">
        <f t="shared" si="27"/>
        <v>-2.8223397926077425</v>
      </c>
      <c r="AF39">
        <v>2.04</v>
      </c>
      <c r="AG39">
        <v>1.85</v>
      </c>
      <c r="AJ39" t="s">
        <v>136</v>
      </c>
    </row>
    <row r="40" spans="1:36" ht="15" x14ac:dyDescent="0.25">
      <c r="A40">
        <v>3.46</v>
      </c>
      <c r="B40">
        <v>3.62</v>
      </c>
      <c r="C40">
        <v>2.16</v>
      </c>
      <c r="D40" s="20">
        <f t="shared" si="3"/>
        <v>2.8223397926077309E-2</v>
      </c>
      <c r="E40" s="17">
        <f>IF(OR($A40="",$B40="",$C40=""),"",A40*'MPTO_working_3-way'!$I39)</f>
        <v>3.5576529568242274</v>
      </c>
      <c r="F40" s="21">
        <f>IF(OR($A40="",$B40="",$C40=""),"",B40*'MPTO_working_3-way'!$I39)</f>
        <v>3.7221687004924</v>
      </c>
      <c r="G40" s="22">
        <f>IF(OR($A40="",$B40="",$C40=""),"",C40*'MPTO_working_3-way'!$I39)</f>
        <v>2.2209625395203272</v>
      </c>
      <c r="H40" s="17">
        <f>IF(OR($A40="",$B40="",$C40=""),"",'MPTO_working_3-way'!E39)</f>
        <v>3.5764158612273036</v>
      </c>
      <c r="I40" s="21">
        <f>IF(OR($A40="",$B40="",$C40=""),"",'MPTO_working_3-way'!F39)</f>
        <v>3.7476301680657986</v>
      </c>
      <c r="J40" s="22">
        <f>IF(OR($A40="",$B40="",$C40=""),"",'MPTO_working_3-way'!G39)</f>
        <v>2.2048034729514527</v>
      </c>
      <c r="K40" s="17">
        <f>IF(OR($A40="",$B40="",$C40=""),"",'OddsRatio_working_3-way'!H39)</f>
        <v>3.5692095087697049</v>
      </c>
      <c r="L40" s="21">
        <f>IF(OR($A40="",$B40="",$C40=""),"",'OddsRatio_working_3-way'!I39)</f>
        <v>3.7363125662506618</v>
      </c>
      <c r="M40" s="22">
        <f>IF(OR($A40="",$B40="",$C40=""),"",'OddsRatio_working_3-way'!J39)</f>
        <v>2.211497166736935</v>
      </c>
      <c r="N40" s="23">
        <f t="shared" si="16"/>
        <v>28.10841900927457</v>
      </c>
      <c r="O40" s="24">
        <f t="shared" si="17"/>
        <v>26.866057948091164</v>
      </c>
      <c r="P40" s="24">
        <f t="shared" si="18"/>
        <v>45.025523042634262</v>
      </c>
      <c r="Q40" t="s">
        <v>74</v>
      </c>
      <c r="R40" t="s">
        <v>81</v>
      </c>
      <c r="S40" t="s">
        <v>461</v>
      </c>
      <c r="T40" s="35">
        <v>100</v>
      </c>
      <c r="U40" s="35">
        <f t="shared" si="19"/>
        <v>44.134078212290497</v>
      </c>
      <c r="V40" s="35">
        <f t="shared" si="20"/>
        <v>73.045822102425873</v>
      </c>
      <c r="W40" s="35">
        <f t="shared" si="21"/>
        <v>79.716024340770801</v>
      </c>
      <c r="X40" s="35">
        <f t="shared" si="22"/>
        <v>47.238153556803333</v>
      </c>
      <c r="Y40" s="35">
        <f t="shared" si="23"/>
        <v>76.149897446938709</v>
      </c>
      <c r="Z40" s="35">
        <f t="shared" si="24"/>
        <v>82.820099685283608</v>
      </c>
      <c r="AA40" s="35">
        <f t="shared" si="25"/>
        <v>-3.104075344512836</v>
      </c>
      <c r="AB40" s="35">
        <f t="shared" si="26"/>
        <v>-3.104075344512836</v>
      </c>
      <c r="AC40" s="35">
        <f t="shared" si="27"/>
        <v>-3.1040753445128075</v>
      </c>
      <c r="AF40">
        <v>1.98</v>
      </c>
      <c r="AG40">
        <v>1.91</v>
      </c>
      <c r="AJ40" t="s">
        <v>136</v>
      </c>
    </row>
    <row r="41" spans="1:36" s="35" customFormat="1" ht="15" x14ac:dyDescent="0.25">
      <c r="A41">
        <v>1.79</v>
      </c>
      <c r="B41">
        <v>3.71</v>
      </c>
      <c r="C41">
        <v>4.93</v>
      </c>
      <c r="D41" s="20">
        <f t="shared" si="3"/>
        <v>3.1040753445128244E-2</v>
      </c>
      <c r="E41" s="17">
        <f>IF(OR($A41="",$B41="",$C41=""),"",A41*'MPTO_working_3-way'!$I40)</f>
        <v>1.8455629486667795</v>
      </c>
      <c r="F41" s="21">
        <f>IF(OR($A41="",$B41="",$C41=""),"",B41*'MPTO_working_3-way'!$I40)</f>
        <v>3.8251611952814257</v>
      </c>
      <c r="G41" s="22">
        <f>IF(OR($A41="",$B41="",$C41=""),"",C41*'MPTO_working_3-way'!$I40)</f>
        <v>5.0830309144844819</v>
      </c>
      <c r="H41" s="17">
        <f>IF(OR($A41="",$B41="",$C41=""),"",'MPTO_working_3-way'!E40)</f>
        <v>1.8237781641718243</v>
      </c>
      <c r="I41" s="21">
        <f>IF(OR($A41="",$B41="",$C41=""),"",'MPTO_working_3-way'!F40)</f>
        <v>3.8581011811804742</v>
      </c>
      <c r="J41" s="22">
        <f>IF(OR($A41="",$B41="",$C41=""),"",'MPTO_working_3-way'!G40)</f>
        <v>5.1949984547590846</v>
      </c>
      <c r="K41" s="17">
        <f>IF(OR($A41="",$B41="",$C41=""),"",'OddsRatio_working_3-way'!H40)</f>
        <v>1.8318743671084621</v>
      </c>
      <c r="L41" s="21">
        <f>IF(OR($A41="",$B41="",$C41=""),"",'OddsRatio_working_3-way'!I40)</f>
        <v>3.8536449808404183</v>
      </c>
      <c r="M41" s="22">
        <f>IF(OR($A41="",$B41="",$C41=""),"",'OddsRatio_working_3-way'!J40)</f>
        <v>5.1383117249825991</v>
      </c>
      <c r="N41" s="23">
        <f t="shared" si="16"/>
        <v>54.184009313927348</v>
      </c>
      <c r="O41" s="24">
        <f t="shared" si="17"/>
        <v>26.142689129900255</v>
      </c>
      <c r="P41" s="24">
        <f t="shared" si="18"/>
        <v>19.673301556172405</v>
      </c>
      <c r="Q41" t="s">
        <v>69</v>
      </c>
      <c r="R41" t="s">
        <v>71</v>
      </c>
      <c r="S41" t="s">
        <v>461</v>
      </c>
      <c r="T41" s="35">
        <v>100</v>
      </c>
      <c r="U41" s="35">
        <f t="shared" si="19"/>
        <v>53.488372093023258</v>
      </c>
      <c r="V41" s="35">
        <f t="shared" si="20"/>
        <v>70.674486803519059</v>
      </c>
      <c r="W41" s="35">
        <f t="shared" si="21"/>
        <v>72.972972972972968</v>
      </c>
      <c r="X41" s="35">
        <f t="shared" si="22"/>
        <v>56.352540223507951</v>
      </c>
      <c r="Y41" s="35">
        <f t="shared" si="23"/>
        <v>73.538654934003773</v>
      </c>
      <c r="Z41" s="35">
        <f t="shared" si="24"/>
        <v>75.837141103457668</v>
      </c>
      <c r="AA41" s="35">
        <f t="shared" si="25"/>
        <v>-2.8641681304846927</v>
      </c>
      <c r="AB41" s="35">
        <f t="shared" si="26"/>
        <v>-2.864168130484714</v>
      </c>
      <c r="AC41" s="35">
        <f t="shared" si="27"/>
        <v>-2.8641681304846998</v>
      </c>
      <c r="AD41" s="36"/>
      <c r="AE41" s="36"/>
      <c r="AF41">
        <v>2.08</v>
      </c>
      <c r="AG41">
        <v>1.81</v>
      </c>
      <c r="AH41" s="36"/>
      <c r="AI41" s="36"/>
      <c r="AJ41" t="s">
        <v>136</v>
      </c>
    </row>
    <row r="42" spans="1:36" ht="15" x14ac:dyDescent="0.25">
      <c r="A42">
        <v>2.15</v>
      </c>
      <c r="B42">
        <v>3.41</v>
      </c>
      <c r="C42">
        <v>3.7</v>
      </c>
      <c r="D42" s="20">
        <f t="shared" si="3"/>
        <v>2.86416813048469E-2</v>
      </c>
      <c r="E42" s="17">
        <f>IF(OR($A42="",$B42="",$C42=""),"",A42*'MPTO_working_3-way'!$I41)</f>
        <v>2.2115796148054208</v>
      </c>
      <c r="F42" s="21">
        <f>IF(OR($A42="",$B42="",$C42=""),"",B42*'MPTO_working_3-way'!$I41)</f>
        <v>3.5076681332495281</v>
      </c>
      <c r="G42" s="22">
        <f>IF(OR($A42="",$B42="",$C42=""),"",C42*'MPTO_working_3-way'!$I41)</f>
        <v>3.8059742208279337</v>
      </c>
      <c r="H42" s="17">
        <f>IF(OR($A42="",$B42="",$C42=""),"",'MPTO_working_3-way'!E41)</f>
        <v>2.1950569198671301</v>
      </c>
      <c r="I42" s="21">
        <f>IF(OR($A42="",$B42="",$C42=""),"",'MPTO_working_3-way'!F41)</f>
        <v>3.5247519820859701</v>
      </c>
      <c r="J42" s="22">
        <f>IF(OR($A42="",$B42="",$C42=""),"",'MPTO_working_3-way'!G41)</f>
        <v>3.8354876034226377</v>
      </c>
      <c r="K42" s="17">
        <f>IF(OR($A42="",$B42="",$C42=""),"",'OddsRatio_working_3-way'!H41)</f>
        <v>2.2018946683556604</v>
      </c>
      <c r="L42" s="21">
        <f>IF(OR($A42="",$B42="",$C42=""),"",'OddsRatio_working_3-way'!I41)</f>
        <v>3.5187531745540377</v>
      </c>
      <c r="M42" s="22">
        <f>IF(OR($A42="",$B42="",$C42=""),"",'OddsRatio_working_3-way'!J41)</f>
        <v>3.8218396561393777</v>
      </c>
      <c r="N42" s="23">
        <f t="shared" si="16"/>
        <v>45.216549895174452</v>
      </c>
      <c r="O42" s="24">
        <f t="shared" si="17"/>
        <v>28.508968408980955</v>
      </c>
      <c r="P42" s="24">
        <f t="shared" si="18"/>
        <v>26.27448169584461</v>
      </c>
      <c r="Q42" t="s">
        <v>84</v>
      </c>
      <c r="R42" t="s">
        <v>135</v>
      </c>
      <c r="S42" t="s">
        <v>461</v>
      </c>
      <c r="T42" s="35">
        <v>100</v>
      </c>
      <c r="U42" s="35">
        <f t="shared" si="19"/>
        <v>60.474308300395251</v>
      </c>
      <c r="V42" s="35">
        <f t="shared" si="20"/>
        <v>69.6048632218845</v>
      </c>
      <c r="W42" s="35">
        <f t="shared" si="21"/>
        <v>67.10526315789474</v>
      </c>
      <c r="X42" s="35">
        <f t="shared" si="22"/>
        <v>63.28987362022076</v>
      </c>
      <c r="Y42" s="35">
        <f t="shared" si="23"/>
        <v>72.42042854171001</v>
      </c>
      <c r="Z42" s="35">
        <f t="shared" si="24"/>
        <v>69.920828477720249</v>
      </c>
      <c r="AA42" s="35">
        <f t="shared" si="25"/>
        <v>-2.8155653198255095</v>
      </c>
      <c r="AB42" s="35">
        <f t="shared" si="26"/>
        <v>-2.8155653198255095</v>
      </c>
      <c r="AC42" s="35">
        <f t="shared" si="27"/>
        <v>-2.8155653198255095</v>
      </c>
      <c r="AF42">
        <v>2.08</v>
      </c>
      <c r="AG42">
        <v>1.83</v>
      </c>
      <c r="AJ42" t="s">
        <v>136</v>
      </c>
    </row>
    <row r="43" spans="1:36" ht="15" x14ac:dyDescent="0.25">
      <c r="A43">
        <v>2.5299999999999998</v>
      </c>
      <c r="B43">
        <v>3.29</v>
      </c>
      <c r="C43">
        <v>3.04</v>
      </c>
      <c r="D43" s="20">
        <f t="shared" si="3"/>
        <v>2.8155653198255193E-2</v>
      </c>
      <c r="E43" s="17">
        <f>IF(OR($A43="",$B43="",$C43=""),"",A43*'MPTO_working_3-way'!$I42)</f>
        <v>2.6012338025915853</v>
      </c>
      <c r="F43" s="21">
        <f>IF(OR($A43="",$B43="",$C43=""),"",B43*'MPTO_working_3-way'!$I42)</f>
        <v>3.3826320990222598</v>
      </c>
      <c r="G43" s="22">
        <f>IF(OR($A43="",$B43="",$C43=""),"",C43*'MPTO_working_3-way'!$I42)</f>
        <v>3.1255931857226957</v>
      </c>
      <c r="H43" s="17">
        <f>IF(OR($A43="",$B43="",$C43=""),"",'MPTO_working_3-way'!E42)</f>
        <v>2.5915349633289897</v>
      </c>
      <c r="I43" s="21">
        <f>IF(OR($A43="",$B43="",$C43=""),"",'MPTO_working_3-way'!F42)</f>
        <v>3.3948231995960145</v>
      </c>
      <c r="J43" s="22">
        <f>IF(OR($A43="",$B43="",$C43=""),"",'MPTO_working_3-way'!G42)</f>
        <v>3.129281730787306</v>
      </c>
      <c r="K43" s="17">
        <f>IF(OR($A43="",$B43="",$C43=""),"",'OddsRatio_working_3-way'!H42)</f>
        <v>2.5959811567241085</v>
      </c>
      <c r="L43" s="21">
        <f>IF(OR($A43="",$B43="",$C43=""),"",'OddsRatio_working_3-way'!I42)</f>
        <v>3.3887561103909873</v>
      </c>
      <c r="M43" s="22">
        <f>IF(OR($A43="",$B43="",$C43=""),"",'OddsRatio_working_3-way'!J42)</f>
        <v>3.1279748756321455</v>
      </c>
      <c r="N43" s="23">
        <f t="shared" si="16"/>
        <v>38.44329560086868</v>
      </c>
      <c r="O43" s="24">
        <f t="shared" si="17"/>
        <v>29.562777468145214</v>
      </c>
      <c r="P43" s="24">
        <f t="shared" si="18"/>
        <v>31.993926930986099</v>
      </c>
      <c r="Q43" t="s">
        <v>86</v>
      </c>
      <c r="R43" t="s">
        <v>79</v>
      </c>
      <c r="S43" t="s">
        <v>461</v>
      </c>
      <c r="T43" s="35">
        <v>100</v>
      </c>
      <c r="U43" s="35">
        <f t="shared" si="19"/>
        <v>35.897435897435898</v>
      </c>
      <c r="V43" s="35">
        <f t="shared" si="20"/>
        <v>75.961538461538453</v>
      </c>
      <c r="W43" s="35">
        <f t="shared" si="21"/>
        <v>84.939759036144579</v>
      </c>
      <c r="X43" s="35">
        <f t="shared" si="22"/>
        <v>39.098702502316961</v>
      </c>
      <c r="Y43" s="35">
        <f t="shared" si="23"/>
        <v>79.162805066419523</v>
      </c>
      <c r="Z43" s="35">
        <f t="shared" si="24"/>
        <v>88.141025641025635</v>
      </c>
      <c r="AA43" s="35">
        <f t="shared" si="25"/>
        <v>-3.201266604881063</v>
      </c>
      <c r="AB43" s="35">
        <f t="shared" si="26"/>
        <v>-3.2012666048810701</v>
      </c>
      <c r="AC43" s="35">
        <f t="shared" si="27"/>
        <v>-3.2012666048810559</v>
      </c>
      <c r="AF43">
        <v>2.19</v>
      </c>
      <c r="AG43">
        <v>1.73</v>
      </c>
      <c r="AJ43" t="s">
        <v>136</v>
      </c>
    </row>
    <row r="44" spans="1:36" ht="15" x14ac:dyDescent="0.25">
      <c r="A44">
        <v>1.56</v>
      </c>
      <c r="B44">
        <v>4.16</v>
      </c>
      <c r="C44">
        <v>6.64</v>
      </c>
      <c r="D44" s="20">
        <f t="shared" si="3"/>
        <v>3.2012666048810701E-2</v>
      </c>
      <c r="E44" s="17">
        <f>IF(OR($A44="",$B44="",$C44=""),"",A44*'MPTO_working_3-way'!$I43)</f>
        <v>1.6099397590361448</v>
      </c>
      <c r="F44" s="21">
        <f>IF(OR($A44="",$B44="",$C44=""),"",B44*'MPTO_working_3-way'!$I43)</f>
        <v>4.2931726907630523</v>
      </c>
      <c r="G44" s="22">
        <f>IF(OR($A44="",$B44="",$C44=""),"",C44*'MPTO_working_3-way'!$I43)</f>
        <v>6.8525641025641031</v>
      </c>
      <c r="H44" s="17">
        <f>IF(OR($A44="",$B44="",$C44=""),"",'MPTO_working_3-way'!E43)</f>
        <v>1.5864082824528802</v>
      </c>
      <c r="I44" s="21">
        <f>IF(OR($A44="",$B44="",$C44=""),"",'MPTO_working_3-way'!F43)</f>
        <v>4.3532444245209021</v>
      </c>
      <c r="J44" s="22">
        <f>IF(OR($A44="",$B44="",$C44=""),"",'MPTO_working_3-way'!G43)</f>
        <v>7.1463526814460492</v>
      </c>
      <c r="K44" s="17">
        <f>IF(OR($A44="",$B44="",$C44=""),"",'OddsRatio_working_3-way'!H43)</f>
        <v>1.5943967474413394</v>
      </c>
      <c r="L44" s="21">
        <f>IF(OR($A44="",$B44="",$C44=""),"",'OddsRatio_working_3-way'!I43)</f>
        <v>4.3540959319904147</v>
      </c>
      <c r="M44" s="22">
        <f>IF(OR($A44="",$B44="",$C44=""),"",'OddsRatio_working_3-way'!J43)</f>
        <v>6.9864243849449155</v>
      </c>
      <c r="N44" s="23">
        <f t="shared" si="16"/>
        <v>62.114125350795121</v>
      </c>
      <c r="O44" s="24">
        <f t="shared" si="17"/>
        <v>23.292797006548174</v>
      </c>
      <c r="P44" s="24">
        <f t="shared" si="18"/>
        <v>14.593077642656688</v>
      </c>
      <c r="Q44" t="s">
        <v>82</v>
      </c>
      <c r="R44" t="s">
        <v>77</v>
      </c>
      <c r="S44" t="s">
        <v>461</v>
      </c>
      <c r="T44" s="35">
        <v>100</v>
      </c>
      <c r="U44" s="35">
        <f t="shared" si="19"/>
        <v>56.709956709956707</v>
      </c>
      <c r="V44" s="35">
        <f t="shared" si="20"/>
        <v>69.879518072289159</v>
      </c>
      <c r="W44" s="35">
        <f t="shared" si="21"/>
        <v>70.149253731343279</v>
      </c>
      <c r="X44" s="35">
        <f t="shared" si="22"/>
        <v>59.971228196367555</v>
      </c>
      <c r="Y44" s="35">
        <f t="shared" si="23"/>
        <v>73.140789558700007</v>
      </c>
      <c r="Z44" s="35">
        <f t="shared" si="24"/>
        <v>73.410525217754127</v>
      </c>
      <c r="AA44" s="35">
        <f t="shared" si="25"/>
        <v>-3.2612714864108483</v>
      </c>
      <c r="AB44" s="35">
        <f t="shared" si="26"/>
        <v>-3.2612714864108483</v>
      </c>
      <c r="AC44" s="35">
        <f t="shared" si="27"/>
        <v>-3.2612714864108483</v>
      </c>
      <c r="AF44">
        <v>2.02</v>
      </c>
      <c r="AG44">
        <v>1.87</v>
      </c>
      <c r="AJ44" t="s">
        <v>136</v>
      </c>
    </row>
    <row r="45" spans="1:36" ht="15" x14ac:dyDescent="0.25">
      <c r="A45">
        <v>2.31</v>
      </c>
      <c r="B45">
        <v>3.32</v>
      </c>
      <c r="C45">
        <v>3.35</v>
      </c>
      <c r="D45" s="20">
        <f t="shared" si="3"/>
        <v>3.2612714864108439E-2</v>
      </c>
      <c r="E45" s="17">
        <f>IF(OR($A45="",$B45="",$C45=""),"",A45*'MPTO_working_3-way'!$I44)</f>
        <v>2.3853353713360907</v>
      </c>
      <c r="F45" s="21">
        <f>IF(OR($A45="",$B45="",$C45=""),"",B45*'MPTO_working_3-way'!$I44)</f>
        <v>3.42827421334884</v>
      </c>
      <c r="G45" s="22">
        <f>IF(OR($A45="",$B45="",$C45=""),"",C45*'MPTO_working_3-way'!$I44)</f>
        <v>3.4592525947947634</v>
      </c>
      <c r="H45" s="17">
        <f>IF(OR($A45="",$B45="",$C45=""),"",'MPTO_working_3-way'!E44)</f>
        <v>2.3695024489580092</v>
      </c>
      <c r="I45" s="21">
        <f>IF(OR($A45="",$B45="",$C45=""),"",'MPTO_working_3-way'!F44)</f>
        <v>3.4443099847079353</v>
      </c>
      <c r="J45" s="22">
        <f>IF(OR($A45="",$B45="",$C45=""),"",'MPTO_working_3-way'!G44)</f>
        <v>3.4766095376937556</v>
      </c>
      <c r="K45" s="17">
        <f>IF(OR($A45="",$B45="",$C45=""),"",'OddsRatio_working_3-way'!H44)</f>
        <v>2.3763237869328302</v>
      </c>
      <c r="L45" s="21">
        <f>IF(OR($A45="",$B45="",$C45=""),"",'OddsRatio_working_3-way'!I44)</f>
        <v>3.4374589203695916</v>
      </c>
      <c r="M45" s="22">
        <f>IF(OR($A45="",$B45="",$C45=""),"",'OddsRatio_working_3-way'!J44)</f>
        <v>3.4689777857191992</v>
      </c>
      <c r="N45" s="23">
        <f t="shared" si="16"/>
        <v>41.922826115636433</v>
      </c>
      <c r="O45" s="24">
        <f t="shared" si="17"/>
        <v>29.169195279253064</v>
      </c>
      <c r="P45" s="24">
        <f t="shared" si="18"/>
        <v>28.9079786051105</v>
      </c>
      <c r="Q45" t="s">
        <v>105</v>
      </c>
      <c r="R45" t="s">
        <v>110</v>
      </c>
      <c r="S45" t="s">
        <v>461</v>
      </c>
      <c r="T45" s="35">
        <v>100</v>
      </c>
      <c r="U45" s="35">
        <f t="shared" si="19"/>
        <v>64.02877697841727</v>
      </c>
      <c r="V45" s="35">
        <f t="shared" si="20"/>
        <v>71.014492753623188</v>
      </c>
      <c r="W45" s="35">
        <f t="shared" si="21"/>
        <v>61.538461538461533</v>
      </c>
      <c r="X45" s="35">
        <f t="shared" si="22"/>
        <v>67.447045707915265</v>
      </c>
      <c r="Y45" s="35">
        <f t="shared" si="23"/>
        <v>74.432761483121197</v>
      </c>
      <c r="Z45" s="35">
        <f t="shared" si="24"/>
        <v>64.956730267959557</v>
      </c>
      <c r="AA45" s="35">
        <f t="shared" si="25"/>
        <v>-3.4182687294979957</v>
      </c>
      <c r="AB45" s="35">
        <f t="shared" si="26"/>
        <v>-3.4182687294980099</v>
      </c>
      <c r="AC45" s="35">
        <f t="shared" si="27"/>
        <v>-3.4182687294980241</v>
      </c>
      <c r="AF45">
        <v>2.06</v>
      </c>
      <c r="AG45">
        <v>1.82</v>
      </c>
      <c r="AJ45" t="s">
        <v>137</v>
      </c>
    </row>
    <row r="46" spans="1:36" s="35" customFormat="1" ht="15" x14ac:dyDescent="0.25">
      <c r="A46">
        <v>2.78</v>
      </c>
      <c r="B46">
        <v>3.45</v>
      </c>
      <c r="C46">
        <v>2.6</v>
      </c>
      <c r="D46" s="20">
        <f t="shared" si="3"/>
        <v>3.4182687294979974E-2</v>
      </c>
      <c r="E46" s="17">
        <f>IF(OR($A46="",$B46="",$C46=""),"",A46*'MPTO_working_3-way'!$I45)</f>
        <v>2.8750278706800443</v>
      </c>
      <c r="F46" s="21">
        <f>IF(OR($A46="",$B46="",$C46=""),"",B46*'MPTO_working_3-way'!$I45)</f>
        <v>3.5679302711676812</v>
      </c>
      <c r="G46" s="22">
        <f>IF(OR($A46="",$B46="",$C46=""),"",C46*'MPTO_working_3-way'!$I45)</f>
        <v>2.6888749869669479</v>
      </c>
      <c r="H46" s="17">
        <f>IF(OR($A46="",$B46="",$C46=""),"",'MPTO_working_3-way'!E45)</f>
        <v>2.8709397642146626</v>
      </c>
      <c r="I46" s="21">
        <f>IF(OR($A46="",$B46="",$C46=""),"",'MPTO_working_3-way'!F45)</f>
        <v>3.5911691852762151</v>
      </c>
      <c r="J46" s="22">
        <f>IF(OR($A46="",$B46="",$C46=""),"",'MPTO_working_3-way'!G45)</f>
        <v>2.6793765176966109</v>
      </c>
      <c r="K46" s="17">
        <f>IF(OR($A46="",$B46="",$C46=""),"",'OddsRatio_working_3-way'!H45)</f>
        <v>2.8735317523082848</v>
      </c>
      <c r="L46" s="21">
        <f>IF(OR($A46="",$B46="",$C46=""),"",'OddsRatio_working_3-way'!I45)</f>
        <v>3.5787375242445494</v>
      </c>
      <c r="M46" s="22">
        <f>IF(OR($A46="",$B46="",$C46=""),"",'OddsRatio_working_3-way'!J45)</f>
        <v>2.6840734852209307</v>
      </c>
      <c r="N46" s="23">
        <f t="shared" si="16"/>
        <v>34.782271511109393</v>
      </c>
      <c r="O46" s="24">
        <f t="shared" si="17"/>
        <v>28.027453565473653</v>
      </c>
      <c r="P46" s="24">
        <f t="shared" si="18"/>
        <v>37.190274923416965</v>
      </c>
      <c r="Q46" t="s">
        <v>99</v>
      </c>
      <c r="R46" t="s">
        <v>108</v>
      </c>
      <c r="S46" t="s">
        <v>461</v>
      </c>
      <c r="T46" s="35">
        <v>100</v>
      </c>
      <c r="U46" s="35">
        <f t="shared" si="19"/>
        <v>64.788732394366207</v>
      </c>
      <c r="V46" s="35">
        <f t="shared" si="20"/>
        <v>70.674486803519059</v>
      </c>
      <c r="W46" s="35">
        <f t="shared" si="21"/>
        <v>61.240310077519375</v>
      </c>
      <c r="X46" s="35">
        <f t="shared" si="22"/>
        <v>68.085203118961559</v>
      </c>
      <c r="Y46" s="35">
        <f t="shared" si="23"/>
        <v>73.970957528114425</v>
      </c>
      <c r="Z46" s="35">
        <f t="shared" si="24"/>
        <v>64.536780802114734</v>
      </c>
      <c r="AA46" s="35">
        <f t="shared" si="25"/>
        <v>-3.296470724595352</v>
      </c>
      <c r="AB46" s="35">
        <f t="shared" si="26"/>
        <v>-3.2964707245953662</v>
      </c>
      <c r="AC46" s="35">
        <f t="shared" si="27"/>
        <v>-3.2964707245953591</v>
      </c>
      <c r="AD46" s="36"/>
      <c r="AE46" s="36"/>
      <c r="AF46">
        <v>2.09</v>
      </c>
      <c r="AG46">
        <v>1.79</v>
      </c>
      <c r="AH46" s="36"/>
      <c r="AI46" s="36"/>
      <c r="AJ46" t="s">
        <v>137</v>
      </c>
    </row>
    <row r="47" spans="1:36" ht="15" x14ac:dyDescent="0.25">
      <c r="A47">
        <v>2.84</v>
      </c>
      <c r="B47">
        <v>3.41</v>
      </c>
      <c r="C47">
        <v>2.58</v>
      </c>
      <c r="D47" s="20">
        <f t="shared" si="3"/>
        <v>3.2964707245953573E-2</v>
      </c>
      <c r="E47" s="17">
        <f>IF(OR($A47="",$B47="",$C47=""),"",A47*'MPTO_working_3-way'!$I46)</f>
        <v>2.9336197685785081</v>
      </c>
      <c r="F47" s="21">
        <f>IF(OR($A47="",$B47="",$C47=""),"",B47*'MPTO_working_3-way'!$I46)</f>
        <v>3.5224096517087018</v>
      </c>
      <c r="G47" s="22">
        <f>IF(OR($A47="",$B47="",$C47=""),"",C47*'MPTO_working_3-way'!$I46)</f>
        <v>2.6650489446945604</v>
      </c>
      <c r="H47" s="17">
        <f>IF(OR($A47="",$B47="",$C47=""),"",'MPTO_working_3-way'!E46)</f>
        <v>2.9314815411584751</v>
      </c>
      <c r="I47" s="21">
        <f>IF(OR($A47="",$B47="",$C47=""),"",'MPTO_working_3-way'!F46)</f>
        <v>3.5427462922687414</v>
      </c>
      <c r="J47" s="22">
        <f>IF(OR($A47="",$B47="",$C47=""),"",'MPTO_working_3-way'!G46)</f>
        <v>2.6552761446586191</v>
      </c>
      <c r="K47" s="17">
        <f>IF(OR($A47="",$B47="",$C47=""),"",'OddsRatio_working_3-way'!H46)</f>
        <v>2.9331418915381837</v>
      </c>
      <c r="L47" s="21">
        <f>IF(OR($A47="",$B47="",$C47=""),"",'OddsRatio_working_3-way'!I46)</f>
        <v>3.5319956296777302</v>
      </c>
      <c r="M47" s="22">
        <f>IF(OR($A47="",$B47="",$C47=""),"",'OddsRatio_working_3-way'!J46)</f>
        <v>2.6599805372990932</v>
      </c>
      <c r="N47" s="23">
        <f t="shared" si="16"/>
        <v>34.08758049392857</v>
      </c>
      <c r="O47" s="24">
        <f t="shared" si="17"/>
        <v>28.389656481746961</v>
      </c>
      <c r="P47" s="24">
        <f t="shared" si="18"/>
        <v>37.522763024324469</v>
      </c>
      <c r="Q47" t="s">
        <v>111</v>
      </c>
      <c r="R47" t="s">
        <v>106</v>
      </c>
      <c r="S47" t="s">
        <v>461</v>
      </c>
      <c r="T47" s="35">
        <v>100</v>
      </c>
      <c r="U47" s="35">
        <f t="shared" si="19"/>
        <v>41.860465116279073</v>
      </c>
      <c r="V47" s="35">
        <f t="shared" si="20"/>
        <v>74.226804123711347</v>
      </c>
      <c r="W47" s="35">
        <f t="shared" si="21"/>
        <v>80.237154150197625</v>
      </c>
      <c r="X47" s="35">
        <f t="shared" si="22"/>
        <v>45.536041726091035</v>
      </c>
      <c r="Y47" s="35">
        <f t="shared" si="23"/>
        <v>77.902380733523316</v>
      </c>
      <c r="Z47" s="35">
        <f t="shared" si="24"/>
        <v>83.912730760009595</v>
      </c>
      <c r="AA47" s="35">
        <f t="shared" si="25"/>
        <v>-3.6755766098119622</v>
      </c>
      <c r="AB47" s="35">
        <f t="shared" si="26"/>
        <v>-3.6755766098119693</v>
      </c>
      <c r="AC47" s="35">
        <f t="shared" si="27"/>
        <v>-3.6755766098119693</v>
      </c>
      <c r="AF47">
        <v>2.0699999999999998</v>
      </c>
      <c r="AG47">
        <v>1.81</v>
      </c>
      <c r="AJ47" t="s">
        <v>137</v>
      </c>
    </row>
    <row r="48" spans="1:36" ht="15" x14ac:dyDescent="0.25">
      <c r="A48">
        <v>1.72</v>
      </c>
      <c r="B48">
        <v>3.88</v>
      </c>
      <c r="C48">
        <v>5.0599999999999996</v>
      </c>
      <c r="D48" s="20">
        <f t="shared" si="3"/>
        <v>3.6755766098119702E-2</v>
      </c>
      <c r="E48" s="17">
        <f>IF(OR($A48="",$B48="",$C48=""),"",A48*'MPTO_working_3-way'!$I47)</f>
        <v>1.7832199176887658</v>
      </c>
      <c r="F48" s="21">
        <f>IF(OR($A48="",$B48="",$C48=""),"",B48*'MPTO_working_3-way'!$I47)</f>
        <v>4.0226123724607046</v>
      </c>
      <c r="G48" s="22">
        <f>IF(OR($A48="",$B48="",$C48=""),"",C48*'MPTO_working_3-way'!$I47)</f>
        <v>5.245984176456485</v>
      </c>
      <c r="H48" s="17">
        <f>IF(OR($A48="",$B48="",$C48=""),"",'MPTO_working_3-way'!E47)</f>
        <v>1.7570263538218704</v>
      </c>
      <c r="I48" s="21">
        <f>IF(OR($A48="",$B48="",$C48=""),"",'MPTO_working_3-way'!F47)</f>
        <v>4.073651011789412</v>
      </c>
      <c r="J48" s="22">
        <f>IF(OR($A48="",$B48="",$C48=""),"",'MPTO_working_3-way'!G47)</f>
        <v>5.3944259563134844</v>
      </c>
      <c r="K48" s="17">
        <f>IF(OR($A48="",$B48="",$C48=""),"",'OddsRatio_working_3-way'!H47)</f>
        <v>1.7664015540571856</v>
      </c>
      <c r="L48" s="21">
        <f>IF(OR($A48="",$B48="",$C48=""),"",'OddsRatio_working_3-way'!I47)</f>
        <v>4.0656062162287432</v>
      </c>
      <c r="M48" s="22">
        <f>IF(OR($A48="",$B48="",$C48=""),"",'OddsRatio_working_3-way'!J47)</f>
        <v>5.3216532076002414</v>
      </c>
      <c r="N48" s="23">
        <f t="shared" si="16"/>
        <v>56.078332800146249</v>
      </c>
      <c r="O48" s="24">
        <f t="shared" si="17"/>
        <v>24.859467117590601</v>
      </c>
      <c r="P48" s="24">
        <f t="shared" si="18"/>
        <v>19.06220008226315</v>
      </c>
      <c r="Q48" t="s">
        <v>89</v>
      </c>
      <c r="R48" t="s">
        <v>92</v>
      </c>
      <c r="S48" t="s">
        <v>461</v>
      </c>
      <c r="T48" s="35">
        <v>100</v>
      </c>
      <c r="U48" s="35">
        <f t="shared" si="19"/>
        <v>40.476190476190474</v>
      </c>
      <c r="V48" s="35">
        <f t="shared" si="20"/>
        <v>76.470588235294116</v>
      </c>
      <c r="W48" s="35">
        <f t="shared" si="21"/>
        <v>79.38144329896906</v>
      </c>
      <c r="X48" s="35">
        <f t="shared" si="22"/>
        <v>44.14796846573681</v>
      </c>
      <c r="Y48" s="35">
        <f t="shared" si="23"/>
        <v>80.142366224840458</v>
      </c>
      <c r="Z48" s="35">
        <f t="shared" si="24"/>
        <v>83.053221288515402</v>
      </c>
      <c r="AA48" s="35">
        <f t="shared" si="25"/>
        <v>-3.6717779895463352</v>
      </c>
      <c r="AB48" s="35">
        <f t="shared" si="26"/>
        <v>-3.6717779895463423</v>
      </c>
      <c r="AC48" s="35">
        <f t="shared" si="27"/>
        <v>-3.6717779895463423</v>
      </c>
      <c r="AF48">
        <v>1.97</v>
      </c>
      <c r="AG48">
        <v>1.9</v>
      </c>
      <c r="AJ48" t="s">
        <v>137</v>
      </c>
    </row>
    <row r="49" spans="1:36" ht="15" x14ac:dyDescent="0.25">
      <c r="A49">
        <v>1.68</v>
      </c>
      <c r="B49">
        <v>4.25</v>
      </c>
      <c r="C49">
        <v>4.8499999999999996</v>
      </c>
      <c r="D49" s="20">
        <f t="shared" si="3"/>
        <v>3.671777989546321E-2</v>
      </c>
      <c r="E49" s="17">
        <f>IF(OR($A49="",$B49="",$C49=""),"",A49*'MPTO_working_3-way'!$I48)</f>
        <v>1.741685870224378</v>
      </c>
      <c r="F49" s="21">
        <f>IF(OR($A49="",$B49="",$C49=""),"",B49*'MPTO_working_3-way'!$I48)</f>
        <v>4.4060505645557182</v>
      </c>
      <c r="G49" s="22">
        <f>IF(OR($A49="",$B49="",$C49=""),"",C49*'MPTO_working_3-way'!$I48)</f>
        <v>5.0280812324929958</v>
      </c>
      <c r="H49" s="17">
        <f>IF(OR($A49="",$B49="",$C49=""),"",'MPTO_working_3-way'!E48)</f>
        <v>1.7152692930026745</v>
      </c>
      <c r="I49" s="21">
        <f>IF(OR($A49="",$B49="",$C49=""),"",'MPTO_working_3-way'!F48)</f>
        <v>4.4832020714208642</v>
      </c>
      <c r="J49" s="22">
        <f>IF(OR($A49="",$B49="",$C49=""),"",'MPTO_working_3-way'!G48)</f>
        <v>5.156066208402609</v>
      </c>
      <c r="K49" s="17">
        <f>IF(OR($A49="",$B49="",$C49=""),"",'OddsRatio_working_3-way'!H48)</f>
        <v>1.7244523501947338</v>
      </c>
      <c r="L49" s="21">
        <f>IF(OR($A49="",$B49="",$C49=""),"",'OddsRatio_working_3-way'!I48)</f>
        <v>4.4624560854895341</v>
      </c>
      <c r="M49" s="22">
        <f>IF(OR($A49="",$B49="",$C49=""),"",'OddsRatio_working_3-way'!J48)</f>
        <v>5.101678747426063</v>
      </c>
      <c r="N49" s="23">
        <f t="shared" si="16"/>
        <v>57.415634879737063</v>
      </c>
      <c r="O49" s="24">
        <f t="shared" si="17"/>
        <v>22.696062728931356</v>
      </c>
      <c r="P49" s="24">
        <f t="shared" si="18"/>
        <v>19.888302391331603</v>
      </c>
      <c r="Q49" t="s">
        <v>101</v>
      </c>
      <c r="R49" t="s">
        <v>94</v>
      </c>
      <c r="S49" t="s">
        <v>461</v>
      </c>
      <c r="T49" s="35">
        <v>100</v>
      </c>
      <c r="U49" s="35">
        <f t="shared" si="19"/>
        <v>74.226804123711347</v>
      </c>
      <c r="V49" s="35">
        <f t="shared" si="20"/>
        <v>71.014492753623188</v>
      </c>
      <c r="W49" s="35">
        <f t="shared" si="21"/>
        <v>51.219512195121943</v>
      </c>
      <c r="X49" s="35">
        <f t="shared" si="22"/>
        <v>77.765995051254862</v>
      </c>
      <c r="Y49" s="35">
        <f t="shared" si="23"/>
        <v>74.553683681166717</v>
      </c>
      <c r="Z49" s="35">
        <f t="shared" si="24"/>
        <v>54.758703122665473</v>
      </c>
      <c r="AA49" s="35">
        <f t="shared" si="25"/>
        <v>-3.5391909275435154</v>
      </c>
      <c r="AB49" s="35">
        <f t="shared" si="26"/>
        <v>-3.5391909275435296</v>
      </c>
      <c r="AC49" s="35">
        <f t="shared" si="27"/>
        <v>-3.5391909275435296</v>
      </c>
      <c r="AF49">
        <v>1.81</v>
      </c>
      <c r="AG49">
        <v>2.06</v>
      </c>
      <c r="AJ49" t="s">
        <v>137</v>
      </c>
    </row>
    <row r="50" spans="1:36" ht="15" x14ac:dyDescent="0.25">
      <c r="A50">
        <v>3.88</v>
      </c>
      <c r="B50">
        <v>3.45</v>
      </c>
      <c r="C50">
        <v>2.0499999999999998</v>
      </c>
      <c r="D50" s="20">
        <f t="shared" si="3"/>
        <v>3.539190927543534E-2</v>
      </c>
      <c r="E50" s="17">
        <f>IF(OR($A50="",$B50="",$C50=""),"",A50*'MPTO_working_3-way'!$I49)</f>
        <v>4.0173206079886894</v>
      </c>
      <c r="F50" s="21">
        <f>IF(OR($A50="",$B50="",$C50=""),"",B50*'MPTO_working_3-way'!$I49)</f>
        <v>3.572102087000252</v>
      </c>
      <c r="G50" s="22">
        <f>IF(OR($A50="",$B50="",$C50=""),"",C50*'MPTO_working_3-way'!$I49)</f>
        <v>2.1225534140146425</v>
      </c>
      <c r="H50" s="17">
        <f>IF(OR($A50="",$B50="",$C50=""),"",'MPTO_working_3-way'!E49)</f>
        <v>4.0661207232926522</v>
      </c>
      <c r="I50" s="21">
        <f>IF(OR($A50="",$B50="",$C50=""),"",'MPTO_working_3-way'!F49)</f>
        <v>3.5963749628671788</v>
      </c>
      <c r="J50" s="22">
        <f>IF(OR($A50="",$B50="",$C50=""),"",'MPTO_working_3-way'!G49)</f>
        <v>2.1008069043657556</v>
      </c>
      <c r="K50" s="17">
        <f>IF(OR($A50="",$B50="",$C50=""),"",'OddsRatio_working_3-way'!H49)</f>
        <v>4.0432808771629976</v>
      </c>
      <c r="L50" s="21">
        <f>IF(OR($A50="",$B50="",$C50=""),"",'OddsRatio_working_3-way'!I49)</f>
        <v>3.5889021350865784</v>
      </c>
      <c r="M50" s="22">
        <f>IF(OR($A50="",$B50="",$C50=""),"",'OddsRatio_working_3-way'!J49)</f>
        <v>2.1095294864656764</v>
      </c>
      <c r="N50" s="23">
        <f t="shared" si="16"/>
        <v>24.892212934447862</v>
      </c>
      <c r="O50" s="24">
        <f t="shared" si="17"/>
        <v>27.994720633523972</v>
      </c>
      <c r="P50" s="24">
        <f t="shared" si="18"/>
        <v>47.113066432028148</v>
      </c>
      <c r="Q50" t="s">
        <v>107</v>
      </c>
      <c r="R50" t="s">
        <v>96</v>
      </c>
      <c r="S50" t="s">
        <v>461</v>
      </c>
      <c r="T50" s="35">
        <v>100</v>
      </c>
      <c r="U50" s="35">
        <f t="shared" si="19"/>
        <v>61.685823754789276</v>
      </c>
      <c r="V50" s="35">
        <f t="shared" si="20"/>
        <v>71.910112359550567</v>
      </c>
      <c r="W50" s="35">
        <f t="shared" si="21"/>
        <v>63.235294117647051</v>
      </c>
      <c r="X50" s="35">
        <f t="shared" si="22"/>
        <v>64.854593522802389</v>
      </c>
      <c r="Y50" s="35">
        <f t="shared" si="23"/>
        <v>75.078882127563659</v>
      </c>
      <c r="Z50" s="35">
        <f t="shared" si="24"/>
        <v>66.404063885660165</v>
      </c>
      <c r="AA50" s="35">
        <f t="shared" si="25"/>
        <v>-3.1687697680131137</v>
      </c>
      <c r="AB50" s="35">
        <f t="shared" si="26"/>
        <v>-3.1687697680130924</v>
      </c>
      <c r="AC50" s="35">
        <f t="shared" si="27"/>
        <v>-3.1687697680131137</v>
      </c>
      <c r="AF50">
        <v>2.14</v>
      </c>
      <c r="AG50">
        <v>1.75</v>
      </c>
      <c r="AJ50" t="s">
        <v>137</v>
      </c>
    </row>
    <row r="51" spans="1:36" ht="15" x14ac:dyDescent="0.25">
      <c r="A51">
        <v>2.61</v>
      </c>
      <c r="B51">
        <v>3.56</v>
      </c>
      <c r="C51">
        <v>2.72</v>
      </c>
      <c r="D51" s="20">
        <f t="shared" si="3"/>
        <v>3.1687697680131022E-2</v>
      </c>
      <c r="E51" s="17">
        <f>IF(OR($A51="",$B51="",$C51=""),"",A51*'MPTO_working_3-way'!$I50)</f>
        <v>2.6927048909451416</v>
      </c>
      <c r="F51" s="21">
        <f>IF(OR($A51="",$B51="",$C51=""),"",B51*'MPTO_working_3-way'!$I50)</f>
        <v>3.6728082037412664</v>
      </c>
      <c r="G51" s="22">
        <f>IF(OR($A51="",$B51="",$C51=""),"",C51*'MPTO_working_3-way'!$I50)</f>
        <v>2.8061905376899565</v>
      </c>
      <c r="H51" s="17">
        <f>IF(OR($A51="",$B51="",$C51=""),"",'MPTO_working_3-way'!E50)</f>
        <v>2.6839931194128503</v>
      </c>
      <c r="I51" s="21">
        <f>IF(OR($A51="",$B51="",$C51=""),"",'MPTO_working_3-way'!F50)</f>
        <v>3.6990961299624443</v>
      </c>
      <c r="J51" s="22">
        <f>IF(OR($A51="",$B51="",$C51=""),"",'MPTO_working_3-way'!G50)</f>
        <v>2.80045765021671</v>
      </c>
      <c r="K51" s="17">
        <f>IF(OR($A51="",$B51="",$C51=""),"",'OddsRatio_working_3-way'!H50)</f>
        <v>2.6884720682683625</v>
      </c>
      <c r="L51" s="21">
        <f>IF(OR($A51="",$B51="",$C51=""),"",'OddsRatio_working_3-way'!I50)</f>
        <v>3.6847754625882052</v>
      </c>
      <c r="M51" s="22">
        <f>IF(OR($A51="",$B51="",$C51=""),"",'OddsRatio_working_3-way'!J50)</f>
        <v>2.8038335139264507</v>
      </c>
      <c r="N51" s="23">
        <f t="shared" si="16"/>
        <v>37.137378231188158</v>
      </c>
      <c r="O51" s="24">
        <f t="shared" si="17"/>
        <v>27.227122804326147</v>
      </c>
      <c r="P51" s="24">
        <f t="shared" si="18"/>
        <v>35.635498964485699</v>
      </c>
      <c r="Q51" t="s">
        <v>91</v>
      </c>
      <c r="R51" t="s">
        <v>104</v>
      </c>
      <c r="S51" t="s">
        <v>461</v>
      </c>
      <c r="T51" s="35">
        <v>100</v>
      </c>
      <c r="U51" s="35">
        <f t="shared" si="19"/>
        <v>50.980392156862742</v>
      </c>
      <c r="V51" s="35">
        <f t="shared" si="20"/>
        <v>72.14484679665739</v>
      </c>
      <c r="W51" s="35">
        <f t="shared" si="21"/>
        <v>73.544973544973558</v>
      </c>
      <c r="X51" s="35">
        <f t="shared" si="22"/>
        <v>54.310179658369087</v>
      </c>
      <c r="Y51" s="35">
        <f t="shared" si="23"/>
        <v>75.474634298163707</v>
      </c>
      <c r="Z51" s="35">
        <f t="shared" si="24"/>
        <v>76.874761046479875</v>
      </c>
      <c r="AA51" s="35">
        <f t="shared" si="25"/>
        <v>-3.3297875015063454</v>
      </c>
      <c r="AB51" s="35">
        <f t="shared" si="26"/>
        <v>-3.329787501506317</v>
      </c>
      <c r="AC51" s="35">
        <f t="shared" si="27"/>
        <v>-3.329787501506317</v>
      </c>
      <c r="AF51">
        <v>1.98</v>
      </c>
      <c r="AG51">
        <v>1.88</v>
      </c>
      <c r="AJ51" t="s">
        <v>137</v>
      </c>
    </row>
    <row r="52" spans="1:36" ht="15" x14ac:dyDescent="0.25">
      <c r="A52">
        <v>2.04</v>
      </c>
      <c r="B52">
        <v>3.59</v>
      </c>
      <c r="C52">
        <v>3.78</v>
      </c>
      <c r="D52" s="20">
        <f t="shared" si="3"/>
        <v>3.3297875015063427E-2</v>
      </c>
      <c r="E52" s="17">
        <f>IF(OR($A52="",$B52="",$C52=""),"",A52*'MPTO_working_3-way'!$I51)</f>
        <v>2.1079276650307293</v>
      </c>
      <c r="F52" s="21">
        <f>IF(OR($A52="",$B52="",$C52=""),"",B52*'MPTO_working_3-way'!$I51)</f>
        <v>3.7095393713040776</v>
      </c>
      <c r="G52" s="22">
        <f>IF(OR($A52="",$B52="",$C52=""),"",C52*'MPTO_working_3-way'!$I51)</f>
        <v>3.9058659675569394</v>
      </c>
      <c r="H52" s="17">
        <f>IF(OR($A52="",$B52="",$C52=""),"",'MPTO_working_3-way'!E51)</f>
        <v>2.0872609202065062</v>
      </c>
      <c r="I52" s="21">
        <f>IF(OR($A52="",$B52="",$C52=""),"",'MPTO_working_3-way'!F51)</f>
        <v>3.7389853180794654</v>
      </c>
      <c r="J52" s="22">
        <f>IF(OR($A52="",$B52="",$C52=""),"",'MPTO_working_3-way'!G51)</f>
        <v>3.9455362456986101</v>
      </c>
      <c r="K52" s="17">
        <f>IF(OR($A52="",$B52="",$C52=""),"",'OddsRatio_working_3-way'!H51)</f>
        <v>2.0954953143712416</v>
      </c>
      <c r="L52" s="21">
        <f>IF(OR($A52="",$B52="",$C52=""),"",'OddsRatio_working_3-way'!I51)</f>
        <v>3.728204677136072</v>
      </c>
      <c r="M52" s="22">
        <f>IF(OR($A52="",$B52="",$C52=""),"",'OddsRatio_working_3-way'!J51)</f>
        <v>3.928343244184664</v>
      </c>
      <c r="N52" s="23">
        <f t="shared" si="16"/>
        <v>47.43995804929208</v>
      </c>
      <c r="O52" s="24">
        <f t="shared" si="17"/>
        <v>26.95752490823282</v>
      </c>
      <c r="P52" s="24">
        <f t="shared" si="18"/>
        <v>25.602517042475093</v>
      </c>
      <c r="Q52" t="s">
        <v>93</v>
      </c>
      <c r="R52" t="s">
        <v>88</v>
      </c>
      <c r="S52" t="s">
        <v>461</v>
      </c>
      <c r="T52" s="35">
        <v>100</v>
      </c>
      <c r="U52" s="35">
        <f t="shared" si="19"/>
        <v>35.064935064935064</v>
      </c>
      <c r="V52" s="35">
        <f t="shared" si="20"/>
        <v>76.905311778290994</v>
      </c>
      <c r="W52" s="35">
        <f t="shared" si="21"/>
        <v>84.251968503937007</v>
      </c>
      <c r="X52" s="35">
        <f t="shared" si="22"/>
        <v>38.842719717771999</v>
      </c>
      <c r="Y52" s="35">
        <f t="shared" si="23"/>
        <v>80.683096431127922</v>
      </c>
      <c r="Z52" s="35">
        <f t="shared" si="24"/>
        <v>88.029753156773936</v>
      </c>
      <c r="AA52" s="35">
        <f t="shared" si="25"/>
        <v>-3.7777846528369352</v>
      </c>
      <c r="AB52" s="35">
        <f t="shared" si="26"/>
        <v>-3.7777846528369281</v>
      </c>
      <c r="AC52" s="35">
        <f t="shared" si="27"/>
        <v>-3.7777846528369281</v>
      </c>
      <c r="AF52">
        <v>1.83</v>
      </c>
      <c r="AG52">
        <v>2.0499999999999998</v>
      </c>
      <c r="AJ52" t="s">
        <v>137</v>
      </c>
    </row>
    <row r="53" spans="1:36" s="35" customFormat="1" ht="15" x14ac:dyDescent="0.25">
      <c r="A53">
        <v>1.54</v>
      </c>
      <c r="B53">
        <v>4.33</v>
      </c>
      <c r="C53">
        <v>6.35</v>
      </c>
      <c r="D53" s="20">
        <f t="shared" si="3"/>
        <v>3.7777846528369352E-2</v>
      </c>
      <c r="E53" s="17">
        <f>IF(OR($A53="",$B53="",$C53=""),"",A53*'MPTO_working_3-way'!$I52)</f>
        <v>1.5981778836536888</v>
      </c>
      <c r="F53" s="21">
        <f>IF(OR($A53="",$B53="",$C53=""),"",B53*'MPTO_working_3-way'!$I52)</f>
        <v>4.4935780754678394</v>
      </c>
      <c r="G53" s="22">
        <f>IF(OR($A53="",$B53="",$C53=""),"",C53*'MPTO_working_3-way'!$I52)</f>
        <v>6.5898893254551449</v>
      </c>
      <c r="H53" s="17">
        <f>IF(OR($A53="",$B53="",$C53=""),"",'MPTO_working_3-way'!E52)</f>
        <v>1.570455254357104</v>
      </c>
      <c r="I53" s="21">
        <f>IF(OR($A53="",$B53="",$C53=""),"",'MPTO_working_3-way'!F52)</f>
        <v>4.5797135777472775</v>
      </c>
      <c r="J53" s="22">
        <f>IF(OR($A53="",$B53="",$C53=""),"",'MPTO_working_3-way'!G52)</f>
        <v>6.9018971506066018</v>
      </c>
      <c r="K53" s="17">
        <f>IF(OR($A53="",$B53="",$C53=""),"",'OddsRatio_working_3-way'!H52)</f>
        <v>1.5796062766880965</v>
      </c>
      <c r="L53" s="21">
        <f>IF(OR($A53="",$B53="",$C53=""),"",'OddsRatio_working_3-way'!I52)</f>
        <v>4.5742387062432623</v>
      </c>
      <c r="M53" s="22">
        <f>IF(OR($A53="",$B53="",$C53=""),"",'OddsRatio_working_3-way'!J52)</f>
        <v>6.7423955190394746</v>
      </c>
      <c r="N53" s="23">
        <f t="shared" si="16"/>
        <v>62.571257569516661</v>
      </c>
      <c r="O53" s="24">
        <f t="shared" si="17"/>
        <v>22.25398075220685</v>
      </c>
      <c r="P53" s="24">
        <f t="shared" si="18"/>
        <v>15.174761678276482</v>
      </c>
      <c r="Q53" t="s">
        <v>97</v>
      </c>
      <c r="R53" t="s">
        <v>102</v>
      </c>
      <c r="S53" t="s">
        <v>461</v>
      </c>
      <c r="T53" s="35">
        <v>100</v>
      </c>
      <c r="U53" s="35">
        <f t="shared" si="19"/>
        <v>44.751381215469614</v>
      </c>
      <c r="V53" s="35">
        <f t="shared" si="20"/>
        <v>75.961538461538453</v>
      </c>
      <c r="W53" s="35">
        <f t="shared" si="21"/>
        <v>75.845410628019309</v>
      </c>
      <c r="X53" s="35">
        <f t="shared" si="22"/>
        <v>48.193050910442217</v>
      </c>
      <c r="Y53" s="35">
        <f t="shared" si="23"/>
        <v>79.40320815651107</v>
      </c>
      <c r="Z53" s="35">
        <f t="shared" si="24"/>
        <v>79.287080322991926</v>
      </c>
      <c r="AA53" s="35">
        <f t="shared" si="25"/>
        <v>-3.4416696949726031</v>
      </c>
      <c r="AB53" s="35">
        <f t="shared" si="26"/>
        <v>-3.4416696949726173</v>
      </c>
      <c r="AC53" s="35">
        <f t="shared" si="27"/>
        <v>-3.4416696949726173</v>
      </c>
      <c r="AD53" s="36"/>
      <c r="AE53" s="36"/>
      <c r="AF53">
        <v>1.74</v>
      </c>
      <c r="AG53">
        <v>2.16</v>
      </c>
      <c r="AH53" s="36"/>
      <c r="AI53" s="36"/>
      <c r="AJ53" t="s">
        <v>137</v>
      </c>
    </row>
    <row r="54" spans="1:36" ht="15" x14ac:dyDescent="0.25">
      <c r="A54">
        <v>1.81</v>
      </c>
      <c r="B54">
        <v>4.16</v>
      </c>
      <c r="C54">
        <v>4.1399999999999997</v>
      </c>
      <c r="D54" s="20">
        <f t="shared" si="3"/>
        <v>3.4416696949725933E-2</v>
      </c>
      <c r="E54" s="17">
        <f>IF(OR($A54="",$B54="",$C54=""),"",A54*'MPTO_working_3-way'!$I53)</f>
        <v>1.8722942214790039</v>
      </c>
      <c r="F54" s="21">
        <f>IF(OR($A54="",$B54="",$C54=""),"",B54*'MPTO_working_3-way'!$I53)</f>
        <v>4.3031734593108597</v>
      </c>
      <c r="G54" s="22">
        <f>IF(OR($A54="",$B54="",$C54=""),"",C54*'MPTO_working_3-way'!$I53)</f>
        <v>4.2824851253718652</v>
      </c>
      <c r="H54" s="17">
        <f>IF(OR($A54="",$B54="",$C54=""),"",'MPTO_working_3-way'!E53)</f>
        <v>1.8483811550160625</v>
      </c>
      <c r="I54" s="21">
        <f>IF(OR($A54="",$B54="",$C54=""),"",'MPTO_working_3-way'!F53)</f>
        <v>4.3684836381383878</v>
      </c>
      <c r="J54" s="22">
        <f>IF(OR($A54="",$B54="",$C54=""),"",'MPTO_working_3-way'!G53)</f>
        <v>4.3464340676848749</v>
      </c>
      <c r="K54" s="17">
        <f>IF(OR($A54="",$B54="",$C54=""),"",'OddsRatio_working_3-way'!H53)</f>
        <v>1.8571467659395493</v>
      </c>
      <c r="L54" s="21">
        <f>IF(OR($A54="",$B54="",$C54=""),"",'OddsRatio_working_3-way'!I53)</f>
        <v>4.3439305930481202</v>
      </c>
      <c r="M54" s="22">
        <f>IF(OR($A54="",$B54="",$C54=""),"",'OddsRatio_working_3-way'!J53)</f>
        <v>4.3227664753705985</v>
      </c>
      <c r="N54" s="23">
        <f t="shared" si="16"/>
        <v>53.410408926544562</v>
      </c>
      <c r="O54" s="24">
        <f t="shared" si="17"/>
        <v>23.238663499289824</v>
      </c>
      <c r="P54" s="24">
        <f t="shared" si="18"/>
        <v>23.35092757416562</v>
      </c>
      <c r="Q54" t="s">
        <v>95</v>
      </c>
      <c r="R54" t="s">
        <v>100</v>
      </c>
      <c r="S54" t="s">
        <v>461</v>
      </c>
      <c r="T54" s="35">
        <v>100</v>
      </c>
      <c r="U54" s="35">
        <f t="shared" si="19"/>
        <v>42.528735632183903</v>
      </c>
      <c r="V54" s="35">
        <f t="shared" si="20"/>
        <v>74.554707379134854</v>
      </c>
      <c r="W54" s="35">
        <f t="shared" si="21"/>
        <v>79.423868312757207</v>
      </c>
      <c r="X54" s="35">
        <f t="shared" si="22"/>
        <v>46.021424308107939</v>
      </c>
      <c r="Y54" s="35">
        <f t="shared" si="23"/>
        <v>78.047396055058883</v>
      </c>
      <c r="Z54" s="35">
        <f t="shared" si="24"/>
        <v>82.916556988681236</v>
      </c>
      <c r="AA54" s="35">
        <f t="shared" si="25"/>
        <v>-3.4926886759240361</v>
      </c>
      <c r="AB54" s="35">
        <f t="shared" si="26"/>
        <v>-3.492688675924029</v>
      </c>
      <c r="AC54" s="35">
        <f t="shared" si="27"/>
        <v>-3.492688675924029</v>
      </c>
      <c r="AF54">
        <v>1.78</v>
      </c>
      <c r="AG54">
        <v>2.1</v>
      </c>
      <c r="AJ54" t="s">
        <v>137</v>
      </c>
    </row>
    <row r="55" spans="1:36" ht="15" x14ac:dyDescent="0.25">
      <c r="A55">
        <v>1.74</v>
      </c>
      <c r="B55">
        <v>3.93</v>
      </c>
      <c r="C55">
        <v>4.8600000000000003</v>
      </c>
      <c r="D55" s="20">
        <f t="shared" si="3"/>
        <v>3.4926886759240272E-2</v>
      </c>
      <c r="E55" s="17">
        <f>IF(OR($A55="",$B55="",$C55=""),"",A55*'MPTO_working_3-way'!$I54)</f>
        <v>1.800772782961078</v>
      </c>
      <c r="F55" s="21">
        <f>IF(OR($A55="",$B55="",$C55=""),"",B55*'MPTO_working_3-way'!$I54)</f>
        <v>4.0672626649638142</v>
      </c>
      <c r="G55" s="22">
        <f>IF(OR($A55="",$B55="",$C55=""),"",C55*'MPTO_working_3-way'!$I54)</f>
        <v>5.029744669649908</v>
      </c>
      <c r="H55" s="17">
        <f>IF(OR($A55="",$B55="",$C55=""),"",'MPTO_working_3-way'!E54)</f>
        <v>1.775977022034658</v>
      </c>
      <c r="I55" s="21">
        <f>IF(OR($A55="",$B55="",$C55=""),"",'MPTO_working_3-way'!F54)</f>
        <v>4.1184358256364355</v>
      </c>
      <c r="J55" s="22">
        <f>IF(OR($A55="",$B55="",$C55=""),"",'MPTO_working_3-way'!G54)</f>
        <v>5.1514786823832281</v>
      </c>
      <c r="K55" s="17">
        <f>IF(OR($A55="",$B55="",$C55=""),"",'OddsRatio_working_3-way'!H54)</f>
        <v>1.7848964676152983</v>
      </c>
      <c r="L55" s="21">
        <f>IF(OR($A55="",$B55="",$C55=""),"",'OddsRatio_working_3-way'!I54)</f>
        <v>4.1077657433957064</v>
      </c>
      <c r="M55" s="22">
        <f>IF(OR($A55="",$B55="",$C55=""),"",'OddsRatio_working_3-way'!J54)</f>
        <v>5.0941896824257444</v>
      </c>
      <c r="N55" s="23">
        <f t="shared" si="16"/>
        <v>55.531714465145484</v>
      </c>
      <c r="O55" s="24">
        <f t="shared" si="17"/>
        <v>24.586560602888845</v>
      </c>
      <c r="P55" s="24">
        <f t="shared" si="18"/>
        <v>19.881724931965667</v>
      </c>
      <c r="Q55" t="s">
        <v>109</v>
      </c>
      <c r="R55" t="s">
        <v>90</v>
      </c>
      <c r="S55" t="s">
        <v>461</v>
      </c>
      <c r="T55" s="35">
        <v>100</v>
      </c>
      <c r="U55" s="35">
        <f t="shared" si="19"/>
        <v>75.247524752475243</v>
      </c>
      <c r="V55" s="35">
        <f t="shared" si="20"/>
        <v>70.238095238095241</v>
      </c>
      <c r="W55" s="35">
        <f t="shared" si="21"/>
        <v>50.980392156862742</v>
      </c>
      <c r="X55" s="35">
        <f t="shared" si="22"/>
        <v>78.78151260504201</v>
      </c>
      <c r="Y55" s="35">
        <f t="shared" si="23"/>
        <v>73.772083090662008</v>
      </c>
      <c r="Z55" s="35">
        <f t="shared" si="24"/>
        <v>54.514380009429516</v>
      </c>
      <c r="AA55" s="35">
        <f t="shared" si="25"/>
        <v>-3.5339878525667672</v>
      </c>
      <c r="AB55" s="35">
        <f t="shared" si="26"/>
        <v>-3.5339878525667672</v>
      </c>
      <c r="AC55" s="35">
        <f t="shared" si="27"/>
        <v>-3.5339878525667743</v>
      </c>
      <c r="AF55">
        <v>1.87</v>
      </c>
      <c r="AG55">
        <v>2.0099999999999998</v>
      </c>
      <c r="AJ55" t="s">
        <v>137</v>
      </c>
    </row>
    <row r="56" spans="1:36" ht="15" x14ac:dyDescent="0.25">
      <c r="A56">
        <v>4.04</v>
      </c>
      <c r="B56">
        <v>3.36</v>
      </c>
      <c r="C56">
        <v>2.04</v>
      </c>
      <c r="D56" s="20">
        <f t="shared" si="3"/>
        <v>3.5339878525667778E-2</v>
      </c>
      <c r="E56" s="17">
        <f>IF(OR($A56="",$B56="",$C56=""),"",A56*'MPTO_working_3-way'!$I55)</f>
        <v>4.1827731092436977</v>
      </c>
      <c r="F56" s="21">
        <f>IF(OR($A56="",$B56="",$C56=""),"",B56*'MPTO_working_3-way'!$I55)</f>
        <v>3.4787419918462437</v>
      </c>
      <c r="G56" s="22">
        <f>IF(OR($A56="",$B56="",$C56=""),"",C56*'MPTO_working_3-way'!$I55)</f>
        <v>2.1120933521923622</v>
      </c>
      <c r="H56" s="17">
        <f>IF(OR($A56="",$B56="",$C56=""),"",'MPTO_working_3-way'!E55)</f>
        <v>4.2418752389635603</v>
      </c>
      <c r="I56" s="21">
        <f>IF(OR($A56="",$B56="",$C56=""),"",'MPTO_working_3-way'!F55)</f>
        <v>3.4984718381603845</v>
      </c>
      <c r="J56" s="22">
        <f>IF(OR($A56="",$B56="",$C56=""),"",'MPTO_working_3-way'!G55)</f>
        <v>2.0902305763684583</v>
      </c>
      <c r="K56" s="17">
        <f>IF(OR($A56="",$B56="",$C56=""),"",'OddsRatio_working_3-way'!H55)</f>
        <v>4.2125759534658682</v>
      </c>
      <c r="L56" s="21">
        <f>IF(OR($A56="",$B56="",$C56=""),"",'OddsRatio_working_3-way'!I55)</f>
        <v>3.4939734375590294</v>
      </c>
      <c r="M56" s="22">
        <f>IF(OR($A56="",$B56="",$C56=""),"",'OddsRatio_working_3-way'!J55)</f>
        <v>2.0990391419751662</v>
      </c>
      <c r="N56" s="23">
        <f t="shared" si="16"/>
        <v>23.907584128578602</v>
      </c>
      <c r="O56" s="24">
        <f t="shared" si="17"/>
        <v>28.746023773648083</v>
      </c>
      <c r="P56" s="24">
        <f t="shared" si="18"/>
        <v>47.346392097773311</v>
      </c>
      <c r="Q56" t="s">
        <v>103</v>
      </c>
      <c r="R56" t="s">
        <v>98</v>
      </c>
      <c r="S56" t="s">
        <v>461</v>
      </c>
      <c r="T56" s="35">
        <v>100</v>
      </c>
      <c r="U56" s="35">
        <f t="shared" si="19"/>
        <v>71.83098591549296</v>
      </c>
      <c r="V56" s="35">
        <f t="shared" si="20"/>
        <v>71.910112359550567</v>
      </c>
      <c r="W56" s="35">
        <f t="shared" si="21"/>
        <v>52.830188679245275</v>
      </c>
      <c r="X56" s="35">
        <f t="shared" si="22"/>
        <v>75.259698961204151</v>
      </c>
      <c r="Y56" s="35">
        <f t="shared" si="23"/>
        <v>75.338825405261758</v>
      </c>
      <c r="Z56" s="35">
        <f t="shared" si="24"/>
        <v>56.258901724956488</v>
      </c>
      <c r="AA56" s="35">
        <f t="shared" si="25"/>
        <v>-3.4287130457111914</v>
      </c>
      <c r="AB56" s="35">
        <f t="shared" si="26"/>
        <v>-3.4287130457111914</v>
      </c>
      <c r="AC56" s="35">
        <f t="shared" si="27"/>
        <v>-3.4287130457112127</v>
      </c>
      <c r="AF56">
        <v>2.33</v>
      </c>
      <c r="AG56">
        <v>1.65</v>
      </c>
      <c r="AJ56" t="s">
        <v>137</v>
      </c>
    </row>
    <row r="57" spans="1:36" ht="15" x14ac:dyDescent="0.25">
      <c r="A57">
        <v>3.55</v>
      </c>
      <c r="B57">
        <v>3.56</v>
      </c>
      <c r="C57">
        <v>2.12</v>
      </c>
      <c r="D57" s="20">
        <f t="shared" si="3"/>
        <v>3.4287130457111958E-2</v>
      </c>
      <c r="E57" s="17">
        <f>IF(OR($A57="",$B57="",$C57=""),"",A57*'MPTO_working_3-way'!$I56)</f>
        <v>3.6717193131227472</v>
      </c>
      <c r="F57" s="21">
        <f>IF(OR($A57="",$B57="",$C57=""),"",B57*'MPTO_working_3-way'!$I56)</f>
        <v>3.6820621844273185</v>
      </c>
      <c r="G57" s="22">
        <f>IF(OR($A57="",$B57="",$C57=""),"",C57*'MPTO_working_3-way'!$I56)</f>
        <v>2.1926887165690774</v>
      </c>
      <c r="H57" s="17">
        <f>IF(OR($A57="",$B57="",$C57=""),"",'MPTO_working_3-way'!E56)</f>
        <v>3.7001255814124772</v>
      </c>
      <c r="I57" s="21">
        <f>IF(OR($A57="",$B57="",$C57=""),"",'MPTO_working_3-way'!F56)</f>
        <v>3.7109905371165164</v>
      </c>
      <c r="J57" s="22">
        <f>IF(OR($A57="",$B57="",$C57=""),"",'MPTO_working_3-way'!G56)</f>
        <v>2.1726421908044684</v>
      </c>
      <c r="K57" s="17">
        <f>IF(OR($A57="",$B57="",$C57=""),"",'OddsRatio_working_3-way'!H56)</f>
        <v>3.6884741977834787</v>
      </c>
      <c r="L57" s="21">
        <f>IF(OR($A57="",$B57="",$C57=""),"",'OddsRatio_working_3-way'!I56)</f>
        <v>3.6990172338532181</v>
      </c>
      <c r="M57" s="22">
        <f>IF(OR($A57="",$B57="",$C57=""),"",'OddsRatio_working_3-way'!J56)</f>
        <v>2.1808200398107833</v>
      </c>
      <c r="N57" s="23">
        <f t="shared" si="16"/>
        <v>27.235197320938827</v>
      </c>
      <c r="O57" s="24">
        <f t="shared" si="17"/>
        <v>27.158693957677766</v>
      </c>
      <c r="P57" s="24">
        <f t="shared" si="18"/>
        <v>45.606108721383407</v>
      </c>
      <c r="Q57" t="s">
        <v>134</v>
      </c>
      <c r="R57" t="s">
        <v>114</v>
      </c>
      <c r="S57" t="s">
        <v>461</v>
      </c>
      <c r="T57" s="35">
        <v>100</v>
      </c>
      <c r="U57" s="35">
        <f t="shared" si="19"/>
        <v>54.751131221719454</v>
      </c>
      <c r="V57" s="35">
        <f t="shared" si="20"/>
        <v>71.181556195965413</v>
      </c>
      <c r="W57" s="35">
        <f t="shared" si="21"/>
        <v>70.674486803519059</v>
      </c>
      <c r="X57" s="35">
        <f t="shared" si="22"/>
        <v>58.143957000515513</v>
      </c>
      <c r="Y57" s="35">
        <f t="shared" si="23"/>
        <v>74.574381974761479</v>
      </c>
      <c r="Z57" s="35">
        <f t="shared" si="24"/>
        <v>74.067312582315125</v>
      </c>
      <c r="AA57" s="35">
        <f t="shared" si="25"/>
        <v>-3.392825778796059</v>
      </c>
      <c r="AB57" s="35">
        <f t="shared" si="26"/>
        <v>-3.3928257787960661</v>
      </c>
      <c r="AC57" s="35">
        <f t="shared" si="27"/>
        <v>-3.3928257787960661</v>
      </c>
      <c r="AF57">
        <v>1.95</v>
      </c>
      <c r="AG57">
        <v>1.92</v>
      </c>
      <c r="AJ57" t="s">
        <v>138</v>
      </c>
    </row>
    <row r="58" spans="1:36" ht="15" x14ac:dyDescent="0.25">
      <c r="A58">
        <v>2.21</v>
      </c>
      <c r="B58">
        <v>3.47</v>
      </c>
      <c r="C58">
        <v>3.41</v>
      </c>
      <c r="D58" s="20">
        <f t="shared" si="3"/>
        <v>3.3928257787960714E-2</v>
      </c>
      <c r="E58" s="17">
        <f>IF(OR($A58="",$B58="",$C58=""),"",A58*'MPTO_working_3-way'!$I57)</f>
        <v>2.2849814497113932</v>
      </c>
      <c r="F58" s="21">
        <f>IF(OR($A58="",$B58="",$C58=""),"",B58*'MPTO_working_3-way'!$I57)</f>
        <v>3.587731054524224</v>
      </c>
      <c r="G58" s="22">
        <f>IF(OR($A58="",$B58="",$C58=""),"",C58*'MPTO_working_3-way'!$I57)</f>
        <v>3.5256953590569462</v>
      </c>
      <c r="H58" s="17">
        <f>IF(OR($A58="",$B58="",$C58=""),"",'MPTO_working_3-way'!E57)</f>
        <v>2.2666522916054084</v>
      </c>
      <c r="I58" s="21">
        <f>IF(OR($A58="",$B58="",$C58=""),"",'MPTO_working_3-way'!F57)</f>
        <v>3.611737904035746</v>
      </c>
      <c r="J58" s="22">
        <f>IF(OR($A58="",$B58="",$C58=""),"",'MPTO_working_3-way'!G57)</f>
        <v>3.5467820752301651</v>
      </c>
      <c r="K58" s="17">
        <f>IF(OR($A58="",$B58="",$C58=""),"",'OddsRatio_working_3-way'!H57)</f>
        <v>2.2743326226844633</v>
      </c>
      <c r="L58" s="21">
        <f>IF(OR($A58="",$B58="",$C58=""),"",'OddsRatio_working_3-way'!I57)</f>
        <v>3.6013236182071275</v>
      </c>
      <c r="M58" s="22">
        <f>IF(OR($A58="",$B58="",$C58=""),"",'OddsRatio_working_3-way'!J57)</f>
        <v>3.5381335708012869</v>
      </c>
      <c r="N58" s="23">
        <f t="shared" si="16"/>
        <v>43.764031437817842</v>
      </c>
      <c r="O58" s="24">
        <f t="shared" si="17"/>
        <v>27.872769301895513</v>
      </c>
      <c r="P58" s="24">
        <f t="shared" si="18"/>
        <v>28.363199260286638</v>
      </c>
      <c r="Q58" t="s">
        <v>128</v>
      </c>
      <c r="R58" t="s">
        <v>118</v>
      </c>
      <c r="S58" t="s">
        <v>461</v>
      </c>
      <c r="T58" s="35">
        <v>100</v>
      </c>
      <c r="U58" s="35">
        <f t="shared" si="19"/>
        <v>71.098265895953759</v>
      </c>
      <c r="V58" s="35">
        <f t="shared" si="20"/>
        <v>70.588235294117652</v>
      </c>
      <c r="W58" s="35">
        <f t="shared" si="21"/>
        <v>54.954954954954964</v>
      </c>
      <c r="X58" s="35">
        <f t="shared" si="22"/>
        <v>74.456809750927391</v>
      </c>
      <c r="Y58" s="35">
        <f t="shared" si="23"/>
        <v>73.946779149091284</v>
      </c>
      <c r="Z58" s="35">
        <f t="shared" si="24"/>
        <v>58.313498809928596</v>
      </c>
      <c r="AA58" s="35">
        <f t="shared" si="25"/>
        <v>-3.3585438549736324</v>
      </c>
      <c r="AB58" s="35">
        <f t="shared" si="26"/>
        <v>-3.3585438549736324</v>
      </c>
      <c r="AC58" s="35">
        <f t="shared" si="27"/>
        <v>-3.3585438549736324</v>
      </c>
      <c r="AF58">
        <v>2.1</v>
      </c>
      <c r="AG58">
        <v>1.78</v>
      </c>
      <c r="AJ58" t="s">
        <v>138</v>
      </c>
    </row>
    <row r="59" spans="1:36" ht="15" x14ac:dyDescent="0.25">
      <c r="A59">
        <v>3.46</v>
      </c>
      <c r="B59">
        <v>3.4</v>
      </c>
      <c r="C59">
        <v>2.2200000000000002</v>
      </c>
      <c r="D59" s="20">
        <f t="shared" si="3"/>
        <v>3.3585438549736502E-2</v>
      </c>
      <c r="E59" s="17">
        <f>IF(OR($A59="",$B59="",$C59=""),"",A59*'MPTO_working_3-way'!$I58)</f>
        <v>3.5762056173820884</v>
      </c>
      <c r="F59" s="21">
        <f>IF(OR($A59="",$B59="",$C59=""),"",B59*'MPTO_working_3-way'!$I58)</f>
        <v>3.5141904910691042</v>
      </c>
      <c r="G59" s="22">
        <f>IF(OR($A59="",$B59="",$C59=""),"",C59*'MPTO_working_3-way'!$I58)</f>
        <v>2.294559673580415</v>
      </c>
      <c r="H59" s="17">
        <f>IF(OR($A59="",$B59="",$C59=""),"",'MPTO_working_3-way'!E58)</f>
        <v>3.5994244466822991</v>
      </c>
      <c r="I59" s="21">
        <f>IF(OR($A59="",$B59="",$C59=""),"",'MPTO_working_3-way'!F58)</f>
        <v>3.5345368321898656</v>
      </c>
      <c r="J59" s="22">
        <f>IF(OR($A59="",$B59="",$C59=""),"",'MPTO_working_3-way'!G58)</f>
        <v>2.276580362912787</v>
      </c>
      <c r="K59" s="17">
        <f>IF(OR($A59="",$B59="",$C59=""),"",'OddsRatio_working_3-way'!H58)</f>
        <v>3.5893242932901717</v>
      </c>
      <c r="L59" s="21">
        <f>IF(OR($A59="",$B59="",$C59=""),"",'OddsRatio_working_3-way'!I58)</f>
        <v>3.5261700422343143</v>
      </c>
      <c r="M59" s="22">
        <f>IF(OR($A59="",$B59="",$C59=""),"",'OddsRatio_working_3-way'!J58)</f>
        <v>2.2841364381357772</v>
      </c>
      <c r="N59" s="23">
        <f t="shared" si="16"/>
        <v>27.962597987641331</v>
      </c>
      <c r="O59" s="24">
        <f t="shared" si="17"/>
        <v>28.456055599187941</v>
      </c>
      <c r="P59" s="24">
        <f t="shared" si="18"/>
        <v>43.581346413170721</v>
      </c>
      <c r="Q59" t="s">
        <v>123</v>
      </c>
      <c r="R59" t="s">
        <v>120</v>
      </c>
      <c r="S59" t="s">
        <v>461</v>
      </c>
      <c r="T59" s="35">
        <v>100</v>
      </c>
      <c r="U59" s="35">
        <f t="shared" si="19"/>
        <v>59.183673469387763</v>
      </c>
      <c r="V59" s="35">
        <f t="shared" si="20"/>
        <v>69.879518072289159</v>
      </c>
      <c r="W59" s="35">
        <f t="shared" si="21"/>
        <v>67.637540453074436</v>
      </c>
      <c r="X59" s="35">
        <f t="shared" si="22"/>
        <v>62.482941474636419</v>
      </c>
      <c r="Y59" s="35">
        <f t="shared" si="23"/>
        <v>73.178786077537808</v>
      </c>
      <c r="Z59" s="35">
        <f t="shared" si="24"/>
        <v>70.936808458323085</v>
      </c>
      <c r="AA59" s="35">
        <f t="shared" si="25"/>
        <v>-3.2992680052486563</v>
      </c>
      <c r="AB59" s="35">
        <f t="shared" si="26"/>
        <v>-3.2992680052486492</v>
      </c>
      <c r="AC59" s="35">
        <f t="shared" si="27"/>
        <v>-3.2992680052486492</v>
      </c>
      <c r="AF59">
        <v>2.16</v>
      </c>
      <c r="AG59">
        <v>1.74</v>
      </c>
      <c r="AJ59" t="s">
        <v>138</v>
      </c>
    </row>
    <row r="60" spans="1:36" s="35" customFormat="1" ht="15" x14ac:dyDescent="0.25">
      <c r="A60">
        <v>2.4500000000000002</v>
      </c>
      <c r="B60">
        <v>3.32</v>
      </c>
      <c r="C60">
        <v>3.09</v>
      </c>
      <c r="D60" s="20">
        <f t="shared" si="3"/>
        <v>3.2992680052486456E-2</v>
      </c>
      <c r="E60" s="17">
        <f>IF(OR($A60="",$B60="",$C60=""),"",A60*'MPTO_working_3-way'!$I59)</f>
        <v>2.5308320661285921</v>
      </c>
      <c r="F60" s="21">
        <f>IF(OR($A60="",$B60="",$C60=""),"",B60*'MPTO_working_3-way'!$I59)</f>
        <v>3.4295356977742548</v>
      </c>
      <c r="G60" s="22">
        <f>IF(OR($A60="",$B60="",$C60=""),"",C60*'MPTO_working_3-way'!$I59)</f>
        <v>3.191947381362183</v>
      </c>
      <c r="H60" s="17">
        <f>IF(OR($A60="",$B60="",$C60=""),"",'MPTO_working_3-way'!E59)</f>
        <v>2.5178407568530705</v>
      </c>
      <c r="I60" s="21">
        <f>IF(OR($A60="",$B60="",$C60=""),"",'MPTO_working_3-way'!F59)</f>
        <v>3.4458131838301886</v>
      </c>
      <c r="J60" s="22">
        <f>IF(OR($A60="",$B60="",$C60=""),"",'MPTO_working_3-way'!G59)</f>
        <v>3.1986996855692751</v>
      </c>
      <c r="K60" s="17">
        <f>IF(OR($A60="",$B60="",$C60=""),"",'OddsRatio_working_3-way'!H59)</f>
        <v>2.5236672281573655</v>
      </c>
      <c r="L60" s="21">
        <f>IF(OR($A60="",$B60="",$C60=""),"",'OddsRatio_working_3-way'!I59)</f>
        <v>3.4378675650517838</v>
      </c>
      <c r="M60" s="22">
        <f>IF(OR($A60="",$B60="",$C60=""),"",'OddsRatio_working_3-way'!J59)</f>
        <v>3.1961824185164778</v>
      </c>
      <c r="N60" s="23">
        <f t="shared" si="16"/>
        <v>39.512696768130397</v>
      </c>
      <c r="O60" s="24">
        <f t="shared" si="17"/>
        <v>29.158465988529969</v>
      </c>
      <c r="P60" s="24">
        <f t="shared" si="18"/>
        <v>31.328837243339642</v>
      </c>
      <c r="Q60" t="s">
        <v>117</v>
      </c>
      <c r="R60" t="s">
        <v>112</v>
      </c>
      <c r="S60" t="s">
        <v>461</v>
      </c>
      <c r="T60" s="35">
        <v>100</v>
      </c>
      <c r="U60" s="35">
        <f t="shared" si="19"/>
        <v>67.845659163987136</v>
      </c>
      <c r="V60" s="35">
        <f t="shared" si="20"/>
        <v>70.238095238095241</v>
      </c>
      <c r="W60" s="35">
        <f t="shared" si="21"/>
        <v>58.50622406639004</v>
      </c>
      <c r="X60" s="35">
        <f t="shared" si="22"/>
        <v>71.255680695514712</v>
      </c>
      <c r="Y60" s="35">
        <f t="shared" si="23"/>
        <v>73.648116769622817</v>
      </c>
      <c r="Z60" s="35">
        <f t="shared" si="24"/>
        <v>61.916245597917616</v>
      </c>
      <c r="AA60" s="35">
        <f t="shared" si="25"/>
        <v>-3.4100215315275761</v>
      </c>
      <c r="AB60" s="35">
        <f t="shared" si="26"/>
        <v>-3.4100215315275761</v>
      </c>
      <c r="AC60" s="35">
        <f t="shared" si="27"/>
        <v>-3.4100215315275761</v>
      </c>
      <c r="AD60" s="36"/>
      <c r="AE60" s="36"/>
      <c r="AF60">
        <v>2.1800000000000002</v>
      </c>
      <c r="AG60">
        <v>1.72</v>
      </c>
      <c r="AH60" s="36"/>
      <c r="AI60" s="36"/>
      <c r="AJ60" t="s">
        <v>138</v>
      </c>
    </row>
    <row r="61" spans="1:36" ht="15" x14ac:dyDescent="0.25">
      <c r="A61">
        <v>3.11</v>
      </c>
      <c r="B61">
        <v>3.36</v>
      </c>
      <c r="C61">
        <v>2.41</v>
      </c>
      <c r="D61" s="20">
        <f t="shared" si="3"/>
        <v>3.410021531527585E-2</v>
      </c>
      <c r="E61" s="17">
        <f>IF(OR($A61="",$B61="",$C61=""),"",A61*'MPTO_working_3-way'!$I60)</f>
        <v>3.2160516696305077</v>
      </c>
      <c r="F61" s="21">
        <f>IF(OR($A61="",$B61="",$C61=""),"",B61*'MPTO_working_3-way'!$I60)</f>
        <v>3.4745767234593266</v>
      </c>
      <c r="G61" s="22">
        <f>IF(OR($A61="",$B61="",$C61=""),"",C61*'MPTO_working_3-way'!$I60)</f>
        <v>2.4921815189098151</v>
      </c>
      <c r="H61" s="17">
        <f>IF(OR($A61="",$B61="",$C61=""),"",'MPTO_working_3-way'!E60)</f>
        <v>3.2239691020360302</v>
      </c>
      <c r="I61" s="21">
        <f>IF(OR($A61="",$B61="",$C61=""),"",'MPTO_working_3-way'!F60)</f>
        <v>3.4934216002044893</v>
      </c>
      <c r="J61" s="22">
        <f>IF(OR($A61="",$B61="",$C61=""),"",'MPTO_working_3-way'!G60)</f>
        <v>2.4778786092610718</v>
      </c>
      <c r="K61" s="17">
        <f>IF(OR($A61="",$B61="",$C61=""),"",'OddsRatio_working_3-way'!H60)</f>
        <v>3.2210827957214145</v>
      </c>
      <c r="L61" s="21">
        <f>IF(OR($A61="",$B61="",$C61=""),"",'OddsRatio_working_3-way'!I60)</f>
        <v>3.4842442644087868</v>
      </c>
      <c r="M61" s="22">
        <f>IF(OR($A61="",$B61="",$C61=""),"",'OddsRatio_working_3-way'!J60)</f>
        <v>2.4842306833967749</v>
      </c>
      <c r="N61" s="23">
        <f t="shared" si="16"/>
        <v>31.094027793244067</v>
      </c>
      <c r="O61" s="24">
        <f t="shared" si="17"/>
        <v>28.7804840586277</v>
      </c>
      <c r="P61" s="24">
        <f t="shared" si="18"/>
        <v>40.125488148128227</v>
      </c>
      <c r="Q61" t="s">
        <v>125</v>
      </c>
      <c r="R61" t="s">
        <v>122</v>
      </c>
      <c r="S61" t="s">
        <v>461</v>
      </c>
      <c r="T61" s="35">
        <v>100</v>
      </c>
      <c r="U61" s="35">
        <f t="shared" si="19"/>
        <v>69.230769230769241</v>
      </c>
      <c r="V61" s="35">
        <f t="shared" si="20"/>
        <v>70.059880239520965</v>
      </c>
      <c r="W61" s="35">
        <f t="shared" si="21"/>
        <v>57.446808510638299</v>
      </c>
      <c r="X61" s="35">
        <f t="shared" si="22"/>
        <v>72.493311249840758</v>
      </c>
      <c r="Y61" s="35">
        <f t="shared" si="23"/>
        <v>73.322422258592468</v>
      </c>
      <c r="Z61" s="35">
        <f t="shared" si="24"/>
        <v>60.709350529709816</v>
      </c>
      <c r="AA61" s="35">
        <f t="shared" si="25"/>
        <v>-3.2625420190715175</v>
      </c>
      <c r="AB61" s="35">
        <f t="shared" si="26"/>
        <v>-3.2625420190715033</v>
      </c>
      <c r="AC61" s="35">
        <f t="shared" si="27"/>
        <v>-3.2625420190715175</v>
      </c>
      <c r="AF61">
        <v>2.1</v>
      </c>
      <c r="AG61">
        <v>1.78</v>
      </c>
      <c r="AJ61" t="s">
        <v>138</v>
      </c>
    </row>
    <row r="62" spans="1:36" ht="15" x14ac:dyDescent="0.25">
      <c r="A62">
        <v>3.25</v>
      </c>
      <c r="B62">
        <v>3.34</v>
      </c>
      <c r="C62">
        <v>2.35</v>
      </c>
      <c r="D62" s="20">
        <f t="shared" si="3"/>
        <v>3.2625420190715237E-2</v>
      </c>
      <c r="E62" s="17">
        <f>IF(OR($A62="",$B62="",$C62=""),"",A62*'MPTO_working_3-way'!$I61)</f>
        <v>3.3560326156198244</v>
      </c>
      <c r="F62" s="21">
        <f>IF(OR($A62="",$B62="",$C62=""),"",B62*'MPTO_working_3-way'!$I61)</f>
        <v>3.4489689034369886</v>
      </c>
      <c r="G62" s="22">
        <f>IF(OR($A62="",$B62="",$C62=""),"",C62*'MPTO_working_3-way'!$I61)</f>
        <v>2.4266697374481807</v>
      </c>
      <c r="H62" s="17">
        <f>IF(OR($A62="",$B62="",$C62=""),"",'MPTO_working_3-way'!E61)</f>
        <v>3.3690773616262564</v>
      </c>
      <c r="I62" s="21">
        <f>IF(OR($A62="",$B62="",$C62=""),"",'MPTO_working_3-way'!F61)</f>
        <v>3.4658914640912126</v>
      </c>
      <c r="J62" s="22">
        <f>IF(OR($A62="",$B62="",$C62=""),"",'MPTO_working_3-way'!G61)</f>
        <v>2.4116330919948634</v>
      </c>
      <c r="K62" s="17">
        <f>IF(OR($A62="",$B62="",$C62=""),"",'OddsRatio_working_3-way'!H61)</f>
        <v>3.3636379011574933</v>
      </c>
      <c r="L62" s="21">
        <f>IF(OR($A62="",$B62="",$C62=""),"",'OddsRatio_working_3-way'!I61)</f>
        <v>3.4581834172037924</v>
      </c>
      <c r="M62" s="22">
        <f>IF(OR($A62="",$B62="",$C62=""),"",'OddsRatio_working_3-way'!J61)</f>
        <v>2.4181827406944958</v>
      </c>
      <c r="N62" s="23">
        <f t="shared" si="16"/>
        <v>29.797088244784842</v>
      </c>
      <c r="O62" s="24">
        <f t="shared" si="17"/>
        <v>28.994172693278664</v>
      </c>
      <c r="P62" s="24">
        <f t="shared" si="18"/>
        <v>41.208739061936484</v>
      </c>
      <c r="Q62" t="s">
        <v>115</v>
      </c>
      <c r="R62" t="s">
        <v>126</v>
      </c>
      <c r="S62" t="s">
        <v>461</v>
      </c>
      <c r="T62" s="35">
        <v>100</v>
      </c>
      <c r="U62" s="35">
        <f t="shared" si="19"/>
        <v>61.389961389961393</v>
      </c>
      <c r="V62" s="35">
        <f t="shared" si="20"/>
        <v>67.948717948717942</v>
      </c>
      <c r="W62" s="35">
        <f t="shared" si="21"/>
        <v>67.426710097719877</v>
      </c>
      <c r="X62" s="35">
        <f t="shared" si="22"/>
        <v>64.624571953562182</v>
      </c>
      <c r="Y62" s="35">
        <f t="shared" si="23"/>
        <v>71.183328512318738</v>
      </c>
      <c r="Z62" s="35">
        <f t="shared" si="24"/>
        <v>70.661320661320659</v>
      </c>
      <c r="AA62" s="35">
        <f t="shared" si="25"/>
        <v>-3.2346105636007891</v>
      </c>
      <c r="AB62" s="35">
        <f t="shared" si="26"/>
        <v>-3.2346105636007962</v>
      </c>
      <c r="AC62" s="35">
        <f t="shared" si="27"/>
        <v>-3.234610563600782</v>
      </c>
      <c r="AF62">
        <v>2.08</v>
      </c>
      <c r="AG62">
        <v>1.79</v>
      </c>
      <c r="AJ62" t="s">
        <v>138</v>
      </c>
    </row>
    <row r="63" spans="1:36" s="35" customFormat="1" ht="15" x14ac:dyDescent="0.25">
      <c r="A63">
        <v>2.59</v>
      </c>
      <c r="B63">
        <v>3.12</v>
      </c>
      <c r="C63">
        <v>3.07</v>
      </c>
      <c r="D63" s="20">
        <f t="shared" si="3"/>
        <v>3.2346105636007927E-2</v>
      </c>
      <c r="E63" s="17">
        <f>IF(OR($A63="",$B63="",$C63=""),"",A63*'MPTO_working_3-way'!$I62)</f>
        <v>2.6737764135972606</v>
      </c>
      <c r="F63" s="21">
        <f>IF(OR($A63="",$B63="",$C63=""),"",B63*'MPTO_working_3-way'!$I62)</f>
        <v>3.220919849584345</v>
      </c>
      <c r="G63" s="22">
        <f>IF(OR($A63="",$B63="",$C63=""),"",C63*'MPTO_working_3-way'!$I62)</f>
        <v>3.169302544302544</v>
      </c>
      <c r="H63" s="17">
        <f>IF(OR($A63="",$B63="",$C63=""),"",'MPTO_working_3-way'!E62)</f>
        <v>2.6644047583417834</v>
      </c>
      <c r="I63" s="21">
        <f>IF(OR($A63="",$B63="",$C63=""),"",'MPTO_working_3-way'!F62)</f>
        <v>3.2286102882178027</v>
      </c>
      <c r="J63" s="22">
        <f>IF(OR($A63="",$B63="",$C63=""),"",'MPTO_working_3-way'!G62)</f>
        <v>3.175098451549994</v>
      </c>
      <c r="K63" s="17">
        <f>IF(OR($A63="",$B63="",$C63=""),"",'OddsRatio_working_3-way'!H62)</f>
        <v>2.668728042476805</v>
      </c>
      <c r="L63" s="21">
        <f>IF(OR($A63="",$B63="",$C63=""),"",'OddsRatio_working_3-way'!I62)</f>
        <v>3.2249707233024076</v>
      </c>
      <c r="M63" s="22">
        <f>IF(OR($A63="",$B63="",$C63=""),"",'OddsRatio_working_3-way'!J62)</f>
        <v>3.1724949986962176</v>
      </c>
      <c r="N63" s="23">
        <f t="shared" si="16"/>
        <v>37.40028503933933</v>
      </c>
      <c r="O63" s="24">
        <f t="shared" si="17"/>
        <v>31.047031490990022</v>
      </c>
      <c r="P63" s="24">
        <f t="shared" si="18"/>
        <v>31.552683469670644</v>
      </c>
      <c r="Q63" t="s">
        <v>113</v>
      </c>
      <c r="R63" t="s">
        <v>133</v>
      </c>
      <c r="S63" t="s">
        <v>461</v>
      </c>
      <c r="T63" s="35">
        <v>100</v>
      </c>
      <c r="U63" s="35">
        <f t="shared" si="19"/>
        <v>54.337899543379002</v>
      </c>
      <c r="V63" s="35">
        <f t="shared" si="20"/>
        <v>71.346704871060169</v>
      </c>
      <c r="W63" s="35">
        <f t="shared" si="21"/>
        <v>70.930232558139537</v>
      </c>
      <c r="X63" s="35">
        <f t="shared" si="22"/>
        <v>57.723062570800288</v>
      </c>
      <c r="Y63" s="35">
        <f t="shared" si="23"/>
        <v>74.731867898481468</v>
      </c>
      <c r="Z63" s="35">
        <f t="shared" si="24"/>
        <v>74.315395585560836</v>
      </c>
      <c r="AA63" s="35">
        <f t="shared" si="25"/>
        <v>-3.3851630274212852</v>
      </c>
      <c r="AB63" s="35">
        <f t="shared" si="26"/>
        <v>-3.3851630274212994</v>
      </c>
      <c r="AC63" s="35">
        <f t="shared" si="27"/>
        <v>-3.3851630274212994</v>
      </c>
      <c r="AD63" s="36"/>
      <c r="AE63" s="36"/>
      <c r="AF63">
        <v>2.5099999999999998</v>
      </c>
      <c r="AG63">
        <v>1.56</v>
      </c>
      <c r="AH63" s="36"/>
      <c r="AI63" s="36"/>
      <c r="AJ63" t="s">
        <v>138</v>
      </c>
    </row>
    <row r="64" spans="1:36" ht="15" x14ac:dyDescent="0.25">
      <c r="A64">
        <v>2.19</v>
      </c>
      <c r="B64">
        <v>3.49</v>
      </c>
      <c r="C64">
        <v>3.44</v>
      </c>
      <c r="D64" s="20">
        <f t="shared" si="3"/>
        <v>3.3851630274213118E-2</v>
      </c>
      <c r="E64" s="17">
        <f>IF(OR($A64="",$B64="",$C64=""),"",A64*'MPTO_working_3-way'!$I63)</f>
        <v>2.2641350703005267</v>
      </c>
      <c r="F64" s="21">
        <f>IF(OR($A64="",$B64="",$C64=""),"",B64*'MPTO_working_3-way'!$I63)</f>
        <v>3.6081421896570038</v>
      </c>
      <c r="G64" s="22">
        <f>IF(OR($A64="",$B64="",$C64=""),"",C64*'MPTO_working_3-way'!$I63)</f>
        <v>3.5564496081432933</v>
      </c>
      <c r="H64" s="17">
        <f>IF(OR($A64="",$B64="",$C64=""),"",'MPTO_working_3-way'!E63)</f>
        <v>2.2454898492784592</v>
      </c>
      <c r="I64" s="21">
        <f>IF(OR($A64="",$B64="",$C64=""),"",'MPTO_working_3-way'!F63)</f>
        <v>3.6330730691927751</v>
      </c>
      <c r="J64" s="22">
        <f>IF(OR($A64="",$B64="",$C64=""),"",'MPTO_working_3-way'!G63)</f>
        <v>3.5789213287703263</v>
      </c>
      <c r="K64" s="17">
        <f>IF(OR($A64="",$B64="",$C64=""),"",'OddsRatio_working_3-way'!H63)</f>
        <v>2.2532576843144612</v>
      </c>
      <c r="L64" s="21">
        <f>IF(OR($A64="",$B64="",$C64=""),"",'OddsRatio_working_3-way'!I63)</f>
        <v>3.6223627175991671</v>
      </c>
      <c r="M64" s="22">
        <f>IF(OR($A64="",$B64="",$C64=""),"",'OddsRatio_working_3-way'!J63)</f>
        <v>3.5697048317036026</v>
      </c>
      <c r="N64" s="23">
        <f t="shared" si="16"/>
        <v>44.166976304433391</v>
      </c>
      <c r="O64" s="24">
        <f t="shared" si="17"/>
        <v>27.715094013383705</v>
      </c>
      <c r="P64" s="24">
        <f t="shared" si="18"/>
        <v>28.117929682182886</v>
      </c>
      <c r="Q64" t="s">
        <v>121</v>
      </c>
      <c r="R64" t="s">
        <v>129</v>
      </c>
      <c r="S64" t="s">
        <v>461</v>
      </c>
      <c r="T64" s="35">
        <v>100</v>
      </c>
      <c r="U64" s="35">
        <f t="shared" si="19"/>
        <v>56.140350877192972</v>
      </c>
      <c r="V64" s="35">
        <f t="shared" si="20"/>
        <v>72.067039106145245</v>
      </c>
      <c r="W64" s="35">
        <f t="shared" si="21"/>
        <v>68.454258675078862</v>
      </c>
      <c r="X64" s="35">
        <f t="shared" si="22"/>
        <v>59.478702218775879</v>
      </c>
      <c r="Y64" s="35">
        <f t="shared" si="23"/>
        <v>75.405390447728166</v>
      </c>
      <c r="Z64" s="35">
        <f t="shared" si="24"/>
        <v>71.792610016661769</v>
      </c>
      <c r="AA64" s="35">
        <f t="shared" si="25"/>
        <v>-3.3383513415829071</v>
      </c>
      <c r="AB64" s="35">
        <f t="shared" si="26"/>
        <v>-3.3383513415829213</v>
      </c>
      <c r="AC64" s="35">
        <f t="shared" si="27"/>
        <v>-3.3383513415829071</v>
      </c>
      <c r="AF64">
        <v>2.06</v>
      </c>
      <c r="AG64">
        <v>1.81</v>
      </c>
      <c r="AJ64" t="s">
        <v>138</v>
      </c>
    </row>
    <row r="65" spans="1:36" ht="15" x14ac:dyDescent="0.25">
      <c r="A65">
        <v>2.2799999999999998</v>
      </c>
      <c r="B65">
        <v>3.58</v>
      </c>
      <c r="C65">
        <v>3.17</v>
      </c>
      <c r="D65" s="20">
        <f t="shared" si="3"/>
        <v>3.3383513415829125E-2</v>
      </c>
      <c r="E65" s="17">
        <f>IF(OR($A65="",$B65="",$C65=""),"",A65*'MPTO_working_3-way'!$I64)</f>
        <v>2.35611441058809</v>
      </c>
      <c r="F65" s="21">
        <f>IF(OR($A65="",$B65="",$C65=""),"",B65*'MPTO_working_3-way'!$I64)</f>
        <v>3.6995129780286682</v>
      </c>
      <c r="G65" s="22">
        <f>IF(OR($A65="",$B65="",$C65=""),"",C65*'MPTO_working_3-way'!$I64)</f>
        <v>3.2758257375281783</v>
      </c>
      <c r="H65" s="17">
        <f>IF(OR($A65="",$B65="",$C65=""),"",'MPTO_working_3-way'!E64)</f>
        <v>2.3393528203597564</v>
      </c>
      <c r="I65" s="21">
        <f>IF(OR($A65="",$B65="",$C65=""),"",'MPTO_working_3-way'!F64)</f>
        <v>3.7285361531154608</v>
      </c>
      <c r="J65" s="22">
        <f>IF(OR($A65="",$B65="",$C65=""),"",'MPTO_working_3-way'!G64)</f>
        <v>3.2859113299825329</v>
      </c>
      <c r="K65" s="17">
        <f>IF(OR($A65="",$B65="",$C65=""),"",'OddsRatio_working_3-way'!H64)</f>
        <v>2.3465804395700354</v>
      </c>
      <c r="L65" s="21">
        <f>IF(OR($A65="",$B65="",$C65=""),"",'OddsRatio_working_3-way'!I64)</f>
        <v>3.714201198508353</v>
      </c>
      <c r="M65" s="22">
        <f>IF(OR($A65="",$B65="",$C65=""),"",'OddsRatio_working_3-way'!J64)</f>
        <v>3.2828746514585765</v>
      </c>
      <c r="N65" s="23">
        <f t="shared" si="16"/>
        <v>42.442760653138158</v>
      </c>
      <c r="O65" s="24">
        <f t="shared" si="17"/>
        <v>27.030584996970671</v>
      </c>
      <c r="P65" s="24">
        <f t="shared" si="18"/>
        <v>30.526654349891164</v>
      </c>
      <c r="Q65" t="s">
        <v>127</v>
      </c>
      <c r="R65" t="s">
        <v>164</v>
      </c>
      <c r="S65" t="s">
        <v>461</v>
      </c>
      <c r="T65" s="35">
        <v>100</v>
      </c>
      <c r="U65" s="35">
        <f t="shared" si="19"/>
        <v>51.456310679611654</v>
      </c>
      <c r="V65" s="35">
        <f t="shared" si="20"/>
        <v>71.428571428571431</v>
      </c>
      <c r="W65" s="35">
        <f t="shared" si="21"/>
        <v>73.821989528795811</v>
      </c>
      <c r="X65" s="35">
        <f t="shared" si="22"/>
        <v>54.749439042632766</v>
      </c>
      <c r="Y65" s="35">
        <f t="shared" si="23"/>
        <v>74.721699791592528</v>
      </c>
      <c r="Z65" s="35">
        <f t="shared" si="24"/>
        <v>77.115117891816922</v>
      </c>
      <c r="AA65" s="35">
        <f t="shared" si="25"/>
        <v>-3.2931283630211112</v>
      </c>
      <c r="AB65" s="35">
        <f t="shared" si="26"/>
        <v>-3.293128363021097</v>
      </c>
      <c r="AC65" s="35">
        <f t="shared" si="27"/>
        <v>-3.2931283630211112</v>
      </c>
      <c r="AF65">
        <v>1.98</v>
      </c>
      <c r="AG65">
        <v>1.89</v>
      </c>
      <c r="AJ65" t="s">
        <v>138</v>
      </c>
    </row>
    <row r="66" spans="1:36" ht="15" x14ac:dyDescent="0.25">
      <c r="A66">
        <v>2.06</v>
      </c>
      <c r="B66">
        <v>3.5</v>
      </c>
      <c r="C66">
        <v>3.82</v>
      </c>
      <c r="D66" s="20">
        <f t="shared" si="3"/>
        <v>3.2931283630211139E-2</v>
      </c>
      <c r="E66" s="17">
        <f>IF(OR($A66="",$B66="",$C66=""),"",A66*'MPTO_working_3-way'!$I65)</f>
        <v>2.1278384442782352</v>
      </c>
      <c r="F66" s="21">
        <f>IF(OR($A66="",$B66="",$C66=""),"",B66*'MPTO_working_3-way'!$I65)</f>
        <v>3.6152594927057389</v>
      </c>
      <c r="G66" s="22">
        <f>IF(OR($A66="",$B66="",$C66=""),"",C66*'MPTO_working_3-way'!$I65)</f>
        <v>3.9457975034674062</v>
      </c>
      <c r="H66" s="17">
        <f>IF(OR($A66="",$B66="",$C66=""),"",'MPTO_working_3-way'!E65)</f>
        <v>2.1076601280514247</v>
      </c>
      <c r="I66" s="21">
        <f>IF(OR($A66="",$B66="",$C66=""),"",'MPTO_working_3-way'!F65)</f>
        <v>3.6398421187105185</v>
      </c>
      <c r="J66" s="22">
        <f>IF(OR($A66="",$B66="",$C66=""),"",'MPTO_working_3-way'!G65)</f>
        <v>3.9871929739902519</v>
      </c>
      <c r="K66" s="17">
        <f>IF(OR($A66="",$B66="",$C66=""),"",'OddsRatio_working_3-way'!H65)</f>
        <v>2.115769382216222</v>
      </c>
      <c r="L66" s="21">
        <f>IF(OR($A66="",$B66="",$C66=""),"",'OddsRatio_working_3-way'!I65)</f>
        <v>3.6315315618307107</v>
      </c>
      <c r="M66" s="22">
        <f>IF(OR($A66="",$B66="",$C66=""),"",'OddsRatio_working_3-way'!J65)</f>
        <v>3.9683676017450424</v>
      </c>
      <c r="N66" s="23">
        <f t="shared" si="16"/>
        <v>46.996049098041418</v>
      </c>
      <c r="O66" s="24">
        <f t="shared" si="17"/>
        <v>27.660531754847234</v>
      </c>
      <c r="P66" s="24">
        <f t="shared" si="18"/>
        <v>25.343419147111344</v>
      </c>
      <c r="Q66" t="s">
        <v>130</v>
      </c>
      <c r="R66" t="s">
        <v>131</v>
      </c>
      <c r="S66" t="s">
        <v>461</v>
      </c>
      <c r="T66" s="35">
        <v>100</v>
      </c>
      <c r="U66" s="35">
        <f t="shared" si="19"/>
        <v>46.236559139784944</v>
      </c>
      <c r="V66" s="35">
        <f t="shared" si="20"/>
        <v>72.375690607734811</v>
      </c>
      <c r="W66" s="35">
        <f t="shared" si="21"/>
        <v>77.876106194690252</v>
      </c>
      <c r="X66" s="35">
        <f t="shared" si="22"/>
        <v>49.748203197574931</v>
      </c>
      <c r="Y66" s="35">
        <f t="shared" si="23"/>
        <v>75.88733466552479</v>
      </c>
      <c r="Z66" s="35">
        <f t="shared" si="24"/>
        <v>81.387750252480245</v>
      </c>
      <c r="AA66" s="35">
        <f t="shared" si="25"/>
        <v>-3.5116440577899866</v>
      </c>
      <c r="AB66" s="35">
        <f t="shared" si="26"/>
        <v>-3.5116440577899795</v>
      </c>
      <c r="AC66" s="35">
        <f t="shared" si="27"/>
        <v>-3.5116440577899937</v>
      </c>
      <c r="AF66">
        <v>2.2400000000000002</v>
      </c>
      <c r="AG66">
        <v>1.69</v>
      </c>
      <c r="AJ66" t="s">
        <v>138</v>
      </c>
    </row>
    <row r="67" spans="1:36" ht="15" x14ac:dyDescent="0.25">
      <c r="A67">
        <v>1.86</v>
      </c>
      <c r="B67">
        <v>3.62</v>
      </c>
      <c r="C67">
        <v>4.5199999999999996</v>
      </c>
      <c r="D67" s="20">
        <f t="shared" si="3"/>
        <v>3.5116440577899866E-2</v>
      </c>
      <c r="E67" s="17">
        <f>IF(OR($A67="",$B67="",$C67=""),"",A67*'MPTO_working_3-way'!$I66)</f>
        <v>1.9253165794748939</v>
      </c>
      <c r="F67" s="21">
        <f>IF(OR($A67="",$B67="",$C67=""),"",B67*'MPTO_working_3-way'!$I66)</f>
        <v>3.7471215148919974</v>
      </c>
      <c r="G67" s="22">
        <f>IF(OR($A67="",$B67="",$C67=""),"",C67*'MPTO_working_3-way'!$I66)</f>
        <v>4.6787263114121069</v>
      </c>
      <c r="H67" s="17">
        <f>IF(OR($A67="",$B67="",$C67=""),"",'MPTO_working_3-way'!E66)</f>
        <v>1.9013975957248446</v>
      </c>
      <c r="I67" s="21">
        <f>IF(OR($A67="",$B67="",$C67=""),"",'MPTO_working_3-way'!F66)</f>
        <v>3.7801807686243749</v>
      </c>
      <c r="J67" s="22">
        <f>IF(OR($A67="",$B67="",$C67=""),"",'MPTO_working_3-way'!G66)</f>
        <v>4.7725075041043628</v>
      </c>
      <c r="K67" s="17">
        <f>IF(OR($A67="",$B67="",$C67=""),"",'OddsRatio_working_3-way'!H66)</f>
        <v>1.9104535867785566</v>
      </c>
      <c r="L67" s="21">
        <f>IF(OR($A67="",$B67="",$C67=""),"",'OddsRatio_working_3-way'!I66)</f>
        <v>3.7737074387904848</v>
      </c>
      <c r="M67" s="22">
        <f>IF(OR($A67="",$B67="",$C67=""),"",'OddsRatio_working_3-way'!J66)</f>
        <v>4.7265077040238577</v>
      </c>
      <c r="N67" s="23">
        <f t="shared" si="16"/>
        <v>51.939510138781309</v>
      </c>
      <c r="O67" s="24">
        <f t="shared" si="17"/>
        <v>26.68715161826885</v>
      </c>
      <c r="P67" s="24">
        <f t="shared" si="18"/>
        <v>21.373338242949835</v>
      </c>
      <c r="Q67" t="s">
        <v>132</v>
      </c>
      <c r="R67" t="s">
        <v>116</v>
      </c>
      <c r="S67" t="s">
        <v>461</v>
      </c>
      <c r="T67" s="35">
        <v>100</v>
      </c>
      <c r="U67" s="35">
        <f t="shared" si="19"/>
        <v>49.748743718592962</v>
      </c>
      <c r="V67" s="35">
        <f t="shared" si="20"/>
        <v>71.671388101982998</v>
      </c>
      <c r="W67" s="35">
        <f t="shared" si="21"/>
        <v>75.124378109452735</v>
      </c>
      <c r="X67" s="35">
        <f t="shared" si="22"/>
        <v>53.204233788564267</v>
      </c>
      <c r="Y67" s="35">
        <f t="shared" si="23"/>
        <v>75.126878171954289</v>
      </c>
      <c r="Z67" s="35">
        <f t="shared" si="24"/>
        <v>78.579868179424025</v>
      </c>
      <c r="AA67" s="35">
        <f t="shared" si="25"/>
        <v>-3.4554900699713045</v>
      </c>
      <c r="AB67" s="35">
        <f t="shared" si="26"/>
        <v>-3.4554900699712903</v>
      </c>
      <c r="AC67" s="35">
        <f t="shared" si="27"/>
        <v>-3.4554900699712903</v>
      </c>
      <c r="AF67">
        <v>2.1</v>
      </c>
      <c r="AG67">
        <v>1.78</v>
      </c>
      <c r="AJ67" t="s">
        <v>138</v>
      </c>
    </row>
    <row r="68" spans="1:36" ht="15" x14ac:dyDescent="0.25">
      <c r="A68">
        <v>1.99</v>
      </c>
      <c r="B68">
        <v>3.53</v>
      </c>
      <c r="C68">
        <v>4.0199999999999996</v>
      </c>
      <c r="D68" s="20">
        <f t="shared" ref="D68:D131" si="28">IF(OR($A68="",$B68="",$C68=""),"",(1/A68)+(1/B68)+(1/C68)-1)</f>
        <v>3.4554900699713009E-2</v>
      </c>
      <c r="E68" s="17">
        <f>IF(OR($A68="",$B68="",$C68=""),"",A68*'MPTO_working_3-way'!$I67)</f>
        <v>2.0587642523924288</v>
      </c>
      <c r="F68" s="21">
        <f>IF(OR($A68="",$B68="",$C68=""),"",B68*'MPTO_working_3-way'!$I67)</f>
        <v>3.6519787994699868</v>
      </c>
      <c r="G68" s="22">
        <f>IF(OR($A68="",$B68="",$C68=""),"",C68*'MPTO_working_3-way'!$I67)</f>
        <v>4.1589107008128456</v>
      </c>
      <c r="H68" s="17">
        <f>IF(OR($A68="",$B68="",$C68=""),"",'MPTO_working_3-way'!E67)</f>
        <v>2.0366836767982996</v>
      </c>
      <c r="I68" s="21">
        <f>IF(OR($A68="",$B68="",$C68=""),"",'MPTO_working_3-way'!F67)</f>
        <v>3.6796115324132281</v>
      </c>
      <c r="J68" s="22">
        <f>IF(OR($A68="",$B68="",$C68=""),"",'MPTO_working_3-way'!G67)</f>
        <v>4.2151777658342535</v>
      </c>
      <c r="K68" s="17">
        <f>IF(OR($A68="",$B68="",$C68=""),"",'OddsRatio_working_3-way'!H67)</f>
        <v>2.0453750548869376</v>
      </c>
      <c r="L68" s="21">
        <f>IF(OR($A68="",$B68="",$C68=""),"",'OddsRatio_working_3-way'!I67)</f>
        <v>3.6715140291555075</v>
      </c>
      <c r="M68" s="22">
        <f>IF(OR($A68="",$B68="",$C68=""),"",'OddsRatio_working_3-way'!J67)</f>
        <v>4.1889218846045964</v>
      </c>
      <c r="N68" s="23">
        <f t="shared" si="16"/>
        <v>48.572827065455876</v>
      </c>
      <c r="O68" s="24">
        <f t="shared" si="17"/>
        <v>27.382415257863229</v>
      </c>
      <c r="P68" s="24">
        <f t="shared" si="18"/>
        <v>24.044757676680899</v>
      </c>
      <c r="Q68" t="s">
        <v>119</v>
      </c>
      <c r="R68" t="s">
        <v>124</v>
      </c>
      <c r="S68" t="s">
        <v>461</v>
      </c>
      <c r="T68" s="35">
        <v>100</v>
      </c>
      <c r="U68" s="35">
        <f t="shared" si="19"/>
        <v>69.040247678018574</v>
      </c>
      <c r="V68" s="35">
        <f t="shared" si="20"/>
        <v>72.602739726027394</v>
      </c>
      <c r="W68" s="35">
        <f t="shared" si="21"/>
        <v>53.917050691244242</v>
      </c>
      <c r="X68" s="35">
        <f t="shared" si="22"/>
        <v>73.480209582728364</v>
      </c>
      <c r="Y68" s="35">
        <f t="shared" si="23"/>
        <v>77.042701630737184</v>
      </c>
      <c r="Z68" s="35">
        <f t="shared" si="24"/>
        <v>58.357012595954025</v>
      </c>
      <c r="AA68" s="35">
        <f t="shared" si="25"/>
        <v>-4.43996190470979</v>
      </c>
      <c r="AB68" s="35">
        <f t="shared" si="26"/>
        <v>-4.43996190470979</v>
      </c>
      <c r="AC68" s="35">
        <f t="shared" si="27"/>
        <v>-4.4399619047097829</v>
      </c>
      <c r="AF68">
        <v>1.98</v>
      </c>
      <c r="AG68">
        <v>1.89</v>
      </c>
      <c r="AJ68" t="s">
        <v>138</v>
      </c>
    </row>
    <row r="69" spans="1:36" ht="15" x14ac:dyDescent="0.25">
      <c r="A69">
        <v>3.23</v>
      </c>
      <c r="B69">
        <v>3.65</v>
      </c>
      <c r="C69">
        <v>2.17</v>
      </c>
      <c r="D69" s="20">
        <f t="shared" si="28"/>
        <v>4.4399619047097882E-2</v>
      </c>
      <c r="E69" s="17">
        <f>IF(OR($A69="",$B69="",$C69=""),"",A69*'MPTO_working_3-way'!$I68)</f>
        <v>3.3734107695221263</v>
      </c>
      <c r="F69" s="21">
        <f>IF(OR($A69="",$B69="",$C69=""),"",B69*'MPTO_working_3-way'!$I68)</f>
        <v>3.8120586095219071</v>
      </c>
      <c r="G69" s="22">
        <f>IF(OR($A69="",$B69="",$C69=""),"",C69*'MPTO_working_3-way'!$I68)</f>
        <v>2.2663471733322025</v>
      </c>
      <c r="H69" s="17">
        <f>IF(OR($A69="",$B69="",$C69=""),"",'MPTO_working_3-way'!E68)</f>
        <v>3.3921572960558199</v>
      </c>
      <c r="I69" s="21">
        <f>IF(OR($A69="",$B69="",$C69=""),"",'MPTO_working_3-way'!F68)</f>
        <v>3.858430634522481</v>
      </c>
      <c r="J69" s="22">
        <f>IF(OR($A69="",$B69="",$C69=""),"",'MPTO_working_3-way'!G68)</f>
        <v>2.2420035688188005</v>
      </c>
      <c r="K69" s="17">
        <f>IF(OR($A69="",$B69="",$C69=""),"",'OddsRatio_working_3-way'!H68)</f>
        <v>3.3865297973777539</v>
      </c>
      <c r="L69" s="21">
        <f>IF(OR($A69="",$B69="",$C69=""),"",'OddsRatio_working_3-way'!I68)</f>
        <v>3.836010745762803</v>
      </c>
      <c r="M69" s="22">
        <f>IF(OR($A69="",$B69="",$C69=""),"",'OddsRatio_working_3-way'!J68)</f>
        <v>2.2521254990726334</v>
      </c>
      <c r="N69" s="23">
        <f t="shared" ref="N69:N132" si="29">(1/E69)* 100</f>
        <v>29.643588294515904</v>
      </c>
      <c r="O69" s="24">
        <f t="shared" ref="O69:O132" si="30">(1/F69)* 100</f>
        <v>26.232545257886681</v>
      </c>
      <c r="P69" s="24">
        <f t="shared" ref="P69:P132" si="31">(1/G69)* 100</f>
        <v>44.123866447597408</v>
      </c>
      <c r="Q69" t="s">
        <v>139</v>
      </c>
      <c r="R69" t="s">
        <v>156</v>
      </c>
      <c r="S69" t="s">
        <v>461</v>
      </c>
      <c r="T69" s="35">
        <v>100</v>
      </c>
      <c r="U69" s="35">
        <f t="shared" ref="U69:U132" si="32">(1/A70)*((T69*A70)-T69)</f>
        <v>54.751131221719454</v>
      </c>
      <c r="V69" s="35">
        <f t="shared" ref="V69:V132" si="33">(1/B70)*((T69*B70)-T69)</f>
        <v>70.149253731343279</v>
      </c>
      <c r="W69" s="35">
        <f t="shared" ref="W69:W132" si="34">(1/C70)*((T69*C70)-T69)</f>
        <v>70.588235294117652</v>
      </c>
      <c r="X69" s="35">
        <f t="shared" ref="X69:X132" si="35">((1/B70)+(1/C70))*T69</f>
        <v>59.262510974539076</v>
      </c>
      <c r="Y69" s="35">
        <f t="shared" ref="Y69:Y132" si="36">((1/A70)+(1/C70))*T69</f>
        <v>74.660633484162901</v>
      </c>
      <c r="Z69" s="35">
        <f t="shared" ref="Z69:Z132" si="37">((1/A70)+(1/B70))*T69</f>
        <v>75.099615046937245</v>
      </c>
      <c r="AA69" s="35">
        <f t="shared" ref="AA69:AA132" si="38">U69-X69</f>
        <v>-4.5113797528196216</v>
      </c>
      <c r="AB69" s="35">
        <f t="shared" ref="AB69:AB132" si="39">V69-Y69</f>
        <v>-4.5113797528196216</v>
      </c>
      <c r="AC69" s="35">
        <f t="shared" ref="AC69:AC132" si="40">W69-Z69</f>
        <v>-4.5113797528195931</v>
      </c>
      <c r="AF69">
        <v>1.78</v>
      </c>
      <c r="AG69">
        <v>2.06</v>
      </c>
      <c r="AJ69" t="s">
        <v>163</v>
      </c>
    </row>
    <row r="70" spans="1:36" ht="15" x14ac:dyDescent="0.25">
      <c r="A70">
        <v>2.21</v>
      </c>
      <c r="B70">
        <v>3.35</v>
      </c>
      <c r="C70">
        <v>3.4</v>
      </c>
      <c r="D70" s="20">
        <f t="shared" si="28"/>
        <v>4.5113797528196109E-2</v>
      </c>
      <c r="E70" s="17">
        <f>IF(OR($A70="",$B70="",$C70=""),"",A70*'MPTO_working_3-way'!$I69)</f>
        <v>2.3097014925373132</v>
      </c>
      <c r="F70" s="21">
        <f>IF(OR($A70="",$B70="",$C70=""),"",B70*'MPTO_working_3-way'!$I69)</f>
        <v>3.501131221719457</v>
      </c>
      <c r="G70" s="22">
        <f>IF(OR($A70="",$B70="",$C70=""),"",C70*'MPTO_working_3-way'!$I69)</f>
        <v>3.5533869115958665</v>
      </c>
      <c r="H70" s="17">
        <f>IF(OR($A70="",$B70="",$C70=""),"",'MPTO_working_3-way'!E69)</f>
        <v>2.2859715932482501</v>
      </c>
      <c r="I70" s="21">
        <f>IF(OR($A70="",$B70="",$C70=""),"",'MPTO_working_3-way'!F69)</f>
        <v>3.5277160101651845</v>
      </c>
      <c r="J70" s="22">
        <f>IF(OR($A70="",$B70="",$C70=""),"",'MPTO_working_3-way'!G69)</f>
        <v>3.5832056142615145</v>
      </c>
      <c r="K70" s="17">
        <f>IF(OR($A70="",$B70="",$C70=""),"",'OddsRatio_working_3-way'!H69)</f>
        <v>2.2958765008065396</v>
      </c>
      <c r="L70" s="21">
        <f>IF(OR($A70="",$B70="",$C70=""),"",'OddsRatio_working_3-way'!I69)</f>
        <v>3.5167849395829496</v>
      </c>
      <c r="M70" s="22">
        <f>IF(OR($A70="",$B70="",$C70=""),"",'OddsRatio_working_3-way'!J69)</f>
        <v>3.5703335553187561</v>
      </c>
      <c r="N70" s="23">
        <f t="shared" si="29"/>
        <v>43.295638126009699</v>
      </c>
      <c r="O70" s="24">
        <f t="shared" si="30"/>
        <v>28.562197092084006</v>
      </c>
      <c r="P70" s="24">
        <f t="shared" si="31"/>
        <v>28.142164781906303</v>
      </c>
      <c r="Q70" t="s">
        <v>141</v>
      </c>
      <c r="R70" t="s">
        <v>162</v>
      </c>
      <c r="S70" t="s">
        <v>461</v>
      </c>
      <c r="T70" s="35">
        <v>100</v>
      </c>
      <c r="U70" s="35">
        <f t="shared" si="32"/>
        <v>63.768115942028999</v>
      </c>
      <c r="V70" s="35">
        <f t="shared" si="33"/>
        <v>73.40425531914893</v>
      </c>
      <c r="W70" s="35">
        <f t="shared" si="34"/>
        <v>58.333333333333336</v>
      </c>
      <c r="X70" s="35">
        <f t="shared" si="35"/>
        <v>68.262411347517741</v>
      </c>
      <c r="Y70" s="35">
        <f t="shared" si="36"/>
        <v>77.898550724637687</v>
      </c>
      <c r="Z70" s="35">
        <f t="shared" si="37"/>
        <v>62.827628738822085</v>
      </c>
      <c r="AA70" s="35">
        <f t="shared" si="38"/>
        <v>-4.4942954054887423</v>
      </c>
      <c r="AB70" s="35">
        <f t="shared" si="39"/>
        <v>-4.4942954054887565</v>
      </c>
      <c r="AC70" s="35">
        <f t="shared" si="40"/>
        <v>-4.4942954054887494</v>
      </c>
      <c r="AF70">
        <v>2.0699999999999998</v>
      </c>
      <c r="AG70">
        <v>1.77</v>
      </c>
      <c r="AJ70" t="s">
        <v>163</v>
      </c>
    </row>
    <row r="71" spans="1:36" ht="15" x14ac:dyDescent="0.25">
      <c r="A71">
        <v>2.76</v>
      </c>
      <c r="B71">
        <v>3.76</v>
      </c>
      <c r="C71">
        <v>2.4</v>
      </c>
      <c r="D71" s="20">
        <f t="shared" si="28"/>
        <v>4.4942954054887574E-2</v>
      </c>
      <c r="E71" s="17">
        <f>IF(OR($A71="",$B71="",$C71=""),"",A71*'MPTO_working_3-way'!$I70)</f>
        <v>2.8840425531914895</v>
      </c>
      <c r="F71" s="21">
        <f>IF(OR($A71="",$B71="",$C71=""),"",B71*'MPTO_working_3-way'!$I70)</f>
        <v>3.9289855072463769</v>
      </c>
      <c r="G71" s="22">
        <f>IF(OR($A71="",$B71="",$C71=""),"",C71*'MPTO_working_3-way'!$I70)</f>
        <v>2.50786308973173</v>
      </c>
      <c r="H71" s="17">
        <f>IF(OR($A71="",$B71="",$C71=""),"",'MPTO_working_3-way'!E70)</f>
        <v>2.8790412073684992</v>
      </c>
      <c r="I71" s="21">
        <f>IF(OR($A71="",$B71="",$C71=""),"",'MPTO_working_3-way'!F70)</f>
        <v>3.9844373912153168</v>
      </c>
      <c r="J71" s="22">
        <f>IF(OR($A71="",$B71="",$C71=""),"",'MPTO_working_3-way'!G70)</f>
        <v>2.4895087001023541</v>
      </c>
      <c r="K71" s="17">
        <f>IF(OR($A71="",$B71="",$C71=""),"",'OddsRatio_working_3-way'!H70)</f>
        <v>2.8835353618213411</v>
      </c>
      <c r="L71" s="21">
        <f>IF(OR($A71="",$B71="",$C71=""),"",'OddsRatio_working_3-way'!I70)</f>
        <v>3.9537259083107408</v>
      </c>
      <c r="M71" s="22">
        <f>IF(OR($A71="",$B71="",$C71=""),"",'OddsRatio_working_3-way'!J70)</f>
        <v>2.498266765085158</v>
      </c>
      <c r="N71" s="23">
        <f t="shared" si="29"/>
        <v>34.673552194762081</v>
      </c>
      <c r="O71" s="24">
        <f t="shared" si="30"/>
        <v>25.451862781261525</v>
      </c>
      <c r="P71" s="24">
        <f t="shared" si="31"/>
        <v>39.874585023976387</v>
      </c>
      <c r="Q71" t="s">
        <v>143</v>
      </c>
      <c r="R71" t="s">
        <v>160</v>
      </c>
      <c r="S71" t="s">
        <v>461</v>
      </c>
      <c r="T71" s="35">
        <v>100</v>
      </c>
      <c r="U71" s="35">
        <f t="shared" si="32"/>
        <v>36.708860759493668</v>
      </c>
      <c r="V71" s="35">
        <f t="shared" si="33"/>
        <v>77.220956719817764</v>
      </c>
      <c r="W71" s="35">
        <f t="shared" si="34"/>
        <v>80.98859315589354</v>
      </c>
      <c r="X71" s="35">
        <f t="shared" si="35"/>
        <v>41.790450124288704</v>
      </c>
      <c r="Y71" s="35">
        <f t="shared" si="36"/>
        <v>82.302546084612786</v>
      </c>
      <c r="Z71" s="35">
        <f t="shared" si="37"/>
        <v>86.070182520688547</v>
      </c>
      <c r="AA71" s="35">
        <f t="shared" si="38"/>
        <v>-5.0815893647950361</v>
      </c>
      <c r="AB71" s="35">
        <f t="shared" si="39"/>
        <v>-5.0815893647950219</v>
      </c>
      <c r="AC71" s="35">
        <f t="shared" si="40"/>
        <v>-5.0815893647950077</v>
      </c>
      <c r="AF71">
        <v>1.71</v>
      </c>
      <c r="AG71">
        <v>2.16</v>
      </c>
      <c r="AJ71" t="s">
        <v>163</v>
      </c>
    </row>
    <row r="72" spans="1:36" ht="15" x14ac:dyDescent="0.25">
      <c r="A72">
        <v>1.58</v>
      </c>
      <c r="B72">
        <v>4.3899999999999997</v>
      </c>
      <c r="C72">
        <v>5.26</v>
      </c>
      <c r="D72" s="20">
        <f t="shared" si="28"/>
        <v>5.0815893647950139E-2</v>
      </c>
      <c r="E72" s="17">
        <f>IF(OR($A72="",$B72="",$C72=""),"",A72*'MPTO_working_3-way'!$I71)</f>
        <v>1.6602891119637613</v>
      </c>
      <c r="F72" s="21">
        <f>IF(OR($A72="",$B72="",$C72=""),"",B72*'MPTO_working_3-way'!$I71)</f>
        <v>4.6130817731145006</v>
      </c>
      <c r="G72" s="22">
        <f>IF(OR($A72="",$B72="",$C72=""),"",C72*'MPTO_working_3-way'!$I71)</f>
        <v>5.5272916005882173</v>
      </c>
      <c r="H72" s="17">
        <f>IF(OR($A72="",$B72="",$C72=""),"",'MPTO_working_3-way'!E71)</f>
        <v>1.6234484103965738</v>
      </c>
      <c r="I72" s="21">
        <f>IF(OR($A72="",$B72="",$C72=""),"",'MPTO_working_3-way'!F71)</f>
        <v>4.742667563088828</v>
      </c>
      <c r="J72" s="22">
        <f>IF(OR($A72="",$B72="",$C72=""),"",'MPTO_working_3-way'!G71)</f>
        <v>5.774490978765483</v>
      </c>
      <c r="K72" s="17">
        <f>IF(OR($A72="",$B72="",$C72=""),"",'OddsRatio_working_3-way'!H71)</f>
        <v>1.6354893374690613</v>
      </c>
      <c r="L72" s="21">
        <f>IF(OR($A72="",$B72="",$C72=""),"",'OddsRatio_working_3-way'!I71)</f>
        <v>4.714325610379511</v>
      </c>
      <c r="M72" s="22">
        <f>IF(OR($A72="",$B72="",$C72=""),"",'OddsRatio_working_3-way'!J71)</f>
        <v>5.6675596165831035</v>
      </c>
      <c r="N72" s="23">
        <f t="shared" si="29"/>
        <v>60.230473885190825</v>
      </c>
      <c r="O72" s="24">
        <f t="shared" si="30"/>
        <v>21.677482628383036</v>
      </c>
      <c r="P72" s="24">
        <f t="shared" si="31"/>
        <v>18.092043486426146</v>
      </c>
      <c r="Q72" t="s">
        <v>145</v>
      </c>
      <c r="R72" t="s">
        <v>150</v>
      </c>
      <c r="S72" t="s">
        <v>461</v>
      </c>
      <c r="T72" s="35">
        <v>100</v>
      </c>
      <c r="U72" s="35">
        <f t="shared" si="32"/>
        <v>59.514170040485837</v>
      </c>
      <c r="V72" s="35">
        <f t="shared" si="33"/>
        <v>74.489795918367349</v>
      </c>
      <c r="W72" s="35">
        <f t="shared" si="34"/>
        <v>61.538461538461533</v>
      </c>
      <c r="X72" s="35">
        <f t="shared" si="35"/>
        <v>63.971742543171104</v>
      </c>
      <c r="Y72" s="35">
        <f t="shared" si="36"/>
        <v>78.94736842105263</v>
      </c>
      <c r="Z72" s="35">
        <f t="shared" si="37"/>
        <v>65.996034041146828</v>
      </c>
      <c r="AA72" s="35">
        <f t="shared" si="38"/>
        <v>-4.4575725026852666</v>
      </c>
      <c r="AB72" s="35">
        <f t="shared" si="39"/>
        <v>-4.4575725026852808</v>
      </c>
      <c r="AC72" s="35">
        <f t="shared" si="40"/>
        <v>-4.457572502685295</v>
      </c>
      <c r="AF72">
        <v>1.69</v>
      </c>
      <c r="AG72">
        <v>2.19</v>
      </c>
      <c r="AJ72" t="s">
        <v>163</v>
      </c>
    </row>
    <row r="73" spans="1:36" ht="15" x14ac:dyDescent="0.25">
      <c r="A73">
        <v>2.4700000000000002</v>
      </c>
      <c r="B73">
        <v>3.92</v>
      </c>
      <c r="C73">
        <v>2.6</v>
      </c>
      <c r="D73" s="20">
        <f t="shared" si="28"/>
        <v>4.4575725026852808E-2</v>
      </c>
      <c r="E73" s="17">
        <f>IF(OR($A73="",$B73="",$C73=""),"",A73*'MPTO_working_3-way'!$I72)</f>
        <v>2.5801020408163264</v>
      </c>
      <c r="F73" s="21">
        <f>IF(OR($A73="",$B73="",$C73=""),"",B73*'MPTO_working_3-way'!$I72)</f>
        <v>4.094736842105263</v>
      </c>
      <c r="G73" s="22">
        <f>IF(OR($A73="",$B73="",$C73=""),"",C73*'MPTO_working_3-way'!$I72)</f>
        <v>2.7158968850698173</v>
      </c>
      <c r="H73" s="17">
        <f>IF(OR($A73="",$B73="",$C73=""),"",'MPTO_working_3-way'!E72)</f>
        <v>2.5641043748455208</v>
      </c>
      <c r="I73" s="21">
        <f>IF(OR($A73="",$B73="",$C73=""),"",'MPTO_working_3-way'!F72)</f>
        <v>4.1624441132637848</v>
      </c>
      <c r="J73" s="22">
        <f>IF(OR($A73="",$B73="",$C73=""),"",'MPTO_working_3-way'!G72)</f>
        <v>2.7044802800640575</v>
      </c>
      <c r="K73" s="17">
        <f>IF(OR($A73="",$B73="",$C73=""),"",'OddsRatio_working_3-way'!H72)</f>
        <v>2.57255749385667</v>
      </c>
      <c r="L73" s="21">
        <f>IF(OR($A73="",$B73="",$C73=""),"",'OddsRatio_working_3-way'!I72)</f>
        <v>4.1237196476608684</v>
      </c>
      <c r="M73" s="22">
        <f>IF(OR($A73="",$B73="",$C73=""),"",'OddsRatio_working_3-way'!J72)</f>
        <v>2.7116272041977365</v>
      </c>
      <c r="N73" s="23">
        <f t="shared" si="29"/>
        <v>38.758157010085029</v>
      </c>
      <c r="O73" s="24">
        <f t="shared" si="30"/>
        <v>24.421593830334189</v>
      </c>
      <c r="P73" s="24">
        <f t="shared" si="31"/>
        <v>36.820249159580783</v>
      </c>
      <c r="Q73" t="s">
        <v>147</v>
      </c>
      <c r="R73" t="s">
        <v>146</v>
      </c>
      <c r="S73" t="s">
        <v>461</v>
      </c>
      <c r="T73" s="35">
        <v>100</v>
      </c>
      <c r="U73" s="35">
        <f t="shared" si="32"/>
        <v>74.160206718346245</v>
      </c>
      <c r="V73" s="35">
        <f t="shared" si="33"/>
        <v>75.550122249388764</v>
      </c>
      <c r="W73" s="35">
        <f t="shared" si="34"/>
        <v>45.652173913043477</v>
      </c>
      <c r="X73" s="35">
        <f t="shared" si="35"/>
        <v>78.797703837567767</v>
      </c>
      <c r="Y73" s="35">
        <f t="shared" si="36"/>
        <v>80.187619368610257</v>
      </c>
      <c r="Z73" s="35">
        <f t="shared" si="37"/>
        <v>50.289671032264991</v>
      </c>
      <c r="AA73" s="35">
        <f t="shared" si="38"/>
        <v>-4.6374971192215213</v>
      </c>
      <c r="AB73" s="35">
        <f t="shared" si="39"/>
        <v>-4.6374971192214929</v>
      </c>
      <c r="AC73" s="35">
        <f t="shared" si="40"/>
        <v>-4.6374971192215142</v>
      </c>
      <c r="AF73">
        <v>1.56</v>
      </c>
      <c r="AG73">
        <v>2.4700000000000002</v>
      </c>
      <c r="AJ73" t="s">
        <v>163</v>
      </c>
    </row>
    <row r="74" spans="1:36" ht="15" x14ac:dyDescent="0.25">
      <c r="A74">
        <v>3.87</v>
      </c>
      <c r="B74">
        <v>4.09</v>
      </c>
      <c r="C74">
        <v>1.84</v>
      </c>
      <c r="D74" s="20">
        <f t="shared" si="28"/>
        <v>4.6374971192215231E-2</v>
      </c>
      <c r="E74" s="17">
        <f>IF(OR($A74="",$B74="",$C74=""),"",A74*'MPTO_working_3-way'!$I73)</f>
        <v>4.0494711385138729</v>
      </c>
      <c r="F74" s="21">
        <f>IF(OR($A74="",$B74="",$C74=""),"",B74*'MPTO_working_3-way'!$I73)</f>
        <v>4.2796736321761601</v>
      </c>
      <c r="G74" s="22">
        <f>IF(OR($A74="",$B74="",$C74=""),"",C74*'MPTO_working_3-way'!$I73)</f>
        <v>1.9253299469936762</v>
      </c>
      <c r="H74" s="17">
        <f>IF(OR($A74="",$B74="",$C74=""),"",'MPTO_working_3-way'!E73)</f>
        <v>4.1162493171166235</v>
      </c>
      <c r="I74" s="21">
        <f>IF(OR($A74="",$B74="",$C74=""),"",'MPTO_working_3-way'!F73)</f>
        <v>4.3660409482978322</v>
      </c>
      <c r="J74" s="22">
        <f>IF(OR($A74="",$B74="",$C74=""),"",'MPTO_working_3-way'!G73)</f>
        <v>1.89386788199454</v>
      </c>
      <c r="K74" s="17">
        <f>IF(OR($A74="",$B74="",$C74=""),"",'OddsRatio_working_3-way'!H73)</f>
        <v>4.0936165304925982</v>
      </c>
      <c r="L74" s="21">
        <f>IF(OR($A74="",$B74="",$C74=""),"",'OddsRatio_working_3-way'!I73)</f>
        <v>4.3307578673247837</v>
      </c>
      <c r="M74" s="22">
        <f>IF(OR($A74="",$B74="",$C74=""),"",'OddsRatio_working_3-way'!J73)</f>
        <v>1.90544874063198</v>
      </c>
      <c r="N74" s="23">
        <f t="shared" si="29"/>
        <v>24.69458271943612</v>
      </c>
      <c r="O74" s="24">
        <f t="shared" si="30"/>
        <v>23.366267756532466</v>
      </c>
      <c r="P74" s="24">
        <f t="shared" si="31"/>
        <v>51.9391495240314</v>
      </c>
      <c r="Q74" t="s">
        <v>161</v>
      </c>
      <c r="R74" t="s">
        <v>140</v>
      </c>
      <c r="S74" t="s">
        <v>461</v>
      </c>
      <c r="T74" s="35">
        <v>100</v>
      </c>
      <c r="U74" s="35">
        <f t="shared" si="32"/>
        <v>61.389961389961393</v>
      </c>
      <c r="V74" s="35">
        <f t="shared" si="33"/>
        <v>70.414201183431956</v>
      </c>
      <c r="W74" s="35">
        <f t="shared" si="34"/>
        <v>63.768115942028999</v>
      </c>
      <c r="X74" s="35">
        <f t="shared" si="35"/>
        <v>65.817682874539059</v>
      </c>
      <c r="Y74" s="35">
        <f t="shared" si="36"/>
        <v>74.84192266800963</v>
      </c>
      <c r="Z74" s="35">
        <f t="shared" si="37"/>
        <v>68.195837426606658</v>
      </c>
      <c r="AA74" s="35">
        <f t="shared" si="38"/>
        <v>-4.4277214845776669</v>
      </c>
      <c r="AB74" s="35">
        <f t="shared" si="39"/>
        <v>-4.427721484577674</v>
      </c>
      <c r="AC74" s="35">
        <f t="shared" si="40"/>
        <v>-4.4277214845776598</v>
      </c>
      <c r="AF74">
        <v>1.68</v>
      </c>
      <c r="AG74">
        <v>2.2000000000000002</v>
      </c>
      <c r="AJ74" t="s">
        <v>163</v>
      </c>
    </row>
    <row r="75" spans="1:36" ht="15" x14ac:dyDescent="0.25">
      <c r="A75">
        <v>2.59</v>
      </c>
      <c r="B75">
        <v>3.38</v>
      </c>
      <c r="C75">
        <v>2.76</v>
      </c>
      <c r="D75" s="20">
        <f t="shared" si="28"/>
        <v>4.4277214845776847E-2</v>
      </c>
      <c r="E75" s="17">
        <f>IF(OR($A75="",$B75="",$C75=""),"",A75*'MPTO_working_3-way'!$I74)</f>
        <v>2.7046779864505619</v>
      </c>
      <c r="F75" s="21">
        <f>IF(OR($A75="",$B75="",$C75=""),"",B75*'MPTO_working_3-way'!$I74)</f>
        <v>3.5296569861787255</v>
      </c>
      <c r="G75" s="22">
        <f>IF(OR($A75="",$B75="",$C75=""),"",C75*'MPTO_working_3-way'!$I74)</f>
        <v>2.882205112974344</v>
      </c>
      <c r="H75" s="17">
        <f>IF(OR($A75="",$B75="",$C75=""),"",'MPTO_working_3-way'!E74)</f>
        <v>2.6929403246889505</v>
      </c>
      <c r="I75" s="21">
        <f>IF(OR($A75="",$B75="",$C75=""),"",'MPTO_working_3-way'!F74)</f>
        <v>3.5574665753669921</v>
      </c>
      <c r="J75" s="22">
        <f>IF(OR($A75="",$B75="",$C75=""),"",'MPTO_working_3-way'!G74)</f>
        <v>2.8772029713895946</v>
      </c>
      <c r="K75" s="17">
        <f>IF(OR($A75="",$B75="",$C75=""),"",'OddsRatio_working_3-way'!H74)</f>
        <v>2.6987054348597916</v>
      </c>
      <c r="L75" s="21">
        <f>IF(OR($A75="",$B75="",$C75=""),"",'OddsRatio_working_3-way'!I74)</f>
        <v>3.5427163112995625</v>
      </c>
      <c r="M75" s="22">
        <f>IF(OR($A75="",$B75="",$C75=""),"",'OddsRatio_working_3-way'!J74)</f>
        <v>2.8803280285240458</v>
      </c>
      <c r="N75" s="23">
        <f t="shared" si="29"/>
        <v>36.972978114571525</v>
      </c>
      <c r="O75" s="24">
        <f t="shared" si="30"/>
        <v>28.331364886609538</v>
      </c>
      <c r="P75" s="24">
        <f t="shared" si="31"/>
        <v>34.695656998818933</v>
      </c>
      <c r="Q75" t="s">
        <v>151</v>
      </c>
      <c r="R75" t="s">
        <v>154</v>
      </c>
      <c r="S75" t="s">
        <v>461</v>
      </c>
      <c r="T75" s="35">
        <v>100</v>
      </c>
      <c r="U75" s="35">
        <f t="shared" si="32"/>
        <v>59.839357429718881</v>
      </c>
      <c r="V75" s="35">
        <f t="shared" si="33"/>
        <v>70.930232558139537</v>
      </c>
      <c r="W75" s="35">
        <f t="shared" si="34"/>
        <v>64.912280701754383</v>
      </c>
      <c r="X75" s="35">
        <f t="shared" si="35"/>
        <v>64.15748674010608</v>
      </c>
      <c r="Y75" s="35">
        <f t="shared" si="36"/>
        <v>75.248361868526729</v>
      </c>
      <c r="Z75" s="35">
        <f t="shared" si="37"/>
        <v>69.23041001214159</v>
      </c>
      <c r="AA75" s="35">
        <f t="shared" si="38"/>
        <v>-4.3181293103871994</v>
      </c>
      <c r="AB75" s="35">
        <f t="shared" si="39"/>
        <v>-4.3181293103871923</v>
      </c>
      <c r="AC75" s="35">
        <f t="shared" si="40"/>
        <v>-4.3181293103872065</v>
      </c>
      <c r="AF75">
        <v>2.0499999999999998</v>
      </c>
      <c r="AG75">
        <v>1.79</v>
      </c>
      <c r="AJ75" t="s">
        <v>163</v>
      </c>
    </row>
    <row r="76" spans="1:36" ht="15" x14ac:dyDescent="0.25">
      <c r="A76">
        <v>2.4900000000000002</v>
      </c>
      <c r="B76">
        <v>3.44</v>
      </c>
      <c r="C76">
        <v>2.85</v>
      </c>
      <c r="D76" s="20">
        <f t="shared" si="28"/>
        <v>4.3181293103871976E-2</v>
      </c>
      <c r="E76" s="17">
        <f>IF(OR($A76="",$B76="",$C76=""),"",A76*'MPTO_working_3-way'!$I75)</f>
        <v>2.5975214198286416</v>
      </c>
      <c r="F76" s="21">
        <f>IF(OR($A76="",$B76="",$C76=""),"",B76*'MPTO_working_3-way'!$I75)</f>
        <v>3.5885436482773194</v>
      </c>
      <c r="G76" s="22">
        <f>IF(OR($A76="",$B76="",$C76=""),"",C76*'MPTO_working_3-way'!$I75)</f>
        <v>2.9730666853460352</v>
      </c>
      <c r="H76" s="17">
        <f>IF(OR($A76="",$B76="",$C76=""),"",'MPTO_working_3-way'!E75)</f>
        <v>2.5825601790826251</v>
      </c>
      <c r="I76" s="21">
        <f>IF(OR($A76="",$B76="",$C76=""),"",'MPTO_working_3-way'!F75)</f>
        <v>3.6192032165476666</v>
      </c>
      <c r="J76" s="22">
        <f>IF(OR($A76="",$B76="",$C76=""),"",'MPTO_working_3-way'!G75)</f>
        <v>2.9719145579251594</v>
      </c>
      <c r="K76" s="17">
        <f>IF(OR($A76="",$B76="",$C76=""),"",'OddsRatio_working_3-way'!H75)</f>
        <v>2.5895614486219825</v>
      </c>
      <c r="L76" s="21">
        <f>IF(OR($A76="",$B76="",$C76=""),"",'OddsRatio_working_3-way'!I75)</f>
        <v>3.6030402245890172</v>
      </c>
      <c r="M76" s="22">
        <f>IF(OR($A76="",$B76="",$C76=""),"",'OddsRatio_working_3-way'!J75)</f>
        <v>2.9736165637252796</v>
      </c>
      <c r="N76" s="23">
        <f t="shared" si="29"/>
        <v>38.498238835157323</v>
      </c>
      <c r="O76" s="24">
        <f t="shared" si="30"/>
        <v>27.866457761494694</v>
      </c>
      <c r="P76" s="24">
        <f t="shared" si="31"/>
        <v>33.635303403347983</v>
      </c>
      <c r="Q76" t="s">
        <v>153</v>
      </c>
      <c r="R76" t="s">
        <v>152</v>
      </c>
      <c r="S76" t="s">
        <v>461</v>
      </c>
      <c r="T76" s="35">
        <v>100</v>
      </c>
      <c r="U76" s="35">
        <f t="shared" si="32"/>
        <v>67.320261437908499</v>
      </c>
      <c r="V76" s="35">
        <f t="shared" si="33"/>
        <v>71.910112359550567</v>
      </c>
      <c r="W76" s="35">
        <f t="shared" si="34"/>
        <v>56.331877729257641</v>
      </c>
      <c r="X76" s="35">
        <f t="shared" si="35"/>
        <v>71.758009911191806</v>
      </c>
      <c r="Y76" s="35">
        <f t="shared" si="36"/>
        <v>76.347860832833874</v>
      </c>
      <c r="Z76" s="35">
        <f t="shared" si="37"/>
        <v>60.769626202540941</v>
      </c>
      <c r="AA76" s="35">
        <f t="shared" si="38"/>
        <v>-4.4377484732833068</v>
      </c>
      <c r="AB76" s="35">
        <f t="shared" si="39"/>
        <v>-4.4377484732833068</v>
      </c>
      <c r="AC76" s="35">
        <f t="shared" si="40"/>
        <v>-4.4377484732832997</v>
      </c>
      <c r="AF76">
        <v>2.0699999999999998</v>
      </c>
      <c r="AG76">
        <v>1.77</v>
      </c>
      <c r="AJ76" t="s">
        <v>163</v>
      </c>
    </row>
    <row r="77" spans="1:36" ht="15" x14ac:dyDescent="0.25">
      <c r="A77">
        <v>3.06</v>
      </c>
      <c r="B77">
        <v>3.56</v>
      </c>
      <c r="C77">
        <v>2.29</v>
      </c>
      <c r="D77" s="20">
        <f t="shared" si="28"/>
        <v>4.4377484732832873E-2</v>
      </c>
      <c r="E77" s="17">
        <f>IF(OR($A77="",$B77="",$C77=""),"",A77*'MPTO_working_3-way'!$I76)</f>
        <v>3.1957951032824687</v>
      </c>
      <c r="F77" s="21">
        <f>IF(OR($A77="",$B77="",$C77=""),"",B77*'MPTO_working_3-way'!$I76)</f>
        <v>3.717983845648885</v>
      </c>
      <c r="G77" s="22">
        <f>IF(OR($A77="",$B77="",$C77=""),"",C77*'MPTO_working_3-way'!$I76)</f>
        <v>2.3916244400381874</v>
      </c>
      <c r="H77" s="17">
        <f>IF(OR($A77="",$B77="",$C77=""),"",'MPTO_working_3-way'!E76)</f>
        <v>3.2050779644014185</v>
      </c>
      <c r="I77" s="21">
        <f>IF(OR($A77="",$B77="",$C77=""),"",'MPTO_working_3-way'!F76)</f>
        <v>3.757895599449343</v>
      </c>
      <c r="J77" s="22">
        <f>IF(OR($A77="",$B77="",$C77=""),"",'MPTO_working_3-way'!G76)</f>
        <v>2.3702932411183166</v>
      </c>
      <c r="K77" s="17">
        <f>IF(OR($A77="",$B77="",$C77=""),"",'OddsRatio_working_3-way'!H76)</f>
        <v>3.2029955385952982</v>
      </c>
      <c r="L77" s="21">
        <f>IF(OR($A77="",$B77="",$C77=""),"",'OddsRatio_working_3-way'!I76)</f>
        <v>3.7377031935941565</v>
      </c>
      <c r="M77" s="22">
        <f>IF(OR($A77="",$B77="",$C77=""),"",'OddsRatio_working_3-way'!J76)</f>
        <v>2.3795457498970558</v>
      </c>
      <c r="N77" s="23">
        <f t="shared" si="29"/>
        <v>31.29111747411087</v>
      </c>
      <c r="O77" s="24">
        <f t="shared" si="30"/>
        <v>26.896297604151474</v>
      </c>
      <c r="P77" s="24">
        <f t="shared" si="31"/>
        <v>41.812584921737667</v>
      </c>
      <c r="Q77" t="s">
        <v>155</v>
      </c>
      <c r="R77" t="s">
        <v>144</v>
      </c>
      <c r="S77" t="s">
        <v>461</v>
      </c>
      <c r="T77" s="35">
        <v>100</v>
      </c>
      <c r="U77" s="35">
        <f t="shared" si="32"/>
        <v>22.480620155038757</v>
      </c>
      <c r="V77" s="35">
        <f t="shared" si="33"/>
        <v>82.788296041308101</v>
      </c>
      <c r="W77" s="35">
        <f t="shared" si="34"/>
        <v>89.637305699481857</v>
      </c>
      <c r="X77" s="35">
        <f t="shared" si="35"/>
        <v>27.574398259210049</v>
      </c>
      <c r="Y77" s="35">
        <f t="shared" si="36"/>
        <v>87.882074145479379</v>
      </c>
      <c r="Z77" s="35">
        <f t="shared" si="37"/>
        <v>94.731083803653149</v>
      </c>
      <c r="AA77" s="35">
        <f t="shared" si="38"/>
        <v>-5.0937781041712924</v>
      </c>
      <c r="AB77" s="35">
        <f t="shared" si="39"/>
        <v>-5.0937781041712782</v>
      </c>
      <c r="AC77" s="35">
        <f t="shared" si="40"/>
        <v>-5.0937781041712924</v>
      </c>
      <c r="AF77">
        <v>2.0299999999999998</v>
      </c>
      <c r="AG77">
        <v>1.82</v>
      </c>
      <c r="AJ77" t="s">
        <v>163</v>
      </c>
    </row>
    <row r="78" spans="1:36" ht="15" x14ac:dyDescent="0.25">
      <c r="A78">
        <v>1.29</v>
      </c>
      <c r="B78">
        <v>5.81</v>
      </c>
      <c r="C78">
        <v>9.65</v>
      </c>
      <c r="D78" s="20">
        <f t="shared" si="28"/>
        <v>5.0937781041712871E-2</v>
      </c>
      <c r="E78" s="17">
        <f>IF(OR($A78="",$B78="",$C78=""),"",A78*'MPTO_working_3-way'!$I77)</f>
        <v>1.3557097375438096</v>
      </c>
      <c r="F78" s="21">
        <f>IF(OR($A78="",$B78="",$C78=""),"",B78*'MPTO_working_3-way'!$I77)</f>
        <v>6.105948507852351</v>
      </c>
      <c r="G78" s="22">
        <f>IF(OR($A78="",$B78="",$C78=""),"",C78*'MPTO_working_3-way'!$I77)</f>
        <v>10.141549587052529</v>
      </c>
      <c r="H78" s="17">
        <f>IF(OR($A78="",$B78="",$C78=""),"",'MPTO_working_3-way'!E77)</f>
        <v>1.3188879265000049</v>
      </c>
      <c r="I78" s="21">
        <f>IF(OR($A78="",$B78="",$C78=""),"",'MPTO_working_3-way'!F77)</f>
        <v>6.4458831685030189</v>
      </c>
      <c r="J78" s="22">
        <f>IF(OR($A78="",$B78="",$C78=""),"",'MPTO_working_3-way'!G77)</f>
        <v>11.54098954899542</v>
      </c>
      <c r="K78" s="17">
        <f>IF(OR($A78="",$B78="",$C78=""),"",'OddsRatio_working_3-way'!H77)</f>
        <v>1.3288346420256822</v>
      </c>
      <c r="L78" s="21">
        <f>IF(OR($A78="",$B78="",$C78=""),"",'OddsRatio_working_3-way'!I77)</f>
        <v>6.454119407391488</v>
      </c>
      <c r="M78" s="22">
        <f>IF(OR($A78="",$B78="",$C78=""),"",'OddsRatio_working_3-way'!J77)</f>
        <v>10.808343632835008</v>
      </c>
      <c r="N78" s="23">
        <f t="shared" si="29"/>
        <v>73.762102041970849</v>
      </c>
      <c r="O78" s="24">
        <f t="shared" si="30"/>
        <v>16.377471881952221</v>
      </c>
      <c r="P78" s="24">
        <f t="shared" si="31"/>
        <v>9.8604260760769318</v>
      </c>
      <c r="Q78" t="s">
        <v>157</v>
      </c>
      <c r="R78" t="s">
        <v>142</v>
      </c>
      <c r="S78" t="s">
        <v>461</v>
      </c>
      <c r="T78" s="35">
        <v>100</v>
      </c>
      <c r="U78" s="35">
        <f t="shared" si="32"/>
        <v>53.051643192488264</v>
      </c>
      <c r="V78" s="35">
        <f t="shared" si="33"/>
        <v>70.845481049562679</v>
      </c>
      <c r="W78" s="35">
        <f t="shared" si="34"/>
        <v>71.509971509971507</v>
      </c>
      <c r="X78" s="35">
        <f t="shared" si="35"/>
        <v>57.644547440465807</v>
      </c>
      <c r="Y78" s="35">
        <f t="shared" si="36"/>
        <v>75.438385297540236</v>
      </c>
      <c r="Z78" s="35">
        <f t="shared" si="37"/>
        <v>76.10287575794905</v>
      </c>
      <c r="AA78" s="35">
        <f t="shared" si="38"/>
        <v>-4.5929042479775433</v>
      </c>
      <c r="AB78" s="35">
        <f t="shared" si="39"/>
        <v>-4.5929042479775575</v>
      </c>
      <c r="AC78" s="35">
        <f t="shared" si="40"/>
        <v>-4.5929042479775433</v>
      </c>
      <c r="AF78">
        <v>1.52</v>
      </c>
      <c r="AG78">
        <v>2.5499999999999998</v>
      </c>
      <c r="AJ78" t="s">
        <v>163</v>
      </c>
    </row>
    <row r="79" spans="1:36" ht="15" x14ac:dyDescent="0.25">
      <c r="A79">
        <v>2.13</v>
      </c>
      <c r="B79">
        <v>3.43</v>
      </c>
      <c r="C79">
        <v>3.51</v>
      </c>
      <c r="D79" s="20">
        <f t="shared" si="28"/>
        <v>4.5929042479775362E-2</v>
      </c>
      <c r="E79" s="17">
        <f>IF(OR($A79="",$B79="",$C79=""),"",A79*'MPTO_working_3-way'!$I78)</f>
        <v>2.2278288604819214</v>
      </c>
      <c r="F79" s="21">
        <f>IF(OR($A79="",$B79="",$C79=""),"",B79*'MPTO_working_3-way'!$I78)</f>
        <v>3.5875366157056297</v>
      </c>
      <c r="G79" s="22">
        <f>IF(OR($A79="",$B79="",$C79=""),"",C79*'MPTO_working_3-way'!$I78)</f>
        <v>3.6712109391040113</v>
      </c>
      <c r="H79" s="17">
        <f>IF(OR($A79="",$B79="",$C79=""),"",'MPTO_working_3-way'!E78)</f>
        <v>2.2017998570067423</v>
      </c>
      <c r="I79" s="21">
        <f>IF(OR($A79="",$B79="",$C79=""),"",'MPTO_working_3-way'!F78)</f>
        <v>3.6200994028123428</v>
      </c>
      <c r="J79" s="22">
        <f>IF(OR($A79="",$B79="",$C79=""),"",'MPTO_working_3-way'!G78)</f>
        <v>3.7093280881801354</v>
      </c>
      <c r="K79" s="17">
        <f>IF(OR($A79="",$B79="",$C79=""),"",'OddsRatio_working_3-way'!H78)</f>
        <v>2.2124033600520741</v>
      </c>
      <c r="L79" s="21">
        <f>IF(OR($A79="",$B79="",$C79=""),"",'OddsRatio_working_3-way'!I78)</f>
        <v>3.6072036857756995</v>
      </c>
      <c r="M79" s="22">
        <f>IF(OR($A79="",$B79="",$C79=""),"",'OddsRatio_working_3-way'!J78)</f>
        <v>3.6930375519740752</v>
      </c>
      <c r="N79" s="23">
        <f t="shared" si="29"/>
        <v>44.886751300262858</v>
      </c>
      <c r="O79" s="24">
        <f t="shared" si="30"/>
        <v>27.87427996197081</v>
      </c>
      <c r="P79" s="24">
        <f t="shared" si="31"/>
        <v>27.238968737766349</v>
      </c>
      <c r="Q79" t="s">
        <v>159</v>
      </c>
      <c r="R79" t="s">
        <v>158</v>
      </c>
      <c r="S79" t="s">
        <v>461</v>
      </c>
      <c r="T79" s="35">
        <v>100</v>
      </c>
      <c r="U79" s="35">
        <f t="shared" si="32"/>
        <v>58.333333333333336</v>
      </c>
      <c r="V79" s="35">
        <f t="shared" si="33"/>
        <v>72.451790633608823</v>
      </c>
      <c r="W79" s="35">
        <f t="shared" si="34"/>
        <v>64.788732394366207</v>
      </c>
      <c r="X79" s="35">
        <f t="shared" si="35"/>
        <v>62.759476972024999</v>
      </c>
      <c r="Y79" s="35">
        <f t="shared" si="36"/>
        <v>76.877934272300479</v>
      </c>
      <c r="Z79" s="35">
        <f t="shared" si="37"/>
        <v>69.214876033057848</v>
      </c>
      <c r="AA79" s="35">
        <f t="shared" si="38"/>
        <v>-4.4261436386916628</v>
      </c>
      <c r="AB79" s="35">
        <f t="shared" si="39"/>
        <v>-4.4261436386916557</v>
      </c>
      <c r="AC79" s="35">
        <f t="shared" si="40"/>
        <v>-4.4261436386916415</v>
      </c>
      <c r="AF79">
        <v>1.91</v>
      </c>
      <c r="AG79">
        <v>1.93</v>
      </c>
      <c r="AJ79" t="s">
        <v>163</v>
      </c>
    </row>
    <row r="80" spans="1:36" ht="15" x14ac:dyDescent="0.25">
      <c r="A80">
        <v>2.4</v>
      </c>
      <c r="B80">
        <v>3.63</v>
      </c>
      <c r="C80">
        <v>2.84</v>
      </c>
      <c r="D80" s="20">
        <f t="shared" si="28"/>
        <v>4.4261436386916486E-2</v>
      </c>
      <c r="E80" s="17">
        <f>IF(OR($A80="",$B80="",$C80=""),"",A80*'MPTO_working_3-way'!$I79)</f>
        <v>2.5062274473285995</v>
      </c>
      <c r="F80" s="21">
        <f>IF(OR($A80="",$B80="",$C80=""),"",B80*'MPTO_working_3-way'!$I79)</f>
        <v>3.7906690140845067</v>
      </c>
      <c r="G80" s="22">
        <f>IF(OR($A80="",$B80="",$C80=""),"",C80*'MPTO_working_3-way'!$I79)</f>
        <v>2.9657024793388427</v>
      </c>
      <c r="H80" s="17">
        <f>IF(OR($A80="",$B80="",$C80=""),"",'MPTO_working_3-way'!E79)</f>
        <v>2.488101559106048</v>
      </c>
      <c r="I80" s="21">
        <f>IF(OR($A80="",$B80="",$C80=""),"",'MPTO_working_3-way'!F79)</f>
        <v>3.8354105435470069</v>
      </c>
      <c r="J80" s="22">
        <f>IF(OR($A80="",$B80="",$C80=""),"",'MPTO_working_3-way'!G79)</f>
        <v>2.964202536013111</v>
      </c>
      <c r="K80" s="17">
        <f>IF(OR($A80="",$B80="",$C80=""),"",'OddsRatio_working_3-way'!H79)</f>
        <v>2.4964998578508695</v>
      </c>
      <c r="L80" s="21">
        <f>IF(OR($A80="",$B80="",$C80=""),"",'OddsRatio_working_3-way'!I79)</f>
        <v>3.8112818758198475</v>
      </c>
      <c r="M80" s="22">
        <f>IF(OR($A80="",$B80="",$C80=""),"",'OddsRatio_working_3-way'!J79)</f>
        <v>2.9668283846039989</v>
      </c>
      <c r="N80" s="23">
        <f t="shared" si="29"/>
        <v>39.900608425061542</v>
      </c>
      <c r="O80" s="24">
        <f t="shared" si="30"/>
        <v>26.380567553759697</v>
      </c>
      <c r="P80" s="24">
        <f t="shared" si="31"/>
        <v>33.718824021178769</v>
      </c>
      <c r="Q80" t="s">
        <v>149</v>
      </c>
      <c r="R80" t="s">
        <v>148</v>
      </c>
      <c r="S80" t="s">
        <v>461</v>
      </c>
      <c r="T80" s="35">
        <v>100</v>
      </c>
      <c r="U80" s="35">
        <f t="shared" si="32"/>
        <v>43.820224719101127</v>
      </c>
      <c r="V80" s="35">
        <f t="shared" si="33"/>
        <v>75.609756097560975</v>
      </c>
      <c r="W80" s="35">
        <f t="shared" si="34"/>
        <v>78.260869565217391</v>
      </c>
      <c r="X80" s="35">
        <f t="shared" si="35"/>
        <v>46.129374337221641</v>
      </c>
      <c r="Y80" s="35">
        <f t="shared" si="36"/>
        <v>77.91890571568149</v>
      </c>
      <c r="Z80" s="35">
        <f t="shared" si="37"/>
        <v>80.570019183337905</v>
      </c>
      <c r="AA80" s="35">
        <f t="shared" si="38"/>
        <v>-2.3091496181205144</v>
      </c>
      <c r="AB80" s="35">
        <f t="shared" si="39"/>
        <v>-2.3091496181205144</v>
      </c>
      <c r="AC80" s="35">
        <f t="shared" si="40"/>
        <v>-2.3091496181205144</v>
      </c>
      <c r="AF80">
        <v>1.76</v>
      </c>
      <c r="AG80">
        <v>2.08</v>
      </c>
      <c r="AJ80" t="s">
        <v>163</v>
      </c>
    </row>
    <row r="81" spans="1:36" ht="15" x14ac:dyDescent="0.25">
      <c r="A81">
        <v>1.78</v>
      </c>
      <c r="B81">
        <v>4.0999999999999996</v>
      </c>
      <c r="C81">
        <v>4.5999999999999996</v>
      </c>
      <c r="D81" s="20">
        <f t="shared" si="28"/>
        <v>2.3091496181205207E-2</v>
      </c>
      <c r="E81" s="17">
        <f>IF(OR($A81="",$B81="",$C81=""),"",A81*'MPTO_working_3-way'!$I80)</f>
        <v>1.8211028632025452</v>
      </c>
      <c r="F81" s="21">
        <f>IF(OR($A81="",$B81="",$C81=""),"",B81*'MPTO_working_3-way'!$I80)</f>
        <v>4.1946751343429414</v>
      </c>
      <c r="G81" s="22">
        <f>IF(OR($A81="",$B81="",$C81=""),"",C81*'MPTO_working_3-way'!$I80)</f>
        <v>4.7062208824335432</v>
      </c>
      <c r="H81" s="17">
        <f>IF(OR($A81="",$B81="",$C81=""),"",'MPTO_working_3-way'!E80)</f>
        <v>1.8047264751419234</v>
      </c>
      <c r="I81" s="21">
        <f>IF(OR($A81="",$B81="",$C81=""),"",'MPTO_working_3-way'!F80)</f>
        <v>4.2336057304277643</v>
      </c>
      <c r="J81" s="22">
        <f>IF(OR($A81="",$B81="",$C81=""),"",'MPTO_working_3-way'!G80)</f>
        <v>4.7688505028694816</v>
      </c>
      <c r="K81" s="17">
        <f>IF(OR($A81="",$B81="",$C81=""),"",'OddsRatio_working_3-way'!H80)</f>
        <v>1.8107294898167774</v>
      </c>
      <c r="L81" s="21">
        <f>IF(OR($A81="",$B81="",$C81=""),"",'OddsRatio_working_3-way'!I80)</f>
        <v>4.2221300236307799</v>
      </c>
      <c r="M81" s="22">
        <f>IF(OR($A81="",$B81="",$C81=""),"",'OddsRatio_working_3-way'!J80)</f>
        <v>4.7418284145389711</v>
      </c>
      <c r="N81" s="23">
        <f t="shared" si="29"/>
        <v>54.911780119955743</v>
      </c>
      <c r="O81" s="24">
        <f t="shared" si="30"/>
        <v>23.839748442322247</v>
      </c>
      <c r="P81" s="24">
        <f t="shared" si="31"/>
        <v>21.248471437722007</v>
      </c>
      <c r="Q81" t="s">
        <v>230</v>
      </c>
      <c r="R81" t="s">
        <v>231</v>
      </c>
      <c r="S81" t="s">
        <v>461</v>
      </c>
      <c r="T81" s="35">
        <v>100</v>
      </c>
      <c r="U81" s="35">
        <f t="shared" si="32"/>
        <v>37.888198757763973</v>
      </c>
      <c r="V81" s="35">
        <f t="shared" si="33"/>
        <v>77.116704805491992</v>
      </c>
      <c r="W81" s="35">
        <f t="shared" si="34"/>
        <v>82.57839721254355</v>
      </c>
      <c r="X81" s="35">
        <f t="shared" si="35"/>
        <v>40.304897981964452</v>
      </c>
      <c r="Y81" s="35">
        <f t="shared" si="36"/>
        <v>79.533404029692463</v>
      </c>
      <c r="Z81" s="35">
        <f t="shared" si="37"/>
        <v>84.995096436744035</v>
      </c>
      <c r="AA81" s="35">
        <f t="shared" si="38"/>
        <v>-2.4166992242004781</v>
      </c>
      <c r="AB81" s="35">
        <f t="shared" si="39"/>
        <v>-2.416699224200471</v>
      </c>
      <c r="AC81" s="35">
        <f t="shared" si="40"/>
        <v>-2.4166992242004852</v>
      </c>
      <c r="AF81">
        <v>1.72</v>
      </c>
      <c r="AG81">
        <v>2.23</v>
      </c>
      <c r="AJ81" t="s">
        <v>467</v>
      </c>
    </row>
    <row r="82" spans="1:36" ht="15" x14ac:dyDescent="0.25">
      <c r="A82">
        <v>1.61</v>
      </c>
      <c r="B82">
        <v>4.37</v>
      </c>
      <c r="C82">
        <v>5.74</v>
      </c>
      <c r="D82" s="20">
        <f t="shared" si="28"/>
        <v>2.4166992242004692E-2</v>
      </c>
      <c r="E82" s="17">
        <f>IF(OR($A82="",$B82="",$C82=""),"",A82*'MPTO_working_3-way'!$I81)</f>
        <v>1.6489088575096276</v>
      </c>
      <c r="F82" s="21">
        <f>IF(OR($A82="",$B82="",$C82=""),"",B82*'MPTO_working_3-way'!$I81)</f>
        <v>4.475609756097561</v>
      </c>
      <c r="G82" s="22">
        <f>IF(OR($A82="",$B82="",$C82=""),"",C82*'MPTO_working_3-way'!$I81)</f>
        <v>5.8787185354691074</v>
      </c>
      <c r="H82" s="17">
        <f>IF(OR($A82="",$B82="",$C82=""),"",'MPTO_working_3-way'!E81)</f>
        <v>1.6311554651903808</v>
      </c>
      <c r="I82" s="21">
        <f>IF(OR($A82="",$B82="",$C82=""),"",'MPTO_working_3-way'!F81)</f>
        <v>4.5294514199039346</v>
      </c>
      <c r="J82" s="22">
        <f>IF(OR($A82="",$B82="",$C82=""),"",'MPTO_working_3-way'!G81)</f>
        <v>6.0182824421375889</v>
      </c>
      <c r="K82" s="17">
        <f>IF(OR($A82="",$B82="",$C82=""),"",'OddsRatio_working_3-way'!H81)</f>
        <v>1.6372621225427335</v>
      </c>
      <c r="L82" s="21">
        <f>IF(OR($A82="",$B82="",$C82=""),"",'OddsRatio_working_3-way'!I81)</f>
        <v>4.5206120540475601</v>
      </c>
      <c r="M82" s="22">
        <f>IF(OR($A82="",$B82="",$C82=""),"",'OddsRatio_working_3-way'!J81)</f>
        <v>5.9518400997582885</v>
      </c>
      <c r="N82" s="23">
        <f t="shared" si="29"/>
        <v>60.646165823277542</v>
      </c>
      <c r="O82" s="24">
        <f t="shared" si="30"/>
        <v>22.343324250681199</v>
      </c>
      <c r="P82" s="24">
        <f t="shared" si="31"/>
        <v>17.010509926041262</v>
      </c>
      <c r="Q82" t="s">
        <v>232</v>
      </c>
      <c r="R82" t="s">
        <v>233</v>
      </c>
      <c r="S82" t="s">
        <v>461</v>
      </c>
      <c r="T82" s="35">
        <v>100</v>
      </c>
      <c r="U82" s="35">
        <f t="shared" si="32"/>
        <v>47.368421052631575</v>
      </c>
      <c r="V82" s="35">
        <f t="shared" si="33"/>
        <v>70.674486803519059</v>
      </c>
      <c r="W82" s="35">
        <f t="shared" si="34"/>
        <v>78.354978354978357</v>
      </c>
      <c r="X82" s="35">
        <f t="shared" si="35"/>
        <v>50.970534841502577</v>
      </c>
      <c r="Y82" s="35">
        <f t="shared" si="36"/>
        <v>74.276600592390068</v>
      </c>
      <c r="Z82" s="35">
        <f t="shared" si="37"/>
        <v>81.957092143849351</v>
      </c>
      <c r="AA82" s="35">
        <f t="shared" si="38"/>
        <v>-3.6021137888710015</v>
      </c>
      <c r="AB82" s="35">
        <f t="shared" si="39"/>
        <v>-3.6021137888710086</v>
      </c>
      <c r="AC82" s="35">
        <f t="shared" si="40"/>
        <v>-3.6021137888709944</v>
      </c>
      <c r="AF82">
        <v>1.8</v>
      </c>
      <c r="AG82">
        <v>2.11</v>
      </c>
      <c r="AJ82" t="s">
        <v>467</v>
      </c>
    </row>
    <row r="83" spans="1:36" ht="15" x14ac:dyDescent="0.25">
      <c r="A83">
        <v>1.9</v>
      </c>
      <c r="B83">
        <v>3.41</v>
      </c>
      <c r="C83">
        <v>4.62</v>
      </c>
      <c r="D83" s="20">
        <f t="shared" si="28"/>
        <v>3.6021137888710086E-2</v>
      </c>
      <c r="E83" s="17">
        <f>IF(OR($A83="",$B83="",$C83=""),"",A83*'MPTO_working_3-way'!$I82)</f>
        <v>1.968440161988549</v>
      </c>
      <c r="F83" s="21">
        <f>IF(OR($A83="",$B83="",$C83=""),"",B83*'MPTO_working_3-way'!$I82)</f>
        <v>3.5328320802005013</v>
      </c>
      <c r="G83" s="22">
        <f>IF(OR($A83="",$B83="",$C83=""),"",C83*'MPTO_working_3-way'!$I82)</f>
        <v>4.786417657045841</v>
      </c>
      <c r="H83" s="17">
        <f>IF(OR($A83="",$B83="",$C83=""),"",'MPTO_working_3-way'!E82)</f>
        <v>1.9443573779706469</v>
      </c>
      <c r="I83" s="21">
        <f>IF(OR($A83="",$B83="",$C83=""),"",'MPTO_working_3-way'!F82)</f>
        <v>3.5555797524368682</v>
      </c>
      <c r="J83" s="22">
        <f>IF(OR($A83="",$B83="",$C83=""),"",'MPTO_working_3-way'!G82)</f>
        <v>4.8913348272597634</v>
      </c>
      <c r="K83" s="17">
        <f>IF(OR($A83="",$B83="",$C83=""),"",'OddsRatio_working_3-way'!H82)</f>
        <v>1.9537329126651095</v>
      </c>
      <c r="L83" s="21">
        <f>IF(OR($A83="",$B83="",$C83=""),"",'OddsRatio_working_3-way'!I82)</f>
        <v>3.5538847994699045</v>
      </c>
      <c r="M83" s="22">
        <f>IF(OR($A83="",$B83="",$C83=""),"",'OddsRatio_working_3-way'!J82)</f>
        <v>4.8361257153863288</v>
      </c>
      <c r="N83" s="23">
        <f t="shared" si="29"/>
        <v>50.801645856980706</v>
      </c>
      <c r="O83" s="24">
        <f t="shared" si="30"/>
        <v>28.305902383654935</v>
      </c>
      <c r="P83" s="24">
        <f t="shared" si="31"/>
        <v>20.892451759364356</v>
      </c>
      <c r="Q83" t="s">
        <v>234</v>
      </c>
      <c r="R83" t="s">
        <v>235</v>
      </c>
      <c r="S83" t="s">
        <v>461</v>
      </c>
      <c r="T83" s="35">
        <v>100</v>
      </c>
      <c r="U83" s="35">
        <f t="shared" si="32"/>
        <v>60.629921259842511</v>
      </c>
      <c r="V83" s="35">
        <f t="shared" si="33"/>
        <v>66.329966329966325</v>
      </c>
      <c r="W83" s="35">
        <f t="shared" si="34"/>
        <v>69.696969696969703</v>
      </c>
      <c r="X83" s="35">
        <f t="shared" si="35"/>
        <v>63.973063973063972</v>
      </c>
      <c r="Y83" s="35">
        <f t="shared" si="36"/>
        <v>69.673109043187779</v>
      </c>
      <c r="Z83" s="35">
        <f t="shared" si="37"/>
        <v>73.040112410191142</v>
      </c>
      <c r="AA83" s="35">
        <f t="shared" si="38"/>
        <v>-3.3431427132214608</v>
      </c>
      <c r="AB83" s="35">
        <f t="shared" si="39"/>
        <v>-3.3431427132214537</v>
      </c>
      <c r="AC83" s="35">
        <f t="shared" si="40"/>
        <v>-3.3431427132214395</v>
      </c>
      <c r="AF83">
        <v>2.2799999999999998</v>
      </c>
      <c r="AG83">
        <v>1.67</v>
      </c>
      <c r="AJ83" t="s">
        <v>476</v>
      </c>
    </row>
    <row r="84" spans="1:36" ht="15" x14ac:dyDescent="0.25">
      <c r="A84">
        <v>2.54</v>
      </c>
      <c r="B84">
        <v>2.97</v>
      </c>
      <c r="C84">
        <v>3.3</v>
      </c>
      <c r="D84" s="20">
        <f t="shared" si="28"/>
        <v>3.3431427132214475E-2</v>
      </c>
      <c r="E84" s="17">
        <f>IF(OR($A84="",$B84="",$C84=""),"",A84*'MPTO_working_3-way'!$I83)</f>
        <v>2.6249158249158246</v>
      </c>
      <c r="F84" s="21">
        <f>IF(OR($A84="",$B84="",$C84=""),"",B84*'MPTO_working_3-way'!$I83)</f>
        <v>3.0692913385826772</v>
      </c>
      <c r="G84" s="22">
        <f>IF(OR($A84="",$B84="",$C84=""),"",C84*'MPTO_working_3-way'!$I83)</f>
        <v>3.4103237095363075</v>
      </c>
      <c r="H84" s="17">
        <f>IF(OR($A84="",$B84="",$C84=""),"",'MPTO_working_3-way'!E83)</f>
        <v>2.6139896971517009</v>
      </c>
      <c r="I84" s="21">
        <f>IF(OR($A84="",$B84="",$C84=""),"",'MPTO_working_3-way'!F83)</f>
        <v>3.0716631830397132</v>
      </c>
      <c r="J84" s="22">
        <f>IF(OR($A84="",$B84="",$C84=""),"",'MPTO_working_3-way'!G83)</f>
        <v>3.4259892821459919</v>
      </c>
      <c r="K84" s="17">
        <f>IF(OR($A84="",$B84="",$C84=""),"",'OddsRatio_working_3-way'!H83)</f>
        <v>2.6190381774758897</v>
      </c>
      <c r="L84" s="21">
        <f>IF(OR($A84="",$B84="",$C84=""),"",'OddsRatio_working_3-way'!I83)</f>
        <v>3.0711072789788978</v>
      </c>
      <c r="M84" s="22">
        <f>IF(OR($A84="",$B84="",$C84=""),"",'OddsRatio_working_3-way'!J83)</f>
        <v>3.4180440312951594</v>
      </c>
      <c r="N84" s="23">
        <f t="shared" si="29"/>
        <v>38.096459722934846</v>
      </c>
      <c r="O84" s="24">
        <f t="shared" si="30"/>
        <v>32.580810672139563</v>
      </c>
      <c r="P84" s="24">
        <f t="shared" si="31"/>
        <v>29.322729604925605</v>
      </c>
      <c r="Q84" t="s">
        <v>236</v>
      </c>
      <c r="R84" t="s">
        <v>237</v>
      </c>
      <c r="S84" t="s">
        <v>461</v>
      </c>
      <c r="T84" s="35">
        <v>100</v>
      </c>
      <c r="U84" s="35">
        <f t="shared" si="32"/>
        <v>57.627118644067799</v>
      </c>
      <c r="V84" s="35">
        <f t="shared" si="33"/>
        <v>68.35443037974683</v>
      </c>
      <c r="W84" s="35">
        <f t="shared" si="34"/>
        <v>69.6048632218845</v>
      </c>
      <c r="X84" s="35">
        <f t="shared" si="35"/>
        <v>62.040706398368663</v>
      </c>
      <c r="Y84" s="35">
        <f t="shared" si="36"/>
        <v>72.768018134047708</v>
      </c>
      <c r="Z84" s="35">
        <f t="shared" si="37"/>
        <v>74.018450976185363</v>
      </c>
      <c r="AA84" s="35">
        <f t="shared" si="38"/>
        <v>-4.4135877543008633</v>
      </c>
      <c r="AB84" s="35">
        <f t="shared" si="39"/>
        <v>-4.4135877543008775</v>
      </c>
      <c r="AC84" s="35">
        <f t="shared" si="40"/>
        <v>-4.4135877543008633</v>
      </c>
      <c r="AF84">
        <v>2.5299999999999998</v>
      </c>
      <c r="AG84">
        <v>1.56</v>
      </c>
      <c r="AJ84" t="s">
        <v>476</v>
      </c>
    </row>
    <row r="85" spans="1:36" ht="15" x14ac:dyDescent="0.25">
      <c r="A85">
        <v>2.36</v>
      </c>
      <c r="B85">
        <v>3.16</v>
      </c>
      <c r="C85">
        <v>3.29</v>
      </c>
      <c r="D85" s="20">
        <f t="shared" si="28"/>
        <v>4.4135877543008739E-2</v>
      </c>
      <c r="E85" s="17">
        <f>IF(OR($A85="",$B85="",$C85=""),"",A85*'MPTO_working_3-way'!$I84)</f>
        <v>2.4641606710015007</v>
      </c>
      <c r="F85" s="21">
        <f>IF(OR($A85="",$B85="",$C85=""),"",B85*'MPTO_working_3-way'!$I84)</f>
        <v>3.2994693730359077</v>
      </c>
      <c r="G85" s="22">
        <f>IF(OR($A85="",$B85="",$C85=""),"",C85*'MPTO_working_3-way'!$I84)</f>
        <v>3.4352070371164989</v>
      </c>
      <c r="H85" s="17">
        <f>IF(OR($A85="",$B85="",$C85=""),"",'MPTO_working_3-way'!E84)</f>
        <v>2.4448870243255367</v>
      </c>
      <c r="I85" s="21">
        <f>IF(OR($A85="",$B85="",$C85=""),"",'MPTO_working_3-way'!F84)</f>
        <v>3.314070442259593</v>
      </c>
      <c r="J85" s="22">
        <f>IF(OR($A85="",$B85="",$C85=""),"",'MPTO_working_3-way'!G84)</f>
        <v>3.4573435371056633</v>
      </c>
      <c r="K85" s="17">
        <f>IF(OR($A85="",$B85="",$C85=""),"",'OddsRatio_working_3-way'!H84)</f>
        <v>2.4532865187887967</v>
      </c>
      <c r="L85" s="21">
        <f>IF(OR($A85="",$B85="",$C85=""),"",'OddsRatio_working_3-way'!I84)</f>
        <v>3.308160941605736</v>
      </c>
      <c r="M85" s="22">
        <f>IF(OR($A85="",$B85="",$C85=""),"",'OddsRatio_working_3-way'!J84)</f>
        <v>3.4470780353134884</v>
      </c>
      <c r="N85" s="23">
        <f t="shared" si="29"/>
        <v>40.58176935327733</v>
      </c>
      <c r="O85" s="24">
        <f t="shared" si="30"/>
        <v>30.307903694219778</v>
      </c>
      <c r="P85" s="24">
        <f t="shared" si="31"/>
        <v>29.110326952502884</v>
      </c>
      <c r="Q85" t="s">
        <v>238</v>
      </c>
      <c r="R85" t="s">
        <v>239</v>
      </c>
      <c r="S85" t="s">
        <v>461</v>
      </c>
      <c r="T85" s="35">
        <v>100</v>
      </c>
      <c r="U85" s="35">
        <f t="shared" si="32"/>
        <v>47.368421052631575</v>
      </c>
      <c r="V85" s="35">
        <f t="shared" si="33"/>
        <v>71.590909090909093</v>
      </c>
      <c r="W85" s="35">
        <f t="shared" si="34"/>
        <v>77.578475336322867</v>
      </c>
      <c r="X85" s="35">
        <f t="shared" si="35"/>
        <v>50.830615572768046</v>
      </c>
      <c r="Y85" s="35">
        <f t="shared" si="36"/>
        <v>75.053103611045543</v>
      </c>
      <c r="Z85" s="35">
        <f t="shared" si="37"/>
        <v>81.040669856459317</v>
      </c>
      <c r="AA85" s="35">
        <f t="shared" si="38"/>
        <v>-3.462194520136471</v>
      </c>
      <c r="AB85" s="35">
        <f t="shared" si="39"/>
        <v>-3.4621945201364497</v>
      </c>
      <c r="AC85" s="35">
        <f t="shared" si="40"/>
        <v>-3.4621945201364497</v>
      </c>
      <c r="AF85">
        <v>2.31</v>
      </c>
      <c r="AG85">
        <v>1.63</v>
      </c>
      <c r="AJ85" t="s">
        <v>476</v>
      </c>
    </row>
    <row r="86" spans="1:36" ht="15" x14ac:dyDescent="0.25">
      <c r="A86">
        <v>1.9</v>
      </c>
      <c r="B86">
        <v>3.52</v>
      </c>
      <c r="C86">
        <v>4.46</v>
      </c>
      <c r="D86" s="20">
        <f t="shared" si="28"/>
        <v>3.4621945201364523E-2</v>
      </c>
      <c r="E86" s="17">
        <f>IF(OR($A86="",$B86="",$C86=""),"",A86*'MPTO_working_3-way'!$I85)</f>
        <v>1.9657816958825924</v>
      </c>
      <c r="F86" s="21">
        <f>IF(OR($A86="",$B86="",$C86=""),"",B86*'MPTO_working_3-way'!$I85)</f>
        <v>3.641869247108803</v>
      </c>
      <c r="G86" s="22">
        <f>IF(OR($A86="",$B86="",$C86=""),"",C86*'MPTO_working_3-way'!$I85)</f>
        <v>4.6144138755980855</v>
      </c>
      <c r="H86" s="17">
        <f>IF(OR($A86="",$B86="",$C86=""),"",'MPTO_working_3-way'!E85)</f>
        <v>1.9425957475630022</v>
      </c>
      <c r="I86" s="21">
        <f>IF(OR($A86="",$B86="",$C86=""),"",'MPTO_working_3-way'!F85)</f>
        <v>3.6690480407785713</v>
      </c>
      <c r="J86" s="22">
        <f>IF(OR($A86="",$B86="",$C86=""),"",'MPTO_working_3-way'!G85)</f>
        <v>4.7020189918912436</v>
      </c>
      <c r="K86" s="17">
        <f>IF(OR($A86="",$B86="",$C86=""),"",'OddsRatio_working_3-way'!H85)</f>
        <v>1.9515341385985745</v>
      </c>
      <c r="L86" s="21">
        <f>IF(OR($A86="",$B86="",$C86=""),"",'OddsRatio_working_3-way'!I85)</f>
        <v>3.6642955880760084</v>
      </c>
      <c r="M86" s="22">
        <f>IF(OR($A86="",$B86="",$C86=""),"",'OddsRatio_working_3-way'!J85)</f>
        <v>4.6581201328345196</v>
      </c>
      <c r="N86" s="23">
        <f t="shared" si="29"/>
        <v>50.870348528249075</v>
      </c>
      <c r="O86" s="24">
        <f t="shared" si="30"/>
        <v>27.458426762407168</v>
      </c>
      <c r="P86" s="24">
        <f t="shared" si="31"/>
        <v>21.671224709343775</v>
      </c>
      <c r="Q86" t="s">
        <v>240</v>
      </c>
      <c r="R86" t="s">
        <v>241</v>
      </c>
      <c r="S86" t="s">
        <v>461</v>
      </c>
      <c r="T86" s="35">
        <v>100</v>
      </c>
      <c r="U86" s="35">
        <f t="shared" si="32"/>
        <v>65.753424657534239</v>
      </c>
      <c r="V86" s="35">
        <f t="shared" si="33"/>
        <v>68.152866242038215</v>
      </c>
      <c r="W86" s="35">
        <f t="shared" si="34"/>
        <v>62.686567164179095</v>
      </c>
      <c r="X86" s="35">
        <f t="shared" si="35"/>
        <v>69.160566593782676</v>
      </c>
      <c r="Y86" s="35">
        <f t="shared" si="36"/>
        <v>71.560008178286651</v>
      </c>
      <c r="Z86" s="35">
        <f t="shared" si="37"/>
        <v>66.093709100427532</v>
      </c>
      <c r="AA86" s="35">
        <f t="shared" si="38"/>
        <v>-3.4071419362484363</v>
      </c>
      <c r="AB86" s="35">
        <f t="shared" si="39"/>
        <v>-3.4071419362484363</v>
      </c>
      <c r="AC86" s="35">
        <f t="shared" si="40"/>
        <v>-3.4071419362484363</v>
      </c>
      <c r="AF86">
        <v>2.17</v>
      </c>
      <c r="AG86">
        <v>1.73</v>
      </c>
      <c r="AJ86" t="s">
        <v>476</v>
      </c>
    </row>
    <row r="87" spans="1:36" ht="15" x14ac:dyDescent="0.25">
      <c r="A87">
        <v>2.92</v>
      </c>
      <c r="B87">
        <v>3.14</v>
      </c>
      <c r="C87">
        <v>2.68</v>
      </c>
      <c r="D87" s="20">
        <f t="shared" si="28"/>
        <v>3.4071419362484257E-2</v>
      </c>
      <c r="E87" s="17">
        <f>IF(OR($A87="",$B87="",$C87=""),"",A87*'MPTO_working_3-way'!$I86)</f>
        <v>3.0194885445384538</v>
      </c>
      <c r="F87" s="21">
        <f>IF(OR($A87="",$B87="",$C87=""),"",B87*'MPTO_working_3-way'!$I86)</f>
        <v>3.2469842567982008</v>
      </c>
      <c r="G87" s="22">
        <f>IF(OR($A87="",$B87="",$C87=""),"",C87*'MPTO_working_3-way'!$I86)</f>
        <v>2.7713114038914579</v>
      </c>
      <c r="H87" s="17">
        <f>IF(OR($A87="",$B87="",$C87=""),"",'MPTO_working_3-way'!E86)</f>
        <v>3.0201570083459841</v>
      </c>
      <c r="I87" s="21">
        <f>IF(OR($A87="",$B87="",$C87=""),"",'MPTO_working_3-way'!F86)</f>
        <v>3.2561177802560328</v>
      </c>
      <c r="J87" s="22">
        <f>IF(OR($A87="",$B87="",$C87=""),"",'MPTO_working_3-way'!G86)</f>
        <v>2.7641322659140979</v>
      </c>
      <c r="K87" s="17">
        <f>IF(OR($A87="",$B87="",$C87=""),"",'OddsRatio_working_3-way'!H86)</f>
        <v>3.0200518570475219</v>
      </c>
      <c r="L87" s="21">
        <f>IF(OR($A87="",$B87="",$C87=""),"",'OddsRatio_working_3-way'!I86)</f>
        <v>3.2515161323342161</v>
      </c>
      <c r="M87" s="22">
        <f>IF(OR($A87="",$B87="",$C87=""),"",'OddsRatio_working_3-way'!J86)</f>
        <v>2.767545374916581</v>
      </c>
      <c r="N87" s="23">
        <f t="shared" si="29"/>
        <v>33.118191549650525</v>
      </c>
      <c r="O87" s="24">
        <f t="shared" si="30"/>
        <v>30.797808702222785</v>
      </c>
      <c r="P87" s="24">
        <f t="shared" si="31"/>
        <v>36.083999748126693</v>
      </c>
      <c r="Q87" t="s">
        <v>242</v>
      </c>
      <c r="R87" t="s">
        <v>243</v>
      </c>
      <c r="S87" t="s">
        <v>461</v>
      </c>
      <c r="T87" s="35">
        <v>100</v>
      </c>
      <c r="U87" s="35">
        <f t="shared" si="32"/>
        <v>71.910112359550567</v>
      </c>
      <c r="V87" s="35">
        <f t="shared" si="33"/>
        <v>67.426710097719877</v>
      </c>
      <c r="W87" s="35">
        <f t="shared" si="34"/>
        <v>57.264957264957268</v>
      </c>
      <c r="X87" s="35">
        <f t="shared" si="35"/>
        <v>75.308332637322877</v>
      </c>
      <c r="Y87" s="35">
        <f t="shared" si="36"/>
        <v>70.824930375492173</v>
      </c>
      <c r="Z87" s="35">
        <f t="shared" si="37"/>
        <v>60.663177542729571</v>
      </c>
      <c r="AA87" s="35">
        <f t="shared" si="38"/>
        <v>-3.3982202777723103</v>
      </c>
      <c r="AB87" s="35">
        <f t="shared" si="39"/>
        <v>-3.3982202777722961</v>
      </c>
      <c r="AC87" s="35">
        <f t="shared" si="40"/>
        <v>-3.3982202777723032</v>
      </c>
      <c r="AF87">
        <v>2.1800000000000002</v>
      </c>
      <c r="AG87">
        <v>1.73</v>
      </c>
      <c r="AJ87" t="s">
        <v>476</v>
      </c>
    </row>
    <row r="88" spans="1:36" ht="15" x14ac:dyDescent="0.25">
      <c r="A88">
        <v>3.56</v>
      </c>
      <c r="B88">
        <v>3.07</v>
      </c>
      <c r="C88">
        <v>2.34</v>
      </c>
      <c r="D88" s="20">
        <f t="shared" si="28"/>
        <v>3.3982202777723014E-2</v>
      </c>
      <c r="E88" s="17">
        <f>IF(OR($A88="",$B88="",$C88=""),"",A88*'MPTO_working_3-way'!$I87)</f>
        <v>3.680976641888694</v>
      </c>
      <c r="F88" s="21">
        <f>IF(OR($A88="",$B88="",$C88=""),"",B88*'MPTO_working_3-way'!$I87)</f>
        <v>3.1743253625276093</v>
      </c>
      <c r="G88" s="22">
        <f>IF(OR($A88="",$B88="",$C88=""),"",C88*'MPTO_working_3-way'!$I87)</f>
        <v>2.4195183544998717</v>
      </c>
      <c r="H88" s="17">
        <f>IF(OR($A88="",$B88="",$C88=""),"",'MPTO_working_3-way'!E87)</f>
        <v>3.7095912993933755</v>
      </c>
      <c r="I88" s="21">
        <f>IF(OR($A88="",$B88="",$C88=""),"",'MPTO_working_3-way'!F87)</f>
        <v>3.1806059564894102</v>
      </c>
      <c r="J88" s="22">
        <f>IF(OR($A88="",$B88="",$C88=""),"",'MPTO_working_3-way'!G87)</f>
        <v>2.4037131035616679</v>
      </c>
      <c r="K88" s="17">
        <f>IF(OR($A88="",$B88="",$C88=""),"",'OddsRatio_working_3-way'!H87)</f>
        <v>3.6950326043056636</v>
      </c>
      <c r="L88" s="21">
        <f>IF(OR($A88="",$B88="",$C88=""),"",'OddsRatio_working_3-way'!I87)</f>
        <v>3.1791865198877827</v>
      </c>
      <c r="M88" s="22">
        <f>IF(OR($A88="",$B88="",$C88=""),"",'OddsRatio_working_3-way'!J87)</f>
        <v>2.4106811288162451</v>
      </c>
      <c r="N88" s="23">
        <f t="shared" si="29"/>
        <v>27.166703222732323</v>
      </c>
      <c r="O88" s="24">
        <f t="shared" si="30"/>
        <v>31.502756831572341</v>
      </c>
      <c r="P88" s="24">
        <f t="shared" si="31"/>
        <v>41.330539945695335</v>
      </c>
      <c r="Q88" t="s">
        <v>244</v>
      </c>
      <c r="R88" t="s">
        <v>245</v>
      </c>
      <c r="S88" t="s">
        <v>461</v>
      </c>
      <c r="T88" s="35">
        <v>100</v>
      </c>
      <c r="U88" s="35">
        <f t="shared" si="32"/>
        <v>72.972972972972968</v>
      </c>
      <c r="V88" s="35">
        <f t="shared" si="33"/>
        <v>67.845659163987136</v>
      </c>
      <c r="W88" s="35">
        <f t="shared" si="34"/>
        <v>55.752212389380524</v>
      </c>
      <c r="X88" s="35">
        <f t="shared" si="35"/>
        <v>76.402128446632332</v>
      </c>
      <c r="Y88" s="35">
        <f t="shared" si="36"/>
        <v>71.274814637646486</v>
      </c>
      <c r="Z88" s="35">
        <f t="shared" si="37"/>
        <v>59.181367863039888</v>
      </c>
      <c r="AA88" s="35">
        <f t="shared" si="38"/>
        <v>-3.4291554736593639</v>
      </c>
      <c r="AB88" s="35">
        <f t="shared" si="39"/>
        <v>-3.4291554736593497</v>
      </c>
      <c r="AC88" s="35">
        <f t="shared" si="40"/>
        <v>-3.4291554736593639</v>
      </c>
      <c r="AF88">
        <v>2.2999999999999998</v>
      </c>
      <c r="AG88">
        <v>1.66</v>
      </c>
      <c r="AJ88" t="s">
        <v>476</v>
      </c>
    </row>
    <row r="89" spans="1:36" ht="15" x14ac:dyDescent="0.25">
      <c r="A89">
        <v>3.7</v>
      </c>
      <c r="B89">
        <v>3.11</v>
      </c>
      <c r="C89">
        <v>2.2599999999999998</v>
      </c>
      <c r="D89" s="20">
        <f t="shared" si="28"/>
        <v>3.4291554736593621E-2</v>
      </c>
      <c r="E89" s="17">
        <f>IF(OR($A89="",$B89="",$C89=""),"",A89*'MPTO_working_3-way'!$I88)</f>
        <v>3.8268787525253964</v>
      </c>
      <c r="F89" s="21">
        <f>IF(OR($A89="",$B89="",$C89=""),"",B89*'MPTO_working_3-way'!$I88)</f>
        <v>3.2166467352308059</v>
      </c>
      <c r="G89" s="22">
        <f>IF(OR($A89="",$B89="",$C89=""),"",C89*'MPTO_working_3-way'!$I88)</f>
        <v>2.3374989137047013</v>
      </c>
      <c r="H89" s="17">
        <f>IF(OR($A89="",$B89="",$C89=""),"",'MPTO_working_3-way'!E88)</f>
        <v>3.8633942127421887</v>
      </c>
      <c r="I89" s="21">
        <f>IF(OR($A89="",$B89="",$C89=""),"",'MPTO_working_3-way'!F88)</f>
        <v>3.2246321642111213</v>
      </c>
      <c r="J89" s="22">
        <f>IF(OR($A89="",$B89="",$C89=""),"",'MPTO_working_3-way'!G88)</f>
        <v>2.3199307031206788</v>
      </c>
      <c r="K89" s="17">
        <f>IF(OR($A89="",$B89="",$C89=""),"",'OddsRatio_working_3-way'!H88)</f>
        <v>3.8447049562902058</v>
      </c>
      <c r="L89" s="21">
        <f>IF(OR($A89="",$B89="",$C89=""),"",'OddsRatio_working_3-way'!I88)</f>
        <v>3.2230842436193825</v>
      </c>
      <c r="M89" s="22">
        <f>IF(OR($A89="",$B89="",$C89=""),"",'OddsRatio_working_3-way'!J88)</f>
        <v>2.3275289796020964</v>
      </c>
      <c r="N89" s="23">
        <f t="shared" si="29"/>
        <v>26.13095592171792</v>
      </c>
      <c r="O89" s="24">
        <f t="shared" si="30"/>
        <v>31.088275533876629</v>
      </c>
      <c r="P89" s="24">
        <f t="shared" si="31"/>
        <v>42.780768544405454</v>
      </c>
      <c r="Q89" t="s">
        <v>246</v>
      </c>
      <c r="R89" t="s">
        <v>247</v>
      </c>
      <c r="S89" t="s">
        <v>461</v>
      </c>
      <c r="T89" s="35">
        <v>100</v>
      </c>
      <c r="U89" s="35">
        <f t="shared" si="32"/>
        <v>59.183673469387763</v>
      </c>
      <c r="V89" s="35">
        <f t="shared" si="33"/>
        <v>65.986394557823132</v>
      </c>
      <c r="W89" s="35">
        <f t="shared" si="34"/>
        <v>71.509971509971507</v>
      </c>
      <c r="X89" s="35">
        <f t="shared" si="35"/>
        <v>62.503633932205361</v>
      </c>
      <c r="Y89" s="35">
        <f t="shared" si="36"/>
        <v>69.306355020640737</v>
      </c>
      <c r="Z89" s="35">
        <f t="shared" si="37"/>
        <v>74.829931972789112</v>
      </c>
      <c r="AA89" s="35">
        <f t="shared" si="38"/>
        <v>-3.3199604628175976</v>
      </c>
      <c r="AB89" s="35">
        <f t="shared" si="39"/>
        <v>-3.3199604628176047</v>
      </c>
      <c r="AC89" s="35">
        <f t="shared" si="40"/>
        <v>-3.3199604628176047</v>
      </c>
      <c r="AF89">
        <v>2.31</v>
      </c>
      <c r="AG89">
        <v>1.65</v>
      </c>
      <c r="AJ89" t="s">
        <v>476</v>
      </c>
    </row>
    <row r="90" spans="1:36" ht="15" x14ac:dyDescent="0.25">
      <c r="A90">
        <v>2.4500000000000002</v>
      </c>
      <c r="B90">
        <v>2.94</v>
      </c>
      <c r="C90">
        <v>3.51</v>
      </c>
      <c r="D90" s="20">
        <f t="shared" si="28"/>
        <v>3.3199604628175949E-2</v>
      </c>
      <c r="E90" s="17">
        <f>IF(OR($A90="",$B90="",$C90=""),"",A90*'MPTO_working_3-way'!$I89)</f>
        <v>2.5313390313390314</v>
      </c>
      <c r="F90" s="21">
        <f>IF(OR($A90="",$B90="",$C90=""),"",B90*'MPTO_working_3-way'!$I89)</f>
        <v>3.037606837606837</v>
      </c>
      <c r="G90" s="22">
        <f>IF(OR($A90="",$B90="",$C90=""),"",C90*'MPTO_working_3-way'!$I89)</f>
        <v>3.6265306122448973</v>
      </c>
      <c r="H90" s="17">
        <f>IF(OR($A90="",$B90="",$C90=""),"",'MPTO_working_3-way'!E89)</f>
        <v>2.518278100444141</v>
      </c>
      <c r="I90" s="21">
        <f>IF(OR($A90="",$B90="",$C90=""),"",'MPTO_working_3-way'!F89)</f>
        <v>3.0388715472053707</v>
      </c>
      <c r="J90" s="22">
        <f>IF(OR($A90="",$B90="",$C90=""),"",'MPTO_working_3-way'!G89)</f>
        <v>3.6518508033123354</v>
      </c>
      <c r="K90" s="17">
        <f>IF(OR($A90="",$B90="",$C90=""),"",'OddsRatio_working_3-way'!H89)</f>
        <v>2.5242783074103223</v>
      </c>
      <c r="L90" s="21">
        <f>IF(OR($A90="",$B90="",$C90=""),"",'OddsRatio_working_3-way'!I89)</f>
        <v>3.0393792526731205</v>
      </c>
      <c r="M90" s="22">
        <f>IF(OR($A90="",$B90="",$C90=""),"",'OddsRatio_working_3-way'!J89)</f>
        <v>3.6385783114482129</v>
      </c>
      <c r="N90" s="23">
        <f t="shared" si="29"/>
        <v>39.504783342712436</v>
      </c>
      <c r="O90" s="24">
        <f t="shared" si="30"/>
        <v>32.920652785593703</v>
      </c>
      <c r="P90" s="24">
        <f t="shared" si="31"/>
        <v>27.574563871693869</v>
      </c>
      <c r="Q90" t="s">
        <v>248</v>
      </c>
      <c r="R90" t="s">
        <v>249</v>
      </c>
      <c r="S90" t="s">
        <v>461</v>
      </c>
      <c r="T90" s="35">
        <v>100</v>
      </c>
      <c r="U90" s="35">
        <f t="shared" si="32"/>
        <v>50.73891625615763</v>
      </c>
      <c r="V90" s="35">
        <f t="shared" si="33"/>
        <v>67.845659163987136</v>
      </c>
      <c r="W90" s="35">
        <f t="shared" si="34"/>
        <v>78.070175438596479</v>
      </c>
      <c r="X90" s="35">
        <f t="shared" si="35"/>
        <v>54.084165397416371</v>
      </c>
      <c r="Y90" s="35">
        <f t="shared" si="36"/>
        <v>71.190908305245884</v>
      </c>
      <c r="Z90" s="35">
        <f t="shared" si="37"/>
        <v>81.415424579855227</v>
      </c>
      <c r="AA90" s="35">
        <f t="shared" si="38"/>
        <v>-3.3452491412587406</v>
      </c>
      <c r="AB90" s="35">
        <f t="shared" si="39"/>
        <v>-3.3452491412587477</v>
      </c>
      <c r="AC90" s="35">
        <f t="shared" si="40"/>
        <v>-3.3452491412587477</v>
      </c>
      <c r="AF90">
        <v>2.65</v>
      </c>
      <c r="AG90">
        <v>1.51</v>
      </c>
      <c r="AJ90" t="s">
        <v>476</v>
      </c>
    </row>
    <row r="91" spans="1:36" ht="15" x14ac:dyDescent="0.25">
      <c r="A91">
        <v>2.0299999999999998</v>
      </c>
      <c r="B91">
        <v>3.11</v>
      </c>
      <c r="C91">
        <v>4.5599999999999996</v>
      </c>
      <c r="D91" s="20">
        <f t="shared" si="28"/>
        <v>3.3452491412587548E-2</v>
      </c>
      <c r="E91" s="17">
        <f>IF(OR($A91="",$B91="",$C91=""),"",A91*'MPTO_working_3-way'!$I90)</f>
        <v>2.0979085575675525</v>
      </c>
      <c r="F91" s="21">
        <f>IF(OR($A91="",$B91="",$C91=""),"",B91*'MPTO_working_3-way'!$I90)</f>
        <v>3.2140372482931472</v>
      </c>
      <c r="G91" s="22">
        <f>IF(OR($A91="",$B91="",$C91=""),"",C91*'MPTO_working_3-way'!$I90)</f>
        <v>4.7125433608413987</v>
      </c>
      <c r="H91" s="17">
        <f>IF(OR($A91="",$B91="",$C91=""),"",'MPTO_working_3-way'!E90)</f>
        <v>2.0770157137213183</v>
      </c>
      <c r="I91" s="21">
        <f>IF(OR($A91="",$B91="",$C91=""),"",'MPTO_working_3-way'!F90)</f>
        <v>3.2217265206539647</v>
      </c>
      <c r="J91" s="22">
        <f>IF(OR($A91="",$B91="",$C91=""),"",'MPTO_working_3-way'!G90)</f>
        <v>4.8042873811916316</v>
      </c>
      <c r="K91" s="17">
        <f>IF(OR($A91="",$B91="",$C91=""),"",'OddsRatio_working_3-way'!H90)</f>
        <v>2.0857584215415126</v>
      </c>
      <c r="L91" s="21">
        <f>IF(OR($A91="",$B91="",$C91=""),"",'OddsRatio_working_3-way'!I90)</f>
        <v>3.2242235625753315</v>
      </c>
      <c r="M91" s="22">
        <f>IF(OR($A91="",$B91="",$C91=""),"",'OddsRatio_working_3-way'!J90)</f>
        <v>4.7527184278522192</v>
      </c>
      <c r="N91" s="23">
        <f t="shared" si="29"/>
        <v>47.666519896342052</v>
      </c>
      <c r="O91" s="24">
        <f t="shared" si="30"/>
        <v>31.113516202435488</v>
      </c>
      <c r="P91" s="24">
        <f t="shared" si="31"/>
        <v>21.219963901222449</v>
      </c>
      <c r="Q91" t="s">
        <v>250</v>
      </c>
      <c r="R91" t="s">
        <v>251</v>
      </c>
      <c r="S91" t="s">
        <v>461</v>
      </c>
      <c r="T91" s="35">
        <v>100</v>
      </c>
      <c r="U91" s="35">
        <f t="shared" si="32"/>
        <v>52.38095238095238</v>
      </c>
      <c r="V91" s="35">
        <f t="shared" si="33"/>
        <v>69.230769230769241</v>
      </c>
      <c r="W91" s="35">
        <f t="shared" si="34"/>
        <v>72.67759562841529</v>
      </c>
      <c r="X91" s="35">
        <f t="shared" si="35"/>
        <v>58.09163514081547</v>
      </c>
      <c r="Y91" s="35">
        <f t="shared" si="36"/>
        <v>74.941451990632316</v>
      </c>
      <c r="Z91" s="35">
        <f t="shared" si="37"/>
        <v>78.388278388278394</v>
      </c>
      <c r="AA91" s="35">
        <f t="shared" si="38"/>
        <v>-5.71068275986309</v>
      </c>
      <c r="AB91" s="35">
        <f t="shared" si="39"/>
        <v>-5.7106827598630758</v>
      </c>
      <c r="AC91" s="35">
        <f t="shared" si="40"/>
        <v>-5.7106827598631043</v>
      </c>
      <c r="AF91">
        <v>2.5299999999999998</v>
      </c>
      <c r="AG91">
        <v>1.56</v>
      </c>
      <c r="AJ91" t="s">
        <v>476</v>
      </c>
    </row>
    <row r="92" spans="1:36" ht="15" x14ac:dyDescent="0.25">
      <c r="A92">
        <v>2.1</v>
      </c>
      <c r="B92">
        <v>3.25</v>
      </c>
      <c r="C92">
        <v>3.66</v>
      </c>
      <c r="D92" s="20">
        <f t="shared" si="28"/>
        <v>5.7106827598630838E-2</v>
      </c>
      <c r="E92" s="17">
        <f>IF(OR($A92="",$B92="",$C92=""),"",A92*'MPTO_working_3-way'!$I91)</f>
        <v>2.2199243379571247</v>
      </c>
      <c r="F92" s="21">
        <f>IF(OR($A92="",$B92="",$C92=""),"",B92*'MPTO_working_3-way'!$I91)</f>
        <v>3.4355971896955504</v>
      </c>
      <c r="G92" s="22">
        <f>IF(OR($A92="",$B92="",$C92=""),"",C92*'MPTO_working_3-way'!$I91)</f>
        <v>3.8690109890109889</v>
      </c>
      <c r="H92" s="17">
        <f>IF(OR($A92="",$B92="",$C92=""),"",'MPTO_working_3-way'!E91)</f>
        <v>2.1874425325101798</v>
      </c>
      <c r="I92" s="21">
        <f>IF(OR($A92="",$B92="",$C92=""),"",'MPTO_working_3-way'!F91)</f>
        <v>3.4643228624921991</v>
      </c>
      <c r="J92" s="22">
        <f>IF(OR($A92="",$B92="",$C92=""),"",'MPTO_working_3-way'!G91)</f>
        <v>3.9340892983699502</v>
      </c>
      <c r="K92" s="17">
        <f>IF(OR($A92="",$B92="",$C92=""),"",'OddsRatio_working_3-way'!H91)</f>
        <v>2.2005774630299961</v>
      </c>
      <c r="L92" s="21">
        <f>IF(OR($A92="",$B92="",$C92=""),"",'OddsRatio_working_3-way'!I91)</f>
        <v>3.4557266289249906</v>
      </c>
      <c r="M92" s="22">
        <f>IF(OR($A92="",$B92="",$C92=""),"",'OddsRatio_working_3-way'!J91)</f>
        <v>3.9032145924179886</v>
      </c>
      <c r="N92" s="23">
        <f t="shared" si="29"/>
        <v>45.046580322653945</v>
      </c>
      <c r="O92" s="24">
        <f t="shared" si="30"/>
        <v>29.107021131561005</v>
      </c>
      <c r="P92" s="24">
        <f t="shared" si="31"/>
        <v>25.84639854578505</v>
      </c>
      <c r="Q92" t="s">
        <v>252</v>
      </c>
      <c r="R92" t="s">
        <v>253</v>
      </c>
      <c r="S92" t="s">
        <v>461</v>
      </c>
      <c r="T92" s="35">
        <v>100</v>
      </c>
      <c r="U92" s="35">
        <f t="shared" si="32"/>
        <v>86.64886515353804</v>
      </c>
      <c r="V92" s="35">
        <f t="shared" si="33"/>
        <v>75.609756097560975</v>
      </c>
      <c r="W92" s="35">
        <f t="shared" si="34"/>
        <v>32.885906040268459</v>
      </c>
      <c r="X92" s="35">
        <f t="shared" si="35"/>
        <v>91.504337862170573</v>
      </c>
      <c r="Y92" s="35">
        <f t="shared" si="36"/>
        <v>80.465228806193494</v>
      </c>
      <c r="Z92" s="35">
        <f t="shared" si="37"/>
        <v>37.741378748900978</v>
      </c>
      <c r="AA92" s="35">
        <f t="shared" si="38"/>
        <v>-4.8554727086325329</v>
      </c>
      <c r="AB92" s="35">
        <f t="shared" si="39"/>
        <v>-4.8554727086325187</v>
      </c>
      <c r="AC92" s="35">
        <f t="shared" si="40"/>
        <v>-4.8554727086325187</v>
      </c>
      <c r="AF92">
        <v>2.0299999999999998</v>
      </c>
      <c r="AG92">
        <v>1.77</v>
      </c>
      <c r="AJ92" t="s">
        <v>468</v>
      </c>
    </row>
    <row r="93" spans="1:36" ht="15" x14ac:dyDescent="0.25">
      <c r="A93">
        <v>7.49</v>
      </c>
      <c r="B93">
        <v>4.0999999999999996</v>
      </c>
      <c r="C93">
        <v>1.49</v>
      </c>
      <c r="D93" s="20">
        <f t="shared" si="28"/>
        <v>4.8554727086325133E-2</v>
      </c>
      <c r="E93" s="17">
        <f>IF(OR($A93="",$B93="",$C93=""),"",A93*'MPTO_working_3-way'!$I92)</f>
        <v>7.8536749058765754</v>
      </c>
      <c r="F93" s="21">
        <f>IF(OR($A93="",$B93="",$C93=""),"",B93*'MPTO_working_3-way'!$I92)</f>
        <v>4.2990743810539325</v>
      </c>
      <c r="G93" s="22">
        <f>IF(OR($A93="",$B93="",$C93=""),"",C93*'MPTO_working_3-way'!$I92)</f>
        <v>1.5623465433586243</v>
      </c>
      <c r="H93" s="17">
        <f>IF(OR($A93="",$B93="",$C93=""),"",'MPTO_working_3-way'!E92)</f>
        <v>8.5232280533563145</v>
      </c>
      <c r="I93" s="21">
        <f>IF(OR($A93="",$B93="",$C93=""),"",'MPTO_working_3-way'!F92)</f>
        <v>4.3914054399731777</v>
      </c>
      <c r="J93" s="22">
        <f>IF(OR($A93="",$B93="",$C93=""),"",'MPTO_working_3-way'!G92)</f>
        <v>1.5268200510069982</v>
      </c>
      <c r="K93" s="17">
        <f>IF(OR($A93="",$B93="",$C93=""),"",'OddsRatio_working_3-way'!H92)</f>
        <v>8.1305507897734408</v>
      </c>
      <c r="L93" s="21">
        <f>IF(OR($A93="",$B93="",$C93=""),"",'OddsRatio_working_3-way'!I92)</f>
        <v>4.4059641676883912</v>
      </c>
      <c r="M93" s="22">
        <f>IF(OR($A93="",$B93="",$C93=""),"",'OddsRatio_working_3-way'!J92)</f>
        <v>1.5383620781184877</v>
      </c>
      <c r="N93" s="23">
        <f t="shared" si="29"/>
        <v>12.732892715634842</v>
      </c>
      <c r="O93" s="24">
        <f t="shared" si="30"/>
        <v>23.260821082952436</v>
      </c>
      <c r="P93" s="24">
        <f t="shared" si="31"/>
        <v>64.006286201412735</v>
      </c>
      <c r="Q93" t="s">
        <v>254</v>
      </c>
      <c r="R93" t="s">
        <v>255</v>
      </c>
      <c r="S93" t="s">
        <v>461</v>
      </c>
      <c r="T93" s="35">
        <v>100</v>
      </c>
      <c r="U93" s="35">
        <f t="shared" si="32"/>
        <v>21.875</v>
      </c>
      <c r="V93" s="35">
        <f t="shared" si="33"/>
        <v>81.515711645101661</v>
      </c>
      <c r="W93" s="35">
        <f t="shared" si="34"/>
        <v>91.776315789473685</v>
      </c>
      <c r="X93" s="35">
        <f t="shared" si="35"/>
        <v>26.707972565424654</v>
      </c>
      <c r="Y93" s="35">
        <f t="shared" si="36"/>
        <v>86.348684210526315</v>
      </c>
      <c r="Z93" s="35">
        <f t="shared" si="37"/>
        <v>96.609288354898339</v>
      </c>
      <c r="AA93" s="35">
        <f t="shared" si="38"/>
        <v>-4.8329725654246545</v>
      </c>
      <c r="AB93" s="35">
        <f t="shared" si="39"/>
        <v>-4.8329725654246545</v>
      </c>
      <c r="AC93" s="35">
        <f t="shared" si="40"/>
        <v>-4.8329725654246545</v>
      </c>
      <c r="AF93">
        <v>2.23</v>
      </c>
      <c r="AG93">
        <v>1.67</v>
      </c>
      <c r="AJ93" t="s">
        <v>468</v>
      </c>
    </row>
    <row r="94" spans="1:36" ht="15" x14ac:dyDescent="0.25">
      <c r="A94">
        <v>1.28</v>
      </c>
      <c r="B94">
        <v>5.41</v>
      </c>
      <c r="C94">
        <v>12.16</v>
      </c>
      <c r="D94" s="20">
        <f t="shared" si="28"/>
        <v>4.8329725654246536E-2</v>
      </c>
      <c r="E94" s="17">
        <f>IF(OR($A94="",$B94="",$C94=""),"",A94*'MPTO_working_3-way'!$I93)</f>
        <v>1.3418620488374355</v>
      </c>
      <c r="F94" s="21">
        <f>IF(OR($A94="",$B94="",$C94=""),"",B94*'MPTO_working_3-way'!$I93)</f>
        <v>5.6714638157894743</v>
      </c>
      <c r="G94" s="22">
        <f>IF(OR($A94="",$B94="",$C94=""),"",C94*'MPTO_working_3-way'!$I93)</f>
        <v>12.747689463955638</v>
      </c>
      <c r="H94" s="17">
        <f>IF(OR($A94="",$B94="",$C94=""),"",'MPTO_working_3-way'!E93)</f>
        <v>1.3069502058201814</v>
      </c>
      <c r="I94" s="21">
        <f>IF(OR($A94="",$B94="",$C94=""),"",'MPTO_working_3-way'!F93)</f>
        <v>5.9265238464171821</v>
      </c>
      <c r="J94" s="22">
        <f>IF(OR($A94="",$B94="",$C94=""),"",'MPTO_working_3-way'!G93)</f>
        <v>15.122431152590689</v>
      </c>
      <c r="K94" s="17">
        <f>IF(OR($A94="",$B94="",$C94=""),"",'OddsRatio_working_3-way'!H93)</f>
        <v>1.3166033284786669</v>
      </c>
      <c r="L94" s="21">
        <f>IF(OR($A94="",$B94="",$C94=""),"",'OddsRatio_working_3-way'!I93)</f>
        <v>5.9865024235390027</v>
      </c>
      <c r="M94" s="22">
        <f>IF(OR($A94="",$B94="",$C94=""),"",'OddsRatio_working_3-way'!J93)</f>
        <v>13.61890409222115</v>
      </c>
      <c r="N94" s="23">
        <f t="shared" si="29"/>
        <v>74.523308924816931</v>
      </c>
      <c r="O94" s="24">
        <f t="shared" si="30"/>
        <v>17.632132240991805</v>
      </c>
      <c r="P94" s="24">
        <f t="shared" si="31"/>
        <v>7.8445588341912567</v>
      </c>
      <c r="Q94" t="s">
        <v>256</v>
      </c>
      <c r="R94" t="s">
        <v>257</v>
      </c>
      <c r="S94" t="s">
        <v>461</v>
      </c>
      <c r="T94" s="35">
        <v>100</v>
      </c>
      <c r="U94" s="35">
        <f t="shared" si="32"/>
        <v>67.532467532467535</v>
      </c>
      <c r="V94" s="35">
        <f t="shared" si="33"/>
        <v>71.428571428571431</v>
      </c>
      <c r="W94" s="35">
        <f t="shared" si="34"/>
        <v>58.847736625514408</v>
      </c>
      <c r="X94" s="35">
        <f t="shared" si="35"/>
        <v>69.723691945914169</v>
      </c>
      <c r="Y94" s="35">
        <f t="shared" si="36"/>
        <v>73.61979584201805</v>
      </c>
      <c r="Z94" s="35">
        <f t="shared" si="37"/>
        <v>61.038961038961034</v>
      </c>
      <c r="AA94" s="35">
        <f t="shared" si="38"/>
        <v>-2.1912244134466334</v>
      </c>
      <c r="AB94" s="35">
        <f t="shared" si="39"/>
        <v>-2.1912244134466192</v>
      </c>
      <c r="AC94" s="35">
        <f t="shared" si="40"/>
        <v>-2.1912244134466263</v>
      </c>
      <c r="AF94">
        <v>1.82</v>
      </c>
      <c r="AG94">
        <v>2.0299999999999998</v>
      </c>
      <c r="AJ94" t="s">
        <v>468</v>
      </c>
    </row>
    <row r="95" spans="1:36" ht="15" x14ac:dyDescent="0.25">
      <c r="A95">
        <v>3.08</v>
      </c>
      <c r="B95">
        <v>3.5</v>
      </c>
      <c r="C95">
        <v>2.4300000000000002</v>
      </c>
      <c r="D95" s="20">
        <f t="shared" si="28"/>
        <v>2.1912244134466352E-2</v>
      </c>
      <c r="E95" s="17">
        <f>IF(OR($A95="",$B95="",$C95=""),"",A95*'MPTO_working_3-way'!$I94)</f>
        <v>3.1474897119341563</v>
      </c>
      <c r="F95" s="21">
        <f>IF(OR($A95="",$B95="",$C95=""),"",B95*'MPTO_working_3-way'!$I94)</f>
        <v>3.5766928544706325</v>
      </c>
      <c r="G95" s="22">
        <f>IF(OR($A95="",$B95="",$C95=""),"",C95*'MPTO_working_3-way'!$I94)</f>
        <v>2.4832467532467533</v>
      </c>
      <c r="H95" s="17">
        <f>IF(OR($A95="",$B95="",$C95=""),"",'MPTO_working_3-way'!E94)</f>
        <v>3.1508840864440075</v>
      </c>
      <c r="I95" s="21">
        <f>IF(OR($A95="",$B95="",$C95=""),"",'MPTO_working_3-way'!F94)</f>
        <v>3.5918223701049401</v>
      </c>
      <c r="J95" s="22">
        <f>IF(OR($A95="",$B95="",$C95=""),"",'MPTO_working_3-way'!G94)</f>
        <v>2.4739092111062142</v>
      </c>
      <c r="K95" s="17">
        <f>IF(OR($A95="",$B95="",$C95=""),"",'OddsRatio_working_3-way'!H94)</f>
        <v>3.1499953978926554</v>
      </c>
      <c r="L95" s="21">
        <f>IF(OR($A95="",$B95="",$C95=""),"",'OddsRatio_working_3-way'!I94)</f>
        <v>3.5841290840055966</v>
      </c>
      <c r="M95" s="22">
        <f>IF(OR($A95="",$B95="",$C95=""),"",'OddsRatio_working_3-way'!J94)</f>
        <v>2.478121836051201</v>
      </c>
      <c r="N95" s="23">
        <f t="shared" si="29"/>
        <v>31.771350870770359</v>
      </c>
      <c r="O95" s="24">
        <f t="shared" si="30"/>
        <v>27.958788766277916</v>
      </c>
      <c r="P95" s="24">
        <f t="shared" si="31"/>
        <v>40.269860362951725</v>
      </c>
      <c r="Q95" t="s">
        <v>258</v>
      </c>
      <c r="R95" t="s">
        <v>259</v>
      </c>
      <c r="S95" t="s">
        <v>461</v>
      </c>
      <c r="T95" s="35">
        <v>100</v>
      </c>
      <c r="U95" s="35">
        <f t="shared" si="32"/>
        <v>43.502824858757066</v>
      </c>
      <c r="V95" s="35">
        <f t="shared" si="33"/>
        <v>74.683544303797461</v>
      </c>
      <c r="W95" s="35">
        <f t="shared" si="34"/>
        <v>79.423868312757207</v>
      </c>
      <c r="X95" s="35">
        <f t="shared" si="35"/>
        <v>45.892587383445324</v>
      </c>
      <c r="Y95" s="35">
        <f t="shared" si="36"/>
        <v>77.073306828485727</v>
      </c>
      <c r="Z95" s="35">
        <f t="shared" si="37"/>
        <v>81.813630837445459</v>
      </c>
      <c r="AA95" s="35">
        <f t="shared" si="38"/>
        <v>-2.3897625246882583</v>
      </c>
      <c r="AB95" s="35">
        <f t="shared" si="39"/>
        <v>-2.3897625246882654</v>
      </c>
      <c r="AC95" s="35">
        <f t="shared" si="40"/>
        <v>-2.3897625246882512</v>
      </c>
      <c r="AF95">
        <v>1.92</v>
      </c>
      <c r="AG95">
        <v>1.99</v>
      </c>
      <c r="AJ95" t="s">
        <v>477</v>
      </c>
    </row>
    <row r="96" spans="1:36" ht="15" x14ac:dyDescent="0.25">
      <c r="A96">
        <v>1.77</v>
      </c>
      <c r="B96">
        <v>3.95</v>
      </c>
      <c r="C96">
        <v>4.8600000000000003</v>
      </c>
      <c r="D96" s="20">
        <f t="shared" si="28"/>
        <v>2.3897625246882548E-2</v>
      </c>
      <c r="E96" s="17">
        <f>IF(OR($A96="",$B96="",$C96=""),"",A96*'MPTO_working_3-way'!$I95)</f>
        <v>1.8122987966869821</v>
      </c>
      <c r="F96" s="21">
        <f>IF(OR($A96="",$B96="",$C96=""),"",B96*'MPTO_working_3-way'!$I95)</f>
        <v>4.0443956197251865</v>
      </c>
      <c r="G96" s="22">
        <f>IF(OR($A96="",$B96="",$C96=""),"",C96*'MPTO_working_3-way'!$I95)</f>
        <v>4.9761424586998499</v>
      </c>
      <c r="H96" s="17">
        <f>IF(OR($A96="",$B96="",$C96=""),"",'MPTO_working_3-way'!E95)</f>
        <v>1.795313195955053</v>
      </c>
      <c r="I96" s="21">
        <f>IF(OR($A96="",$B96="",$C96=""),"",'MPTO_working_3-way'!F95)</f>
        <v>4.0783253496056551</v>
      </c>
      <c r="J96" s="22">
        <f>IF(OR($A96="",$B96="",$C96=""),"",'MPTO_working_3-way'!G95)</f>
        <v>5.0557282359470479</v>
      </c>
      <c r="K96" s="17">
        <f>IF(OR($A96="",$B96="",$C96=""),"",'OddsRatio_working_3-way'!H95)</f>
        <v>1.8015518197271654</v>
      </c>
      <c r="L96" s="21">
        <f>IF(OR($A96="",$B96="",$C96=""),"",'OddsRatio_working_3-way'!I95)</f>
        <v>4.0708803483053746</v>
      </c>
      <c r="M96" s="22">
        <f>IF(OR($A96="",$B96="",$C96=""),"",'OddsRatio_working_3-way'!J95)</f>
        <v>5.0181688625283885</v>
      </c>
      <c r="N96" s="23">
        <f t="shared" si="29"/>
        <v>55.178539092343648</v>
      </c>
      <c r="O96" s="24">
        <f t="shared" si="30"/>
        <v>24.725573213531202</v>
      </c>
      <c r="P96" s="24">
        <f t="shared" si="31"/>
        <v>20.095887694125153</v>
      </c>
      <c r="Q96" t="s">
        <v>260</v>
      </c>
      <c r="R96" t="s">
        <v>261</v>
      </c>
      <c r="S96" t="s">
        <v>461</v>
      </c>
      <c r="T96" s="35">
        <v>100</v>
      </c>
      <c r="U96" s="35">
        <f t="shared" si="32"/>
        <v>15.254237288135595</v>
      </c>
      <c r="V96" s="35">
        <f t="shared" si="33"/>
        <v>87.546699875466999</v>
      </c>
      <c r="W96" s="35">
        <f t="shared" si="34"/>
        <v>94.305239179954441</v>
      </c>
      <c r="X96" s="35">
        <f t="shared" si="35"/>
        <v>18.14806094457856</v>
      </c>
      <c r="Y96" s="35">
        <f t="shared" si="36"/>
        <v>90.440523531909975</v>
      </c>
      <c r="Z96" s="35">
        <f t="shared" si="37"/>
        <v>97.199062836397417</v>
      </c>
      <c r="AA96" s="35">
        <f t="shared" si="38"/>
        <v>-2.8938236564429651</v>
      </c>
      <c r="AB96" s="35">
        <f t="shared" si="39"/>
        <v>-2.8938236564429758</v>
      </c>
      <c r="AC96" s="35">
        <f t="shared" si="40"/>
        <v>-2.8938236564429758</v>
      </c>
      <c r="AF96">
        <v>1.79</v>
      </c>
      <c r="AG96">
        <v>2.13</v>
      </c>
      <c r="AJ96" t="s">
        <v>477</v>
      </c>
    </row>
    <row r="97" spans="1:36" ht="15" x14ac:dyDescent="0.25">
      <c r="A97">
        <v>1.18</v>
      </c>
      <c r="B97">
        <v>8.0299999999999994</v>
      </c>
      <c r="C97">
        <v>17.559999999999999</v>
      </c>
      <c r="D97" s="20">
        <f t="shared" si="28"/>
        <v>2.8938236564429731E-2</v>
      </c>
      <c r="E97" s="17">
        <f>IF(OR($A97="",$B97="",$C97=""),"",A97*'MPTO_working_3-way'!$I96)</f>
        <v>1.2141471191460269</v>
      </c>
      <c r="F97" s="21">
        <f>IF(OR($A97="",$B97="",$C97=""),"",B97*'MPTO_working_3-way'!$I96)</f>
        <v>8.2623740396123697</v>
      </c>
      <c r="G97" s="22">
        <f>IF(OR($A97="",$B97="",$C97=""),"",C97*'MPTO_working_3-way'!$I96)</f>
        <v>18.068155434071386</v>
      </c>
      <c r="H97" s="17">
        <f>IF(OR($A97="",$B97="",$C97=""),"",'MPTO_working_3-way'!E96)</f>
        <v>1.1935858392883973</v>
      </c>
      <c r="I97" s="21">
        <f>IF(OR($A97="",$B97="",$C97=""),"",'MPTO_working_3-way'!F96)</f>
        <v>8.7042108813815258</v>
      </c>
      <c r="J97" s="22">
        <f>IF(OR($A97="",$B97="",$C97=""),"",'MPTO_working_3-way'!G96)</f>
        <v>21.140965500136723</v>
      </c>
      <c r="K97" s="17">
        <f>IF(OR($A97="",$B97="",$C97=""),"",'OddsRatio_working_3-way'!H96)</f>
        <v>1.198875021474203</v>
      </c>
      <c r="L97" s="21">
        <f>IF(OR($A97="",$B97="",$C97=""),"",'OddsRatio_working_3-way'!I96)</f>
        <v>8.7671744497980395</v>
      </c>
      <c r="M97" s="22">
        <f>IF(OR($A97="",$B97="",$C97=""),"",'OddsRatio_working_3-way'!J96)</f>
        <v>19.296501975626679</v>
      </c>
      <c r="N97" s="23">
        <f t="shared" si="29"/>
        <v>82.362341781394022</v>
      </c>
      <c r="O97" s="24">
        <f t="shared" si="30"/>
        <v>12.103058941724152</v>
      </c>
      <c r="P97" s="24">
        <f t="shared" si="31"/>
        <v>5.5345992768818295</v>
      </c>
      <c r="Q97" t="s">
        <v>262</v>
      </c>
      <c r="R97" t="s">
        <v>263</v>
      </c>
      <c r="S97" t="s">
        <v>461</v>
      </c>
      <c r="T97" s="35">
        <v>100</v>
      </c>
      <c r="U97" s="35">
        <f t="shared" si="32"/>
        <v>44.751381215469614</v>
      </c>
      <c r="V97" s="35">
        <f t="shared" si="33"/>
        <v>75.845410628019309</v>
      </c>
      <c r="W97" s="35">
        <f t="shared" si="34"/>
        <v>77.011494252873561</v>
      </c>
      <c r="X97" s="35">
        <f t="shared" si="35"/>
        <v>47.143095119107116</v>
      </c>
      <c r="Y97" s="35">
        <f t="shared" si="36"/>
        <v>78.237124531656832</v>
      </c>
      <c r="Z97" s="35">
        <f t="shared" si="37"/>
        <v>79.40320815651107</v>
      </c>
      <c r="AA97" s="35">
        <f t="shared" si="38"/>
        <v>-2.3917139036375019</v>
      </c>
      <c r="AB97" s="35">
        <f t="shared" si="39"/>
        <v>-2.3917139036375232</v>
      </c>
      <c r="AC97" s="35">
        <f t="shared" si="40"/>
        <v>-2.391713903637509</v>
      </c>
      <c r="AF97">
        <v>1.35</v>
      </c>
      <c r="AG97">
        <v>3.33</v>
      </c>
      <c r="AJ97" t="s">
        <v>477</v>
      </c>
    </row>
    <row r="98" spans="1:36" ht="15" x14ac:dyDescent="0.25">
      <c r="A98">
        <v>1.81</v>
      </c>
      <c r="B98">
        <v>4.1399999999999997</v>
      </c>
      <c r="C98">
        <v>4.3499999999999996</v>
      </c>
      <c r="D98" s="20">
        <f t="shared" si="28"/>
        <v>2.3917139036375046E-2</v>
      </c>
      <c r="E98" s="17">
        <f>IF(OR($A98="",$B98="",$C98=""),"",A98*'MPTO_working_3-way'!$I97)</f>
        <v>1.8532900216558388</v>
      </c>
      <c r="F98" s="21">
        <f>IF(OR($A98="",$B98="",$C98=""),"",B98*'MPTO_working_3-way'!$I97)</f>
        <v>4.2390169556105928</v>
      </c>
      <c r="G98" s="22">
        <f>IF(OR($A98="",$B98="",$C98=""),"",C98*'MPTO_working_3-way'!$I97)</f>
        <v>4.4540395548082312</v>
      </c>
      <c r="H98" s="17">
        <f>IF(OR($A98="",$B98="",$C98=""),"",'MPTO_working_3-way'!E97)</f>
        <v>1.8365007186267721</v>
      </c>
      <c r="I98" s="21">
        <f>IF(OR($A98="",$B98="",$C98=""),"",'MPTO_working_3-way'!F97)</f>
        <v>4.281307339600164</v>
      </c>
      <c r="J98" s="22">
        <f>IF(OR($A98="",$B98="",$C98=""),"",'MPTO_working_3-way'!G97)</f>
        <v>4.5062770182746181</v>
      </c>
      <c r="K98" s="17">
        <f>IF(OR($A98="",$B98="",$C98=""),"",'OddsRatio_working_3-way'!H97)</f>
        <v>1.8427071771448333</v>
      </c>
      <c r="L98" s="21">
        <f>IF(OR($A98="",$B98="",$C98=""),"",'OddsRatio_working_3-way'!I97)</f>
        <v>4.2667907854750311</v>
      </c>
      <c r="M98" s="22">
        <f>IF(OR($A98="",$B98="",$C98=""),"",'OddsRatio_working_3-way'!J97)</f>
        <v>4.485270423994062</v>
      </c>
      <c r="N98" s="23">
        <f t="shared" si="29"/>
        <v>53.958095512031136</v>
      </c>
      <c r="O98" s="24">
        <f t="shared" si="30"/>
        <v>23.590375091008781</v>
      </c>
      <c r="P98" s="24">
        <f t="shared" si="31"/>
        <v>22.451529396960083</v>
      </c>
      <c r="Q98" t="s">
        <v>264</v>
      </c>
      <c r="R98" t="s">
        <v>265</v>
      </c>
      <c r="S98" t="s">
        <v>461</v>
      </c>
      <c r="T98" s="35">
        <v>100</v>
      </c>
      <c r="U98" s="35">
        <f t="shared" si="32"/>
        <v>51.690821256038639</v>
      </c>
      <c r="V98" s="35">
        <f t="shared" si="33"/>
        <v>71.014492753623188</v>
      </c>
      <c r="W98" s="35">
        <f t="shared" si="34"/>
        <v>74.554707379134854</v>
      </c>
      <c r="X98" s="35">
        <f t="shared" si="35"/>
        <v>54.430799867241952</v>
      </c>
      <c r="Y98" s="35">
        <f t="shared" si="36"/>
        <v>73.754471364826486</v>
      </c>
      <c r="Z98" s="35">
        <f t="shared" si="37"/>
        <v>77.294685990338181</v>
      </c>
      <c r="AA98" s="35">
        <f t="shared" si="38"/>
        <v>-2.7399786112033127</v>
      </c>
      <c r="AB98" s="35">
        <f t="shared" si="39"/>
        <v>-2.7399786112032984</v>
      </c>
      <c r="AC98" s="35">
        <f t="shared" si="40"/>
        <v>-2.7399786112033269</v>
      </c>
      <c r="AF98">
        <v>1.64</v>
      </c>
      <c r="AG98">
        <v>2.39</v>
      </c>
      <c r="AJ98" t="s">
        <v>477</v>
      </c>
    </row>
    <row r="99" spans="1:36" ht="15" x14ac:dyDescent="0.25">
      <c r="A99">
        <v>2.0699999999999998</v>
      </c>
      <c r="B99">
        <v>3.45</v>
      </c>
      <c r="C99">
        <v>3.93</v>
      </c>
      <c r="D99" s="20">
        <f t="shared" si="28"/>
        <v>2.7399786112033198E-2</v>
      </c>
      <c r="E99" s="17">
        <f>IF(OR($A99="",$B99="",$C99=""),"",A99*'MPTO_working_3-way'!$I98)</f>
        <v>2.1267175572519084</v>
      </c>
      <c r="F99" s="21">
        <f>IF(OR($A99="",$B99="",$C99=""),"",B99*'MPTO_working_3-way'!$I98)</f>
        <v>3.5445292620865145</v>
      </c>
      <c r="G99" s="22">
        <f>IF(OR($A99="",$B99="",$C99=""),"",C99*'MPTO_working_3-way'!$I98)</f>
        <v>4.0376811594202904</v>
      </c>
      <c r="H99" s="17">
        <f>IF(OR($A99="",$B99="",$C99=""),"",'MPTO_working_3-way'!E98)</f>
        <v>2.1098892548694139</v>
      </c>
      <c r="I99" s="21">
        <f>IF(OR($A99="",$B99="",$C99=""),"",'MPTO_working_3-way'!F98)</f>
        <v>3.5622454788282183</v>
      </c>
      <c r="J99" s="22">
        <f>IF(OR($A99="",$B99="",$C99=""),"",'MPTO_working_3-way'!G98)</f>
        <v>4.0763140752618146</v>
      </c>
      <c r="K99" s="17">
        <f>IF(OR($A99="",$B99="",$C99=""),"",'OddsRatio_working_3-way'!H98)</f>
        <v>2.1167157175458411</v>
      </c>
      <c r="L99" s="21">
        <f>IF(OR($A99="",$B99="",$C99=""),"",'OddsRatio_working_3-way'!I98)</f>
        <v>3.5569658953152428</v>
      </c>
      <c r="M99" s="22">
        <f>IF(OR($A99="",$B99="",$C99=""),"",'OddsRatio_working_3-way'!J98)</f>
        <v>4.0579224788872104</v>
      </c>
      <c r="N99" s="23">
        <f t="shared" si="29"/>
        <v>47.020818377602296</v>
      </c>
      <c r="O99" s="24">
        <f t="shared" si="30"/>
        <v>28.212491026561377</v>
      </c>
      <c r="P99" s="24">
        <f t="shared" si="31"/>
        <v>24.766690595836323</v>
      </c>
      <c r="Q99" t="s">
        <v>266</v>
      </c>
      <c r="R99" t="s">
        <v>267</v>
      </c>
      <c r="S99" t="s">
        <v>461</v>
      </c>
      <c r="T99" s="35">
        <v>100</v>
      </c>
      <c r="U99" s="35">
        <f t="shared" si="32"/>
        <v>45.945945945945937</v>
      </c>
      <c r="V99" s="35">
        <f t="shared" si="33"/>
        <v>72.451790633608823</v>
      </c>
      <c r="W99" s="35">
        <f t="shared" si="34"/>
        <v>78.586723768736618</v>
      </c>
      <c r="X99" s="35">
        <f t="shared" si="35"/>
        <v>48.961485597654573</v>
      </c>
      <c r="Y99" s="35">
        <f t="shared" si="36"/>
        <v>75.467330285317431</v>
      </c>
      <c r="Z99" s="35">
        <f t="shared" si="37"/>
        <v>81.602263420445226</v>
      </c>
      <c r="AA99" s="35">
        <f t="shared" si="38"/>
        <v>-3.0155396517086359</v>
      </c>
      <c r="AB99" s="35">
        <f t="shared" si="39"/>
        <v>-3.0155396517086075</v>
      </c>
      <c r="AC99" s="35">
        <f t="shared" si="40"/>
        <v>-3.0155396517086075</v>
      </c>
      <c r="AF99">
        <v>1.96</v>
      </c>
      <c r="AG99">
        <v>1.93</v>
      </c>
      <c r="AJ99" t="s">
        <v>469</v>
      </c>
    </row>
    <row r="100" spans="1:36" ht="15" x14ac:dyDescent="0.25">
      <c r="A100">
        <v>1.85</v>
      </c>
      <c r="B100">
        <v>3.63</v>
      </c>
      <c r="C100">
        <v>4.67</v>
      </c>
      <c r="D100" s="20">
        <f t="shared" si="28"/>
        <v>3.0155396517086208E-2</v>
      </c>
      <c r="E100" s="17">
        <f>IF(OR($A100="",$B100="",$C100=""),"",A100*'MPTO_working_3-way'!$I99)</f>
        <v>1.9057874835566095</v>
      </c>
      <c r="F100" s="21">
        <f>IF(OR($A100="",$B100="",$C100=""),"",B100*'MPTO_working_3-way'!$I99)</f>
        <v>3.739464089357023</v>
      </c>
      <c r="G100" s="22">
        <f>IF(OR($A100="",$B100="",$C100=""),"",C100*'MPTO_working_3-way'!$I99)</f>
        <v>4.8108257017347924</v>
      </c>
      <c r="H100" s="17">
        <f>IF(OR($A100="",$B100="",$C100=""),"",'MPTO_working_3-way'!E99)</f>
        <v>1.8850541423227158</v>
      </c>
      <c r="I100" s="21">
        <f>IF(OR($A100="",$B100="",$C100=""),"",'MPTO_working_3-way'!F99)</f>
        <v>3.7674674650824893</v>
      </c>
      <c r="J100" s="22">
        <f>IF(OR($A100="",$B100="",$C100=""),"",'MPTO_working_3-way'!G99)</f>
        <v>4.9000160670514248</v>
      </c>
      <c r="K100" s="17">
        <f>IF(OR($A100="",$B100="",$C100=""),"",'OddsRatio_working_3-way'!H99)</f>
        <v>1.892925648968371</v>
      </c>
      <c r="L100" s="21">
        <f>IF(OR($A100="",$B100="",$C100=""),"",'OddsRatio_working_3-way'!I99)</f>
        <v>3.76281700798449</v>
      </c>
      <c r="M100" s="22">
        <f>IF(OR($A100="",$B100="",$C100=""),"",'OddsRatio_working_3-way'!J99)</f>
        <v>4.8553378020163791</v>
      </c>
      <c r="N100" s="23">
        <f t="shared" si="29"/>
        <v>52.471747696326808</v>
      </c>
      <c r="O100" s="24">
        <f t="shared" si="30"/>
        <v>26.741799790139009</v>
      </c>
      <c r="P100" s="24">
        <f t="shared" si="31"/>
        <v>20.786452513534179</v>
      </c>
      <c r="Q100" t="s">
        <v>268</v>
      </c>
      <c r="R100" t="s">
        <v>269</v>
      </c>
      <c r="S100" t="s">
        <v>461</v>
      </c>
      <c r="T100" s="35">
        <v>100</v>
      </c>
      <c r="U100" s="35">
        <f t="shared" si="32"/>
        <v>65.870307167235495</v>
      </c>
      <c r="V100" s="35">
        <f t="shared" si="33"/>
        <v>69.78851963746223</v>
      </c>
      <c r="W100" s="35">
        <f t="shared" si="34"/>
        <v>61.685823754789276</v>
      </c>
      <c r="X100" s="35">
        <f t="shared" si="35"/>
        <v>68.525656607748502</v>
      </c>
      <c r="Y100" s="35">
        <f t="shared" si="36"/>
        <v>72.443869077975236</v>
      </c>
      <c r="Z100" s="35">
        <f t="shared" si="37"/>
        <v>64.341173195302261</v>
      </c>
      <c r="AA100" s="35">
        <f t="shared" si="38"/>
        <v>-2.6553494405130067</v>
      </c>
      <c r="AB100" s="35">
        <f t="shared" si="39"/>
        <v>-2.6553494405130067</v>
      </c>
      <c r="AC100" s="35">
        <f t="shared" si="40"/>
        <v>-2.6553494405129854</v>
      </c>
      <c r="AF100">
        <v>1.99</v>
      </c>
      <c r="AG100">
        <v>1.9</v>
      </c>
      <c r="AJ100" t="s">
        <v>469</v>
      </c>
    </row>
    <row r="101" spans="1:36" ht="15" x14ac:dyDescent="0.25">
      <c r="A101">
        <v>2.93</v>
      </c>
      <c r="B101">
        <v>3.31</v>
      </c>
      <c r="C101">
        <v>2.61</v>
      </c>
      <c r="D101" s="20">
        <f t="shared" si="28"/>
        <v>2.6553494405129996E-2</v>
      </c>
      <c r="E101" s="17">
        <f>IF(OR($A101="",$B101="",$C101=""),"",A101*'MPTO_working_3-way'!$I100)</f>
        <v>3.0078017386070313</v>
      </c>
      <c r="F101" s="21">
        <f>IF(OR($A101="",$B101="",$C101=""),"",B101*'MPTO_working_3-way'!$I100)</f>
        <v>3.3978920664809804</v>
      </c>
      <c r="G101" s="22">
        <f>IF(OR($A101="",$B101="",$C101=""),"",C101*'MPTO_working_3-way'!$I100)</f>
        <v>2.6793046203973891</v>
      </c>
      <c r="H101" s="17">
        <f>IF(OR($A101="",$B101="",$C101=""),"",'MPTO_working_3-way'!E100)</f>
        <v>3.0080094551181951</v>
      </c>
      <c r="I101" s="21">
        <f>IF(OR($A101="",$B101="",$C101=""),"",'MPTO_working_3-way'!F100)</f>
        <v>3.4099010842638964</v>
      </c>
      <c r="J101" s="22">
        <f>IF(OR($A101="",$B101="",$C101=""),"",'MPTO_working_3-way'!G100)</f>
        <v>2.6717208668277608</v>
      </c>
      <c r="K101" s="17">
        <f>IF(OR($A101="",$B101="",$C101=""),"",'OddsRatio_working_3-way'!H100)</f>
        <v>3.0082925662599926</v>
      </c>
      <c r="L101" s="21">
        <f>IF(OR($A101="",$B101="",$C101=""),"",'OddsRatio_working_3-way'!I100)</f>
        <v>3.4037076829329442</v>
      </c>
      <c r="M101" s="22">
        <f>IF(OR($A101="",$B101="",$C101=""),"",'OddsRatio_working_3-way'!J100)</f>
        <v>2.6753114153775068</v>
      </c>
      <c r="N101" s="23">
        <f t="shared" si="29"/>
        <v>33.246872197870282</v>
      </c>
      <c r="O101" s="24">
        <f t="shared" si="30"/>
        <v>29.430010737087592</v>
      </c>
      <c r="P101" s="24">
        <f t="shared" si="31"/>
        <v>37.323117065042119</v>
      </c>
      <c r="Q101" t="s">
        <v>270</v>
      </c>
      <c r="R101" t="s">
        <v>271</v>
      </c>
      <c r="S101" t="s">
        <v>461</v>
      </c>
      <c r="T101" s="35">
        <v>100</v>
      </c>
      <c r="U101" s="35">
        <f t="shared" si="32"/>
        <v>50.73891625615763</v>
      </c>
      <c r="V101" s="35">
        <f t="shared" si="33"/>
        <v>74.025974025974023</v>
      </c>
      <c r="W101" s="35">
        <f t="shared" si="34"/>
        <v>72.451790633608823</v>
      </c>
      <c r="X101" s="35">
        <f t="shared" si="35"/>
        <v>53.522235340417154</v>
      </c>
      <c r="Y101" s="35">
        <f t="shared" si="36"/>
        <v>76.809293110233554</v>
      </c>
      <c r="Z101" s="35">
        <f t="shared" si="37"/>
        <v>75.23510971786834</v>
      </c>
      <c r="AA101" s="35">
        <f t="shared" si="38"/>
        <v>-2.7833190842595243</v>
      </c>
      <c r="AB101" s="35">
        <f t="shared" si="39"/>
        <v>-2.7833190842595315</v>
      </c>
      <c r="AC101" s="35">
        <f t="shared" si="40"/>
        <v>-2.7833190842595172</v>
      </c>
      <c r="AF101">
        <v>2.17</v>
      </c>
      <c r="AG101">
        <v>1.75</v>
      </c>
      <c r="AJ101" t="s">
        <v>469</v>
      </c>
    </row>
    <row r="102" spans="1:36" ht="15" x14ac:dyDescent="0.25">
      <c r="A102">
        <v>2.0299999999999998</v>
      </c>
      <c r="B102">
        <v>3.85</v>
      </c>
      <c r="C102">
        <v>3.63</v>
      </c>
      <c r="D102" s="20">
        <f t="shared" si="28"/>
        <v>2.7833190842595279E-2</v>
      </c>
      <c r="E102" s="17">
        <f>IF(OR($A102="",$B102="",$C102=""),"",A102*'MPTO_working_3-way'!$I101)</f>
        <v>2.0865013774104684</v>
      </c>
      <c r="F102" s="21">
        <f>IF(OR($A102="",$B102="",$C102=""),"",B102*'MPTO_working_3-way'!$I101)</f>
        <v>3.957157784743992</v>
      </c>
      <c r="G102" s="22">
        <f>IF(OR($A102="",$B102="",$C102=""),"",C102*'MPTO_working_3-way'!$I101)</f>
        <v>3.7310344827586208</v>
      </c>
      <c r="H102" s="17">
        <f>IF(OR($A102="",$B102="",$C102=""),"",'MPTO_working_3-way'!E101)</f>
        <v>2.0689664854139957</v>
      </c>
      <c r="I102" s="21">
        <f>IF(OR($A102="",$B102="",$C102=""),"",'MPTO_working_3-way'!F101)</f>
        <v>3.9926131951091772</v>
      </c>
      <c r="J102" s="22">
        <f>IF(OR($A102="",$B102="",$C102=""),"",'MPTO_working_3-way'!G101)</f>
        <v>3.7565124301177595</v>
      </c>
      <c r="K102" s="17">
        <f>IF(OR($A102="",$B102="",$C102=""),"",'OddsRatio_working_3-way'!H101)</f>
        <v>2.0759511808781306</v>
      </c>
      <c r="L102" s="21">
        <f>IF(OR($A102="",$B102="",$C102=""),"",'OddsRatio_working_3-way'!I101)</f>
        <v>3.9771464713618192</v>
      </c>
      <c r="M102" s="22">
        <f>IF(OR($A102="",$B102="",$C102=""),"",'OddsRatio_working_3-way'!J101)</f>
        <v>3.7473316560286256</v>
      </c>
      <c r="N102" s="23">
        <f t="shared" si="29"/>
        <v>47.927119091629258</v>
      </c>
      <c r="O102" s="24">
        <f t="shared" si="30"/>
        <v>25.27066279376815</v>
      </c>
      <c r="P102" s="24">
        <f t="shared" si="31"/>
        <v>26.802218114602589</v>
      </c>
      <c r="Q102" t="s">
        <v>272</v>
      </c>
      <c r="R102" t="s">
        <v>273</v>
      </c>
      <c r="S102" t="s">
        <v>461</v>
      </c>
      <c r="T102" s="35">
        <v>100</v>
      </c>
      <c r="U102" s="35">
        <f t="shared" si="32"/>
        <v>55.55555555555555</v>
      </c>
      <c r="V102" s="35">
        <f t="shared" si="33"/>
        <v>73.821989528795811</v>
      </c>
      <c r="W102" s="35">
        <f t="shared" si="34"/>
        <v>67.845659163987136</v>
      </c>
      <c r="X102" s="35">
        <f t="shared" si="35"/>
        <v>58.332351307217053</v>
      </c>
      <c r="Y102" s="35">
        <f t="shared" si="36"/>
        <v>76.598785280457307</v>
      </c>
      <c r="Z102" s="35">
        <f t="shared" si="37"/>
        <v>70.622454915648632</v>
      </c>
      <c r="AA102" s="35">
        <f t="shared" si="38"/>
        <v>-2.7767957516615027</v>
      </c>
      <c r="AB102" s="35">
        <f t="shared" si="39"/>
        <v>-2.7767957516614956</v>
      </c>
      <c r="AC102" s="35">
        <f t="shared" si="40"/>
        <v>-2.7767957516614956</v>
      </c>
      <c r="AF102">
        <v>1.8</v>
      </c>
      <c r="AG102">
        <v>2.1</v>
      </c>
      <c r="AJ102" t="s">
        <v>478</v>
      </c>
    </row>
    <row r="103" spans="1:36" ht="15" x14ac:dyDescent="0.25">
      <c r="A103">
        <v>2.25</v>
      </c>
      <c r="B103">
        <v>3.82</v>
      </c>
      <c r="C103">
        <v>3.11</v>
      </c>
      <c r="D103" s="20">
        <f t="shared" si="28"/>
        <v>2.7767957516614761E-2</v>
      </c>
      <c r="E103" s="17">
        <f>IF(OR($A103="",$B103="",$C103=""),"",A103*'MPTO_working_3-way'!$I102)</f>
        <v>2.3124779044123831</v>
      </c>
      <c r="F103" s="21">
        <f>IF(OR($A103="",$B103="",$C103=""),"",B103*'MPTO_working_3-way'!$I102)</f>
        <v>3.9260735977134682</v>
      </c>
      <c r="G103" s="22">
        <f>IF(OR($A103="",$B103="",$C103=""),"",C103*'MPTO_working_3-way'!$I102)</f>
        <v>3.1963583478766719</v>
      </c>
      <c r="H103" s="17">
        <f>IF(OR($A103="",$B103="",$C103=""),"",'MPTO_working_3-way'!E102)</f>
        <v>2.2978550561846043</v>
      </c>
      <c r="I103" s="21">
        <f>IF(OR($A103="",$B103="",$C103=""),"",'MPTO_working_3-way'!F102)</f>
        <v>3.9600177775583005</v>
      </c>
      <c r="J103" s="22">
        <f>IF(OR($A103="",$B103="",$C103=""),"",'MPTO_working_3-way'!G102)</f>
        <v>3.2021782751494938</v>
      </c>
      <c r="K103" s="17">
        <f>IF(OR($A103="",$B103="",$C103=""),"",'OddsRatio_working_3-way'!H102)</f>
        <v>2.3042107010483308</v>
      </c>
      <c r="L103" s="21">
        <f>IF(OR($A103="",$B103="",$C103=""),"",'OddsRatio_working_3-way'!I102)</f>
        <v>3.9422993415650343</v>
      </c>
      <c r="M103" s="22">
        <f>IF(OR($A103="",$B103="",$C103=""),"",'OddsRatio_working_3-way'!J102)</f>
        <v>3.2015076633695827</v>
      </c>
      <c r="N103" s="23">
        <f t="shared" si="29"/>
        <v>43.243656429837628</v>
      </c>
      <c r="O103" s="24">
        <f t="shared" si="30"/>
        <v>25.470740043752532</v>
      </c>
      <c r="P103" s="24">
        <f t="shared" si="31"/>
        <v>31.285603526409862</v>
      </c>
      <c r="Q103" t="s">
        <v>274</v>
      </c>
      <c r="R103" t="s">
        <v>275</v>
      </c>
      <c r="S103" t="s">
        <v>461</v>
      </c>
      <c r="T103" s="35">
        <v>100</v>
      </c>
      <c r="U103" s="35">
        <f t="shared" si="32"/>
        <v>68.35443037974683</v>
      </c>
      <c r="V103" s="35">
        <f t="shared" si="33"/>
        <v>72.451790633608823</v>
      </c>
      <c r="W103" s="35">
        <f t="shared" si="34"/>
        <v>56.331877729257641</v>
      </c>
      <c r="X103" s="35">
        <f t="shared" si="35"/>
        <v>71.21633163713355</v>
      </c>
      <c r="Y103" s="35">
        <f t="shared" si="36"/>
        <v>75.313691890995528</v>
      </c>
      <c r="Z103" s="35">
        <f t="shared" si="37"/>
        <v>59.193778986644354</v>
      </c>
      <c r="AA103" s="35">
        <f t="shared" si="38"/>
        <v>-2.8619012573867195</v>
      </c>
      <c r="AB103" s="35">
        <f t="shared" si="39"/>
        <v>-2.8619012573867053</v>
      </c>
      <c r="AC103" s="35">
        <f t="shared" si="40"/>
        <v>-2.8619012573867124</v>
      </c>
      <c r="AF103">
        <v>1.68</v>
      </c>
      <c r="AG103">
        <v>2.29</v>
      </c>
      <c r="AJ103" t="s">
        <v>478</v>
      </c>
    </row>
    <row r="104" spans="1:36" ht="15" x14ac:dyDescent="0.25">
      <c r="A104">
        <v>3.16</v>
      </c>
      <c r="B104">
        <v>3.63</v>
      </c>
      <c r="C104">
        <v>2.29</v>
      </c>
      <c r="D104" s="20">
        <f t="shared" si="28"/>
        <v>2.8619012573867231E-2</v>
      </c>
      <c r="E104" s="17">
        <f>IF(OR($A104="",$B104="",$C104=""),"",A104*'MPTO_working_3-way'!$I103)</f>
        <v>3.2504360797334204</v>
      </c>
      <c r="F104" s="21">
        <f>IF(OR($A104="",$B104="",$C104=""),"",B104*'MPTO_working_3-way'!$I103)</f>
        <v>3.7338870156431381</v>
      </c>
      <c r="G104" s="22">
        <f>IF(OR($A104="",$B104="",$C104=""),"",C104*'MPTO_working_3-way'!$I103)</f>
        <v>2.3555375387941559</v>
      </c>
      <c r="H104" s="17">
        <f>IF(OR($A104="",$B104="",$C104=""),"",'MPTO_working_3-way'!E103)</f>
        <v>3.2582202212390046</v>
      </c>
      <c r="I104" s="21">
        <f>IF(OR($A104="",$B104="",$C104=""),"",'MPTO_working_3-way'!F103)</f>
        <v>3.7602124153379108</v>
      </c>
      <c r="J104" s="22">
        <f>IF(OR($A104="",$B104="",$C104=""),"",'MPTO_working_3-way'!G103)</f>
        <v>2.3411442779802831</v>
      </c>
      <c r="K104" s="17">
        <f>IF(OR($A104="",$B104="",$C104=""),"",'OddsRatio_working_3-way'!H103)</f>
        <v>3.2560992575246637</v>
      </c>
      <c r="L104" s="21">
        <f>IF(OR($A104="",$B104="",$C104=""),"",'OddsRatio_working_3-way'!I103)</f>
        <v>3.7470097441156787</v>
      </c>
      <c r="M104" s="22">
        <f>IF(OR($A104="",$B104="",$C104=""),"",'OddsRatio_working_3-way'!J103)</f>
        <v>2.3473926121327846</v>
      </c>
      <c r="N104" s="23">
        <f t="shared" si="29"/>
        <v>30.765102757597173</v>
      </c>
      <c r="O104" s="24">
        <f t="shared" si="30"/>
        <v>26.781742345456493</v>
      </c>
      <c r="P104" s="24">
        <f t="shared" si="31"/>
        <v>42.453154896946316</v>
      </c>
      <c r="Q104" t="s">
        <v>276</v>
      </c>
      <c r="R104" t="s">
        <v>277</v>
      </c>
      <c r="S104" t="s">
        <v>461</v>
      </c>
      <c r="T104" s="35">
        <v>100</v>
      </c>
      <c r="U104" s="35">
        <f t="shared" si="32"/>
        <v>53.917050691244242</v>
      </c>
      <c r="V104" s="35">
        <f t="shared" si="33"/>
        <v>70.238095238095241</v>
      </c>
      <c r="W104" s="35">
        <f t="shared" si="34"/>
        <v>72.972972972972968</v>
      </c>
      <c r="X104" s="35">
        <f t="shared" si="35"/>
        <v>56.788931788931784</v>
      </c>
      <c r="Y104" s="35">
        <f t="shared" si="36"/>
        <v>73.109976335782775</v>
      </c>
      <c r="Z104" s="35">
        <f t="shared" si="37"/>
        <v>75.844854070660531</v>
      </c>
      <c r="AA104" s="35">
        <f t="shared" si="38"/>
        <v>-2.8718810976875417</v>
      </c>
      <c r="AB104" s="35">
        <f t="shared" si="39"/>
        <v>-2.8718810976875346</v>
      </c>
      <c r="AC104" s="35">
        <f t="shared" si="40"/>
        <v>-2.8718810976875631</v>
      </c>
      <c r="AF104">
        <v>1.89</v>
      </c>
      <c r="AG104">
        <v>1.99</v>
      </c>
      <c r="AJ104" t="s">
        <v>478</v>
      </c>
    </row>
    <row r="105" spans="1:36" ht="15" x14ac:dyDescent="0.25">
      <c r="A105">
        <v>2.17</v>
      </c>
      <c r="B105">
        <v>3.36</v>
      </c>
      <c r="C105">
        <v>3.7</v>
      </c>
      <c r="D105" s="20">
        <f t="shared" si="28"/>
        <v>2.8718810976875453E-2</v>
      </c>
      <c r="E105" s="17">
        <f>IF(OR($A105="",$B105="",$C105=""),"",A105*'MPTO_working_3-way'!$I104)</f>
        <v>2.2323198198198195</v>
      </c>
      <c r="F105" s="21">
        <f>IF(OR($A105="",$B105="",$C105=""),"",B105*'MPTO_working_3-way'!$I104)</f>
        <v>3.4564952048823012</v>
      </c>
      <c r="G105" s="22">
        <f>IF(OR($A105="",$B105="",$C105=""),"",C105*'MPTO_working_3-way'!$I104)</f>
        <v>3.8062596006144394</v>
      </c>
      <c r="H105" s="17">
        <f>IF(OR($A105="",$B105="",$C105=""),"",'MPTO_working_3-way'!E104)</f>
        <v>2.2160342858019058</v>
      </c>
      <c r="I105" s="21">
        <f>IF(OR($A105="",$B105="",$C105=""),"",'MPTO_working_3-way'!F104)</f>
        <v>3.4716663864133173</v>
      </c>
      <c r="J105" s="22">
        <f>IF(OR($A105="",$B105="",$C105=""),"",'MPTO_working_3-way'!G104)</f>
        <v>3.8358658580282143</v>
      </c>
      <c r="K105" s="17">
        <f>IF(OR($A105="",$B105="",$C105=""),"",'OddsRatio_working_3-way'!H104)</f>
        <v>2.2228224815164577</v>
      </c>
      <c r="L105" s="21">
        <f>IF(OR($A105="",$B105="",$C105=""),"",'OddsRatio_working_3-way'!I104)</f>
        <v>3.4665479114349069</v>
      </c>
      <c r="M105" s="22">
        <f>IF(OR($A105="",$B105="",$C105=""),"",'OddsRatio_working_3-way'!J104)</f>
        <v>3.8218980342687496</v>
      </c>
      <c r="N105" s="23">
        <f t="shared" si="29"/>
        <v>44.796448569843115</v>
      </c>
      <c r="O105" s="24">
        <f t="shared" si="30"/>
        <v>28.931039701357015</v>
      </c>
      <c r="P105" s="24">
        <f t="shared" si="31"/>
        <v>26.272511728799881</v>
      </c>
      <c r="Q105" t="s">
        <v>278</v>
      </c>
      <c r="R105" t="s">
        <v>279</v>
      </c>
      <c r="S105" t="s">
        <v>461</v>
      </c>
      <c r="T105" s="35">
        <v>100</v>
      </c>
      <c r="U105" s="35">
        <f t="shared" si="32"/>
        <v>56.521739130434774</v>
      </c>
      <c r="V105" s="35">
        <f t="shared" si="33"/>
        <v>69.418960244648318</v>
      </c>
      <c r="W105" s="35">
        <f t="shared" si="34"/>
        <v>71.264367816091948</v>
      </c>
      <c r="X105" s="35">
        <f t="shared" si="35"/>
        <v>59.316671939259727</v>
      </c>
      <c r="Y105" s="35">
        <f t="shared" si="36"/>
        <v>72.213893053473271</v>
      </c>
      <c r="Z105" s="35">
        <f t="shared" si="37"/>
        <v>74.059300624916901</v>
      </c>
      <c r="AA105" s="35">
        <f t="shared" si="38"/>
        <v>-2.794932808824953</v>
      </c>
      <c r="AB105" s="35">
        <f t="shared" si="39"/>
        <v>-2.794932808824953</v>
      </c>
      <c r="AC105" s="35">
        <f t="shared" si="40"/>
        <v>-2.794932808824953</v>
      </c>
      <c r="AF105">
        <v>2.34</v>
      </c>
      <c r="AG105">
        <v>1.65</v>
      </c>
      <c r="AJ105" t="s">
        <v>470</v>
      </c>
    </row>
    <row r="106" spans="1:36" ht="15" x14ac:dyDescent="0.25">
      <c r="A106">
        <v>2.2999999999999998</v>
      </c>
      <c r="B106">
        <v>3.27</v>
      </c>
      <c r="C106">
        <v>3.48</v>
      </c>
      <c r="D106" s="20">
        <f t="shared" si="28"/>
        <v>2.7949328088249459E-2</v>
      </c>
      <c r="E106" s="17">
        <f>IF(OR($A106="",$B106="",$C106=""),"",A106*'MPTO_working_3-way'!$I105)</f>
        <v>2.3642834546029734</v>
      </c>
      <c r="F106" s="21">
        <f>IF(OR($A106="",$B106="",$C106=""),"",B106*'MPTO_working_3-way'!$I105)</f>
        <v>3.3613943028485758</v>
      </c>
      <c r="G106" s="22">
        <f>IF(OR($A106="",$B106="",$C106=""),"",C106*'MPTO_working_3-way'!$I105)</f>
        <v>3.5772636617471081</v>
      </c>
      <c r="H106" s="17">
        <f>IF(OR($A106="",$B106="",$C106=""),"",'MPTO_working_3-way'!E105)</f>
        <v>2.3503631543783268</v>
      </c>
      <c r="I106" s="21">
        <f>IF(OR($A106="",$B106="",$C106=""),"",'MPTO_working_3-way'!F105)</f>
        <v>3.3727500463907965</v>
      </c>
      <c r="J106" s="22">
        <f>IF(OR($A106="",$B106="",$C106=""),"",'MPTO_working_3-way'!G105)</f>
        <v>3.5966063684184486</v>
      </c>
      <c r="K106" s="17">
        <f>IF(OR($A106="",$B106="",$C106=""),"",'OddsRatio_working_3-way'!H105)</f>
        <v>2.3563669308861628</v>
      </c>
      <c r="L106" s="21">
        <f>IF(OR($A106="",$B106="",$C106=""),"",'OddsRatio_working_3-way'!I105)</f>
        <v>3.3684253331627616</v>
      </c>
      <c r="M106" s="22">
        <f>IF(OR($A106="",$B106="",$C106=""),"",'OddsRatio_working_3-way'!J105)</f>
        <v>3.5875307604597557</v>
      </c>
      <c r="N106" s="23">
        <f t="shared" si="29"/>
        <v>42.296112932361012</v>
      </c>
      <c r="O106" s="24">
        <f t="shared" si="30"/>
        <v>29.749559554871656</v>
      </c>
      <c r="P106" s="24">
        <f t="shared" si="31"/>
        <v>27.954327512767335</v>
      </c>
      <c r="Q106" t="s">
        <v>280</v>
      </c>
      <c r="R106" t="s">
        <v>281</v>
      </c>
      <c r="S106" t="s">
        <v>461</v>
      </c>
      <c r="T106" s="35">
        <v>100</v>
      </c>
      <c r="U106" s="35">
        <f t="shared" si="32"/>
        <v>53.917050691244242</v>
      </c>
      <c r="V106" s="35">
        <f t="shared" si="33"/>
        <v>70.588235294117652</v>
      </c>
      <c r="W106" s="35">
        <f t="shared" si="34"/>
        <v>72.752043596730246</v>
      </c>
      <c r="X106" s="35">
        <f t="shared" si="35"/>
        <v>56.659721109152116</v>
      </c>
      <c r="Y106" s="35">
        <f t="shared" si="36"/>
        <v>73.330905712025512</v>
      </c>
      <c r="Z106" s="35">
        <f t="shared" si="37"/>
        <v>75.49471401463812</v>
      </c>
      <c r="AA106" s="35">
        <f t="shared" si="38"/>
        <v>-2.742670417907874</v>
      </c>
      <c r="AB106" s="35">
        <f t="shared" si="39"/>
        <v>-2.7426704179078598</v>
      </c>
      <c r="AC106" s="35">
        <f t="shared" si="40"/>
        <v>-2.742670417907874</v>
      </c>
      <c r="AF106">
        <v>2.21</v>
      </c>
      <c r="AG106">
        <v>1.72</v>
      </c>
      <c r="AJ106" t="s">
        <v>470</v>
      </c>
    </row>
    <row r="107" spans="1:36" ht="15" x14ac:dyDescent="0.25">
      <c r="A107">
        <v>2.17</v>
      </c>
      <c r="B107">
        <v>3.4</v>
      </c>
      <c r="C107">
        <v>3.67</v>
      </c>
      <c r="D107" s="20">
        <f t="shared" si="28"/>
        <v>2.7426704179078776E-2</v>
      </c>
      <c r="E107" s="17">
        <f>IF(OR($A107="",$B107="",$C107=""),"",A107*'MPTO_working_3-way'!$I106)</f>
        <v>2.2295159480686007</v>
      </c>
      <c r="F107" s="21">
        <f>IF(OR($A107="",$B107="",$C107=""),"",B107*'MPTO_working_3-way'!$I106)</f>
        <v>3.4932507942088677</v>
      </c>
      <c r="G107" s="22">
        <f>IF(OR($A107="",$B107="",$C107=""),"",C107*'MPTO_working_3-way'!$I106)</f>
        <v>3.7706560043372188</v>
      </c>
      <c r="H107" s="17">
        <f>IF(OR($A107="",$B107="",$C107=""),"",'MPTO_working_3-way'!E106)</f>
        <v>2.2139212065183735</v>
      </c>
      <c r="I107" s="21">
        <f>IF(OR($A107="",$B107="",$C107=""),"",'MPTO_working_3-way'!F106)</f>
        <v>3.509074666530736</v>
      </c>
      <c r="J107" s="22">
        <f>IF(OR($A107="",$B107="",$C107=""),"",'MPTO_working_3-way'!G106)</f>
        <v>3.797410730313548</v>
      </c>
      <c r="K107" s="17">
        <f>IF(OR($A107="",$B107="",$C107=""),"",'OddsRatio_working_3-way'!H106)</f>
        <v>2.2204137536185313</v>
      </c>
      <c r="L107" s="21">
        <f>IF(OR($A107="",$B107="",$C107=""),"",'OddsRatio_working_3-way'!I106)</f>
        <v>3.5034128279354482</v>
      </c>
      <c r="M107" s="22">
        <f>IF(OR($A107="",$B107="",$C107=""),"",'OddsRatio_working_3-way'!J106)</f>
        <v>3.7850467710781861</v>
      </c>
      <c r="N107" s="23">
        <f t="shared" si="29"/>
        <v>44.852785236467426</v>
      </c>
      <c r="O107" s="24">
        <f t="shared" si="30"/>
        <v>28.626630577392444</v>
      </c>
      <c r="P107" s="24">
        <f t="shared" si="31"/>
        <v>26.520584186140141</v>
      </c>
      <c r="Q107" t="s">
        <v>282</v>
      </c>
      <c r="R107" t="s">
        <v>283</v>
      </c>
      <c r="S107" t="s">
        <v>461</v>
      </c>
      <c r="T107" s="35">
        <v>100</v>
      </c>
      <c r="U107" s="35">
        <f t="shared" si="32"/>
        <v>82.174688057040996</v>
      </c>
      <c r="V107" s="35">
        <f t="shared" si="33"/>
        <v>76.525821596244128</v>
      </c>
      <c r="W107" s="35">
        <f t="shared" si="34"/>
        <v>38.271604938271601</v>
      </c>
      <c r="X107" s="35">
        <f t="shared" si="35"/>
        <v>85.202573465484249</v>
      </c>
      <c r="Y107" s="35">
        <f t="shared" si="36"/>
        <v>79.553707004687396</v>
      </c>
      <c r="Z107" s="35">
        <f t="shared" si="37"/>
        <v>41.299490346714876</v>
      </c>
      <c r="AA107" s="35">
        <f t="shared" si="38"/>
        <v>-3.0278854084432538</v>
      </c>
      <c r="AB107" s="35">
        <f t="shared" si="39"/>
        <v>-3.027885408443268</v>
      </c>
      <c r="AC107" s="35">
        <f t="shared" si="40"/>
        <v>-3.0278854084432751</v>
      </c>
      <c r="AF107">
        <v>1.96</v>
      </c>
      <c r="AG107">
        <v>1.93</v>
      </c>
      <c r="AJ107" t="s">
        <v>470</v>
      </c>
    </row>
    <row r="108" spans="1:36" s="35" customFormat="1" ht="15" x14ac:dyDescent="0.25">
      <c r="A108">
        <v>5.61</v>
      </c>
      <c r="B108">
        <v>4.26</v>
      </c>
      <c r="C108">
        <v>1.62</v>
      </c>
      <c r="D108" s="20">
        <f t="shared" si="28"/>
        <v>3.0278854084432538E-2</v>
      </c>
      <c r="E108" s="17">
        <f>IF(OR($A108="",$B108="",$C108=""),"",A108*'MPTO_working_3-way'!$I107)</f>
        <v>5.7798643714136668</v>
      </c>
      <c r="F108" s="21">
        <f>IF(OR($A108="",$B108="",$C108=""),"",B108*'MPTO_working_3-way'!$I107)</f>
        <v>4.3889879183996827</v>
      </c>
      <c r="G108" s="22">
        <f>IF(OR($A108="",$B108="",$C108=""),"",C108*'MPTO_working_3-way'!$I107)</f>
        <v>1.6690517436167809</v>
      </c>
      <c r="H108" s="17">
        <f>IF(OR($A108="",$B108="",$C108=""),"",'MPTO_working_3-way'!E107)</f>
        <v>5.9467114685265701</v>
      </c>
      <c r="I108" s="21">
        <f>IF(OR($A108="",$B108="",$C108=""),"",'MPTO_working_3-way'!F107)</f>
        <v>4.4513919261796904</v>
      </c>
      <c r="J108" s="22">
        <f>IF(OR($A108="",$B108="",$C108=""),"",'MPTO_working_3-way'!G107)</f>
        <v>1.6469282338269728</v>
      </c>
      <c r="K108" s="17">
        <f>IF(OR($A108="",$B108="",$C108=""),"",'OddsRatio_working_3-way'!H107)</f>
        <v>5.8667430889931778</v>
      </c>
      <c r="L108" s="21">
        <f>IF(OR($A108="",$B108="",$C108=""),"",'OddsRatio_working_3-way'!I107)</f>
        <v>4.4415580195483217</v>
      </c>
      <c r="M108" s="22">
        <f>IF(OR($A108="",$B108="",$C108=""),"",'OddsRatio_working_3-way'!J107)</f>
        <v>1.6545294393006011</v>
      </c>
      <c r="N108" s="23">
        <f t="shared" si="29"/>
        <v>17.3014440433213</v>
      </c>
      <c r="O108" s="24">
        <f t="shared" si="30"/>
        <v>22.784296028880867</v>
      </c>
      <c r="P108" s="24">
        <f t="shared" si="31"/>
        <v>59.914259927797829</v>
      </c>
      <c r="Q108" t="s">
        <v>284</v>
      </c>
      <c r="R108" t="s">
        <v>285</v>
      </c>
      <c r="S108" t="s">
        <v>461</v>
      </c>
      <c r="T108" s="35">
        <v>100</v>
      </c>
      <c r="U108" s="35">
        <f t="shared" si="32"/>
        <v>59.839357429718881</v>
      </c>
      <c r="V108" s="35">
        <f t="shared" si="33"/>
        <v>68.152866242038215</v>
      </c>
      <c r="W108" s="35">
        <f t="shared" si="34"/>
        <v>69.230769230769241</v>
      </c>
      <c r="X108" s="35">
        <f t="shared" si="35"/>
        <v>62.616364527192545</v>
      </c>
      <c r="Y108" s="35">
        <f t="shared" si="36"/>
        <v>70.929873339511886</v>
      </c>
      <c r="Z108" s="35">
        <f t="shared" si="37"/>
        <v>72.007776328242898</v>
      </c>
      <c r="AA108" s="35">
        <f t="shared" si="38"/>
        <v>-2.777007097473664</v>
      </c>
      <c r="AB108" s="35">
        <f t="shared" si="39"/>
        <v>-2.7770070974736711</v>
      </c>
      <c r="AC108" s="35">
        <f t="shared" si="40"/>
        <v>-2.7770070974736569</v>
      </c>
      <c r="AD108" s="36"/>
      <c r="AE108" s="36"/>
      <c r="AF108">
        <v>1.91</v>
      </c>
      <c r="AG108">
        <v>1.98</v>
      </c>
      <c r="AH108" s="36"/>
      <c r="AI108" s="36"/>
      <c r="AJ108" t="s">
        <v>479</v>
      </c>
    </row>
    <row r="109" spans="1:36" ht="15" x14ac:dyDescent="0.25">
      <c r="A109">
        <v>2.4900000000000002</v>
      </c>
      <c r="B109">
        <v>3.14</v>
      </c>
      <c r="C109">
        <v>3.25</v>
      </c>
      <c r="D109" s="20">
        <f t="shared" si="28"/>
        <v>2.7770070974736605E-2</v>
      </c>
      <c r="E109" s="17">
        <f>IF(OR($A109="",$B109="",$C109=""),"",A109*'MPTO_working_3-way'!$I108)</f>
        <v>2.5591474767270945</v>
      </c>
      <c r="F109" s="21">
        <f>IF(OR($A109="",$B109="",$C109=""),"",B109*'MPTO_working_3-way'!$I108)</f>
        <v>3.2271980228606729</v>
      </c>
      <c r="G109" s="22">
        <f>IF(OR($A109="",$B109="",$C109=""),"",C109*'MPTO_working_3-way'!$I108)</f>
        <v>3.3402527306678937</v>
      </c>
      <c r="H109" s="17">
        <f>IF(OR($A109="",$B109="",$C109=""),"",'MPTO_working_3-way'!E108)</f>
        <v>2.5487464622266951</v>
      </c>
      <c r="I109" s="21">
        <f>IF(OR($A109="",$B109="",$C109=""),"",'MPTO_working_3-way'!F108)</f>
        <v>3.2339994527370566</v>
      </c>
      <c r="J109" s="22">
        <f>IF(OR($A109="",$B109="",$C109=""),"",'MPTO_working_3-way'!G108)</f>
        <v>3.3508064781990439</v>
      </c>
      <c r="K109" s="17">
        <f>IF(OR($A109="",$B109="",$C109=""),"",'OddsRatio_working_3-way'!H108)</f>
        <v>2.5534435677631939</v>
      </c>
      <c r="L109" s="21">
        <f>IF(OR($A109="",$B109="",$C109=""),"",'OddsRatio_working_3-way'!I108)</f>
        <v>3.2311202919551909</v>
      </c>
      <c r="M109" s="22">
        <f>IF(OR($A109="",$B109="",$C109=""),"",'OddsRatio_working_3-way'!J108)</f>
        <v>3.3458040452799906</v>
      </c>
      <c r="N109" s="23">
        <f t="shared" si="29"/>
        <v>39.075512806276592</v>
      </c>
      <c r="O109" s="24">
        <f t="shared" si="30"/>
        <v>30.986632766760742</v>
      </c>
      <c r="P109" s="24">
        <f t="shared" si="31"/>
        <v>29.937854426962684</v>
      </c>
      <c r="Q109" t="s">
        <v>286</v>
      </c>
      <c r="R109" t="s">
        <v>287</v>
      </c>
      <c r="S109" t="s">
        <v>461</v>
      </c>
      <c r="T109" s="35">
        <v>100</v>
      </c>
      <c r="U109" s="35">
        <f t="shared" si="32"/>
        <v>59.183673469387763</v>
      </c>
      <c r="V109" s="35">
        <f t="shared" si="33"/>
        <v>68.253968253968253</v>
      </c>
      <c r="W109" s="35">
        <f t="shared" si="34"/>
        <v>69.78851963746223</v>
      </c>
      <c r="X109" s="35">
        <f t="shared" si="35"/>
        <v>61.957512108569503</v>
      </c>
      <c r="Y109" s="35">
        <f t="shared" si="36"/>
        <v>71.02780689315</v>
      </c>
      <c r="Z109" s="35">
        <f t="shared" si="37"/>
        <v>72.562358276643991</v>
      </c>
      <c r="AA109" s="35">
        <f t="shared" si="38"/>
        <v>-2.77383863918174</v>
      </c>
      <c r="AB109" s="35">
        <f t="shared" si="39"/>
        <v>-2.7738386391817471</v>
      </c>
      <c r="AC109" s="35">
        <f t="shared" si="40"/>
        <v>-2.7738386391817613</v>
      </c>
      <c r="AF109">
        <v>2.41</v>
      </c>
      <c r="AG109">
        <v>1.62</v>
      </c>
      <c r="AJ109" t="s">
        <v>479</v>
      </c>
    </row>
    <row r="110" spans="1:36" ht="15" x14ac:dyDescent="0.25">
      <c r="A110">
        <v>2.4500000000000002</v>
      </c>
      <c r="B110">
        <v>3.15</v>
      </c>
      <c r="C110">
        <v>3.31</v>
      </c>
      <c r="D110" s="20">
        <f t="shared" si="28"/>
        <v>2.7738386391817471E-2</v>
      </c>
      <c r="E110" s="17">
        <f>IF(OR($A110="",$B110="",$C110=""),"",A110*'MPTO_working_3-way'!$I109)</f>
        <v>2.5179590466599531</v>
      </c>
      <c r="F110" s="21">
        <f>IF(OR($A110="",$B110="",$C110=""),"",B110*'MPTO_working_3-way'!$I109)</f>
        <v>3.2373759171342251</v>
      </c>
      <c r="G110" s="22">
        <f>IF(OR($A110="",$B110="",$C110=""),"",C110*'MPTO_working_3-way'!$I109)</f>
        <v>3.4018140589569157</v>
      </c>
      <c r="H110" s="17">
        <f>IF(OR($A110="",$B110="",$C110=""),"",'MPTO_working_3-way'!E109)</f>
        <v>2.5067862683252145</v>
      </c>
      <c r="I110" s="21">
        <f>IF(OR($A110="",$B110="",$C110=""),"",'MPTO_working_3-way'!F109)</f>
        <v>3.2444969660149212</v>
      </c>
      <c r="J110" s="22">
        <f>IF(OR($A110="",$B110="",$C110=""),"",'MPTO_working_3-way'!G109)</f>
        <v>3.4144996920101982</v>
      </c>
      <c r="K110" s="17">
        <f>IF(OR($A110="",$B110="",$C110=""),"",'OddsRatio_working_3-way'!H109)</f>
        <v>2.5117894365741744</v>
      </c>
      <c r="L110" s="21">
        <f>IF(OR($A110="",$B110="",$C110=""),"",'OddsRatio_working_3-way'!I109)</f>
        <v>3.241618819747913</v>
      </c>
      <c r="M110" s="22">
        <f>IF(OR($A110="",$B110="",$C110=""),"",'OddsRatio_working_3-way'!J109)</f>
        <v>3.4084369644733385</v>
      </c>
      <c r="N110" s="23">
        <f t="shared" si="29"/>
        <v>39.714704706039193</v>
      </c>
      <c r="O110" s="24">
        <f t="shared" si="30"/>
        <v>30.889214771363822</v>
      </c>
      <c r="P110" s="24">
        <f t="shared" si="31"/>
        <v>29.396080522596989</v>
      </c>
      <c r="Q110" t="s">
        <v>288</v>
      </c>
      <c r="R110" t="s">
        <v>289</v>
      </c>
      <c r="S110" t="s">
        <v>461</v>
      </c>
      <c r="T110" s="35">
        <v>100</v>
      </c>
      <c r="U110" s="35">
        <f t="shared" si="32"/>
        <v>57.446808510638299</v>
      </c>
      <c r="V110" s="35">
        <f t="shared" si="33"/>
        <v>70.059880239520965</v>
      </c>
      <c r="W110" s="35">
        <f t="shared" si="34"/>
        <v>69.6048632218845</v>
      </c>
      <c r="X110" s="35">
        <f t="shared" si="35"/>
        <v>60.33525653859455</v>
      </c>
      <c r="Y110" s="35">
        <f t="shared" si="36"/>
        <v>72.948328267477208</v>
      </c>
      <c r="Z110" s="35">
        <f t="shared" si="37"/>
        <v>72.493311249840758</v>
      </c>
      <c r="AA110" s="35">
        <f t="shared" si="38"/>
        <v>-2.888448027956251</v>
      </c>
      <c r="AB110" s="35">
        <f t="shared" si="39"/>
        <v>-2.8884480279562439</v>
      </c>
      <c r="AC110" s="35">
        <f t="shared" si="40"/>
        <v>-2.8884480279562581</v>
      </c>
      <c r="AF110">
        <v>2.34</v>
      </c>
      <c r="AG110">
        <v>1.65</v>
      </c>
      <c r="AJ110" t="s">
        <v>479</v>
      </c>
    </row>
    <row r="111" spans="1:36" ht="15" x14ac:dyDescent="0.25">
      <c r="A111">
        <v>2.35</v>
      </c>
      <c r="B111">
        <v>3.34</v>
      </c>
      <c r="C111">
        <v>3.29</v>
      </c>
      <c r="D111" s="20">
        <f t="shared" si="28"/>
        <v>2.8884480279562474E-2</v>
      </c>
      <c r="E111" s="17">
        <f>IF(OR($A111="",$B111="",$C111=""),"",A111*'MPTO_working_3-way'!$I110)</f>
        <v>2.4178785286569719</v>
      </c>
      <c r="F111" s="21">
        <f>IF(OR($A111="",$B111="",$C111=""),"",B111*'MPTO_working_3-way'!$I110)</f>
        <v>3.4364741641337386</v>
      </c>
      <c r="G111" s="22">
        <f>IF(OR($A111="",$B111="",$C111=""),"",C111*'MPTO_working_3-way'!$I110)</f>
        <v>3.3850299401197605</v>
      </c>
      <c r="H111" s="17">
        <f>IF(OR($A111="",$B111="",$C111=""),"",'MPTO_working_3-way'!E110)</f>
        <v>2.4044024331539102</v>
      </c>
      <c r="I111" s="21">
        <f>IF(OR($A111="",$B111="",$C111=""),"",'MPTO_working_3-way'!F110)</f>
        <v>3.450976697443628</v>
      </c>
      <c r="J111" s="22">
        <f>IF(OR($A111="",$B111="",$C111=""),"",'MPTO_working_3-way'!G110)</f>
        <v>3.3976253787644555</v>
      </c>
      <c r="K111" s="17">
        <f>IF(OR($A111="",$B111="",$C111=""),"",'OddsRatio_working_3-way'!H110)</f>
        <v>2.4102758045328456</v>
      </c>
      <c r="L111" s="21">
        <f>IF(OR($A111="",$B111="",$C111=""),"",'OddsRatio_working_3-way'!I110)</f>
        <v>3.4444780611902654</v>
      </c>
      <c r="M111" s="22">
        <f>IF(OR($A111="",$B111="",$C111=""),"",'OddsRatio_working_3-way'!J110)</f>
        <v>3.3922456239853456</v>
      </c>
      <c r="N111" s="23">
        <f t="shared" si="29"/>
        <v>41.358570670440471</v>
      </c>
      <c r="O111" s="24">
        <f t="shared" si="30"/>
        <v>29.099593136387757</v>
      </c>
      <c r="P111" s="24">
        <f t="shared" si="31"/>
        <v>29.541836193171768</v>
      </c>
      <c r="Q111" t="s">
        <v>290</v>
      </c>
      <c r="R111" t="s">
        <v>291</v>
      </c>
      <c r="S111" t="s">
        <v>461</v>
      </c>
      <c r="T111" s="35">
        <v>100</v>
      </c>
      <c r="U111" s="35">
        <f t="shared" si="32"/>
        <v>72.375690607734811</v>
      </c>
      <c r="V111" s="35">
        <f t="shared" si="33"/>
        <v>68.944099378881987</v>
      </c>
      <c r="W111" s="35">
        <f t="shared" si="34"/>
        <v>55.947136563876647</v>
      </c>
      <c r="X111" s="35">
        <f t="shared" si="35"/>
        <v>75.108764057241359</v>
      </c>
      <c r="Y111" s="35">
        <f t="shared" si="36"/>
        <v>71.677172828388549</v>
      </c>
      <c r="Z111" s="35">
        <f t="shared" si="37"/>
        <v>58.680210013383203</v>
      </c>
      <c r="AA111" s="35">
        <f t="shared" si="38"/>
        <v>-2.7330734495065485</v>
      </c>
      <c r="AB111" s="35">
        <f t="shared" si="39"/>
        <v>-2.7330734495065627</v>
      </c>
      <c r="AC111" s="35">
        <f t="shared" si="40"/>
        <v>-2.7330734495065556</v>
      </c>
      <c r="AF111">
        <v>2.27</v>
      </c>
      <c r="AG111">
        <v>1.68</v>
      </c>
      <c r="AJ111" t="s">
        <v>479</v>
      </c>
    </row>
    <row r="112" spans="1:36" ht="15" x14ac:dyDescent="0.25">
      <c r="A112">
        <v>3.62</v>
      </c>
      <c r="B112">
        <v>3.22</v>
      </c>
      <c r="C112">
        <v>2.27</v>
      </c>
      <c r="D112" s="20">
        <f t="shared" si="28"/>
        <v>2.7330734495065512E-2</v>
      </c>
      <c r="E112" s="17">
        <f>IF(OR($A112="",$B112="",$C112=""),"",A112*'MPTO_working_3-way'!$I111)</f>
        <v>3.7189372588721374</v>
      </c>
      <c r="F112" s="21">
        <f>IF(OR($A112="",$B112="",$C112=""),"",B112*'MPTO_working_3-way'!$I111)</f>
        <v>3.3080049650741112</v>
      </c>
      <c r="G112" s="22">
        <f>IF(OR($A112="",$B112="",$C112=""),"",C112*'MPTO_working_3-way'!$I111)</f>
        <v>2.3320407673037988</v>
      </c>
      <c r="H112" s="17">
        <f>IF(OR($A112="",$B112="",$C112=""),"",'MPTO_working_3-way'!E111)</f>
        <v>3.743455750211695</v>
      </c>
      <c r="I112" s="21">
        <f>IF(OR($A112="",$B112="",$C112=""),"",'MPTO_working_3-way'!F111)</f>
        <v>3.3173133484569455</v>
      </c>
      <c r="J112" s="22">
        <f>IF(OR($A112="",$B112="",$C112=""),"",'MPTO_working_3-way'!G111)</f>
        <v>2.3179354989723189</v>
      </c>
      <c r="K112" s="17">
        <f>IF(OR($A112="",$B112="",$C112=""),"",'OddsRatio_working_3-way'!H111)</f>
        <v>3.7314129686690443</v>
      </c>
      <c r="L112" s="21">
        <f>IF(OR($A112="",$B112="",$C112=""),"",'OddsRatio_working_3-way'!I111)</f>
        <v>3.3144033551317857</v>
      </c>
      <c r="M112" s="22">
        <f>IF(OR($A112="",$B112="",$C112=""),"",'OddsRatio_working_3-way'!J111)</f>
        <v>2.3240055229807965</v>
      </c>
      <c r="N112" s="23">
        <f t="shared" si="29"/>
        <v>26.889402277877512</v>
      </c>
      <c r="O112" s="24">
        <f t="shared" si="30"/>
        <v>30.229700697489626</v>
      </c>
      <c r="P112" s="24">
        <f t="shared" si="31"/>
        <v>42.880897024632858</v>
      </c>
      <c r="Q112" t="s">
        <v>292</v>
      </c>
      <c r="R112" t="s">
        <v>293</v>
      </c>
      <c r="S112" t="s">
        <v>461</v>
      </c>
      <c r="T112" s="35">
        <v>100</v>
      </c>
      <c r="U112" s="35">
        <f t="shared" si="32"/>
        <v>45.945945945945937</v>
      </c>
      <c r="V112" s="35">
        <f t="shared" si="33"/>
        <v>70.760233918128648</v>
      </c>
      <c r="W112" s="35">
        <f t="shared" si="34"/>
        <v>78.632478632478637</v>
      </c>
      <c r="X112" s="35">
        <f t="shared" si="35"/>
        <v>50.607287449392715</v>
      </c>
      <c r="Y112" s="35">
        <f t="shared" si="36"/>
        <v>75.421575421575412</v>
      </c>
      <c r="Z112" s="35">
        <f t="shared" si="37"/>
        <v>83.293820135925387</v>
      </c>
      <c r="AA112" s="35">
        <f t="shared" si="38"/>
        <v>-4.6613415034467778</v>
      </c>
      <c r="AB112" s="35">
        <f t="shared" si="39"/>
        <v>-4.6613415034467636</v>
      </c>
      <c r="AC112" s="35">
        <f t="shared" si="40"/>
        <v>-4.6613415034467494</v>
      </c>
      <c r="AF112">
        <v>2.48</v>
      </c>
      <c r="AG112">
        <v>1.59</v>
      </c>
      <c r="AJ112" t="s">
        <v>479</v>
      </c>
    </row>
    <row r="113" spans="1:36" s="35" customFormat="1" ht="15" x14ac:dyDescent="0.25">
      <c r="A113">
        <v>1.85</v>
      </c>
      <c r="B113">
        <v>3.42</v>
      </c>
      <c r="C113">
        <v>4.68</v>
      </c>
      <c r="D113" s="20">
        <f t="shared" si="28"/>
        <v>4.6613415034467476E-2</v>
      </c>
      <c r="E113" s="17">
        <f>IF(OR($A113="",$B113="",$C113=""),"",A113*'MPTO_working_3-way'!$I112)</f>
        <v>1.9362348178137649</v>
      </c>
      <c r="F113" s="21">
        <f>IF(OR($A113="",$B113="",$C113=""),"",B113*'MPTO_working_3-way'!$I112)</f>
        <v>3.5794178794178788</v>
      </c>
      <c r="G113" s="22">
        <f>IF(OR($A113="",$B113="",$C113=""),"",C113*'MPTO_working_3-way'!$I112)</f>
        <v>4.8981507823613075</v>
      </c>
      <c r="H113" s="17">
        <f>IF(OR($A113="",$B113="",$C113=""),"",'MPTO_working_3-way'!E112)</f>
        <v>1.9047519799916632</v>
      </c>
      <c r="I113" s="21">
        <f>IF(OR($A113="",$B113="",$C113=""),"",'MPTO_working_3-way'!F112)</f>
        <v>3.6119357105216925</v>
      </c>
      <c r="J113" s="22">
        <f>IF(OR($A113="",$B113="",$C113=""),"",'MPTO_working_3-way'!G112)</f>
        <v>5.0470025158004521</v>
      </c>
      <c r="K113" s="17">
        <f>IF(OR($A113="",$B113="",$C113=""),"",'OddsRatio_working_3-way'!H112)</f>
        <v>1.9167046709626572</v>
      </c>
      <c r="L113" s="21">
        <f>IF(OR($A113="",$B113="",$C113=""),"",'OddsRatio_working_3-way'!I112)</f>
        <v>3.6099121220348582</v>
      </c>
      <c r="M113" s="22">
        <f>IF(OR($A113="",$B113="",$C113=""),"",'OddsRatio_working_3-way'!J112)</f>
        <v>4.9687919872265596</v>
      </c>
      <c r="N113" s="23">
        <f t="shared" si="29"/>
        <v>51.646628332462107</v>
      </c>
      <c r="O113" s="24">
        <f t="shared" si="30"/>
        <v>27.937503630133016</v>
      </c>
      <c r="P113" s="24">
        <f t="shared" si="31"/>
        <v>20.415868037404895</v>
      </c>
      <c r="Q113" t="s">
        <v>294</v>
      </c>
      <c r="R113" t="s">
        <v>295</v>
      </c>
      <c r="S113" t="s">
        <v>461</v>
      </c>
      <c r="T113" s="35">
        <v>100</v>
      </c>
      <c r="U113" s="35">
        <f t="shared" si="32"/>
        <v>57.805907172995774</v>
      </c>
      <c r="V113" s="35">
        <f t="shared" si="33"/>
        <v>68.454258675078862</v>
      </c>
      <c r="W113" s="35">
        <f t="shared" si="34"/>
        <v>69.418960244648318</v>
      </c>
      <c r="X113" s="35">
        <f t="shared" si="35"/>
        <v>62.126781080272806</v>
      </c>
      <c r="Y113" s="35">
        <f t="shared" si="36"/>
        <v>72.775132582355894</v>
      </c>
      <c r="Z113" s="35">
        <f t="shared" si="37"/>
        <v>73.739834151925351</v>
      </c>
      <c r="AA113" s="35">
        <f t="shared" si="38"/>
        <v>-4.3208739072770328</v>
      </c>
      <c r="AB113" s="35">
        <f t="shared" si="39"/>
        <v>-4.3208739072770328</v>
      </c>
      <c r="AC113" s="35">
        <f t="shared" si="40"/>
        <v>-4.3208739072770328</v>
      </c>
      <c r="AD113" s="36"/>
      <c r="AE113" s="36"/>
      <c r="AF113">
        <v>2.2999999999999998</v>
      </c>
      <c r="AG113">
        <v>1.63</v>
      </c>
      <c r="AH113" s="36"/>
      <c r="AI113" s="36"/>
      <c r="AJ113" t="s">
        <v>471</v>
      </c>
    </row>
    <row r="114" spans="1:36" ht="15" x14ac:dyDescent="0.25">
      <c r="A114">
        <v>2.37</v>
      </c>
      <c r="B114">
        <v>3.17</v>
      </c>
      <c r="C114">
        <v>3.27</v>
      </c>
      <c r="D114" s="20">
        <f t="shared" si="28"/>
        <v>4.3208739072770452E-2</v>
      </c>
      <c r="E114" s="17">
        <f>IF(OR($A114="",$B114="",$C114=""),"",A114*'MPTO_working_3-way'!$I113)</f>
        <v>2.4724047116024659</v>
      </c>
      <c r="F114" s="21">
        <f>IF(OR($A114="",$B114="",$C114=""),"",B114*'MPTO_working_3-way'!$I113)</f>
        <v>3.3069717028606824</v>
      </c>
      <c r="G114" s="22">
        <f>IF(OR($A114="",$B114="",$C114=""),"",C114*'MPTO_working_3-way'!$I113)</f>
        <v>3.4112925767679596</v>
      </c>
      <c r="H114" s="17">
        <f>IF(OR($A114="",$B114="",$C114=""),"",'MPTO_working_3-way'!E113)</f>
        <v>2.4537588214854065</v>
      </c>
      <c r="I114" s="21">
        <f>IF(OR($A114="",$B114="",$C114=""),"",'MPTO_working_3-way'!F113)</f>
        <v>3.321657704012988</v>
      </c>
      <c r="J114" s="22">
        <f>IF(OR($A114="",$B114="",$C114=""),"",'MPTO_working_3-way'!G113)</f>
        <v>3.4316208508350474</v>
      </c>
      <c r="K114" s="17">
        <f>IF(OR($A114="",$B114="",$C114=""),"",'OddsRatio_working_3-way'!H113)</f>
        <v>2.4619036621917054</v>
      </c>
      <c r="L114" s="21">
        <f>IF(OR($A114="",$B114="",$C114=""),"",'OddsRatio_working_3-way'!I113)</f>
        <v>3.3155700342744532</v>
      </c>
      <c r="M114" s="22">
        <f>IF(OR($A114="",$B114="",$C114=""),"",'OddsRatio_working_3-way'!J113)</f>
        <v>3.4222783307847959</v>
      </c>
      <c r="N114" s="23">
        <f t="shared" si="29"/>
        <v>40.446452609769509</v>
      </c>
      <c r="O114" s="24">
        <f t="shared" si="30"/>
        <v>30.239145957461748</v>
      </c>
      <c r="P114" s="24">
        <f t="shared" si="31"/>
        <v>29.314401432768726</v>
      </c>
      <c r="Q114" t="s">
        <v>296</v>
      </c>
      <c r="R114" t="s">
        <v>297</v>
      </c>
      <c r="S114" t="s">
        <v>461</v>
      </c>
      <c r="T114" s="35">
        <v>100</v>
      </c>
      <c r="U114" s="35">
        <f t="shared" si="32"/>
        <v>63.768115942028999</v>
      </c>
      <c r="V114" s="35">
        <f t="shared" si="33"/>
        <v>65.635738831615114</v>
      </c>
      <c r="W114" s="35">
        <f t="shared" si="34"/>
        <v>66.329966329966325</v>
      </c>
      <c r="X114" s="35">
        <f t="shared" si="35"/>
        <v>68.034294838418546</v>
      </c>
      <c r="Y114" s="35">
        <f t="shared" si="36"/>
        <v>69.90191772800469</v>
      </c>
      <c r="Z114" s="35">
        <f t="shared" si="37"/>
        <v>70.596145226355901</v>
      </c>
      <c r="AA114" s="35">
        <f t="shared" si="38"/>
        <v>-4.2661788963895475</v>
      </c>
      <c r="AB114" s="35">
        <f t="shared" si="39"/>
        <v>-4.2661788963895759</v>
      </c>
      <c r="AC114" s="35">
        <f t="shared" si="40"/>
        <v>-4.2661788963895759</v>
      </c>
      <c r="AF114">
        <v>2.27</v>
      </c>
      <c r="AG114">
        <v>1.65</v>
      </c>
      <c r="AJ114" t="s">
        <v>471</v>
      </c>
    </row>
    <row r="115" spans="1:36" ht="15" x14ac:dyDescent="0.25">
      <c r="A115">
        <v>2.76</v>
      </c>
      <c r="B115">
        <v>2.91</v>
      </c>
      <c r="C115">
        <v>2.97</v>
      </c>
      <c r="D115" s="20">
        <f t="shared" si="28"/>
        <v>4.2661788963895608E-2</v>
      </c>
      <c r="E115" s="17">
        <f>IF(OR($A115="",$B115="",$C115=""),"",A115*'MPTO_working_3-way'!$I114)</f>
        <v>2.8777465375403515</v>
      </c>
      <c r="F115" s="21">
        <f>IF(OR($A115="",$B115="",$C115=""),"",B115*'MPTO_working_3-way'!$I114)</f>
        <v>3.0341458058849362</v>
      </c>
      <c r="G115" s="22">
        <f>IF(OR($A115="",$B115="",$C115=""),"",C115*'MPTO_working_3-way'!$I114)</f>
        <v>3.0967055132227701</v>
      </c>
      <c r="H115" s="17">
        <f>IF(OR($A115="",$B115="",$C115=""),"",'MPTO_working_3-way'!E114)</f>
        <v>2.8727522085909958</v>
      </c>
      <c r="I115" s="21">
        <f>IF(OR($A115="",$B115="",$C115=""),"",'MPTO_working_3-way'!F114)</f>
        <v>3.0356198230996649</v>
      </c>
      <c r="J115" s="22">
        <f>IF(OR($A115="",$B115="",$C115=""),"",'MPTO_working_3-way'!G114)</f>
        <v>3.1009699983776158</v>
      </c>
      <c r="K115" s="17">
        <f>IF(OR($A115="",$B115="",$C115=""),"",'OddsRatio_working_3-way'!H114)</f>
        <v>2.8751426648651437</v>
      </c>
      <c r="L115" s="21">
        <f>IF(OR($A115="",$B115="",$C115=""),"",'OddsRatio_working_3-way'!I114)</f>
        <v>3.0349559601661507</v>
      </c>
      <c r="M115" s="22">
        <f>IF(OR($A115="",$B115="",$C115=""),"",'OddsRatio_working_3-way'!J114)</f>
        <v>3.0988812782865534</v>
      </c>
      <c r="N115" s="23">
        <f t="shared" si="29"/>
        <v>34.749411977564684</v>
      </c>
      <c r="O115" s="24">
        <f t="shared" si="30"/>
        <v>32.958205174597431</v>
      </c>
      <c r="P115" s="24">
        <f t="shared" si="31"/>
        <v>32.292382847837885</v>
      </c>
      <c r="Q115" t="s">
        <v>298</v>
      </c>
      <c r="R115" t="s">
        <v>299</v>
      </c>
      <c r="S115" t="s">
        <v>461</v>
      </c>
      <c r="T115" s="35">
        <v>100</v>
      </c>
      <c r="U115" s="35">
        <f t="shared" si="32"/>
        <v>75.550122249388764</v>
      </c>
      <c r="V115" s="35">
        <f t="shared" si="33"/>
        <v>70.845481049562679</v>
      </c>
      <c r="W115" s="35">
        <f t="shared" si="34"/>
        <v>48.979591836734699</v>
      </c>
      <c r="X115" s="35">
        <f t="shared" si="35"/>
        <v>80.174927113702623</v>
      </c>
      <c r="Y115" s="35">
        <f t="shared" si="36"/>
        <v>75.470285913876552</v>
      </c>
      <c r="Z115" s="35">
        <f t="shared" si="37"/>
        <v>53.604396701048564</v>
      </c>
      <c r="AA115" s="35">
        <f t="shared" si="38"/>
        <v>-4.6248048643138588</v>
      </c>
      <c r="AB115" s="35">
        <f t="shared" si="39"/>
        <v>-4.6248048643138731</v>
      </c>
      <c r="AC115" s="35">
        <f t="shared" si="40"/>
        <v>-4.6248048643138659</v>
      </c>
      <c r="AF115">
        <v>2.2799999999999998</v>
      </c>
      <c r="AG115">
        <v>1.64</v>
      </c>
      <c r="AJ115" t="s">
        <v>471</v>
      </c>
    </row>
    <row r="116" spans="1:36" ht="15" x14ac:dyDescent="0.25">
      <c r="A116">
        <v>4.09</v>
      </c>
      <c r="B116">
        <v>3.43</v>
      </c>
      <c r="C116">
        <v>1.96</v>
      </c>
      <c r="D116" s="20">
        <f t="shared" si="28"/>
        <v>4.6248048643138695E-2</v>
      </c>
      <c r="E116" s="17">
        <f>IF(OR($A116="",$B116="",$C116=""),"",A116*'MPTO_working_3-way'!$I115)</f>
        <v>4.2791545189504374</v>
      </c>
      <c r="F116" s="21">
        <f>IF(OR($A116="",$B116="",$C116=""),"",B116*'MPTO_working_3-way'!$I115)</f>
        <v>3.5886308068459658</v>
      </c>
      <c r="G116" s="22">
        <f>IF(OR($A116="",$B116="",$C116=""),"",C116*'MPTO_working_3-way'!$I115)</f>
        <v>2.0506461753405518</v>
      </c>
      <c r="H116" s="17">
        <f>IF(OR($A116="",$B116="",$C116=""),"",'MPTO_working_3-way'!E115)</f>
        <v>4.3652346180973316</v>
      </c>
      <c r="I116" s="21">
        <f>IF(OR($A116="",$B116="",$C116=""),"",'MPTO_working_3-way'!F115)</f>
        <v>3.6214934774377863</v>
      </c>
      <c r="J116" s="22">
        <f>IF(OR($A116="",$B116="",$C116=""),"",'MPTO_working_3-way'!G115)</f>
        <v>2.0210673415387275</v>
      </c>
      <c r="K116" s="17">
        <f>IF(OR($A116="",$B116="",$C116=""),"",'OddsRatio_working_3-way'!H115)</f>
        <v>4.3235993650548634</v>
      </c>
      <c r="L116" s="21">
        <f>IF(OR($A116="",$B116="",$C116=""),"",'OddsRatio_working_3-way'!I115)</f>
        <v>3.6137043550431471</v>
      </c>
      <c r="M116" s="22">
        <f>IF(OR($A116="",$B116="",$C116=""),"",'OddsRatio_working_3-way'!J115)</f>
        <v>2.0325745600170451</v>
      </c>
      <c r="N116" s="23">
        <f t="shared" si="29"/>
        <v>23.369102367569408</v>
      </c>
      <c r="O116" s="24">
        <f t="shared" si="30"/>
        <v>27.865780957247487</v>
      </c>
      <c r="P116" s="24">
        <f t="shared" si="31"/>
        <v>48.765116675183108</v>
      </c>
      <c r="Q116" t="s">
        <v>300</v>
      </c>
      <c r="R116" t="s">
        <v>301</v>
      </c>
      <c r="S116" t="s">
        <v>461</v>
      </c>
      <c r="T116" s="35">
        <v>100</v>
      </c>
      <c r="U116" s="35">
        <f t="shared" si="32"/>
        <v>46.524064171122987</v>
      </c>
      <c r="V116" s="35">
        <f t="shared" si="33"/>
        <v>73.958333333333343</v>
      </c>
      <c r="W116" s="35">
        <f t="shared" si="34"/>
        <v>73.118279569892465</v>
      </c>
      <c r="X116" s="35">
        <f t="shared" si="35"/>
        <v>52.923387096774199</v>
      </c>
      <c r="Y116" s="35">
        <f t="shared" si="36"/>
        <v>80.35765625898452</v>
      </c>
      <c r="Z116" s="35">
        <f t="shared" si="37"/>
        <v>79.51760249554367</v>
      </c>
      <c r="AA116" s="35">
        <f t="shared" si="38"/>
        <v>-6.3993229256512123</v>
      </c>
      <c r="AB116" s="35">
        <f t="shared" si="39"/>
        <v>-6.3993229256511768</v>
      </c>
      <c r="AC116" s="35">
        <f t="shared" si="40"/>
        <v>-6.3993229256512052</v>
      </c>
      <c r="AF116">
        <v>2.16</v>
      </c>
      <c r="AG116">
        <v>1.71</v>
      </c>
      <c r="AJ116" t="s">
        <v>471</v>
      </c>
    </row>
    <row r="117" spans="1:36" ht="15" x14ac:dyDescent="0.25">
      <c r="A117">
        <v>1.87</v>
      </c>
      <c r="B117">
        <v>3.84</v>
      </c>
      <c r="C117">
        <v>3.72</v>
      </c>
      <c r="D117" s="20">
        <f t="shared" si="28"/>
        <v>6.3993229256511963E-2</v>
      </c>
      <c r="E117" s="17">
        <f>IF(OR($A117="",$B117="",$C117=""),"",A117*'MPTO_working_3-way'!$I116)</f>
        <v>1.9896673387096775</v>
      </c>
      <c r="F117" s="21">
        <f>IF(OR($A117="",$B117="",$C117=""),"",B117*'MPTO_working_3-way'!$I116)</f>
        <v>4.0857340003450062</v>
      </c>
      <c r="G117" s="22">
        <f>IF(OR($A117="",$B117="",$C117=""),"",C117*'MPTO_working_3-way'!$I116)</f>
        <v>3.9580548128342246</v>
      </c>
      <c r="H117" s="17">
        <f>IF(OR($A117="",$B117="",$C117=""),"",'MPTO_working_3-way'!E116)</f>
        <v>1.9476916938777653</v>
      </c>
      <c r="I117" s="21">
        <f>IF(OR($A117="",$B117="",$C117=""),"",'MPTO_working_3-way'!F116)</f>
        <v>4.1826025523471673</v>
      </c>
      <c r="J117" s="22">
        <f>IF(OR($A117="",$B117="",$C117=""),"",'MPTO_working_3-way'!G116)</f>
        <v>4.0406305135447145</v>
      </c>
      <c r="K117" s="17">
        <f>IF(OR($A117="",$B117="",$C117=""),"",'OddsRatio_working_3-way'!H116)</f>
        <v>1.9631406663009192</v>
      </c>
      <c r="L117" s="21">
        <f>IF(OR($A117="",$B117="",$C117=""),"",'OddsRatio_working_3-way'!I116)</f>
        <v>4.1440453934420818</v>
      </c>
      <c r="M117" s="22">
        <f>IF(OR($A117="",$B117="",$C117=""),"",'OddsRatio_working_3-way'!J116)</f>
        <v>4.0111984049867822</v>
      </c>
      <c r="N117" s="23">
        <f t="shared" si="29"/>
        <v>50.259658011399623</v>
      </c>
      <c r="O117" s="24">
        <f t="shared" si="30"/>
        <v>24.475406375343042</v>
      </c>
      <c r="P117" s="24">
        <f t="shared" si="31"/>
        <v>25.264935613257339</v>
      </c>
      <c r="Q117" t="s">
        <v>302</v>
      </c>
      <c r="R117" t="s">
        <v>303</v>
      </c>
      <c r="S117" t="s">
        <v>461</v>
      </c>
      <c r="T117" s="35">
        <v>100</v>
      </c>
      <c r="U117" s="35">
        <f t="shared" si="32"/>
        <v>71.988795518207283</v>
      </c>
      <c r="V117" s="35">
        <f t="shared" si="33"/>
        <v>72.067039106145245</v>
      </c>
      <c r="W117" s="35">
        <f t="shared" si="34"/>
        <v>49.494949494949495</v>
      </c>
      <c r="X117" s="35">
        <f t="shared" si="35"/>
        <v>78.438011398905246</v>
      </c>
      <c r="Y117" s="35">
        <f t="shared" si="36"/>
        <v>78.516254986843222</v>
      </c>
      <c r="Z117" s="35">
        <f t="shared" si="37"/>
        <v>55.944165375647458</v>
      </c>
      <c r="AA117" s="35">
        <f t="shared" si="38"/>
        <v>-6.4492158806979631</v>
      </c>
      <c r="AB117" s="35">
        <f t="shared" si="39"/>
        <v>-6.4492158806979774</v>
      </c>
      <c r="AC117" s="35">
        <f t="shared" si="40"/>
        <v>-6.4492158806979631</v>
      </c>
      <c r="AF117">
        <v>1.71</v>
      </c>
      <c r="AG117">
        <v>2.11</v>
      </c>
      <c r="AJ117" t="s">
        <v>480</v>
      </c>
    </row>
    <row r="118" spans="1:36" ht="15" x14ac:dyDescent="0.25">
      <c r="A118">
        <v>3.57</v>
      </c>
      <c r="B118">
        <v>3.58</v>
      </c>
      <c r="C118">
        <v>1.98</v>
      </c>
      <c r="D118" s="20">
        <f t="shared" si="28"/>
        <v>6.449215880697956E-2</v>
      </c>
      <c r="E118" s="17">
        <f>IF(OR($A118="",$B118="",$C118=""),"",A118*'MPTO_working_3-way'!$I117)</f>
        <v>3.8002370069409168</v>
      </c>
      <c r="F118" s="21">
        <f>IF(OR($A118="",$B118="",$C118=""),"",B118*'MPTO_working_3-way'!$I117)</f>
        <v>3.8108819285289868</v>
      </c>
      <c r="G118" s="22">
        <f>IF(OR($A118="",$B118="",$C118=""),"",C118*'MPTO_working_3-way'!$I117)</f>
        <v>2.1076944744378197</v>
      </c>
      <c r="H118" s="17">
        <f>IF(OR($A118="",$B118="",$C118=""),"",'MPTO_working_3-way'!E117)</f>
        <v>3.8667568405090389</v>
      </c>
      <c r="I118" s="21">
        <f>IF(OR($A118="",$B118="",$C118=""),"",'MPTO_working_3-way'!F117)</f>
        <v>3.8784911740129191</v>
      </c>
      <c r="J118" s="22">
        <f>IF(OR($A118="",$B118="",$C118=""),"",'MPTO_working_3-way'!G117)</f>
        <v>2.0680251272494408</v>
      </c>
      <c r="K118" s="17">
        <f>IF(OR($A118="",$B118="",$C118=""),"",'OddsRatio_working_3-way'!H117)</f>
        <v>3.840773406952052</v>
      </c>
      <c r="L118" s="21">
        <f>IF(OR($A118="",$B118="",$C118=""),"",'OddsRatio_working_3-way'!I117)</f>
        <v>3.8518269999752137</v>
      </c>
      <c r="M118" s="22">
        <f>IF(OR($A118="",$B118="",$C118=""),"",'OddsRatio_working_3-way'!J117)</f>
        <v>2.0832521162696547</v>
      </c>
      <c r="N118" s="23">
        <f t="shared" si="29"/>
        <v>26.314148253741987</v>
      </c>
      <c r="O118" s="24">
        <f t="shared" si="30"/>
        <v>26.240645046329298</v>
      </c>
      <c r="P118" s="24">
        <f t="shared" si="31"/>
        <v>47.445206699928725</v>
      </c>
      <c r="Q118" t="s">
        <v>304</v>
      </c>
      <c r="R118" t="s">
        <v>305</v>
      </c>
      <c r="S118" t="s">
        <v>461</v>
      </c>
      <c r="T118" s="35">
        <v>100</v>
      </c>
      <c r="U118" s="35">
        <f t="shared" si="32"/>
        <v>73.753280839895012</v>
      </c>
      <c r="V118" s="35">
        <f t="shared" si="33"/>
        <v>72.826086956521735</v>
      </c>
      <c r="W118" s="35">
        <f t="shared" si="34"/>
        <v>46.808510638297875</v>
      </c>
      <c r="X118" s="35">
        <f t="shared" si="35"/>
        <v>80.36540240518039</v>
      </c>
      <c r="Y118" s="35">
        <f t="shared" si="36"/>
        <v>79.438208521807113</v>
      </c>
      <c r="Z118" s="35">
        <f t="shared" si="37"/>
        <v>53.420632203583239</v>
      </c>
      <c r="AA118" s="35">
        <f t="shared" si="38"/>
        <v>-6.6121215652853778</v>
      </c>
      <c r="AB118" s="35">
        <f t="shared" si="39"/>
        <v>-6.6121215652853778</v>
      </c>
      <c r="AC118" s="35">
        <f t="shared" si="40"/>
        <v>-6.6121215652853635</v>
      </c>
      <c r="AF118">
        <v>1.75</v>
      </c>
      <c r="AG118">
        <v>2.0699999999999998</v>
      </c>
      <c r="AJ118" t="s">
        <v>480</v>
      </c>
    </row>
    <row r="119" spans="1:36" ht="15" x14ac:dyDescent="0.25">
      <c r="A119">
        <v>3.81</v>
      </c>
      <c r="B119">
        <v>3.68</v>
      </c>
      <c r="C119">
        <v>1.88</v>
      </c>
      <c r="D119" s="20">
        <f t="shared" si="28"/>
        <v>6.6121215652853671E-2</v>
      </c>
      <c r="E119" s="17">
        <f>IF(OR($A119="",$B119="",$C119=""),"",A119*'MPTO_working_3-way'!$I118)</f>
        <v>4.0619218316373722</v>
      </c>
      <c r="F119" s="21">
        <f>IF(OR($A119="",$B119="",$C119=""),"",B119*'MPTO_working_3-way'!$I118)</f>
        <v>3.9233260736025017</v>
      </c>
      <c r="G119" s="22">
        <f>IF(OR($A119="",$B119="",$C119=""),"",C119*'MPTO_working_3-way'!$I118)</f>
        <v>2.0043078854273646</v>
      </c>
      <c r="H119" s="17">
        <f>IF(OR($A119="",$B119="",$C119=""),"",'MPTO_working_3-way'!E118)</f>
        <v>4.1592703335692507</v>
      </c>
      <c r="I119" s="21">
        <f>IF(OR($A119="",$B119="",$C119=""),"",'MPTO_working_3-way'!F118)</f>
        <v>4.0048262125899647</v>
      </c>
      <c r="J119" s="22">
        <f>IF(OR($A119="",$B119="",$C119=""),"",'MPTO_working_3-way'!G118)</f>
        <v>1.9612669838398802</v>
      </c>
      <c r="K119" s="17">
        <f>IF(OR($A119="",$B119="",$C119=""),"",'OddsRatio_working_3-way'!H118)</f>
        <v>4.1202260586589299</v>
      </c>
      <c r="L119" s="21">
        <f>IF(OR($A119="",$B119="",$C119=""),"",'OddsRatio_working_3-way'!I118)</f>
        <v>3.9758739634184819</v>
      </c>
      <c r="M119" s="22">
        <f>IF(OR($A119="",$B119="",$C119=""),"",'OddsRatio_working_3-way'!J118)</f>
        <v>1.977152644704576</v>
      </c>
      <c r="N119" s="23">
        <f t="shared" si="29"/>
        <v>24.618888335349801</v>
      </c>
      <c r="O119" s="24">
        <f t="shared" si="30"/>
        <v>25.488577325457264</v>
      </c>
      <c r="P119" s="24">
        <f t="shared" si="31"/>
        <v>49.892534339192949</v>
      </c>
      <c r="Q119" t="s">
        <v>306</v>
      </c>
      <c r="R119" t="s">
        <v>307</v>
      </c>
      <c r="S119" t="s">
        <v>461</v>
      </c>
      <c r="T119" s="35">
        <v>100</v>
      </c>
      <c r="U119" s="35">
        <f t="shared" si="32"/>
        <v>44.751381215469614</v>
      </c>
      <c r="V119" s="35">
        <f t="shared" si="33"/>
        <v>70.588235294117652</v>
      </c>
      <c r="W119" s="35">
        <f t="shared" si="34"/>
        <v>78.070175438596479</v>
      </c>
      <c r="X119" s="35">
        <f t="shared" si="35"/>
        <v>51.341589267285869</v>
      </c>
      <c r="Y119" s="35">
        <f t="shared" si="36"/>
        <v>77.1784433459339</v>
      </c>
      <c r="Z119" s="35">
        <f t="shared" si="37"/>
        <v>84.660383490412741</v>
      </c>
      <c r="AA119" s="35">
        <f t="shared" si="38"/>
        <v>-6.5902080518162549</v>
      </c>
      <c r="AB119" s="35">
        <f t="shared" si="39"/>
        <v>-6.5902080518162478</v>
      </c>
      <c r="AC119" s="35">
        <f t="shared" si="40"/>
        <v>-6.590208051816262</v>
      </c>
      <c r="AF119">
        <v>1.93</v>
      </c>
      <c r="AG119">
        <v>1.89</v>
      </c>
      <c r="AJ119" t="s">
        <v>480</v>
      </c>
    </row>
    <row r="120" spans="1:36" ht="15" x14ac:dyDescent="0.25">
      <c r="A120">
        <v>1.81</v>
      </c>
      <c r="B120">
        <v>3.4</v>
      </c>
      <c r="C120">
        <v>4.5599999999999996</v>
      </c>
      <c r="D120" s="20">
        <f t="shared" si="28"/>
        <v>6.5902080518162487E-2</v>
      </c>
      <c r="E120" s="17">
        <f>IF(OR($A120="",$B120="",$C120=""),"",A120*'MPTO_working_3-way'!$I119)</f>
        <v>1.9292827657378742</v>
      </c>
      <c r="F120" s="21">
        <f>IF(OR($A120="",$B120="",$C120=""),"",B120*'MPTO_working_3-way'!$I119)</f>
        <v>3.6240670737617524</v>
      </c>
      <c r="G120" s="22">
        <f>IF(OR($A120="",$B120="",$C120=""),"",C120*'MPTO_working_3-way'!$I119)</f>
        <v>4.8605134871628204</v>
      </c>
      <c r="H120" s="17">
        <f>IF(OR($A120="",$B120="",$C120=""),"",'MPTO_working_3-way'!E119)</f>
        <v>1.8849472400198464</v>
      </c>
      <c r="I120" s="21">
        <f>IF(OR($A120="",$B120="",$C120=""),"",'MPTO_working_3-way'!F119)</f>
        <v>3.6744403669084087</v>
      </c>
      <c r="J120" s="22">
        <f>IF(OR($A120="",$B120="",$C120=""),"",'MPTO_working_3-way'!G119)</f>
        <v>5.0676304308044955</v>
      </c>
      <c r="K120" s="17">
        <f>IF(OR($A120="",$B120="",$C120=""),"",'OddsRatio_working_3-way'!H119)</f>
        <v>1.9012382733006625</v>
      </c>
      <c r="L120" s="21">
        <f>IF(OR($A120="",$B120="",$C120=""),"",'OddsRatio_working_3-way'!I119)</f>
        <v>3.6703356245945566</v>
      </c>
      <c r="M120" s="22">
        <f>IF(OR($A120="",$B120="",$C120=""),"",'OddsRatio_working_3-way'!J119)</f>
        <v>4.9609978431485917</v>
      </c>
      <c r="N120" s="23">
        <f t="shared" si="29"/>
        <v>51.832733788897954</v>
      </c>
      <c r="O120" s="24">
        <f t="shared" si="30"/>
        <v>27.593308281736849</v>
      </c>
      <c r="P120" s="24">
        <f t="shared" si="31"/>
        <v>20.5739579293652</v>
      </c>
      <c r="Q120" t="s">
        <v>308</v>
      </c>
      <c r="R120" t="s">
        <v>309</v>
      </c>
      <c r="S120" t="s">
        <v>461</v>
      </c>
      <c r="T120" s="35">
        <v>100</v>
      </c>
      <c r="U120" s="35">
        <f t="shared" si="32"/>
        <v>71.264367816091948</v>
      </c>
      <c r="V120" s="35">
        <f t="shared" si="33"/>
        <v>72.972972972972968</v>
      </c>
      <c r="W120" s="35">
        <f t="shared" si="34"/>
        <v>49.238578680203041</v>
      </c>
      <c r="X120" s="35">
        <f t="shared" si="35"/>
        <v>77.788448346823969</v>
      </c>
      <c r="Y120" s="35">
        <f t="shared" si="36"/>
        <v>79.49705350370499</v>
      </c>
      <c r="Z120" s="35">
        <f t="shared" si="37"/>
        <v>55.762659210935063</v>
      </c>
      <c r="AA120" s="35">
        <f t="shared" si="38"/>
        <v>-6.5240805307320215</v>
      </c>
      <c r="AB120" s="35">
        <f t="shared" si="39"/>
        <v>-6.5240805307320215</v>
      </c>
      <c r="AC120" s="35">
        <f t="shared" si="40"/>
        <v>-6.5240805307320215</v>
      </c>
      <c r="AF120">
        <v>1.86</v>
      </c>
      <c r="AG120">
        <v>1.95</v>
      </c>
      <c r="AJ120" t="s">
        <v>480</v>
      </c>
    </row>
    <row r="121" spans="1:36" ht="15" x14ac:dyDescent="0.25">
      <c r="A121">
        <v>3.48</v>
      </c>
      <c r="B121">
        <v>3.7</v>
      </c>
      <c r="C121">
        <v>1.97</v>
      </c>
      <c r="D121" s="20">
        <f t="shared" si="28"/>
        <v>6.5240805307320127E-2</v>
      </c>
      <c r="E121" s="17">
        <f>IF(OR($A121="",$B121="",$C121=""),"",A121*'MPTO_working_3-way'!$I120)</f>
        <v>3.7070380024694742</v>
      </c>
      <c r="F121" s="21">
        <f>IF(OR($A121="",$B121="",$C121=""),"",B121*'MPTO_working_3-way'!$I120)</f>
        <v>3.9413909796370845</v>
      </c>
      <c r="G121" s="22">
        <f>IF(OR($A121="",$B121="",$C121=""),"",C121*'MPTO_working_3-way'!$I120)</f>
        <v>2.0985243864554208</v>
      </c>
      <c r="H121" s="17">
        <f>IF(OR($A121="",$B121="",$C121=""),"",'MPTO_working_3-way'!E120)</f>
        <v>3.7649271823044774</v>
      </c>
      <c r="I121" s="21">
        <f>IF(OR($A121="",$B121="",$C121=""),"",'MPTO_working_3-way'!F120)</f>
        <v>4.0237670210110865</v>
      </c>
      <c r="J121" s="22">
        <f>IF(OR($A121="",$B121="",$C121=""),"",'MPTO_working_3-way'!G120)</f>
        <v>2.0581752364961354</v>
      </c>
      <c r="K121" s="17">
        <f>IF(OR($A121="",$B121="",$C121=""),"",'OddsRatio_working_3-way'!H120)</f>
        <v>3.7449334993567103</v>
      </c>
      <c r="L121" s="21">
        <f>IF(OR($A121="",$B121="",$C121=""),"",'OddsRatio_working_3-way'!I120)</f>
        <v>3.9884356646222239</v>
      </c>
      <c r="M121" s="22">
        <f>IF(OR($A121="",$B121="",$C121=""),"",'OddsRatio_working_3-way'!J120)</f>
        <v>2.0736231832161325</v>
      </c>
      <c r="N121" s="23">
        <f t="shared" si="29"/>
        <v>26.975714824985385</v>
      </c>
      <c r="O121" s="24">
        <f t="shared" si="30"/>
        <v>25.371753402959229</v>
      </c>
      <c r="P121" s="24">
        <f t="shared" si="31"/>
        <v>47.652531772055397</v>
      </c>
      <c r="Q121" t="s">
        <v>310</v>
      </c>
      <c r="R121" t="s">
        <v>311</v>
      </c>
      <c r="S121" t="s">
        <v>461</v>
      </c>
      <c r="T121" s="35">
        <v>100</v>
      </c>
      <c r="U121" s="35">
        <f t="shared" si="32"/>
        <v>55.947136563876647</v>
      </c>
      <c r="V121" s="35">
        <f t="shared" si="33"/>
        <v>70.059880239520965</v>
      </c>
      <c r="W121" s="35">
        <f t="shared" si="34"/>
        <v>67.637540453074436</v>
      </c>
      <c r="X121" s="35">
        <f t="shared" si="35"/>
        <v>62.302579307404613</v>
      </c>
      <c r="Y121" s="35">
        <f t="shared" si="36"/>
        <v>76.415322983048924</v>
      </c>
      <c r="Z121" s="35">
        <f t="shared" si="37"/>
        <v>73.992983196602395</v>
      </c>
      <c r="AA121" s="35">
        <f t="shared" si="38"/>
        <v>-6.3554427435279663</v>
      </c>
      <c r="AB121" s="35">
        <f t="shared" si="39"/>
        <v>-6.3554427435279592</v>
      </c>
      <c r="AC121" s="35">
        <f t="shared" si="40"/>
        <v>-6.3554427435279592</v>
      </c>
      <c r="AF121">
        <v>1.86</v>
      </c>
      <c r="AG121">
        <v>1.96</v>
      </c>
      <c r="AJ121" t="s">
        <v>480</v>
      </c>
    </row>
    <row r="122" spans="1:36" ht="15" x14ac:dyDescent="0.25">
      <c r="A122">
        <v>2.27</v>
      </c>
      <c r="B122">
        <v>3.34</v>
      </c>
      <c r="C122">
        <v>3.09</v>
      </c>
      <c r="D122" s="20">
        <f t="shared" si="28"/>
        <v>6.3554427435279504E-2</v>
      </c>
      <c r="E122" s="17">
        <f>IF(OR($A122="",$B122="",$C122=""),"",A122*'MPTO_working_3-way'!$I121)</f>
        <v>2.4142685502780843</v>
      </c>
      <c r="F122" s="21">
        <f>IF(OR($A122="",$B122="",$C122=""),"",B122*'MPTO_working_3-way'!$I121)</f>
        <v>3.5522717876338334</v>
      </c>
      <c r="G122" s="22">
        <f>IF(OR($A122="",$B122="",$C122=""),"",C122*'MPTO_working_3-way'!$I121)</f>
        <v>3.2863831807750135</v>
      </c>
      <c r="H122" s="17">
        <f>IF(OR($A122="",$B122="",$C122=""),"",'MPTO_working_3-way'!E121)</f>
        <v>2.3846780132855776</v>
      </c>
      <c r="I122" s="21">
        <f>IF(OR($A122="",$B122="",$C122=""),"",'MPTO_working_3-way'!F121)</f>
        <v>3.5943245670621633</v>
      </c>
      <c r="J122" s="22">
        <f>IF(OR($A122="",$B122="",$C122=""),"",'MPTO_working_3-way'!G121)</f>
        <v>3.3064432829884858</v>
      </c>
      <c r="K122" s="17">
        <f>IF(OR($A122="",$B122="",$C122=""),"",'OddsRatio_working_3-way'!H121)</f>
        <v>2.3972318783867346</v>
      </c>
      <c r="L122" s="21">
        <f>IF(OR($A122="",$B122="",$C122=""),"",'OddsRatio_working_3-way'!I121)</f>
        <v>3.5744272404920929</v>
      </c>
      <c r="M122" s="22">
        <f>IF(OR($A122="",$B122="",$C122=""),"",'OddsRatio_working_3-way'!J121)</f>
        <v>3.2993815951403733</v>
      </c>
      <c r="N122" s="23">
        <f t="shared" si="29"/>
        <v>41.420412815501258</v>
      </c>
      <c r="O122" s="24">
        <f t="shared" si="30"/>
        <v>28.15099912909816</v>
      </c>
      <c r="P122" s="24">
        <f t="shared" si="31"/>
        <v>30.428588055400596</v>
      </c>
      <c r="Q122" t="s">
        <v>312</v>
      </c>
      <c r="R122" t="s">
        <v>313</v>
      </c>
      <c r="S122" t="s">
        <v>461</v>
      </c>
      <c r="T122" s="35">
        <v>100</v>
      </c>
      <c r="U122" s="35">
        <f t="shared" si="32"/>
        <v>41.520467836257311</v>
      </c>
      <c r="V122" s="35">
        <f t="shared" si="33"/>
        <v>74.025974025974023</v>
      </c>
      <c r="W122" s="35">
        <f t="shared" si="34"/>
        <v>77.876106194690252</v>
      </c>
      <c r="X122" s="35">
        <f t="shared" si="35"/>
        <v>48.097919779335705</v>
      </c>
      <c r="Y122" s="35">
        <f t="shared" si="36"/>
        <v>80.603425969052424</v>
      </c>
      <c r="Z122" s="35">
        <f t="shared" si="37"/>
        <v>84.453558137768653</v>
      </c>
      <c r="AA122" s="35">
        <f t="shared" si="38"/>
        <v>-6.577451943078394</v>
      </c>
      <c r="AB122" s="35">
        <f t="shared" si="39"/>
        <v>-6.5774519430784011</v>
      </c>
      <c r="AC122" s="35">
        <f t="shared" si="40"/>
        <v>-6.5774519430784011</v>
      </c>
      <c r="AF122">
        <v>1.9</v>
      </c>
      <c r="AG122">
        <v>1.92</v>
      </c>
      <c r="AJ122" t="s">
        <v>481</v>
      </c>
    </row>
    <row r="123" spans="1:36" ht="15" x14ac:dyDescent="0.25">
      <c r="A123">
        <v>1.71</v>
      </c>
      <c r="B123">
        <v>3.85</v>
      </c>
      <c r="C123">
        <v>4.5199999999999996</v>
      </c>
      <c r="D123" s="20">
        <f t="shared" si="28"/>
        <v>6.577451943078394E-2</v>
      </c>
      <c r="E123" s="17">
        <f>IF(OR($A123="",$B123="",$C123=""),"",A123*'MPTO_working_3-way'!$I122)</f>
        <v>1.8224744282266405</v>
      </c>
      <c r="F123" s="21">
        <f>IF(OR($A123="",$B123="",$C123=""),"",B123*'MPTO_working_3-way'!$I122)</f>
        <v>4.1032318998085184</v>
      </c>
      <c r="G123" s="22">
        <f>IF(OR($A123="",$B123="",$C123=""),"",C123*'MPTO_working_3-way'!$I122)</f>
        <v>4.8173008278271432</v>
      </c>
      <c r="H123" s="17">
        <f>IF(OR($A123="",$B123="",$C123=""),"",'MPTO_working_3-way'!E122)</f>
        <v>1.7766076429409545</v>
      </c>
      <c r="I123" s="21">
        <f>IF(OR($A123="",$B123="",$C123=""),"",'MPTO_working_3-way'!F122)</f>
        <v>4.2049418002178021</v>
      </c>
      <c r="J123" s="22">
        <f>IF(OR($A123="",$B123="",$C123=""),"",'MPTO_working_3-way'!G122)</f>
        <v>5.0172065539570685</v>
      </c>
      <c r="K123" s="17">
        <f>IF(OR($A123="",$B123="",$C123=""),"",'OddsRatio_working_3-way'!H122)</f>
        <v>1.7924038204701507</v>
      </c>
      <c r="L123" s="21">
        <f>IF(OR($A123="",$B123="",$C123=""),"",'OddsRatio_working_3-way'!I122)</f>
        <v>4.1807758990703237</v>
      </c>
      <c r="M123" s="22">
        <f>IF(OR($A123="",$B123="",$C123=""),"",'OddsRatio_working_3-way'!J122)</f>
        <v>4.9285372507815914</v>
      </c>
      <c r="N123" s="23">
        <f t="shared" si="29"/>
        <v>54.870454394965115</v>
      </c>
      <c r="O123" s="24">
        <f t="shared" si="30"/>
        <v>24.371032991010477</v>
      </c>
      <c r="P123" s="24">
        <f t="shared" si="31"/>
        <v>20.758512614024411</v>
      </c>
      <c r="Q123" t="s">
        <v>314</v>
      </c>
      <c r="R123" t="s">
        <v>315</v>
      </c>
      <c r="S123" t="s">
        <v>461</v>
      </c>
      <c r="T123" s="35">
        <v>100</v>
      </c>
      <c r="U123" s="35">
        <f t="shared" si="32"/>
        <v>61.685823754789276</v>
      </c>
      <c r="V123" s="35">
        <f t="shared" si="33"/>
        <v>69.6048632218845</v>
      </c>
      <c r="W123" s="35">
        <f t="shared" si="34"/>
        <v>62.264150943396231</v>
      </c>
      <c r="X123" s="35">
        <f t="shared" si="35"/>
        <v>68.130985834719283</v>
      </c>
      <c r="Y123" s="35">
        <f t="shared" si="36"/>
        <v>76.0500253018145</v>
      </c>
      <c r="Z123" s="35">
        <f t="shared" si="37"/>
        <v>68.709313023326231</v>
      </c>
      <c r="AA123" s="35">
        <f t="shared" si="38"/>
        <v>-6.4451620799300073</v>
      </c>
      <c r="AB123" s="35">
        <f t="shared" si="39"/>
        <v>-6.4451620799300002</v>
      </c>
      <c r="AC123" s="35">
        <f t="shared" si="40"/>
        <v>-6.4451620799300002</v>
      </c>
      <c r="AF123">
        <v>1.88</v>
      </c>
      <c r="AG123">
        <v>1.93</v>
      </c>
      <c r="AJ123" t="s">
        <v>481</v>
      </c>
    </row>
    <row r="124" spans="1:36" ht="15" x14ac:dyDescent="0.25">
      <c r="A124">
        <v>2.61</v>
      </c>
      <c r="B124">
        <v>3.29</v>
      </c>
      <c r="C124">
        <v>2.65</v>
      </c>
      <c r="D124" s="20">
        <f t="shared" si="28"/>
        <v>6.4451620799300002E-2</v>
      </c>
      <c r="E124" s="17">
        <f>IF(OR($A124="",$B124="",$C124=""),"",A124*'MPTO_working_3-way'!$I123)</f>
        <v>2.7782187302861727</v>
      </c>
      <c r="F124" s="21">
        <f>IF(OR($A124="",$B124="",$C124=""),"",B124*'MPTO_working_3-way'!$I123)</f>
        <v>3.502045832429697</v>
      </c>
      <c r="G124" s="22">
        <f>IF(OR($A124="",$B124="",$C124=""),"",C124*'MPTO_working_3-way'!$I123)</f>
        <v>2.8207967951181447</v>
      </c>
      <c r="H124" s="17">
        <f>IF(OR($A124="",$B124="",$C124=""),"",'MPTO_working_3-way'!E123)</f>
        <v>2.7650440674011807</v>
      </c>
      <c r="I124" s="21">
        <f>IF(OR($A124="",$B124="",$C124=""),"",'MPTO_working_3-way'!F123)</f>
        <v>3.5402303649064963</v>
      </c>
      <c r="J124" s="22">
        <f>IF(OR($A124="",$B124="",$C124=""),"",'MPTO_working_3-way'!G123)</f>
        <v>2.8099784371380929</v>
      </c>
      <c r="K124" s="17">
        <f>IF(OR($A124="",$B124="",$C124=""),"",'OddsRatio_working_3-way'!H123)</f>
        <v>2.7717800221166065</v>
      </c>
      <c r="L124" s="21">
        <f>IF(OR($A124="",$B124="",$C124=""),"",'OddsRatio_working_3-way'!I123)</f>
        <v>3.52010947245157</v>
      </c>
      <c r="M124" s="22">
        <f>IF(OR($A124="",$B124="",$C124=""),"",'OddsRatio_working_3-way'!J123)</f>
        <v>2.8157994015480741</v>
      </c>
      <c r="N124" s="23">
        <f t="shared" si="29"/>
        <v>35.99428616252235</v>
      </c>
      <c r="O124" s="24">
        <f t="shared" si="30"/>
        <v>28.554737654766964</v>
      </c>
      <c r="P124" s="24">
        <f t="shared" si="31"/>
        <v>35.45097618271069</v>
      </c>
      <c r="Q124" t="s">
        <v>316</v>
      </c>
      <c r="R124" t="s">
        <v>317</v>
      </c>
      <c r="S124" t="s">
        <v>461</v>
      </c>
      <c r="T124" s="35">
        <v>100</v>
      </c>
      <c r="U124" s="35">
        <f t="shared" si="32"/>
        <v>58.847736625514408</v>
      </c>
      <c r="V124" s="35">
        <f t="shared" si="33"/>
        <v>69.512195121951223</v>
      </c>
      <c r="W124" s="35">
        <f t="shared" si="34"/>
        <v>65.156794425087099</v>
      </c>
      <c r="X124" s="35">
        <f t="shared" si="35"/>
        <v>65.331010452961664</v>
      </c>
      <c r="Y124" s="35">
        <f t="shared" si="36"/>
        <v>75.995468949398486</v>
      </c>
      <c r="Z124" s="35">
        <f t="shared" si="37"/>
        <v>71.640068252534377</v>
      </c>
      <c r="AA124" s="35">
        <f t="shared" si="38"/>
        <v>-6.4832738274472561</v>
      </c>
      <c r="AB124" s="35">
        <f t="shared" si="39"/>
        <v>-6.4832738274472632</v>
      </c>
      <c r="AC124" s="35">
        <f t="shared" si="40"/>
        <v>-6.4832738274472774</v>
      </c>
      <c r="AF124">
        <v>1.93</v>
      </c>
      <c r="AG124">
        <v>1.88</v>
      </c>
      <c r="AJ124" t="s">
        <v>481</v>
      </c>
    </row>
    <row r="125" spans="1:36" ht="15" x14ac:dyDescent="0.25">
      <c r="A125">
        <v>2.4300000000000002</v>
      </c>
      <c r="B125">
        <v>3.28</v>
      </c>
      <c r="C125">
        <v>2.87</v>
      </c>
      <c r="D125" s="20">
        <f t="shared" si="28"/>
        <v>6.4832738274472668E-2</v>
      </c>
      <c r="E125" s="17">
        <f>IF(OR($A125="",$B125="",$C125=""),"",A125*'MPTO_working_3-way'!$I124)</f>
        <v>2.5875435540069689</v>
      </c>
      <c r="F125" s="21">
        <f>IF(OR($A125="",$B125="",$C125=""),"",B125*'MPTO_working_3-way'!$I124)</f>
        <v>3.49265138154027</v>
      </c>
      <c r="G125" s="22">
        <f>IF(OR($A125="",$B125="",$C125=""),"",C125*'MPTO_working_3-way'!$I124)</f>
        <v>3.0560699588477367</v>
      </c>
      <c r="H125" s="17">
        <f>IF(OR($A125="",$B125="",$C125=""),"",'MPTO_working_3-way'!E124)</f>
        <v>2.5646830966492402</v>
      </c>
      <c r="I125" s="21">
        <f>IF(OR($A125="",$B125="",$C125=""),"",'MPTO_working_3-way'!F124)</f>
        <v>3.5302365605912325</v>
      </c>
      <c r="J125" s="22">
        <f>IF(OR($A125="",$B125="",$C125=""),"",'MPTO_working_3-way'!G124)</f>
        <v>3.059777561660463</v>
      </c>
      <c r="K125" s="17">
        <f>IF(OR($A125="",$B125="",$C125=""),"",'OddsRatio_working_3-way'!H124)</f>
        <v>2.5749804802840295</v>
      </c>
      <c r="L125" s="21">
        <f>IF(OR($A125="",$B125="",$C125=""),"",'OddsRatio_working_3-way'!I124)</f>
        <v>3.5111576888444671</v>
      </c>
      <c r="M125" s="22">
        <f>IF(OR($A125="",$B125="",$C125=""),"",'OddsRatio_working_3-way'!J124)</f>
        <v>3.0595898588329624</v>
      </c>
      <c r="N125" s="23">
        <f t="shared" si="29"/>
        <v>38.646692476014131</v>
      </c>
      <c r="O125" s="24">
        <f t="shared" si="30"/>
        <v>28.631543511193406</v>
      </c>
      <c r="P125" s="24">
        <f t="shared" si="31"/>
        <v>32.721764012792462</v>
      </c>
      <c r="Q125" t="s">
        <v>318</v>
      </c>
      <c r="R125" t="s">
        <v>319</v>
      </c>
      <c r="S125" t="s">
        <v>461</v>
      </c>
      <c r="T125" s="35">
        <v>100</v>
      </c>
      <c r="U125" s="35">
        <f t="shared" si="32"/>
        <v>58.333333333333336</v>
      </c>
      <c r="V125" s="35">
        <f t="shared" si="33"/>
        <v>71.509971509971507</v>
      </c>
      <c r="W125" s="35">
        <f t="shared" si="34"/>
        <v>63.768115942028999</v>
      </c>
      <c r="X125" s="35">
        <f t="shared" si="35"/>
        <v>64.721912547999509</v>
      </c>
      <c r="Y125" s="35">
        <f t="shared" si="36"/>
        <v>77.898550724637687</v>
      </c>
      <c r="Z125" s="35">
        <f t="shared" si="37"/>
        <v>70.156695156695164</v>
      </c>
      <c r="AA125" s="35">
        <f t="shared" si="38"/>
        <v>-6.3885792146661728</v>
      </c>
      <c r="AB125" s="35">
        <f t="shared" si="39"/>
        <v>-6.38857921466618</v>
      </c>
      <c r="AC125" s="35">
        <f t="shared" si="40"/>
        <v>-6.3885792146661657</v>
      </c>
      <c r="AF125">
        <v>1.97</v>
      </c>
      <c r="AG125">
        <v>1.85</v>
      </c>
      <c r="AJ125" t="s">
        <v>481</v>
      </c>
    </row>
    <row r="126" spans="1:36" ht="15" x14ac:dyDescent="0.25">
      <c r="A126">
        <v>2.4</v>
      </c>
      <c r="B126">
        <v>3.51</v>
      </c>
      <c r="C126">
        <v>2.76</v>
      </c>
      <c r="D126" s="20">
        <f t="shared" si="28"/>
        <v>6.3885792146661791E-2</v>
      </c>
      <c r="E126" s="17">
        <f>IF(OR($A126="",$B126="",$C126=""),"",A126*'MPTO_working_3-way'!$I125)</f>
        <v>2.5533259011519882</v>
      </c>
      <c r="F126" s="21">
        <f>IF(OR($A126="",$B126="",$C126=""),"",B126*'MPTO_working_3-way'!$I125)</f>
        <v>3.7342391304347826</v>
      </c>
      <c r="G126" s="22">
        <f>IF(OR($A126="",$B126="",$C126=""),"",C126*'MPTO_working_3-way'!$I125)</f>
        <v>2.9363247863247861</v>
      </c>
      <c r="H126" s="17">
        <f>IF(OR($A126="",$B126="",$C126=""),"",'MPTO_working_3-way'!E125)</f>
        <v>2.5292674011800949</v>
      </c>
      <c r="I126" s="21">
        <f>IF(OR($A126="",$B126="",$C126=""),"",'MPTO_working_3-way'!F125)</f>
        <v>3.7935544504052943</v>
      </c>
      <c r="J126" s="22">
        <f>IF(OR($A126="",$B126="",$C126=""),"",'MPTO_working_3-way'!G125)</f>
        <v>2.9323485788661201</v>
      </c>
      <c r="K126" s="17">
        <f>IF(OR($A126="",$B126="",$C126=""),"",'OddsRatio_working_3-way'!H125)</f>
        <v>2.5404373616685514</v>
      </c>
      <c r="L126" s="21">
        <f>IF(OR($A126="",$B126="",$C126=""),"",'OddsRatio_working_3-way'!I125)</f>
        <v>3.7617841269914734</v>
      </c>
      <c r="M126" s="22">
        <f>IF(OR($A126="",$B126="",$C126=""),"",'OddsRatio_working_3-way'!J125)</f>
        <v>2.9365498260976071</v>
      </c>
      <c r="N126" s="23">
        <f t="shared" si="29"/>
        <v>39.164604861010041</v>
      </c>
      <c r="O126" s="24">
        <f t="shared" si="30"/>
        <v>26.779216998981227</v>
      </c>
      <c r="P126" s="24">
        <f t="shared" si="31"/>
        <v>34.056178140008733</v>
      </c>
      <c r="Q126" t="s">
        <v>320</v>
      </c>
      <c r="R126" t="s">
        <v>321</v>
      </c>
      <c r="S126" t="s">
        <v>461</v>
      </c>
      <c r="T126" s="35">
        <v>100</v>
      </c>
      <c r="U126" s="35">
        <f t="shared" si="32"/>
        <v>49.238578680203041</v>
      </c>
      <c r="V126" s="35">
        <f t="shared" si="33"/>
        <v>69.418960244648318</v>
      </c>
      <c r="W126" s="35">
        <f t="shared" si="34"/>
        <v>78.991596638655466</v>
      </c>
      <c r="X126" s="35">
        <f t="shared" si="35"/>
        <v>51.589443116696224</v>
      </c>
      <c r="Y126" s="35">
        <f t="shared" si="36"/>
        <v>71.769824681141486</v>
      </c>
      <c r="Z126" s="35">
        <f t="shared" si="37"/>
        <v>81.342461075148634</v>
      </c>
      <c r="AA126" s="35">
        <f t="shared" si="38"/>
        <v>-2.3508644364931826</v>
      </c>
      <c r="AB126" s="35">
        <f t="shared" si="39"/>
        <v>-2.3508644364931683</v>
      </c>
      <c r="AC126" s="35">
        <f t="shared" si="40"/>
        <v>-2.3508644364931683</v>
      </c>
      <c r="AF126">
        <v>1.84</v>
      </c>
      <c r="AG126">
        <v>1.98</v>
      </c>
      <c r="AJ126" t="s">
        <v>481</v>
      </c>
    </row>
    <row r="127" spans="1:36" ht="15" x14ac:dyDescent="0.25">
      <c r="A127">
        <v>1.97</v>
      </c>
      <c r="B127">
        <v>3.27</v>
      </c>
      <c r="C127">
        <v>4.76</v>
      </c>
      <c r="D127" s="20">
        <f t="shared" si="28"/>
        <v>2.3508644364931719E-2</v>
      </c>
      <c r="E127" s="17">
        <f>IF(OR($A127="",$B127="",$C127=""),"",A127*'MPTO_working_3-way'!$I126)</f>
        <v>2.0163120293989154</v>
      </c>
      <c r="F127" s="21">
        <f>IF(OR($A127="",$B127="",$C127=""),"",B127*'MPTO_working_3-way'!$I126)</f>
        <v>3.3468732670733266</v>
      </c>
      <c r="G127" s="22">
        <f>IF(OR($A127="",$B127="",$C127=""),"",C127*'MPTO_working_3-way'!$I126)</f>
        <v>4.8719011471770743</v>
      </c>
      <c r="H127" s="17">
        <f>IF(OR($A127="",$B127="",$C127=""),"",'MPTO_working_3-way'!E126)</f>
        <v>2.0008884008141514</v>
      </c>
      <c r="I127" s="21">
        <f>IF(OR($A127="",$B127="",$C127=""),"",'MPTO_working_3-way'!F126)</f>
        <v>3.3559954447059153</v>
      </c>
      <c r="J127" s="22">
        <f>IF(OR($A127="",$B127="",$C127=""),"",'MPTO_working_3-way'!G126)</f>
        <v>4.9444290959924198</v>
      </c>
      <c r="K127" s="17">
        <f>IF(OR($A127="",$B127="",$C127=""),"",'OddsRatio_working_3-way'!H126)</f>
        <v>2.0071894242334434</v>
      </c>
      <c r="L127" s="21">
        <f>IF(OR($A127="",$B127="",$C127=""),"",'OddsRatio_working_3-way'!I126)</f>
        <v>3.3570309206287807</v>
      </c>
      <c r="M127" s="22">
        <f>IF(OR($A127="",$B127="",$C127=""),"",'OddsRatio_working_3-way'!J126)</f>
        <v>4.9041569434203574</v>
      </c>
      <c r="N127" s="23">
        <f t="shared" si="29"/>
        <v>49.595498386135745</v>
      </c>
      <c r="O127" s="24">
        <f t="shared" si="30"/>
        <v>29.87863358430808</v>
      </c>
      <c r="P127" s="24">
        <f t="shared" si="31"/>
        <v>20.525868029556182</v>
      </c>
      <c r="Q127" t="s">
        <v>322</v>
      </c>
      <c r="R127" t="s">
        <v>323</v>
      </c>
      <c r="S127" t="s">
        <v>461</v>
      </c>
      <c r="T127" s="35">
        <v>100</v>
      </c>
      <c r="U127" s="35">
        <f t="shared" si="32"/>
        <v>68.55345911949685</v>
      </c>
      <c r="V127" s="35">
        <f t="shared" si="33"/>
        <v>70.149253731343279</v>
      </c>
      <c r="W127" s="35">
        <f t="shared" si="34"/>
        <v>59.016393442622956</v>
      </c>
      <c r="X127" s="35">
        <f t="shared" si="35"/>
        <v>70.834352826033765</v>
      </c>
      <c r="Y127" s="35">
        <f t="shared" si="36"/>
        <v>72.430147437880194</v>
      </c>
      <c r="Z127" s="35">
        <f t="shared" si="37"/>
        <v>61.29728714915985</v>
      </c>
      <c r="AA127" s="35">
        <f t="shared" si="38"/>
        <v>-2.280893706536915</v>
      </c>
      <c r="AB127" s="35">
        <f t="shared" si="39"/>
        <v>-2.280893706536915</v>
      </c>
      <c r="AC127" s="35">
        <f t="shared" si="40"/>
        <v>-2.2808937065368937</v>
      </c>
      <c r="AF127">
        <v>2.5</v>
      </c>
      <c r="AG127">
        <v>1.59</v>
      </c>
      <c r="AJ127" t="s">
        <v>472</v>
      </c>
    </row>
    <row r="128" spans="1:36" ht="15" x14ac:dyDescent="0.25">
      <c r="A128">
        <v>3.18</v>
      </c>
      <c r="B128">
        <v>3.35</v>
      </c>
      <c r="C128">
        <v>2.44</v>
      </c>
      <c r="D128" s="20">
        <f t="shared" si="28"/>
        <v>2.2808937065369017E-2</v>
      </c>
      <c r="E128" s="17">
        <f>IF(OR($A128="",$B128="",$C128=""),"",A128*'MPTO_working_3-way'!$I127)</f>
        <v>3.2525324198678738</v>
      </c>
      <c r="F128" s="21">
        <f>IF(OR($A128="",$B128="",$C128=""),"",B128*'MPTO_working_3-way'!$I127)</f>
        <v>3.4264099391689862</v>
      </c>
      <c r="G128" s="22">
        <f>IF(OR($A128="",$B128="",$C128=""),"",C128*'MPTO_working_3-way'!$I127)</f>
        <v>2.4956538064395004</v>
      </c>
      <c r="H128" s="17">
        <f>IF(OR($A128="",$B128="",$C128=""),"",'MPTO_working_3-way'!E127)</f>
        <v>3.2587892910395371</v>
      </c>
      <c r="I128" s="21">
        <f>IF(OR($A128="",$B128="",$C128=""),"",'MPTO_working_3-way'!F127)</f>
        <v>3.4375544419327193</v>
      </c>
      <c r="J128" s="22">
        <f>IF(OR($A128="",$B128="",$C128=""),"",'MPTO_working_3-way'!G127)</f>
        <v>2.4861206932830711</v>
      </c>
      <c r="K128" s="17">
        <f>IF(OR($A128="",$B128="",$C128=""),"",'OddsRatio_working_3-way'!H127)</f>
        <v>3.2562760570604792</v>
      </c>
      <c r="L128" s="21">
        <f>IF(OR($A128="",$B128="",$C128=""),"",'OddsRatio_working_3-way'!I127)</f>
        <v>3.4322241899505173</v>
      </c>
      <c r="M128" s="22">
        <f>IF(OR($A128="",$B128="",$C128=""),"",'OddsRatio_working_3-way'!J127)</f>
        <v>2.4903841844803165</v>
      </c>
      <c r="N128" s="23">
        <f t="shared" si="29"/>
        <v>30.745273863884272</v>
      </c>
      <c r="O128" s="24">
        <f t="shared" si="30"/>
        <v>29.185065936463278</v>
      </c>
      <c r="P128" s="24">
        <f t="shared" si="31"/>
        <v>40.069660199652461</v>
      </c>
      <c r="Q128" t="s">
        <v>324</v>
      </c>
      <c r="R128" t="s">
        <v>325</v>
      </c>
      <c r="S128" t="s">
        <v>461</v>
      </c>
      <c r="T128" s="35">
        <v>100</v>
      </c>
      <c r="U128" s="35">
        <f t="shared" si="32"/>
        <v>79.123173277661792</v>
      </c>
      <c r="V128" s="35">
        <f t="shared" si="33"/>
        <v>76.958525345622121</v>
      </c>
      <c r="W128" s="35">
        <f t="shared" si="34"/>
        <v>41.520467836257311</v>
      </c>
      <c r="X128" s="35">
        <f t="shared" si="35"/>
        <v>81.521006818120568</v>
      </c>
      <c r="Y128" s="35">
        <f t="shared" si="36"/>
        <v>79.356358886080898</v>
      </c>
      <c r="Z128" s="35">
        <f t="shared" si="37"/>
        <v>43.918301376716087</v>
      </c>
      <c r="AA128" s="35">
        <f t="shared" si="38"/>
        <v>-2.3978335404587767</v>
      </c>
      <c r="AB128" s="35">
        <f t="shared" si="39"/>
        <v>-2.3978335404587767</v>
      </c>
      <c r="AC128" s="35">
        <f t="shared" si="40"/>
        <v>-2.3978335404587767</v>
      </c>
      <c r="AF128">
        <v>2.2200000000000002</v>
      </c>
      <c r="AG128">
        <v>1.73</v>
      </c>
      <c r="AJ128" t="s">
        <v>472</v>
      </c>
    </row>
    <row r="129" spans="1:36" ht="15" x14ac:dyDescent="0.25">
      <c r="A129">
        <v>4.79</v>
      </c>
      <c r="B129">
        <v>4.34</v>
      </c>
      <c r="C129">
        <v>1.71</v>
      </c>
      <c r="D129" s="20">
        <f t="shared" si="28"/>
        <v>2.3978335404587714E-2</v>
      </c>
      <c r="E129" s="17">
        <f>IF(OR($A129="",$B129="",$C129=""),"",A129*'MPTO_working_3-way'!$I128)</f>
        <v>4.9048562265879756</v>
      </c>
      <c r="F129" s="21">
        <f>IF(OR($A129="",$B129="",$C129=""),"",B129*'MPTO_working_3-way'!$I128)</f>
        <v>4.4440659756559109</v>
      </c>
      <c r="G129" s="22">
        <f>IF(OR($A129="",$B129="",$C129=""),"",C129*'MPTO_working_3-way'!$I128)</f>
        <v>1.751002953541845</v>
      </c>
      <c r="H129" s="17">
        <f>IF(OR($A129="",$B129="",$C129=""),"",'MPTO_working_3-way'!E128)</f>
        <v>4.9806876636188466</v>
      </c>
      <c r="I129" s="21">
        <f>IF(OR($A129="",$B129="",$C129=""),"",'MPTO_working_3-way'!F128)</f>
        <v>4.495958778946612</v>
      </c>
      <c r="J129" s="22">
        <f>IF(OR($A129="",$B129="",$C129=""),"",'MPTO_working_3-way'!G128)</f>
        <v>1.7336955459757828</v>
      </c>
      <c r="K129" s="17">
        <f>IF(OR($A129="",$B129="",$C129=""),"",'OddsRatio_working_3-way'!H128)</f>
        <v>4.949358101739552</v>
      </c>
      <c r="L129" s="21">
        <f>IF(OR($A129="",$B129="",$C129=""),"",'OddsRatio_working_3-way'!I128)</f>
        <v>4.4804369550950147</v>
      </c>
      <c r="M129" s="22">
        <f>IF(OR($A129="",$B129="",$C129=""),"",'OddsRatio_working_3-way'!J128)</f>
        <v>1.7398533647058265</v>
      </c>
      <c r="N129" s="23">
        <f t="shared" si="29"/>
        <v>20.38795744061273</v>
      </c>
      <c r="O129" s="24">
        <f t="shared" si="30"/>
        <v>22.50191616141359</v>
      </c>
      <c r="P129" s="24">
        <f t="shared" si="31"/>
        <v>57.11012639797368</v>
      </c>
      <c r="Q129" t="s">
        <v>326</v>
      </c>
      <c r="R129" t="s">
        <v>327</v>
      </c>
      <c r="S129" t="s">
        <v>461</v>
      </c>
      <c r="T129" s="35">
        <v>100</v>
      </c>
      <c r="U129" s="35">
        <f t="shared" si="32"/>
        <v>42.528735632183903</v>
      </c>
      <c r="V129" s="35">
        <f t="shared" si="33"/>
        <v>72.67759562841529</v>
      </c>
      <c r="W129" s="35">
        <f t="shared" si="34"/>
        <v>81.751824817518241</v>
      </c>
      <c r="X129" s="35">
        <f t="shared" si="35"/>
        <v>45.570579554066448</v>
      </c>
      <c r="Y129" s="35">
        <f t="shared" si="36"/>
        <v>75.719439550297835</v>
      </c>
      <c r="Z129" s="35">
        <f t="shared" si="37"/>
        <v>84.793668739400786</v>
      </c>
      <c r="AA129" s="35">
        <f t="shared" si="38"/>
        <v>-3.0418439218825455</v>
      </c>
      <c r="AB129" s="35">
        <f t="shared" si="39"/>
        <v>-3.0418439218825455</v>
      </c>
      <c r="AC129" s="35">
        <f t="shared" si="40"/>
        <v>-3.0418439218825455</v>
      </c>
      <c r="AF129">
        <v>1.72</v>
      </c>
      <c r="AG129">
        <v>2.2400000000000002</v>
      </c>
      <c r="AJ129" t="s">
        <v>472</v>
      </c>
    </row>
    <row r="130" spans="1:36" ht="15" x14ac:dyDescent="0.25">
      <c r="A130">
        <v>1.74</v>
      </c>
      <c r="B130">
        <v>3.66</v>
      </c>
      <c r="C130">
        <v>5.48</v>
      </c>
      <c r="D130" s="20">
        <f t="shared" si="28"/>
        <v>3.0418439218825366E-2</v>
      </c>
      <c r="E130" s="17">
        <f>IF(OR($A130="",$B130="",$C130=""),"",A130*'MPTO_working_3-way'!$I129)</f>
        <v>1.7929280842407562</v>
      </c>
      <c r="F130" s="21">
        <f>IF(OR($A130="",$B130="",$C130=""),"",B130*'MPTO_working_3-way'!$I129)</f>
        <v>3.771331487540901</v>
      </c>
      <c r="G130" s="22">
        <f>IF(OR($A130="",$B130="",$C130=""),"",C130*'MPTO_working_3-way'!$I129)</f>
        <v>5.6466930469191636</v>
      </c>
      <c r="H130" s="17">
        <f>IF(OR($A130="",$B130="",$C130=""),"",'MPTO_working_3-way'!E129)</f>
        <v>1.7712496163009954</v>
      </c>
      <c r="I130" s="21">
        <f>IF(OR($A130="",$B130="",$C130=""),"",'MPTO_working_3-way'!F129)</f>
        <v>3.8010591913340792</v>
      </c>
      <c r="J130" s="22">
        <f>IF(OR($A130="",$B130="",$C130=""),"",'MPTO_working_3-way'!G129)</f>
        <v>5.8024069655155905</v>
      </c>
      <c r="K130" s="17">
        <f>IF(OR($A130="",$B130="",$C130=""),"",'OddsRatio_working_3-way'!H129)</f>
        <v>1.7792700624489979</v>
      </c>
      <c r="L130" s="21">
        <f>IF(OR($A130="",$B130="",$C130=""),"",'OddsRatio_working_3-way'!I129)</f>
        <v>3.801159954208559</v>
      </c>
      <c r="M130" s="22">
        <f>IF(OR($A130="",$B130="",$C130=""),"",'OddsRatio_working_3-way'!J129)</f>
        <v>5.7177430807723111</v>
      </c>
      <c r="N130" s="23">
        <f t="shared" si="29"/>
        <v>55.774685487369439</v>
      </c>
      <c r="O130" s="24">
        <f t="shared" si="30"/>
        <v>26.515834084159241</v>
      </c>
      <c r="P130" s="24">
        <f t="shared" si="31"/>
        <v>17.709480428471316</v>
      </c>
      <c r="Q130" t="s">
        <v>328</v>
      </c>
      <c r="R130" t="s">
        <v>329</v>
      </c>
      <c r="S130" t="s">
        <v>461</v>
      </c>
      <c r="T130" s="35">
        <v>100</v>
      </c>
      <c r="U130" s="35">
        <f t="shared" si="32"/>
        <v>54.337899543379002</v>
      </c>
      <c r="V130" s="35">
        <f t="shared" si="33"/>
        <v>68.253968253968253</v>
      </c>
      <c r="W130" s="35">
        <f t="shared" si="34"/>
        <v>74.619289340101517</v>
      </c>
      <c r="X130" s="35">
        <f t="shared" si="35"/>
        <v>57.126742405930223</v>
      </c>
      <c r="Y130" s="35">
        <f t="shared" si="36"/>
        <v>71.042811116519488</v>
      </c>
      <c r="Z130" s="35">
        <f t="shared" si="37"/>
        <v>77.408132202652752</v>
      </c>
      <c r="AA130" s="35">
        <f t="shared" si="38"/>
        <v>-2.7888428625512205</v>
      </c>
      <c r="AB130" s="35">
        <f t="shared" si="39"/>
        <v>-2.7888428625512347</v>
      </c>
      <c r="AC130" s="35">
        <f t="shared" si="40"/>
        <v>-2.7888428625512347</v>
      </c>
      <c r="AF130">
        <v>2.31</v>
      </c>
      <c r="AG130">
        <v>1.67</v>
      </c>
      <c r="AJ130" t="s">
        <v>473</v>
      </c>
    </row>
    <row r="131" spans="1:36" s="35" customFormat="1" ht="15" x14ac:dyDescent="0.25">
      <c r="A131">
        <v>2.19</v>
      </c>
      <c r="B131">
        <v>3.15</v>
      </c>
      <c r="C131">
        <v>3.94</v>
      </c>
      <c r="D131" s="20">
        <f t="shared" si="28"/>
        <v>2.7888428625512329E-2</v>
      </c>
      <c r="E131" s="17">
        <f>IF(OR($A131="",$B131="",$C131=""),"",A131*'MPTO_working_3-way'!$I130)</f>
        <v>2.2510756586898721</v>
      </c>
      <c r="F131" s="21">
        <f>IF(OR($A131="",$B131="",$C131=""),"",B131*'MPTO_working_3-way'!$I130)</f>
        <v>3.2378485501703635</v>
      </c>
      <c r="G131" s="22">
        <f>IF(OR($A131="",$B131="",$C131=""),"",C131*'MPTO_working_3-way'!$I130)</f>
        <v>4.0498804087845182</v>
      </c>
      <c r="H131" s="17">
        <f>IF(OR($A131="",$B131="",$C131=""),"",'MPTO_working_3-way'!E130)</f>
        <v>2.2355117849244102</v>
      </c>
      <c r="I131" s="21">
        <f>IF(OR($A131="",$B131="",$C131=""),"",'MPTO_working_3-way'!F130)</f>
        <v>3.2450235376847703</v>
      </c>
      <c r="J131" s="22">
        <f>IF(OR($A131="",$B131="",$C131=""),"",'MPTO_working_3-way'!G130)</f>
        <v>4.0897961578914908</v>
      </c>
      <c r="K131" s="17">
        <f>IF(OR($A131="",$B131="",$C131=""),"",'OddsRatio_working_3-way'!H130)</f>
        <v>2.2421714667660222</v>
      </c>
      <c r="L131" s="21">
        <f>IF(OR($A131="",$B131="",$C131=""),"",'OddsRatio_working_3-way'!I130)</f>
        <v>3.244259372728528</v>
      </c>
      <c r="M131" s="22">
        <f>IF(OR($A131="",$B131="",$C131=""),"",'OddsRatio_working_3-way'!J130)</f>
        <v>4.0688942120101741</v>
      </c>
      <c r="N131" s="23">
        <f t="shared" si="29"/>
        <v>44.423207018372757</v>
      </c>
      <c r="O131" s="24">
        <f t="shared" si="30"/>
        <v>30.884705831821062</v>
      </c>
      <c r="P131" s="24">
        <f t="shared" si="31"/>
        <v>24.692087149806181</v>
      </c>
      <c r="Q131" t="s">
        <v>330</v>
      </c>
      <c r="R131" t="s">
        <v>331</v>
      </c>
      <c r="S131" t="s">
        <v>461</v>
      </c>
      <c r="T131" s="35">
        <v>100</v>
      </c>
      <c r="U131" s="35">
        <f t="shared" si="32"/>
        <v>66.666666666666657</v>
      </c>
      <c r="V131" s="35">
        <f t="shared" si="33"/>
        <v>68.944099378881987</v>
      </c>
      <c r="W131" s="35">
        <f t="shared" si="34"/>
        <v>61.685823754789276</v>
      </c>
      <c r="X131" s="35">
        <f t="shared" si="35"/>
        <v>69.370076866328745</v>
      </c>
      <c r="Y131" s="35">
        <f t="shared" si="36"/>
        <v>71.64750957854406</v>
      </c>
      <c r="Z131" s="35">
        <f t="shared" si="37"/>
        <v>64.389233954451342</v>
      </c>
      <c r="AA131" s="35">
        <f t="shared" si="38"/>
        <v>-2.7034101996620876</v>
      </c>
      <c r="AB131" s="35">
        <f t="shared" si="39"/>
        <v>-2.7034101996620734</v>
      </c>
      <c r="AC131" s="35">
        <f t="shared" si="40"/>
        <v>-2.7034101996620663</v>
      </c>
      <c r="AD131" s="36"/>
      <c r="AE131" s="36"/>
      <c r="AF131">
        <v>2.6</v>
      </c>
      <c r="AG131">
        <v>1.54</v>
      </c>
      <c r="AH131" s="36"/>
      <c r="AI131" s="36"/>
      <c r="AJ131" t="s">
        <v>473</v>
      </c>
    </row>
    <row r="132" spans="1:36" ht="15" x14ac:dyDescent="0.25">
      <c r="A132">
        <v>3</v>
      </c>
      <c r="B132">
        <v>3.22</v>
      </c>
      <c r="C132">
        <v>2.61</v>
      </c>
      <c r="D132" s="20">
        <f t="shared" ref="D132:D195" si="41">IF(OR($A132="",$B132="",$C132=""),"",(1/A132)+(1/B132)+(1/C132)-1)</f>
        <v>2.7034101996620707E-2</v>
      </c>
      <c r="E132" s="17">
        <f>IF(OR($A132="",$B132="",$C132=""),"",A132*'MPTO_working_3-way'!$I131)</f>
        <v>3.0811023059898623</v>
      </c>
      <c r="F132" s="21">
        <f>IF(OR($A132="",$B132="",$C132=""),"",B132*'MPTO_working_3-way'!$I131)</f>
        <v>3.3070498084291189</v>
      </c>
      <c r="G132" s="22">
        <f>IF(OR($A132="",$B132="",$C132=""),"",C132*'MPTO_working_3-way'!$I131)</f>
        <v>2.6805590062111797</v>
      </c>
      <c r="H132" s="17">
        <f>IF(OR($A132="",$B132="",$C132=""),"",'MPTO_working_3-way'!E131)</f>
        <v>3.0833557539439895</v>
      </c>
      <c r="I132" s="21">
        <f>IF(OR($A132="",$B132="",$C132=""),"",'MPTO_working_3-way'!F131)</f>
        <v>3.3162256010943336</v>
      </c>
      <c r="J132" s="22">
        <f>IF(OR($A132="",$B132="",$C132=""),"",'MPTO_working_3-way'!G131)</f>
        <v>2.6728648969553048</v>
      </c>
      <c r="K132" s="17">
        <f>IF(OR($A132="",$B132="",$C132=""),"",'OddsRatio_working_3-way'!H131)</f>
        <v>3.0825552086331656</v>
      </c>
      <c r="L132" s="21">
        <f>IF(OR($A132="",$B132="",$C132=""),"",'OddsRatio_working_3-way'!I131)</f>
        <v>3.311636281582814</v>
      </c>
      <c r="M132" s="22">
        <f>IF(OR($A132="",$B132="",$C132=""),"",'OddsRatio_working_3-way'!J131)</f>
        <v>2.6764569429496978</v>
      </c>
      <c r="N132" s="23">
        <f t="shared" si="29"/>
        <v>32.455916769006187</v>
      </c>
      <c r="O132" s="24">
        <f t="shared" si="30"/>
        <v>30.23843177236601</v>
      </c>
      <c r="P132" s="24">
        <f t="shared" si="31"/>
        <v>37.305651458627807</v>
      </c>
      <c r="Q132" t="s">
        <v>332</v>
      </c>
      <c r="R132" t="s">
        <v>333</v>
      </c>
      <c r="S132" t="s">
        <v>461</v>
      </c>
      <c r="T132" s="35">
        <v>100</v>
      </c>
      <c r="U132" s="35">
        <f t="shared" si="32"/>
        <v>35.483870967741936</v>
      </c>
      <c r="V132" s="35">
        <f t="shared" si="33"/>
        <v>76.19047619047619</v>
      </c>
      <c r="W132" s="35">
        <f t="shared" si="34"/>
        <v>85.207100591715985</v>
      </c>
      <c r="X132" s="35">
        <f t="shared" si="35"/>
        <v>38.602423217807832</v>
      </c>
      <c r="Y132" s="35">
        <f t="shared" si="36"/>
        <v>79.309028440542079</v>
      </c>
      <c r="Z132" s="35">
        <f t="shared" si="37"/>
        <v>88.32565284178186</v>
      </c>
      <c r="AA132" s="35">
        <f t="shared" si="38"/>
        <v>-3.1185522500658962</v>
      </c>
      <c r="AB132" s="35">
        <f t="shared" si="39"/>
        <v>-3.1185522500658891</v>
      </c>
      <c r="AC132" s="35">
        <f t="shared" si="40"/>
        <v>-3.1185522500658749</v>
      </c>
      <c r="AF132">
        <v>2.29</v>
      </c>
      <c r="AG132">
        <v>1.68</v>
      </c>
      <c r="AJ132" t="s">
        <v>473</v>
      </c>
    </row>
    <row r="133" spans="1:36" ht="15" x14ac:dyDescent="0.25">
      <c r="A133">
        <v>1.55</v>
      </c>
      <c r="B133">
        <v>4.2</v>
      </c>
      <c r="C133">
        <v>6.76</v>
      </c>
      <c r="D133" s="20">
        <f t="shared" si="41"/>
        <v>3.118552250065898E-2</v>
      </c>
      <c r="E133" s="17">
        <f>IF(OR($A133="",$B133="",$C133=""),"",A133*'MPTO_working_3-way'!$I132)</f>
        <v>1.5983375598760214</v>
      </c>
      <c r="F133" s="21">
        <f>IF(OR($A133="",$B133="",$C133=""),"",B133*'MPTO_working_3-way'!$I132)</f>
        <v>4.3309791945027678</v>
      </c>
      <c r="G133" s="22">
        <f>IF(OR($A133="",$B133="",$C133=""),"",C133*'MPTO_working_3-way'!$I132)</f>
        <v>6.9708141321044543</v>
      </c>
      <c r="H133" s="17">
        <f>IF(OR($A133="",$B133="",$C133=""),"",'MPTO_working_3-way'!E132)</f>
        <v>1.5753833964173378</v>
      </c>
      <c r="I133" s="21">
        <f>IF(OR($A133="",$B133="",$C133=""),"",'MPTO_working_3-way'!F132)</f>
        <v>4.3917422891662454</v>
      </c>
      <c r="J133" s="22">
        <f>IF(OR($A133="",$B133="",$C133=""),"",'MPTO_working_3-way'!G132)</f>
        <v>7.2709388906022827</v>
      </c>
      <c r="K133" s="17">
        <f>IF(OR($A133="",$B133="",$C133=""),"",'OddsRatio_working_3-way'!H132)</f>
        <v>1.5831461634421755</v>
      </c>
      <c r="L133" s="21">
        <f>IF(OR($A133="",$B133="",$C133=""),"",'OddsRatio_working_3-way'!I132)</f>
        <v>4.3928504054817488</v>
      </c>
      <c r="M133" s="22">
        <f>IF(OR($A133="",$B133="",$C133=""),"",'OddsRatio_working_3-way'!J132)</f>
        <v>7.1071307298671478</v>
      </c>
      <c r="N133" s="23">
        <f t="shared" ref="N133:N196" si="42">(1/E133)* 100</f>
        <v>62.565006610841778</v>
      </c>
      <c r="O133" s="24">
        <f t="shared" ref="O133:O196" si="43">(1/F133)* 100</f>
        <v>23.089466725429705</v>
      </c>
      <c r="P133" s="24">
        <f t="shared" ref="P133:P196" si="44">(1/G133)* 100</f>
        <v>14.345526663728517</v>
      </c>
      <c r="Q133" t="s">
        <v>334</v>
      </c>
      <c r="R133" t="s">
        <v>335</v>
      </c>
      <c r="S133" t="s">
        <v>461</v>
      </c>
      <c r="T133" s="35">
        <v>100</v>
      </c>
      <c r="U133" s="35">
        <f t="shared" ref="U133:U196" si="45">(1/A134)*((T133*A134)-T133)</f>
        <v>57.446808510638299</v>
      </c>
      <c r="V133" s="35">
        <f t="shared" ref="V133:V196" si="46">(1/B134)*((T133*B134)-T133)</f>
        <v>72.527472527472526</v>
      </c>
      <c r="W133" s="35">
        <f t="shared" ref="W133:W196" si="47">(1/C134)*((T133*C134)-T133)</f>
        <v>67.320261437908499</v>
      </c>
      <c r="X133" s="35">
        <f t="shared" ref="X133:X196" si="48">((1/B134)+(1/C134))*T133</f>
        <v>60.152266034618975</v>
      </c>
      <c r="Y133" s="35">
        <f t="shared" ref="Y133:Y196" si="49">((1/A134)+(1/C134))*T133</f>
        <v>75.232930051453209</v>
      </c>
      <c r="Z133" s="35">
        <f t="shared" ref="Z133:Z196" si="50">((1/A134)+(1/B134))*T133</f>
        <v>70.025718961889169</v>
      </c>
      <c r="AA133" s="35">
        <f t="shared" ref="AA133:AA196" si="51">U133-X133</f>
        <v>-2.7054575239806766</v>
      </c>
      <c r="AB133" s="35">
        <f t="shared" ref="AB133:AB196" si="52">V133-Y133</f>
        <v>-2.7054575239806837</v>
      </c>
      <c r="AC133" s="35">
        <f t="shared" ref="AC133:AC196" si="53">W133-Z133</f>
        <v>-2.7054575239806695</v>
      </c>
      <c r="AF133">
        <v>1.99</v>
      </c>
      <c r="AG133">
        <v>1.89</v>
      </c>
      <c r="AJ133" t="s">
        <v>473</v>
      </c>
    </row>
    <row r="134" spans="1:36" s="35" customFormat="1" ht="15" x14ac:dyDescent="0.25">
      <c r="A134">
        <v>2.35</v>
      </c>
      <c r="B134">
        <v>3.64</v>
      </c>
      <c r="C134">
        <v>3.06</v>
      </c>
      <c r="D134" s="20">
        <f t="shared" si="41"/>
        <v>2.7054575239806811E-2</v>
      </c>
      <c r="E134" s="17">
        <f>IF(OR($A134="",$B134="",$C134=""),"",A134*'MPTO_working_3-way'!$I133)</f>
        <v>2.4135782518135462</v>
      </c>
      <c r="F134" s="21">
        <f>IF(OR($A134="",$B134="",$C134=""),"",B134*'MPTO_working_3-way'!$I133)</f>
        <v>3.7384786538728969</v>
      </c>
      <c r="G134" s="22">
        <f>IF(OR($A134="",$B134="",$C134=""),"",C134*'MPTO_working_3-way'!$I133)</f>
        <v>3.1427870002338087</v>
      </c>
      <c r="H134" s="17">
        <f>IF(OR($A134="",$B134="",$C134=""),"",'MPTO_working_3-way'!E133)</f>
        <v>2.4008812781590758</v>
      </c>
      <c r="I134" s="21">
        <f>IF(OR($A134="",$B134="",$C134=""),"",'MPTO_working_3-way'!F133)</f>
        <v>3.7635428788334826</v>
      </c>
      <c r="J134" s="22">
        <f>IF(OR($A134="",$B134="",$C134=""),"",'MPTO_working_3-way'!G133)</f>
        <v>3.1468391237581068</v>
      </c>
      <c r="K134" s="17">
        <f>IF(OR($A134="",$B134="",$C134=""),"",'OddsRatio_working_3-way'!H133)</f>
        <v>2.4065330571609018</v>
      </c>
      <c r="L134" s="21">
        <f>IF(OR($A134="",$B134="",$C134=""),"",'OddsRatio_working_3-way'!I133)</f>
        <v>3.7505535340035414</v>
      </c>
      <c r="M134" s="22">
        <f>IF(OR($A134="",$B134="",$C134=""),"",'OddsRatio_working_3-way'!J133)</f>
        <v>3.1462652575936718</v>
      </c>
      <c r="N134" s="23">
        <f t="shared" si="42"/>
        <v>41.432259312438156</v>
      </c>
      <c r="O134" s="24">
        <f t="shared" si="43"/>
        <v>26.748848731931229</v>
      </c>
      <c r="P134" s="24">
        <f t="shared" si="44"/>
        <v>31.818891955630612</v>
      </c>
      <c r="Q134" t="s">
        <v>336</v>
      </c>
      <c r="R134" t="s">
        <v>337</v>
      </c>
      <c r="S134" t="s">
        <v>461</v>
      </c>
      <c r="T134" s="35">
        <v>100</v>
      </c>
      <c r="U134" s="35">
        <f t="shared" si="45"/>
        <v>54.751131221719454</v>
      </c>
      <c r="V134" s="35">
        <f t="shared" si="46"/>
        <v>73.333333333333329</v>
      </c>
      <c r="W134" s="35">
        <f t="shared" si="47"/>
        <v>68.944099378881987</v>
      </c>
      <c r="X134" s="35">
        <f t="shared" si="48"/>
        <v>57.722567287784678</v>
      </c>
      <c r="Y134" s="35">
        <f t="shared" si="49"/>
        <v>76.304769399398552</v>
      </c>
      <c r="Z134" s="35">
        <f t="shared" si="50"/>
        <v>71.91553544494721</v>
      </c>
      <c r="AA134" s="35">
        <f t="shared" si="51"/>
        <v>-2.9714360660652233</v>
      </c>
      <c r="AB134" s="35">
        <f t="shared" si="52"/>
        <v>-2.9714360660652233</v>
      </c>
      <c r="AC134" s="35">
        <f t="shared" si="53"/>
        <v>-2.9714360660652233</v>
      </c>
      <c r="AD134" s="36"/>
      <c r="AE134" s="36"/>
      <c r="AF134">
        <v>1.79</v>
      </c>
      <c r="AG134">
        <v>2.11</v>
      </c>
      <c r="AH134" s="36"/>
      <c r="AI134" s="36"/>
      <c r="AJ134" t="s">
        <v>474</v>
      </c>
    </row>
    <row r="135" spans="1:36" ht="15" x14ac:dyDescent="0.25">
      <c r="A135">
        <v>2.21</v>
      </c>
      <c r="B135">
        <v>3.75</v>
      </c>
      <c r="C135">
        <v>3.22</v>
      </c>
      <c r="D135" s="20">
        <f t="shared" si="41"/>
        <v>2.971436066065225E-2</v>
      </c>
      <c r="E135" s="17">
        <f>IF(OR($A135="",$B135="",$C135=""),"",A135*'MPTO_working_3-way'!$I134)</f>
        <v>2.2756687370600415</v>
      </c>
      <c r="F135" s="21">
        <f>IF(OR($A135="",$B135="",$C135=""),"",B135*'MPTO_working_3-way'!$I134)</f>
        <v>3.861428852477446</v>
      </c>
      <c r="G135" s="22">
        <f>IF(OR($A135="",$B135="",$C135=""),"",C135*'MPTO_working_3-way'!$I134)</f>
        <v>3.3156802413273003</v>
      </c>
      <c r="H135" s="17">
        <f>IF(OR($A135="",$B135="",$C135=""),"",'MPTO_working_3-way'!E134)</f>
        <v>2.2594585975127037</v>
      </c>
      <c r="I135" s="21">
        <f>IF(OR($A135="",$B135="",$C135=""),"",'MPTO_working_3-way'!F134)</f>
        <v>3.8946591326472286</v>
      </c>
      <c r="J135" s="22">
        <f>IF(OR($A135="",$B135="",$C135=""),"",'MPTO_working_3-way'!G134)</f>
        <v>3.3260800471965615</v>
      </c>
      <c r="K135" s="17">
        <f>IF(OR($A135="",$B135="",$C135=""),"",'OddsRatio_working_3-way'!H134)</f>
        <v>2.2663429744596142</v>
      </c>
      <c r="L135" s="21">
        <f>IF(OR($A135="",$B135="",$C135=""),"",'OddsRatio_working_3-way'!I134)</f>
        <v>3.8780522146809413</v>
      </c>
      <c r="M135" s="22">
        <f>IF(OR($A135="",$B135="",$C135=""),"",'OddsRatio_working_3-way'!J134)</f>
        <v>3.3233730605787968</v>
      </c>
      <c r="N135" s="23">
        <f t="shared" si="42"/>
        <v>43.943126858257486</v>
      </c>
      <c r="O135" s="24">
        <f t="shared" si="43"/>
        <v>25.89714942846641</v>
      </c>
      <c r="P135" s="24">
        <f t="shared" si="44"/>
        <v>30.159723713276097</v>
      </c>
      <c r="Q135" t="s">
        <v>338</v>
      </c>
      <c r="R135" t="s">
        <v>339</v>
      </c>
      <c r="S135" t="s">
        <v>461</v>
      </c>
      <c r="T135" s="35">
        <v>100</v>
      </c>
      <c r="U135" s="35">
        <f t="shared" si="45"/>
        <v>61.240310077519375</v>
      </c>
      <c r="V135" s="35">
        <f t="shared" si="46"/>
        <v>69.78851963746223</v>
      </c>
      <c r="W135" s="35">
        <f t="shared" si="47"/>
        <v>66.21621621621621</v>
      </c>
      <c r="X135" s="35">
        <f t="shared" si="48"/>
        <v>63.995264146321553</v>
      </c>
      <c r="Y135" s="35">
        <f t="shared" si="49"/>
        <v>72.543473706264393</v>
      </c>
      <c r="Z135" s="35">
        <f t="shared" si="50"/>
        <v>68.971170285018374</v>
      </c>
      <c r="AA135" s="35">
        <f t="shared" si="51"/>
        <v>-2.7549540688021779</v>
      </c>
      <c r="AB135" s="35">
        <f t="shared" si="52"/>
        <v>-2.7549540688021636</v>
      </c>
      <c r="AC135" s="35">
        <f t="shared" si="53"/>
        <v>-2.7549540688021636</v>
      </c>
      <c r="AF135">
        <v>1.77</v>
      </c>
      <c r="AG135">
        <v>2.14</v>
      </c>
      <c r="AJ135" t="s">
        <v>474</v>
      </c>
    </row>
    <row r="136" spans="1:36" ht="15" x14ac:dyDescent="0.25">
      <c r="A136">
        <v>2.58</v>
      </c>
      <c r="B136">
        <v>3.31</v>
      </c>
      <c r="C136">
        <v>2.96</v>
      </c>
      <c r="D136" s="20">
        <f t="shared" si="41"/>
        <v>2.7549540688021512E-2</v>
      </c>
      <c r="E136" s="17">
        <f>IF(OR($A136="",$B136="",$C136=""),"",A136*'MPTO_working_3-way'!$I135)</f>
        <v>2.6510778149750958</v>
      </c>
      <c r="F136" s="21">
        <f>IF(OR($A136="",$B136="",$C136=""),"",B136*'MPTO_working_3-way'!$I135)</f>
        <v>3.4011889796773511</v>
      </c>
      <c r="G136" s="22">
        <f>IF(OR($A136="",$B136="",$C136=""),"",C136*'MPTO_working_3-way'!$I135)</f>
        <v>3.0415466404365437</v>
      </c>
      <c r="H136" s="17">
        <f>IF(OR($A136="",$B136="",$C136=""),"",'MPTO_working_3-way'!E135)</f>
        <v>2.6426103225184141</v>
      </c>
      <c r="I136" s="21">
        <f>IF(OR($A136="",$B136="",$C136=""),"",'MPTO_working_3-way'!F135)</f>
        <v>3.4137659444437034</v>
      </c>
      <c r="J136" s="22">
        <f>IF(OR($A136="",$B136="",$C136=""),"",'MPTO_working_3-way'!G135)</f>
        <v>3.0427075255121685</v>
      </c>
      <c r="K136" s="17">
        <f>IF(OR($A136="",$B136="",$C136=""),"",'OddsRatio_working_3-way'!H135)</f>
        <v>2.6465727711486711</v>
      </c>
      <c r="L136" s="21">
        <f>IF(OR($A136="",$B136="",$C136=""),"",'OddsRatio_working_3-way'!I135)</f>
        <v>3.4073310768059684</v>
      </c>
      <c r="M136" s="22">
        <f>IF(OR($A136="",$B136="",$C136=""),"",'OddsRatio_working_3-way'!J135)</f>
        <v>3.0425839439565787</v>
      </c>
      <c r="N136" s="23">
        <f t="shared" si="42"/>
        <v>37.720507272601282</v>
      </c>
      <c r="O136" s="24">
        <f t="shared" si="43"/>
        <v>29.401483010063838</v>
      </c>
      <c r="P136" s="24">
        <f t="shared" si="44"/>
        <v>32.878009717334898</v>
      </c>
      <c r="Q136" t="s">
        <v>340</v>
      </c>
      <c r="R136" t="s">
        <v>341</v>
      </c>
      <c r="S136" t="s">
        <v>461</v>
      </c>
      <c r="T136" s="35">
        <v>100</v>
      </c>
      <c r="U136" s="35">
        <f t="shared" si="45"/>
        <v>22.480620155038757</v>
      </c>
      <c r="V136" s="35">
        <f t="shared" si="46"/>
        <v>83.388704318936874</v>
      </c>
      <c r="W136" s="35">
        <f t="shared" si="47"/>
        <v>90.224828934506348</v>
      </c>
      <c r="X136" s="35">
        <f t="shared" si="48"/>
        <v>26.386466746556771</v>
      </c>
      <c r="Y136" s="35">
        <f t="shared" si="49"/>
        <v>87.294550910454888</v>
      </c>
      <c r="Z136" s="35">
        <f t="shared" si="50"/>
        <v>94.130675526024348</v>
      </c>
      <c r="AA136" s="35">
        <f t="shared" si="51"/>
        <v>-3.9058465915180136</v>
      </c>
      <c r="AB136" s="35">
        <f t="shared" si="52"/>
        <v>-3.9058465915180136</v>
      </c>
      <c r="AC136" s="35">
        <f t="shared" si="53"/>
        <v>-3.9058465915179994</v>
      </c>
      <c r="AF136">
        <v>1.91</v>
      </c>
      <c r="AG136">
        <v>1.97</v>
      </c>
      <c r="AJ136" t="s">
        <v>474</v>
      </c>
    </row>
    <row r="137" spans="1:36" ht="15" x14ac:dyDescent="0.25">
      <c r="A137">
        <v>1.29</v>
      </c>
      <c r="B137">
        <v>6.02</v>
      </c>
      <c r="C137">
        <v>10.23</v>
      </c>
      <c r="D137" s="20">
        <f t="shared" si="41"/>
        <v>3.905846591518003E-2</v>
      </c>
      <c r="E137" s="17">
        <f>IF(OR($A137="",$B137="",$C137=""),"",A137*'MPTO_working_3-way'!$I136)</f>
        <v>1.3403854210305823</v>
      </c>
      <c r="F137" s="21">
        <f>IF(OR($A137="",$B137="",$C137=""),"",B137*'MPTO_working_3-way'!$I136)</f>
        <v>6.255131964809383</v>
      </c>
      <c r="G137" s="22">
        <f>IF(OR($A137="",$B137="",$C137=""),"",C137*'MPTO_working_3-way'!$I136)</f>
        <v>10.629568106312291</v>
      </c>
      <c r="H137" s="17">
        <f>IF(OR($A137="",$B137="",$C137=""),"",'MPTO_working_3-way'!E136)</f>
        <v>1.3120358258305602</v>
      </c>
      <c r="I137" s="21">
        <f>IF(OR($A137="",$B137="",$C137=""),"",'MPTO_working_3-way'!F136)</f>
        <v>6.5319573195307683</v>
      </c>
      <c r="J137" s="22">
        <f>IF(OR($A137="",$B137="",$C137=""),"",'MPTO_working_3-way'!G136)</f>
        <v>11.801885707715302</v>
      </c>
      <c r="K137" s="17">
        <f>IF(OR($A137="",$B137="",$C137=""),"",'OddsRatio_working_3-way'!H136)</f>
        <v>1.3199220911996143</v>
      </c>
      <c r="L137" s="21">
        <f>IF(OR($A137="",$B137="",$C137=""),"",'OddsRatio_working_3-way'!I136)</f>
        <v>6.5379617166278026</v>
      </c>
      <c r="M137" s="22">
        <f>IF(OR($A137="",$B137="",$C137=""),"",'OddsRatio_working_3-way'!J136)</f>
        <v>11.182347937146337</v>
      </c>
      <c r="N137" s="23">
        <f t="shared" si="42"/>
        <v>74.605407094858563</v>
      </c>
      <c r="O137" s="24">
        <f t="shared" si="43"/>
        <v>15.986872948898267</v>
      </c>
      <c r="P137" s="24">
        <f t="shared" si="44"/>
        <v>9.4077199562431648</v>
      </c>
      <c r="Q137" t="s">
        <v>342</v>
      </c>
      <c r="R137" t="s">
        <v>343</v>
      </c>
      <c r="S137" t="s">
        <v>462</v>
      </c>
      <c r="T137" s="35">
        <v>100</v>
      </c>
      <c r="U137" s="35">
        <f t="shared" si="45"/>
        <v>67.845659163987136</v>
      </c>
      <c r="V137" s="35">
        <f t="shared" si="46"/>
        <v>74.025974025974023</v>
      </c>
      <c r="W137" s="35">
        <f t="shared" si="47"/>
        <v>53.703703703703695</v>
      </c>
      <c r="X137" s="35">
        <f t="shared" si="48"/>
        <v>72.270322270322268</v>
      </c>
      <c r="Y137" s="35">
        <f t="shared" si="49"/>
        <v>78.450637132309154</v>
      </c>
      <c r="Z137" s="35">
        <f t="shared" si="50"/>
        <v>58.128366810038834</v>
      </c>
      <c r="AA137" s="35">
        <f t="shared" si="51"/>
        <v>-4.4246631063351316</v>
      </c>
      <c r="AB137" s="35">
        <f t="shared" si="52"/>
        <v>-4.4246631063351316</v>
      </c>
      <c r="AC137" s="35">
        <f t="shared" si="53"/>
        <v>-4.4246631063351387</v>
      </c>
      <c r="AF137">
        <v>1.53</v>
      </c>
      <c r="AG137">
        <v>2.59</v>
      </c>
      <c r="AJ137" t="s">
        <v>464</v>
      </c>
    </row>
    <row r="138" spans="1:36" ht="15" x14ac:dyDescent="0.25">
      <c r="A138">
        <v>3.11</v>
      </c>
      <c r="B138">
        <v>3.85</v>
      </c>
      <c r="C138">
        <v>2.16</v>
      </c>
      <c r="D138" s="20">
        <f t="shared" si="41"/>
        <v>4.4246631063351138E-2</v>
      </c>
      <c r="E138" s="17">
        <f>IF(OR($A138="",$B138="",$C138=""),"",A138*'MPTO_working_3-way'!$I137)</f>
        <v>3.2476070226070219</v>
      </c>
      <c r="F138" s="21">
        <f>IF(OR($A138="",$B138="",$C138=""),"",B138*'MPTO_working_3-way'!$I137)</f>
        <v>4.0203495295939016</v>
      </c>
      <c r="G138" s="22">
        <f>IF(OR($A138="",$B138="",$C138=""),"",C138*'MPTO_working_3-way'!$I137)</f>
        <v>2.2555727230968388</v>
      </c>
      <c r="H138" s="17">
        <f>IF(OR($A138="",$B138="",$C138=""),"",'MPTO_working_3-way'!E137)</f>
        <v>3.2595105122489563</v>
      </c>
      <c r="I138" s="21">
        <f>IF(OR($A138="",$B138="",$C138=""),"",'MPTO_working_3-way'!F137)</f>
        <v>4.0817762196411485</v>
      </c>
      <c r="J138" s="22">
        <f>IF(OR($A138="",$B138="",$C138=""),"",'MPTO_working_3-way'!G137)</f>
        <v>2.2310766916186262</v>
      </c>
      <c r="K138" s="17">
        <f>IF(OR($A138="",$B138="",$C138=""),"",'OddsRatio_working_3-way'!H137)</f>
        <v>3.2580448930826149</v>
      </c>
      <c r="L138" s="21">
        <f>IF(OR($A138="",$B138="",$C138=""),"",'OddsRatio_working_3-way'!I137)</f>
        <v>4.0499658508461867</v>
      </c>
      <c r="M138" s="22">
        <f>IF(OR($A138="",$B138="",$C138=""),"",'OddsRatio_working_3-way'!J137)</f>
        <v>2.2413896094672197</v>
      </c>
      <c r="N138" s="23">
        <f t="shared" si="42"/>
        <v>30.79190286998605</v>
      </c>
      <c r="O138" s="24">
        <f t="shared" si="43"/>
        <v>24.873459201469249</v>
      </c>
      <c r="P138" s="24">
        <f t="shared" si="44"/>
        <v>44.334637928544716</v>
      </c>
      <c r="Q138" t="s">
        <v>344</v>
      </c>
      <c r="R138" t="s">
        <v>345</v>
      </c>
      <c r="S138" t="s">
        <v>462</v>
      </c>
      <c r="T138" s="35">
        <v>100</v>
      </c>
      <c r="U138" s="35">
        <f t="shared" si="45"/>
        <v>50.248756218905463</v>
      </c>
      <c r="V138" s="35">
        <f t="shared" si="46"/>
        <v>73.544973544973558</v>
      </c>
      <c r="W138" s="35">
        <f t="shared" si="47"/>
        <v>71.509971509971507</v>
      </c>
      <c r="X138" s="35">
        <f t="shared" si="48"/>
        <v>54.945054945054949</v>
      </c>
      <c r="Y138" s="35">
        <f t="shared" si="49"/>
        <v>78.241272271123023</v>
      </c>
      <c r="Z138" s="35">
        <f t="shared" si="50"/>
        <v>76.206270236120986</v>
      </c>
      <c r="AA138" s="35">
        <f t="shared" si="51"/>
        <v>-4.696298726149486</v>
      </c>
      <c r="AB138" s="35">
        <f t="shared" si="52"/>
        <v>-4.6962987261494646</v>
      </c>
      <c r="AC138" s="35">
        <f t="shared" si="53"/>
        <v>-4.6962987261494789</v>
      </c>
      <c r="AF138">
        <v>1.64</v>
      </c>
      <c r="AG138">
        <v>2.2799999999999998</v>
      </c>
      <c r="AJ138" t="s">
        <v>464</v>
      </c>
    </row>
    <row r="139" spans="1:36" ht="15" x14ac:dyDescent="0.25">
      <c r="A139">
        <v>2.0099999999999998</v>
      </c>
      <c r="B139">
        <v>3.78</v>
      </c>
      <c r="C139">
        <v>3.51</v>
      </c>
      <c r="D139" s="20">
        <f t="shared" si="41"/>
        <v>4.6962987261494726E-2</v>
      </c>
      <c r="E139" s="17">
        <f>IF(OR($A139="",$B139="",$C139=""),"",A139*'MPTO_working_3-way'!$I138)</f>
        <v>2.104395604395604</v>
      </c>
      <c r="F139" s="21">
        <f>IF(OR($A139="",$B139="",$C139=""),"",B139*'MPTO_working_3-way'!$I138)</f>
        <v>3.9575200918484499</v>
      </c>
      <c r="G139" s="22">
        <f>IF(OR($A139="",$B139="",$C139=""),"",C139*'MPTO_working_3-way'!$I138)</f>
        <v>3.6748400852878462</v>
      </c>
      <c r="H139" s="17">
        <f>IF(OR($A139="",$B139="",$C139=""),"",'MPTO_working_3-way'!E138)</f>
        <v>2.0752997239136186</v>
      </c>
      <c r="I139" s="21">
        <f>IF(OR($A139="",$B139="",$C139=""),"",'MPTO_working_3-way'!F138)</f>
        <v>4.0177433919898471</v>
      </c>
      <c r="J139" s="22">
        <f>IF(OR($A139="",$B139="",$C139=""),"",'MPTO_working_3-way'!G138)</f>
        <v>3.7140762132527128</v>
      </c>
      <c r="K139" s="17">
        <f>IF(OR($A139="",$B139="",$C139=""),"",'OddsRatio_working_3-way'!H138)</f>
        <v>2.0867133306246104</v>
      </c>
      <c r="L139" s="21">
        <f>IF(OR($A139="",$B139="",$C139=""),"",'OddsRatio_working_3-way'!I138)</f>
        <v>3.9911515436994223</v>
      </c>
      <c r="M139" s="22">
        <f>IF(OR($A139="",$B139="",$C139=""),"",'OddsRatio_working_3-way'!J138)</f>
        <v>3.7006440196710617</v>
      </c>
      <c r="N139" s="23">
        <f t="shared" si="42"/>
        <v>47.519582245430819</v>
      </c>
      <c r="O139" s="24">
        <f t="shared" si="43"/>
        <v>25.268349289237019</v>
      </c>
      <c r="P139" s="24">
        <f t="shared" si="44"/>
        <v>27.212068465332173</v>
      </c>
      <c r="Q139" t="s">
        <v>346</v>
      </c>
      <c r="R139" t="s">
        <v>347</v>
      </c>
      <c r="S139" t="s">
        <v>462</v>
      </c>
      <c r="T139" s="35">
        <v>100</v>
      </c>
      <c r="U139" s="35">
        <f t="shared" si="45"/>
        <v>59.839357429718881</v>
      </c>
      <c r="V139" s="35">
        <f t="shared" si="46"/>
        <v>72.602739726027394</v>
      </c>
      <c r="W139" s="35">
        <f t="shared" si="47"/>
        <v>63.099630996309962</v>
      </c>
      <c r="X139" s="35">
        <f t="shared" si="48"/>
        <v>64.297629277662637</v>
      </c>
      <c r="Y139" s="35">
        <f t="shared" si="49"/>
        <v>77.061011573971157</v>
      </c>
      <c r="Z139" s="35">
        <f t="shared" si="50"/>
        <v>67.557902844253718</v>
      </c>
      <c r="AA139" s="35">
        <f t="shared" si="51"/>
        <v>-4.458271847943756</v>
      </c>
      <c r="AB139" s="35">
        <f t="shared" si="52"/>
        <v>-4.4582718479437631</v>
      </c>
      <c r="AC139" s="35">
        <f t="shared" si="53"/>
        <v>-4.458271847943756</v>
      </c>
      <c r="AF139">
        <v>1.65</v>
      </c>
      <c r="AG139">
        <v>2.27</v>
      </c>
      <c r="AJ139" t="s">
        <v>464</v>
      </c>
    </row>
    <row r="140" spans="1:36" ht="15" x14ac:dyDescent="0.25">
      <c r="A140">
        <v>2.4900000000000002</v>
      </c>
      <c r="B140">
        <v>3.65</v>
      </c>
      <c r="C140">
        <v>2.71</v>
      </c>
      <c r="D140" s="20">
        <f t="shared" si="41"/>
        <v>4.45827184794374E-2</v>
      </c>
      <c r="E140" s="17">
        <f>IF(OR($A140="",$B140="",$C140=""),"",A140*'MPTO_working_3-way'!$I139)</f>
        <v>2.6010109690137995</v>
      </c>
      <c r="F140" s="21">
        <f>IF(OR($A140="",$B140="",$C140=""),"",B140*'MPTO_working_3-way'!$I139)</f>
        <v>3.8127269224499463</v>
      </c>
      <c r="G140" s="22">
        <f>IF(OR($A140="",$B140="",$C140=""),"",C140*'MPTO_working_3-way'!$I139)</f>
        <v>2.8308191670792753</v>
      </c>
      <c r="H140" s="17">
        <f>IF(OR($A140="",$B140="",$C140=""),"",'MPTO_working_3-way'!E139)</f>
        <v>2.5856795992922139</v>
      </c>
      <c r="I140" s="21">
        <f>IF(OR($A140="",$B140="",$C140=""),"",'MPTO_working_3-way'!F139)</f>
        <v>3.859339478685349</v>
      </c>
      <c r="J140" s="22">
        <f>IF(OR($A140="",$B140="",$C140=""),"",'MPTO_working_3-way'!G139)</f>
        <v>2.8237198258063878</v>
      </c>
      <c r="K140" s="17">
        <f>IF(OR($A140="",$B140="",$C140=""),"",'OddsRatio_working_3-way'!H139)</f>
        <v>2.5932757023517157</v>
      </c>
      <c r="L140" s="21">
        <f>IF(OR($A140="",$B140="",$C140=""),"",'OddsRatio_working_3-way'!I139)</f>
        <v>3.8336782625718429</v>
      </c>
      <c r="M140" s="22">
        <f>IF(OR($A140="",$B140="",$C140=""),"",'OddsRatio_working_3-way'!J139)</f>
        <v>2.8285244637727738</v>
      </c>
      <c r="N140" s="23">
        <f t="shared" si="42"/>
        <v>38.446589111431564</v>
      </c>
      <c r="O140" s="24">
        <f t="shared" si="43"/>
        <v>26.227947092456056</v>
      </c>
      <c r="P140" s="24">
        <f t="shared" si="44"/>
        <v>35.325463796112402</v>
      </c>
      <c r="Q140" t="s">
        <v>348</v>
      </c>
      <c r="R140" t="s">
        <v>349</v>
      </c>
      <c r="S140" t="s">
        <v>462</v>
      </c>
      <c r="T140" s="35">
        <v>100</v>
      </c>
      <c r="U140" s="35">
        <f t="shared" si="45"/>
        <v>51.456310679611654</v>
      </c>
      <c r="V140" s="35">
        <f t="shared" si="46"/>
        <v>73.958333333333343</v>
      </c>
      <c r="W140" s="35">
        <f t="shared" si="47"/>
        <v>72.29916897506925</v>
      </c>
      <c r="X140" s="35">
        <f t="shared" si="48"/>
        <v>53.742497691597421</v>
      </c>
      <c r="Y140" s="35">
        <f t="shared" si="49"/>
        <v>76.244520345319103</v>
      </c>
      <c r="Z140" s="35">
        <f t="shared" si="50"/>
        <v>74.585355987055024</v>
      </c>
      <c r="AA140" s="35">
        <f t="shared" si="51"/>
        <v>-2.286187011985767</v>
      </c>
      <c r="AB140" s="35">
        <f t="shared" si="52"/>
        <v>-2.2861870119857599</v>
      </c>
      <c r="AC140" s="35">
        <f t="shared" si="53"/>
        <v>-2.2861870119857741</v>
      </c>
      <c r="AF140">
        <v>1.83</v>
      </c>
      <c r="AG140">
        <v>2.0099999999999998</v>
      </c>
      <c r="AJ140" t="s">
        <v>464</v>
      </c>
    </row>
    <row r="141" spans="1:36" ht="15" x14ac:dyDescent="0.25">
      <c r="A141">
        <v>2.06</v>
      </c>
      <c r="B141">
        <v>3.84</v>
      </c>
      <c r="C141">
        <v>3.61</v>
      </c>
      <c r="D141" s="20">
        <f t="shared" si="41"/>
        <v>2.2861870119857741E-2</v>
      </c>
      <c r="E141" s="17">
        <f>IF(OR($A141="",$B141="",$C141=""),"",A141*'MPTO_working_3-way'!$I140)</f>
        <v>2.1070954524469072</v>
      </c>
      <c r="F141" s="21">
        <f>IF(OR($A141="",$B141="",$C141=""),"",B141*'MPTO_working_3-way'!$I140)</f>
        <v>3.9277895812602535</v>
      </c>
      <c r="G141" s="22">
        <f>IF(OR($A141="",$B141="",$C141=""),"",C141*'MPTO_working_3-way'!$I140)</f>
        <v>3.6925313511326863</v>
      </c>
      <c r="H141" s="17">
        <f>IF(OR($A141="",$B141="",$C141=""),"",'MPTO_working_3-way'!E140)</f>
        <v>2.0928546454781345</v>
      </c>
      <c r="I141" s="21">
        <f>IF(OR($A141="",$B141="",$C141=""),"",'MPTO_working_3-way'!F140)</f>
        <v>3.9557581161958955</v>
      </c>
      <c r="J141" s="22">
        <f>IF(OR($A141="",$B141="",$C141=""),"",'MPTO_working_3-way'!G140)</f>
        <v>3.7121221522653451</v>
      </c>
      <c r="K141" s="17">
        <f>IF(OR($A141="",$B141="",$C141=""),"",'OddsRatio_working_3-way'!H140)</f>
        <v>2.0985958196992298</v>
      </c>
      <c r="L141" s="21">
        <f>IF(OR($A141="",$B141="",$C141=""),"",'OddsRatio_working_3-way'!I140)</f>
        <v>3.9434076678734078</v>
      </c>
      <c r="M141" s="22">
        <f>IF(OR($A141="",$B141="",$C141=""),"",'OddsRatio_working_3-way'!J140)</f>
        <v>3.7050331032216883</v>
      </c>
      <c r="N141" s="23">
        <f t="shared" si="42"/>
        <v>47.45869480372756</v>
      </c>
      <c r="O141" s="24">
        <f t="shared" si="43"/>
        <v>25.459612316583019</v>
      </c>
      <c r="P141" s="24">
        <f t="shared" si="44"/>
        <v>27.081692879689413</v>
      </c>
      <c r="Q141" t="s">
        <v>350</v>
      </c>
      <c r="R141" t="s">
        <v>351</v>
      </c>
      <c r="S141" t="s">
        <v>462</v>
      </c>
      <c r="T141" s="35">
        <v>100</v>
      </c>
      <c r="U141" s="35">
        <f t="shared" si="45"/>
        <v>92.531740104555638</v>
      </c>
      <c r="V141" s="35">
        <f t="shared" si="46"/>
        <v>87.546699875466999</v>
      </c>
      <c r="W141" s="35">
        <f t="shared" si="47"/>
        <v>16.666666666666668</v>
      </c>
      <c r="X141" s="35">
        <f t="shared" si="48"/>
        <v>95.786633457866344</v>
      </c>
      <c r="Y141" s="35">
        <f t="shared" si="49"/>
        <v>90.801593228777705</v>
      </c>
      <c r="Z141" s="35">
        <f t="shared" si="50"/>
        <v>19.921560019977363</v>
      </c>
      <c r="AA141" s="35">
        <f t="shared" si="51"/>
        <v>-3.2548933533107061</v>
      </c>
      <c r="AB141" s="35">
        <f t="shared" si="52"/>
        <v>-3.2548933533107061</v>
      </c>
      <c r="AC141" s="35">
        <f t="shared" si="53"/>
        <v>-3.2548933533106954</v>
      </c>
      <c r="AF141">
        <v>1.71</v>
      </c>
      <c r="AG141">
        <v>2.2599999999999998</v>
      </c>
      <c r="AJ141" t="s">
        <v>465</v>
      </c>
    </row>
    <row r="142" spans="1:36" ht="15" x14ac:dyDescent="0.25">
      <c r="A142">
        <v>13.39</v>
      </c>
      <c r="B142">
        <v>8.0299999999999994</v>
      </c>
      <c r="C142">
        <v>1.2</v>
      </c>
      <c r="D142" s="20">
        <f t="shared" si="41"/>
        <v>3.2548933533107061E-2</v>
      </c>
      <c r="E142" s="17">
        <f>IF(OR($A142="",$B142="",$C142=""),"",A142*'MPTO_working_3-way'!$I141)</f>
        <v>13.825830220008305</v>
      </c>
      <c r="F142" s="21">
        <f>IF(OR($A142="",$B142="",$C142=""),"",B142*'MPTO_working_3-way'!$I141)</f>
        <v>8.2913679362708486</v>
      </c>
      <c r="G142" s="22">
        <f>IF(OR($A142="",$B142="",$C142=""),"",C142*'MPTO_working_3-way'!$I141)</f>
        <v>1.2390587202397285</v>
      </c>
      <c r="H142" s="17">
        <f>IF(OR($A142="",$B142="",$C142=""),"",'MPTO_working_3-way'!E141)</f>
        <v>15.665889331294625</v>
      </c>
      <c r="I142" s="21">
        <f>IF(OR($A142="",$B142="",$C142=""),"",'MPTO_working_3-way'!F141)</f>
        <v>8.7963623588037017</v>
      </c>
      <c r="J142" s="22">
        <f>IF(OR($A142="",$B142="",$C142=""),"",'MPTO_working_3-way'!G141)</f>
        <v>1.2158295825074481</v>
      </c>
      <c r="K142" s="17">
        <f>IF(OR($A142="",$B142="",$C142=""),"",'OddsRatio_working_3-way'!H141)</f>
        <v>14.740042675235602</v>
      </c>
      <c r="L142" s="21">
        <f>IF(OR($A142="",$B142="",$C142=""),"",'OddsRatio_working_3-way'!I141)</f>
        <v>8.7960048431724207</v>
      </c>
      <c r="M142" s="22">
        <f>IF(OR($A142="",$B142="",$C142=""),"",'OddsRatio_working_3-way'!J141)</f>
        <v>1.2217924564202682</v>
      </c>
      <c r="N142" s="23">
        <f t="shared" si="42"/>
        <v>7.2328387090478774</v>
      </c>
      <c r="O142" s="24">
        <f t="shared" si="43"/>
        <v>12.060736029159539</v>
      </c>
      <c r="P142" s="24">
        <f t="shared" si="44"/>
        <v>80.706425261792575</v>
      </c>
      <c r="Q142" t="s">
        <v>352</v>
      </c>
      <c r="R142" t="s">
        <v>353</v>
      </c>
      <c r="S142" t="s">
        <v>462</v>
      </c>
      <c r="T142" s="35">
        <v>100</v>
      </c>
      <c r="U142" s="35">
        <f t="shared" si="45"/>
        <v>51.219512195121943</v>
      </c>
      <c r="V142" s="35">
        <f t="shared" si="46"/>
        <v>72.067039106145245</v>
      </c>
      <c r="W142" s="35">
        <f t="shared" si="47"/>
        <v>73.958333333333343</v>
      </c>
      <c r="X142" s="35">
        <f t="shared" si="48"/>
        <v>53.974627560521412</v>
      </c>
      <c r="Y142" s="35">
        <f t="shared" si="49"/>
        <v>74.822154471544721</v>
      </c>
      <c r="Z142" s="35">
        <f t="shared" si="50"/>
        <v>76.713448698732805</v>
      </c>
      <c r="AA142" s="35">
        <f t="shared" si="51"/>
        <v>-2.7551153653994689</v>
      </c>
      <c r="AB142" s="35">
        <f t="shared" si="52"/>
        <v>-2.755115365399476</v>
      </c>
      <c r="AC142" s="35">
        <f t="shared" si="53"/>
        <v>-2.7551153653994618</v>
      </c>
      <c r="AF142">
        <v>1.28</v>
      </c>
      <c r="AG142">
        <v>4.33</v>
      </c>
      <c r="AJ142" t="s">
        <v>465</v>
      </c>
    </row>
    <row r="143" spans="1:36" ht="15" x14ac:dyDescent="0.25">
      <c r="A143">
        <v>2.0499999999999998</v>
      </c>
      <c r="B143">
        <v>3.58</v>
      </c>
      <c r="C143">
        <v>3.84</v>
      </c>
      <c r="D143" s="20">
        <f t="shared" si="41"/>
        <v>2.7551153653994742E-2</v>
      </c>
      <c r="E143" s="17">
        <f>IF(OR($A143="",$B143="",$C143=""),"",A143*'MPTO_working_3-way'!$I142)</f>
        <v>2.1064798649906891</v>
      </c>
      <c r="F143" s="21">
        <f>IF(OR($A143="",$B143="",$C143=""),"",B143*'MPTO_working_3-way'!$I142)</f>
        <v>3.6786331300813013</v>
      </c>
      <c r="G143" s="22">
        <f>IF(OR($A143="",$B143="",$C143=""),"",C143*'MPTO_working_3-way'!$I142)</f>
        <v>3.9457964300313395</v>
      </c>
      <c r="H143" s="17">
        <f>IF(OR($A143="",$B143="",$C143=""),"",'MPTO_working_3-way'!E142)</f>
        <v>2.0893351218677991</v>
      </c>
      <c r="I143" s="21">
        <f>IF(OR($A143="",$B143="",$C143=""),"",'MPTO_working_3-way'!F142)</f>
        <v>3.7017035354446413</v>
      </c>
      <c r="J143" s="22">
        <f>IF(OR($A143="",$B143="",$C143=""),"",'MPTO_working_3-way'!G142)</f>
        <v>3.9803696324390696</v>
      </c>
      <c r="K143" s="17">
        <f>IF(OR($A143="",$B143="",$C143=""),"",'OddsRatio_working_3-way'!H142)</f>
        <v>2.0962129525425262</v>
      </c>
      <c r="L143" s="21">
        <f>IF(OR($A143="",$B143="",$C143=""),"",'OddsRatio_working_3-way'!I142)</f>
        <v>3.6935518262473521</v>
      </c>
      <c r="M143" s="22">
        <f>IF(OR($A143="",$B143="",$C143=""),"",'OddsRatio_working_3-way'!J142)</f>
        <v>3.9649950335435964</v>
      </c>
      <c r="N143" s="23">
        <f t="shared" si="42"/>
        <v>47.472563902452499</v>
      </c>
      <c r="O143" s="24">
        <f t="shared" si="43"/>
        <v>27.184010055873635</v>
      </c>
      <c r="P143" s="24">
        <f t="shared" si="44"/>
        <v>25.343426041673862</v>
      </c>
      <c r="Q143" t="s">
        <v>354</v>
      </c>
      <c r="R143" t="s">
        <v>355</v>
      </c>
      <c r="S143" t="s">
        <v>462</v>
      </c>
      <c r="T143" s="35">
        <v>100</v>
      </c>
      <c r="U143" s="35">
        <f t="shared" si="45"/>
        <v>63.768115942028999</v>
      </c>
      <c r="V143" s="35">
        <f t="shared" si="46"/>
        <v>72.899728997289984</v>
      </c>
      <c r="W143" s="35">
        <f t="shared" si="47"/>
        <v>60.629921259842511</v>
      </c>
      <c r="X143" s="35">
        <f t="shared" si="48"/>
        <v>66.470349742867512</v>
      </c>
      <c r="Y143" s="35">
        <f t="shared" si="49"/>
        <v>75.601962798128497</v>
      </c>
      <c r="Z143" s="35">
        <f t="shared" si="50"/>
        <v>63.332155060681053</v>
      </c>
      <c r="AA143" s="35">
        <f t="shared" si="51"/>
        <v>-2.7022338008385134</v>
      </c>
      <c r="AB143" s="35">
        <f t="shared" si="52"/>
        <v>-2.7022338008385134</v>
      </c>
      <c r="AC143" s="35">
        <f t="shared" si="53"/>
        <v>-2.7022338008385418</v>
      </c>
      <c r="AF143">
        <v>1.76</v>
      </c>
      <c r="AG143">
        <v>2.14</v>
      </c>
      <c r="AJ143" t="s">
        <v>466</v>
      </c>
    </row>
    <row r="144" spans="1:36" ht="15" x14ac:dyDescent="0.25">
      <c r="A144">
        <v>2.76</v>
      </c>
      <c r="B144">
        <v>3.69</v>
      </c>
      <c r="C144">
        <v>2.54</v>
      </c>
      <c r="D144" s="20">
        <f t="shared" si="41"/>
        <v>2.7022338008385383E-2</v>
      </c>
      <c r="E144" s="17">
        <f>IF(OR($A144="",$B144="",$C144=""),"",A144*'MPTO_working_3-way'!$I143)</f>
        <v>2.8345816529031436</v>
      </c>
      <c r="F144" s="21">
        <f>IF(OR($A144="",$B144="",$C144=""),"",B144*'MPTO_working_3-way'!$I143)</f>
        <v>3.7897124272509419</v>
      </c>
      <c r="G144" s="22">
        <f>IF(OR($A144="",$B144="",$C144=""),"",C144*'MPTO_working_3-way'!$I143)</f>
        <v>2.608636738541299</v>
      </c>
      <c r="H144" s="17">
        <f>IF(OR($A144="",$B144="",$C144=""),"",'MPTO_working_3-way'!E143)</f>
        <v>2.8303644188930974</v>
      </c>
      <c r="I144" s="21">
        <f>IF(OR($A144="",$B144="",$C144=""),"",'MPTO_working_3-way'!F143)</f>
        <v>3.8168628876712467</v>
      </c>
      <c r="J144" s="22">
        <f>IF(OR($A144="",$B144="",$C144=""),"",'MPTO_working_3-way'!G143)</f>
        <v>2.599473118936527</v>
      </c>
      <c r="K144" s="17">
        <f>IF(OR($A144="",$B144="",$C144=""),"",'OddsRatio_working_3-way'!H143)</f>
        <v>2.8332077552291364</v>
      </c>
      <c r="L144" s="21">
        <f>IF(OR($A144="",$B144="",$C144=""),"",'OddsRatio_working_3-way'!I143)</f>
        <v>3.8018913986172596</v>
      </c>
      <c r="M144" s="22">
        <f>IF(OR($A144="",$B144="",$C144=""),"",'OddsRatio_working_3-way'!J143)</f>
        <v>2.6040567858254944</v>
      </c>
      <c r="N144" s="23">
        <f t="shared" si="42"/>
        <v>35.278574493552242</v>
      </c>
      <c r="O144" s="24">
        <f t="shared" si="43"/>
        <v>26.387226450461842</v>
      </c>
      <c r="P144" s="24">
        <f t="shared" si="44"/>
        <v>38.334199055985898</v>
      </c>
      <c r="Q144" t="s">
        <v>356</v>
      </c>
      <c r="R144" t="s">
        <v>357</v>
      </c>
      <c r="S144" t="s">
        <v>462</v>
      </c>
      <c r="T144" s="35">
        <v>100</v>
      </c>
      <c r="U144" s="35">
        <f t="shared" si="45"/>
        <v>52.830188679245275</v>
      </c>
      <c r="V144" s="35">
        <f t="shared" si="46"/>
        <v>72.972972972972968</v>
      </c>
      <c r="W144" s="35">
        <f t="shared" si="47"/>
        <v>71.346704871060169</v>
      </c>
      <c r="X144" s="35">
        <f t="shared" si="48"/>
        <v>55.680322155966856</v>
      </c>
      <c r="Y144" s="35">
        <f t="shared" si="49"/>
        <v>75.823106449694549</v>
      </c>
      <c r="Z144" s="35">
        <f t="shared" si="50"/>
        <v>74.196838347781735</v>
      </c>
      <c r="AA144" s="35">
        <f t="shared" si="51"/>
        <v>-2.8501334767215809</v>
      </c>
      <c r="AB144" s="35">
        <f t="shared" si="52"/>
        <v>-2.8501334767215809</v>
      </c>
      <c r="AC144" s="35">
        <f t="shared" si="53"/>
        <v>-2.8501334767215667</v>
      </c>
      <c r="AF144">
        <v>1.72</v>
      </c>
      <c r="AG144">
        <v>2.2000000000000002</v>
      </c>
      <c r="AJ144" t="s">
        <v>466</v>
      </c>
    </row>
    <row r="145" spans="1:38" ht="15" x14ac:dyDescent="0.25">
      <c r="A145">
        <v>2.12</v>
      </c>
      <c r="B145">
        <v>3.7</v>
      </c>
      <c r="C145">
        <v>3.49</v>
      </c>
      <c r="D145" s="20">
        <f t="shared" si="41"/>
        <v>2.8501334767215614E-2</v>
      </c>
      <c r="E145" s="17">
        <f>IF(OR($A145="",$B145="",$C145=""),"",A145*'MPTO_working_3-way'!$I144)</f>
        <v>2.1804228297064974</v>
      </c>
      <c r="F145" s="21">
        <f>IF(OR($A145="",$B145="",$C145=""),"",B145*'MPTO_working_3-way'!$I144)</f>
        <v>3.805454938638698</v>
      </c>
      <c r="G145" s="22">
        <f>IF(OR($A145="",$B145="",$C145=""),"",C145*'MPTO_working_3-way'!$I144)</f>
        <v>3.5894696583375829</v>
      </c>
      <c r="H145" s="17">
        <f>IF(OR($A145="",$B145="",$C145=""),"",'MPTO_working_3-way'!E144)</f>
        <v>2.1635764708857721</v>
      </c>
      <c r="I145" s="21">
        <f>IF(OR($A145="",$B145="",$C145=""),"",'MPTO_working_3-way'!F144)</f>
        <v>3.8347995158795976</v>
      </c>
      <c r="J145" s="22">
        <f>IF(OR($A145="",$B145="",$C145=""),"",'MPTO_working_3-way'!G144)</f>
        <v>3.6096847013154147</v>
      </c>
      <c r="K145" s="17">
        <f>IF(OR($A145="",$B145="",$C145=""),"",'OddsRatio_working_3-way'!H144)</f>
        <v>2.1704758246017781</v>
      </c>
      <c r="L145" s="21">
        <f>IF(OR($A145="",$B145="",$C145=""),"",'OddsRatio_working_3-way'!I144)</f>
        <v>3.8216827914507152</v>
      </c>
      <c r="M145" s="22">
        <f>IF(OR($A145="",$B145="",$C145=""),"",'OddsRatio_working_3-way'!J144)</f>
        <v>3.6022185743378818</v>
      </c>
      <c r="N145" s="23">
        <f t="shared" si="42"/>
        <v>45.862664175764849</v>
      </c>
      <c r="O145" s="24">
        <f t="shared" si="43"/>
        <v>26.278067041249052</v>
      </c>
      <c r="P145" s="24">
        <f t="shared" si="44"/>
        <v>27.859268782986096</v>
      </c>
      <c r="Q145" t="s">
        <v>358</v>
      </c>
      <c r="R145" t="s">
        <v>359</v>
      </c>
      <c r="S145" t="s">
        <v>462</v>
      </c>
      <c r="T145" s="35">
        <v>100</v>
      </c>
      <c r="U145" s="35">
        <f t="shared" si="45"/>
        <v>83.948635634028889</v>
      </c>
      <c r="V145" s="35">
        <f t="shared" si="46"/>
        <v>78.260869565217391</v>
      </c>
      <c r="W145" s="35">
        <f t="shared" si="47"/>
        <v>35.064935064935064</v>
      </c>
      <c r="X145" s="35">
        <f t="shared" si="48"/>
        <v>86.674195369847553</v>
      </c>
      <c r="Y145" s="35">
        <f t="shared" si="49"/>
        <v>80.98642930103604</v>
      </c>
      <c r="Z145" s="35">
        <f t="shared" si="50"/>
        <v>37.790494800753713</v>
      </c>
      <c r="AA145" s="35">
        <f t="shared" si="51"/>
        <v>-2.7255597358186634</v>
      </c>
      <c r="AB145" s="35">
        <f t="shared" si="52"/>
        <v>-2.7255597358186492</v>
      </c>
      <c r="AC145" s="35">
        <f t="shared" si="53"/>
        <v>-2.7255597358186492</v>
      </c>
      <c r="AF145">
        <v>1.8</v>
      </c>
      <c r="AG145">
        <v>2.09</v>
      </c>
      <c r="AJ145" t="s">
        <v>466</v>
      </c>
    </row>
    <row r="146" spans="1:38" ht="15" x14ac:dyDescent="0.25">
      <c r="A146">
        <v>6.23</v>
      </c>
      <c r="B146">
        <v>4.5999999999999996</v>
      </c>
      <c r="C146">
        <v>1.54</v>
      </c>
      <c r="D146" s="20">
        <f t="shared" si="41"/>
        <v>2.7255597358186501E-2</v>
      </c>
      <c r="E146" s="17">
        <f>IF(OR($A146="",$B146="",$C146=""),"",A146*'MPTO_working_3-way'!$I145)</f>
        <v>6.3998023715415027</v>
      </c>
      <c r="F146" s="21">
        <f>IF(OR($A146="",$B146="",$C146=""),"",B146*'MPTO_working_3-way'!$I145)</f>
        <v>4.7253757478476572</v>
      </c>
      <c r="G146" s="22">
        <f>IF(OR($A146="",$B146="",$C146=""),"",C146*'MPTO_working_3-way'!$I145)</f>
        <v>1.5819736199316072</v>
      </c>
      <c r="H146" s="17">
        <f>IF(OR($A146="",$B146="",$C146=""),"",'MPTO_working_3-way'!E145)</f>
        <v>6.6037791184850008</v>
      </c>
      <c r="I146" s="21">
        <f>IF(OR($A146="",$B146="",$C146=""),"",'MPTO_working_3-way'!F145)</f>
        <v>4.8006274175372337</v>
      </c>
      <c r="J146" s="22">
        <f>IF(OR($A146="",$B146="",$C146=""),"",'MPTO_working_3-way'!G145)</f>
        <v>1.5618521968330725</v>
      </c>
      <c r="K146" s="17">
        <f>IF(OR($A146="",$B146="",$C146=""),"",'OddsRatio_working_3-way'!H145)</f>
        <v>6.5062755520419193</v>
      </c>
      <c r="L146" s="21">
        <f>IF(OR($A146="",$B146="",$C146=""),"",'OddsRatio_working_3-way'!I145)</f>
        <v>4.790170552074744</v>
      </c>
      <c r="M146" s="22">
        <f>IF(OR($A146="",$B146="",$C146=""),"",'OddsRatio_working_3-way'!J145)</f>
        <v>1.5685255828112117</v>
      </c>
      <c r="N146" s="23">
        <f t="shared" si="42"/>
        <v>15.625482506253279</v>
      </c>
      <c r="O146" s="24">
        <f t="shared" si="43"/>
        <v>21.162338263903905</v>
      </c>
      <c r="P146" s="24">
        <f t="shared" si="44"/>
        <v>63.21217922984281</v>
      </c>
      <c r="Q146" t="s">
        <v>360</v>
      </c>
      <c r="R146" t="s">
        <v>361</v>
      </c>
      <c r="S146" t="s">
        <v>462</v>
      </c>
      <c r="T146" s="35">
        <v>100</v>
      </c>
      <c r="U146" s="35">
        <f t="shared" si="45"/>
        <v>57.264957264957268</v>
      </c>
      <c r="V146" s="35">
        <f t="shared" si="46"/>
        <v>71.590909090909093</v>
      </c>
      <c r="W146" s="35">
        <f t="shared" si="47"/>
        <v>68.944099378881987</v>
      </c>
      <c r="X146" s="35">
        <f t="shared" si="48"/>
        <v>59.46499153020892</v>
      </c>
      <c r="Y146" s="35">
        <f t="shared" si="49"/>
        <v>73.790943356160739</v>
      </c>
      <c r="Z146" s="35">
        <f t="shared" si="50"/>
        <v>71.14413364413366</v>
      </c>
      <c r="AA146" s="35">
        <f t="shared" si="51"/>
        <v>-2.2000342652516522</v>
      </c>
      <c r="AB146" s="35">
        <f t="shared" si="52"/>
        <v>-2.2000342652516451</v>
      </c>
      <c r="AC146" s="35">
        <f t="shared" si="53"/>
        <v>-2.2000342652516736</v>
      </c>
      <c r="AF146">
        <v>1.68</v>
      </c>
      <c r="AG146">
        <v>2.31</v>
      </c>
      <c r="AJ146" t="s">
        <v>475</v>
      </c>
    </row>
    <row r="147" spans="1:38" ht="15" x14ac:dyDescent="0.25">
      <c r="A147">
        <v>2.34</v>
      </c>
      <c r="B147">
        <v>3.52</v>
      </c>
      <c r="C147">
        <v>3.22</v>
      </c>
      <c r="D147" s="20">
        <f t="shared" si="41"/>
        <v>2.2000342652516602E-2</v>
      </c>
      <c r="E147" s="17">
        <f>IF(OR($A147="",$B147="",$C147=""),"",A147*'MPTO_working_3-way'!$I146)</f>
        <v>2.3914808018068885</v>
      </c>
      <c r="F147" s="21">
        <f>IF(OR($A147="",$B147="",$C147=""),"",B147*'MPTO_working_3-way'!$I146)</f>
        <v>3.5974412061368586</v>
      </c>
      <c r="G147" s="22">
        <f>IF(OR($A147="",$B147="",$C147=""),"",C147*'MPTO_working_3-way'!$I146)</f>
        <v>3.2908411033411036</v>
      </c>
      <c r="H147" s="17">
        <f>IF(OR($A147="",$B147="",$C147=""),"",'MPTO_working_3-way'!E146)</f>
        <v>2.3808561274764437</v>
      </c>
      <c r="I147" s="21">
        <f>IF(OR($A147="",$B147="",$C147=""),"",'MPTO_working_3-way'!F146)</f>
        <v>3.6132720485124681</v>
      </c>
      <c r="J147" s="22">
        <f>IF(OR($A147="",$B147="",$C147=""),"",'MPTO_working_3-way'!G146)</f>
        <v>3.2978750353961819</v>
      </c>
      <c r="K147" s="17">
        <f>IF(OR($A147="",$B147="",$C147=""),"",'OddsRatio_working_3-way'!H146)</f>
        <v>2.385506957339552</v>
      </c>
      <c r="L147" s="21">
        <f>IF(OR($A147="",$B147="",$C147=""),"",'OddsRatio_working_3-way'!I146)</f>
        <v>3.6055802481310977</v>
      </c>
      <c r="M147" s="22">
        <f>IF(OR($A147="",$B147="",$C147=""),"",'OddsRatio_working_3-way'!J146)</f>
        <v>3.2953921233535861</v>
      </c>
      <c r="N147" s="23">
        <f t="shared" si="42"/>
        <v>41.81509628864459</v>
      </c>
      <c r="O147" s="24">
        <f t="shared" si="43"/>
        <v>27.797535600973948</v>
      </c>
      <c r="P147" s="24">
        <f t="shared" si="44"/>
        <v>30.387368110381463</v>
      </c>
      <c r="Q147" t="s">
        <v>362</v>
      </c>
      <c r="R147" t="s">
        <v>363</v>
      </c>
      <c r="S147" t="s">
        <v>462</v>
      </c>
      <c r="T147" s="35">
        <v>100</v>
      </c>
      <c r="U147" s="35">
        <f t="shared" si="45"/>
        <v>89.395546129374338</v>
      </c>
      <c r="V147" s="35">
        <f t="shared" si="46"/>
        <v>80.842911877394641</v>
      </c>
      <c r="W147" s="35">
        <f t="shared" si="47"/>
        <v>27.007299270072991</v>
      </c>
      <c r="X147" s="35">
        <f t="shared" si="48"/>
        <v>92.149788852532382</v>
      </c>
      <c r="Y147" s="35">
        <f t="shared" si="49"/>
        <v>83.59715460055267</v>
      </c>
      <c r="Z147" s="35">
        <f t="shared" si="50"/>
        <v>29.761541993231027</v>
      </c>
      <c r="AA147" s="35">
        <f t="shared" si="51"/>
        <v>-2.7542427231580433</v>
      </c>
      <c r="AB147" s="35">
        <f t="shared" si="52"/>
        <v>-2.7542427231580291</v>
      </c>
      <c r="AC147" s="35">
        <f t="shared" si="53"/>
        <v>-2.7542427231580362</v>
      </c>
      <c r="AD147" s="36"/>
      <c r="AE147" s="36"/>
      <c r="AF147">
        <v>1.98</v>
      </c>
      <c r="AG147">
        <v>1.93</v>
      </c>
      <c r="AI147" s="36"/>
      <c r="AJ147" t="s">
        <v>475</v>
      </c>
      <c r="AK147" s="35"/>
      <c r="AL147" s="35"/>
    </row>
    <row r="148" spans="1:38" ht="15" x14ac:dyDescent="0.25">
      <c r="A148">
        <v>9.43</v>
      </c>
      <c r="B148">
        <v>5.22</v>
      </c>
      <c r="C148">
        <v>1.37</v>
      </c>
      <c r="D148" s="20">
        <f t="shared" si="41"/>
        <v>2.7542427231580291E-2</v>
      </c>
      <c r="E148" s="17">
        <f>IF(OR($A148="",$B148="",$C148=""),"",A148*'MPTO_working_3-way'!$I147)</f>
        <v>9.6897250887938018</v>
      </c>
      <c r="F148" s="21">
        <f>IF(OR($A148="",$B148="",$C148=""),"",B148*'MPTO_working_3-way'!$I147)</f>
        <v>5.3637714701488486</v>
      </c>
      <c r="G148" s="22">
        <f>IF(OR($A148="",$B148="",$C148=""),"",C148*'MPTO_working_3-way'!$I147)</f>
        <v>1.4077331253072651</v>
      </c>
      <c r="H148" s="17">
        <f>IF(OR($A148="",$B148="",$C148=""),"",'MPTO_working_3-way'!E147)</f>
        <v>10.323781706831552</v>
      </c>
      <c r="I148" s="21">
        <f>IF(OR($A148="",$B148="",$C148=""),"",'MPTO_working_3-way'!F147)</f>
        <v>5.4827545612451765</v>
      </c>
      <c r="J148" s="22">
        <f>IF(OR($A148="",$B148="",$C148=""),"",'MPTO_working_3-way'!G147)</f>
        <v>1.3874509535628234</v>
      </c>
      <c r="K148" s="17">
        <f>IF(OR($A148="",$B148="",$C148=""),"",'OddsRatio_working_3-way'!H147)</f>
        <v>9.9690585740121946</v>
      </c>
      <c r="L148" s="21">
        <f>IF(OR($A148="",$B148="",$C148=""),"",'OddsRatio_working_3-way'!I147)</f>
        <v>5.4898490133252036</v>
      </c>
      <c r="M148" s="22">
        <f>IF(OR($A148="",$B148="",$C148=""),"",'OddsRatio_working_3-way'!J147)</f>
        <v>1.3936597476138213</v>
      </c>
      <c r="N148" s="23">
        <f t="shared" si="42"/>
        <v>10.320210231315057</v>
      </c>
      <c r="O148" s="24">
        <f t="shared" si="43"/>
        <v>18.643598176494443</v>
      </c>
      <c r="P148" s="24">
        <f t="shared" si="44"/>
        <v>71.036191592190505</v>
      </c>
      <c r="Q148" t="s">
        <v>364</v>
      </c>
      <c r="R148" t="s">
        <v>365</v>
      </c>
      <c r="S148" t="s">
        <v>462</v>
      </c>
      <c r="T148" s="35">
        <v>100</v>
      </c>
      <c r="U148" s="35">
        <f t="shared" si="45"/>
        <v>56.709956709956707</v>
      </c>
      <c r="V148" s="35">
        <f t="shared" si="46"/>
        <v>71.264367816091948</v>
      </c>
      <c r="W148" s="35">
        <f t="shared" si="47"/>
        <v>69.230769230769241</v>
      </c>
      <c r="X148" s="35">
        <f t="shared" si="48"/>
        <v>59.504862953138812</v>
      </c>
      <c r="Y148" s="35">
        <f t="shared" si="49"/>
        <v>74.05927405927406</v>
      </c>
      <c r="Z148" s="35">
        <f t="shared" si="50"/>
        <v>72.025675473951338</v>
      </c>
      <c r="AA148" s="35">
        <f t="shared" si="51"/>
        <v>-2.7949062431821048</v>
      </c>
      <c r="AB148" s="35">
        <f t="shared" si="52"/>
        <v>-2.7949062431821119</v>
      </c>
      <c r="AC148" s="35">
        <f t="shared" si="53"/>
        <v>-2.7949062431820977</v>
      </c>
      <c r="AD148" s="36"/>
      <c r="AE148" s="36"/>
      <c r="AF148">
        <v>1.68</v>
      </c>
      <c r="AG148">
        <v>2.2999999999999998</v>
      </c>
      <c r="AI148" s="36"/>
      <c r="AJ148" t="s">
        <v>475</v>
      </c>
      <c r="AK148" s="35"/>
      <c r="AL148" s="35"/>
    </row>
    <row r="149" spans="1:38" ht="15" x14ac:dyDescent="0.25">
      <c r="A149">
        <v>2.31</v>
      </c>
      <c r="B149">
        <v>3.48</v>
      </c>
      <c r="C149">
        <v>3.25</v>
      </c>
      <c r="D149" s="20">
        <f t="shared" si="41"/>
        <v>2.7949062431821048E-2</v>
      </c>
      <c r="E149" s="17">
        <f>IF(OR($A149="",$B149="",$C149=""),"",A149*'MPTO_working_3-way'!$I148)</f>
        <v>2.3745623342175066</v>
      </c>
      <c r="F149" s="21">
        <f>IF(OR($A149="",$B149="",$C149=""),"",B149*'MPTO_working_3-way'!$I148)</f>
        <v>3.5772627372627372</v>
      </c>
      <c r="G149" s="22">
        <f>IF(OR($A149="",$B149="",$C149=""),"",C149*'MPTO_working_3-way'!$I148)</f>
        <v>3.3408344529034184</v>
      </c>
      <c r="H149" s="17">
        <f>IF(OR($A149="",$B149="",$C149=""),"",'MPTO_working_3-way'!E148)</f>
        <v>2.3608063903999419</v>
      </c>
      <c r="I149" s="21">
        <f>IF(OR($A149="",$B149="",$C149=""),"",'MPTO_working_3-way'!F148)</f>
        <v>3.596605222945719</v>
      </c>
      <c r="J149" s="22">
        <f>IF(OR($A149="",$B149="",$C149=""),"",'MPTO_working_3-way'!G148)</f>
        <v>3.351476511789004</v>
      </c>
      <c r="K149" s="17">
        <f>IF(OR($A149="",$B149="",$C149=""),"",'OddsRatio_working_3-way'!H148)</f>
        <v>2.3667582907829017</v>
      </c>
      <c r="L149" s="21">
        <f>IF(OR($A149="",$B149="",$C149=""),"",'OddsRatio_working_3-way'!I148)</f>
        <v>3.5874508100317537</v>
      </c>
      <c r="M149" s="22">
        <f>IF(OR($A149="",$B149="",$C149=""),"",'OddsRatio_working_3-way'!J148)</f>
        <v>3.3474856139400986</v>
      </c>
      <c r="N149" s="23">
        <f t="shared" si="42"/>
        <v>42.113023759788206</v>
      </c>
      <c r="O149" s="24">
        <f t="shared" si="43"/>
        <v>27.954334737100794</v>
      </c>
      <c r="P149" s="24">
        <f t="shared" si="44"/>
        <v>29.932641503111</v>
      </c>
      <c r="Q149" t="s">
        <v>78</v>
      </c>
      <c r="R149" t="s">
        <v>75</v>
      </c>
      <c r="S149" t="s">
        <v>462</v>
      </c>
      <c r="T149" s="35">
        <v>100</v>
      </c>
      <c r="U149" s="35">
        <f t="shared" si="45"/>
        <v>45.652173913043477</v>
      </c>
      <c r="V149" s="35">
        <f t="shared" si="46"/>
        <v>71.590909090909093</v>
      </c>
      <c r="W149" s="35">
        <f t="shared" si="47"/>
        <v>80.353634577603145</v>
      </c>
      <c r="X149" s="35">
        <f t="shared" si="48"/>
        <v>48.055456331487768</v>
      </c>
      <c r="Y149" s="35">
        <f t="shared" si="49"/>
        <v>73.994191509353385</v>
      </c>
      <c r="Z149" s="35">
        <f t="shared" si="50"/>
        <v>82.756916996047437</v>
      </c>
      <c r="AA149" s="35">
        <f t="shared" si="51"/>
        <v>-2.4032824184442916</v>
      </c>
      <c r="AB149" s="35">
        <f t="shared" si="52"/>
        <v>-2.4032824184442916</v>
      </c>
      <c r="AC149" s="35">
        <f t="shared" si="53"/>
        <v>-2.4032824184442916</v>
      </c>
      <c r="AD149" s="36"/>
      <c r="AE149" s="36"/>
      <c r="AF149">
        <v>2.08</v>
      </c>
      <c r="AG149">
        <v>1.83</v>
      </c>
      <c r="AI149" s="36"/>
      <c r="AJ149" t="s">
        <v>136</v>
      </c>
      <c r="AK149" s="35"/>
      <c r="AL149" s="35"/>
    </row>
    <row r="150" spans="1:38" ht="15" x14ac:dyDescent="0.25">
      <c r="A150">
        <v>1.84</v>
      </c>
      <c r="B150">
        <v>3.52</v>
      </c>
      <c r="C150">
        <v>5.09</v>
      </c>
      <c r="D150" s="20">
        <f t="shared" si="41"/>
        <v>2.4032824184442969E-2</v>
      </c>
      <c r="E150" s="17">
        <f>IF(OR($A150="",$B150="",$C150=""),"",A150*'MPTO_working_3-way'!$I149)</f>
        <v>1.8842203964993751</v>
      </c>
      <c r="F150" s="21">
        <f>IF(OR($A150="",$B150="",$C150=""),"",B150*'MPTO_working_3-way'!$I149)</f>
        <v>3.6045955411292394</v>
      </c>
      <c r="G150" s="22">
        <f>IF(OR($A150="",$B150="",$C150=""),"",C150*'MPTO_working_3-way'!$I149)</f>
        <v>5.2123270750988144</v>
      </c>
      <c r="H150" s="17">
        <f>IF(OR($A150="",$B150="",$C150=""),"",'MPTO_working_3-way'!E149)</f>
        <v>1.8675276037030932</v>
      </c>
      <c r="I150" s="21">
        <f>IF(OR($A150="",$B150="",$C150=""),"",'MPTO_working_3-way'!F149)</f>
        <v>3.6221389344002932</v>
      </c>
      <c r="J150" s="22">
        <f>IF(OR($A150="",$B150="",$C150=""),"",'MPTO_working_3-way'!G149)</f>
        <v>5.3063709457266919</v>
      </c>
      <c r="K150" s="17">
        <f>IF(OR($A150="",$B150="",$C150=""),"",'OddsRatio_working_3-way'!H149)</f>
        <v>1.8739762454960369</v>
      </c>
      <c r="L150" s="21">
        <f>IF(OR($A150="",$B150="",$C150=""),"",'OddsRatio_working_3-way'!I149)</f>
        <v>3.6219287364881101</v>
      </c>
      <c r="M150" s="22">
        <f>IF(OR($A150="",$B150="",$C150=""),"",'OddsRatio_working_3-way'!J149)</f>
        <v>5.255431957236655</v>
      </c>
      <c r="N150" s="23">
        <f t="shared" si="42"/>
        <v>53.072347685964118</v>
      </c>
      <c r="O150" s="24">
        <f t="shared" si="43"/>
        <v>27.742363563117607</v>
      </c>
      <c r="P150" s="24">
        <f t="shared" si="44"/>
        <v>19.185288750918268</v>
      </c>
      <c r="Q150" t="s">
        <v>366</v>
      </c>
      <c r="R150" t="s">
        <v>367</v>
      </c>
      <c r="S150" t="s">
        <v>462</v>
      </c>
      <c r="T150" s="35">
        <v>100</v>
      </c>
      <c r="U150" s="35">
        <f t="shared" si="45"/>
        <v>58.15899581589958</v>
      </c>
      <c r="V150" s="35">
        <f t="shared" si="46"/>
        <v>69.512195121951223</v>
      </c>
      <c r="W150" s="35">
        <f t="shared" si="47"/>
        <v>70.149253731343279</v>
      </c>
      <c r="X150" s="35">
        <f t="shared" si="48"/>
        <v>60.338551146705498</v>
      </c>
      <c r="Y150" s="35">
        <f t="shared" si="49"/>
        <v>71.691750452757134</v>
      </c>
      <c r="Z150" s="35">
        <f t="shared" si="50"/>
        <v>72.328809062149205</v>
      </c>
      <c r="AA150" s="35">
        <f t="shared" si="51"/>
        <v>-2.1795553308059183</v>
      </c>
      <c r="AB150" s="35">
        <f t="shared" si="52"/>
        <v>-2.1795553308059112</v>
      </c>
      <c r="AC150" s="35">
        <f t="shared" si="53"/>
        <v>-2.1795553308059255</v>
      </c>
      <c r="AD150" s="36"/>
      <c r="AE150" s="36"/>
      <c r="AF150">
        <v>2.2000000000000002</v>
      </c>
      <c r="AG150">
        <v>1.74</v>
      </c>
      <c r="AI150" s="36"/>
      <c r="AJ150" t="s">
        <v>467</v>
      </c>
      <c r="AK150" s="35"/>
      <c r="AL150" s="35"/>
    </row>
    <row r="151" spans="1:38" ht="15" x14ac:dyDescent="0.25">
      <c r="A151">
        <v>2.39</v>
      </c>
      <c r="B151">
        <v>3.28</v>
      </c>
      <c r="C151">
        <v>3.35</v>
      </c>
      <c r="D151" s="20">
        <f t="shared" si="41"/>
        <v>2.1795553308059157E-2</v>
      </c>
      <c r="E151" s="17">
        <f>IF(OR($A151="",$B151="",$C151=""),"",A151*'MPTO_working_3-way'!$I150)</f>
        <v>2.4420913724062614</v>
      </c>
      <c r="F151" s="21">
        <f>IF(OR($A151="",$B151="",$C151=""),"",B151*'MPTO_working_3-way'!$I150)</f>
        <v>3.3514894148504339</v>
      </c>
      <c r="G151" s="22">
        <f>IF(OR($A151="",$B151="",$C151=""),"",C151*'MPTO_working_3-way'!$I150)</f>
        <v>3.4230151035819985</v>
      </c>
      <c r="H151" s="17">
        <f>IF(OR($A151="",$B151="",$C151=""),"",'MPTO_working_3-way'!E150)</f>
        <v>2.4322327811946423</v>
      </c>
      <c r="I151" s="21">
        <f>IF(OR($A151="",$B151="",$C151=""),"",'MPTO_working_3-way'!F150)</f>
        <v>3.3600698081470135</v>
      </c>
      <c r="J151" s="22">
        <f>IF(OR($A151="",$B151="",$C151=""),"",'MPTO_working_3-way'!G150)</f>
        <v>3.433567427115539</v>
      </c>
      <c r="K151" s="17">
        <f>IF(OR($A151="",$B151="",$C151=""),"",'OddsRatio_working_3-way'!H150)</f>
        <v>2.4365813510743508</v>
      </c>
      <c r="L151" s="21">
        <f>IF(OR($A151="",$B151="",$C151=""),"",'OddsRatio_working_3-way'!I150)</f>
        <v>3.3564068204672806</v>
      </c>
      <c r="M151" s="22">
        <f>IF(OR($A151="",$B151="",$C151=""),"",'OddsRatio_working_3-way'!J150)</f>
        <v>3.4287526439026799</v>
      </c>
      <c r="N151" s="23">
        <f t="shared" si="42"/>
        <v>40.948508778140919</v>
      </c>
      <c r="O151" s="24">
        <f t="shared" si="43"/>
        <v>29.837480481633172</v>
      </c>
      <c r="P151" s="24">
        <f t="shared" si="44"/>
        <v>29.214010740225909</v>
      </c>
      <c r="Q151" t="s">
        <v>368</v>
      </c>
      <c r="R151" t="s">
        <v>369</v>
      </c>
      <c r="S151" t="s">
        <v>462</v>
      </c>
      <c r="T151" s="35">
        <v>100</v>
      </c>
      <c r="U151" s="35">
        <f t="shared" si="45"/>
        <v>72.602739726027394</v>
      </c>
      <c r="V151" s="35">
        <f t="shared" si="46"/>
        <v>72.222222222222229</v>
      </c>
      <c r="W151" s="35">
        <f t="shared" si="47"/>
        <v>52.830188679245275</v>
      </c>
      <c r="X151" s="35">
        <f t="shared" si="48"/>
        <v>74.94758909853249</v>
      </c>
      <c r="Y151" s="35">
        <f t="shared" si="49"/>
        <v>74.56707159472731</v>
      </c>
      <c r="Z151" s="35">
        <f t="shared" si="50"/>
        <v>55.175038051750377</v>
      </c>
      <c r="AA151" s="35">
        <f t="shared" si="51"/>
        <v>-2.3448493725050952</v>
      </c>
      <c r="AB151" s="35">
        <f t="shared" si="52"/>
        <v>-2.344849372505081</v>
      </c>
      <c r="AC151" s="35">
        <f t="shared" si="53"/>
        <v>-2.3448493725051023</v>
      </c>
      <c r="AD151" s="36"/>
      <c r="AE151" s="36"/>
      <c r="AF151">
        <v>1.99</v>
      </c>
      <c r="AG151">
        <v>1.92</v>
      </c>
      <c r="AI151" s="36"/>
      <c r="AJ151" t="s">
        <v>467</v>
      </c>
      <c r="AK151" s="35"/>
      <c r="AL151" s="35"/>
    </row>
    <row r="152" spans="1:38" ht="15" x14ac:dyDescent="0.25">
      <c r="A152">
        <v>3.65</v>
      </c>
      <c r="B152">
        <v>3.6</v>
      </c>
      <c r="C152">
        <v>2.12</v>
      </c>
      <c r="D152" s="20">
        <f t="shared" si="41"/>
        <v>2.3448493725050978E-2</v>
      </c>
      <c r="E152" s="17">
        <f>IF(OR($A152="",$B152="",$C152=""),"",A152*'MPTO_working_3-way'!$I151)</f>
        <v>3.7355870020964361</v>
      </c>
      <c r="F152" s="21">
        <f>IF(OR($A152="",$B152="",$C152=""),"",B152*'MPTO_working_3-way'!$I151)</f>
        <v>3.6844145774101835</v>
      </c>
      <c r="G152" s="22">
        <f>IF(OR($A152="",$B152="",$C152=""),"",C152*'MPTO_working_3-way'!$I151)</f>
        <v>2.169710806697108</v>
      </c>
      <c r="H152" s="17">
        <f>IF(OR($A152="",$B152="",$C152=""),"",'MPTO_working_3-way'!E151)</f>
        <v>3.7571888431312606</v>
      </c>
      <c r="I152" s="21">
        <f>IF(OR($A152="",$B152="",$C152=""),"",'MPTO_working_3-way'!F151)</f>
        <v>3.7042303464416158</v>
      </c>
      <c r="J152" s="22">
        <f>IF(OR($A152="",$B152="",$C152=""),"",'MPTO_working_3-way'!G151)</f>
        <v>2.1557208745627703</v>
      </c>
      <c r="K152" s="17">
        <f>IF(OR($A152="",$B152="",$C152=""),"",'OddsRatio_working_3-way'!H151)</f>
        <v>3.7480845345929898</v>
      </c>
      <c r="L152" s="21">
        <f>IF(OR($A152="",$B152="",$C152=""),"",'OddsRatio_working_3-way'!I151)</f>
        <v>3.6962338829968964</v>
      </c>
      <c r="M152" s="22">
        <f>IF(OR($A152="",$B152="",$C152=""),"",'OddsRatio_working_3-way'!J151)</f>
        <v>2.1614545957525095</v>
      </c>
      <c r="N152" s="23">
        <f t="shared" si="42"/>
        <v>26.769554542265872</v>
      </c>
      <c r="O152" s="24">
        <f t="shared" si="43"/>
        <v>27.141353910908457</v>
      </c>
      <c r="P152" s="24">
        <f t="shared" si="44"/>
        <v>46.089091546825678</v>
      </c>
      <c r="Q152" t="s">
        <v>370</v>
      </c>
      <c r="R152" t="s">
        <v>371</v>
      </c>
      <c r="S152" t="s">
        <v>462</v>
      </c>
      <c r="T152" s="35">
        <v>100</v>
      </c>
      <c r="U152" s="35">
        <f t="shared" si="45"/>
        <v>52.606635071090047</v>
      </c>
      <c r="V152" s="35">
        <f t="shared" si="46"/>
        <v>73.333333333333329</v>
      </c>
      <c r="W152" s="35">
        <f t="shared" si="47"/>
        <v>71.671388101982998</v>
      </c>
      <c r="X152" s="35">
        <f t="shared" si="48"/>
        <v>54.995278564683673</v>
      </c>
      <c r="Y152" s="35">
        <f t="shared" si="49"/>
        <v>75.721976826926948</v>
      </c>
      <c r="Z152" s="35">
        <f t="shared" si="50"/>
        <v>74.060031595576618</v>
      </c>
      <c r="AA152" s="35">
        <f t="shared" si="51"/>
        <v>-2.3886434935936265</v>
      </c>
      <c r="AB152" s="35">
        <f t="shared" si="52"/>
        <v>-2.3886434935936194</v>
      </c>
      <c r="AC152" s="35">
        <f t="shared" si="53"/>
        <v>-2.3886434935936194</v>
      </c>
      <c r="AD152" s="36"/>
      <c r="AE152" s="36"/>
      <c r="AF152">
        <v>2.04</v>
      </c>
      <c r="AG152">
        <v>1.88</v>
      </c>
      <c r="AI152" s="36"/>
      <c r="AJ152" t="s">
        <v>467</v>
      </c>
      <c r="AK152" s="35"/>
      <c r="AL152" s="35"/>
    </row>
    <row r="153" spans="1:38" ht="15" x14ac:dyDescent="0.25">
      <c r="A153">
        <v>2.11</v>
      </c>
      <c r="B153">
        <v>3.75</v>
      </c>
      <c r="C153">
        <v>3.53</v>
      </c>
      <c r="D153" s="20">
        <f t="shared" si="41"/>
        <v>2.3886434935936229E-2</v>
      </c>
      <c r="E153" s="17">
        <f>IF(OR($A153="",$B153="",$C153=""),"",A153*'MPTO_working_3-way'!$I152)</f>
        <v>2.1604003777148253</v>
      </c>
      <c r="F153" s="21">
        <f>IF(OR($A153="",$B153="",$C153=""),"",B153*'MPTO_working_3-way'!$I152)</f>
        <v>3.8395741310097611</v>
      </c>
      <c r="G153" s="22">
        <f>IF(OR($A153="",$B153="",$C153=""),"",C153*'MPTO_working_3-way'!$I152)</f>
        <v>3.6143191153238545</v>
      </c>
      <c r="H153" s="17">
        <f>IF(OR($A153="",$B153="",$C153=""),"",'MPTO_working_3-way'!E152)</f>
        <v>2.1460539770126128</v>
      </c>
      <c r="I153" s="21">
        <f>IF(OR($A153="",$B153="",$C153=""),"",'MPTO_working_3-way'!F152)</f>
        <v>3.8654136907816672</v>
      </c>
      <c r="J153" s="22">
        <f>IF(OR($A153="",$B153="",$C153=""),"",'MPTO_working_3-way'!G152)</f>
        <v>3.6320847235572105</v>
      </c>
      <c r="K153" s="17">
        <f>IF(OR($A153="",$B153="",$C153=""),"",'OddsRatio_working_3-way'!H152)</f>
        <v>2.1519237648402147</v>
      </c>
      <c r="L153" s="21">
        <f>IF(OR($A153="",$B153="",$C153=""),"",'OddsRatio_working_3-way'!I152)</f>
        <v>3.8538651831626938</v>
      </c>
      <c r="M153" s="22">
        <f>IF(OR($A153="",$B153="",$C153=""),"",'OddsRatio_working_3-way'!J152)</f>
        <v>3.6255559685096785</v>
      </c>
      <c r="N153" s="23">
        <f t="shared" si="42"/>
        <v>46.287716402723241</v>
      </c>
      <c r="O153" s="24">
        <f t="shared" si="43"/>
        <v>26.044555095932271</v>
      </c>
      <c r="P153" s="24">
        <f t="shared" si="44"/>
        <v>27.667728501344484</v>
      </c>
      <c r="Q153" t="s">
        <v>372</v>
      </c>
      <c r="R153" t="s">
        <v>373</v>
      </c>
      <c r="S153" t="s">
        <v>462</v>
      </c>
      <c r="T153" s="35">
        <v>100</v>
      </c>
      <c r="U153" s="35">
        <f t="shared" si="45"/>
        <v>51.219512195121943</v>
      </c>
      <c r="V153" s="35">
        <f t="shared" si="46"/>
        <v>71.83098591549296</v>
      </c>
      <c r="W153" s="35">
        <f t="shared" si="47"/>
        <v>74.683544303797461</v>
      </c>
      <c r="X153" s="35">
        <f t="shared" si="48"/>
        <v>53.485469780709572</v>
      </c>
      <c r="Y153" s="35">
        <f t="shared" si="49"/>
        <v>74.096943501080574</v>
      </c>
      <c r="Z153" s="35">
        <f t="shared" si="50"/>
        <v>76.94950188938509</v>
      </c>
      <c r="AA153" s="35">
        <f t="shared" si="51"/>
        <v>-2.2659575855876284</v>
      </c>
      <c r="AB153" s="35">
        <f t="shared" si="52"/>
        <v>-2.2659575855876142</v>
      </c>
      <c r="AC153" s="35">
        <f t="shared" si="53"/>
        <v>-2.2659575855876284</v>
      </c>
      <c r="AD153" s="36"/>
      <c r="AE153" s="36"/>
      <c r="AF153">
        <v>1.88</v>
      </c>
      <c r="AG153">
        <v>2.02</v>
      </c>
      <c r="AI153" s="36"/>
      <c r="AJ153" t="s">
        <v>467</v>
      </c>
      <c r="AK153" s="35"/>
      <c r="AL153" s="35"/>
    </row>
    <row r="154" spans="1:38" s="35" customFormat="1" ht="15" x14ac:dyDescent="0.25">
      <c r="A154">
        <v>2.0499999999999998</v>
      </c>
      <c r="B154">
        <v>3.55</v>
      </c>
      <c r="C154">
        <v>3.95</v>
      </c>
      <c r="D154" s="20">
        <f t="shared" si="41"/>
        <v>2.2659575855876302E-2</v>
      </c>
      <c r="E154" s="17">
        <f>IF(OR($A154="",$B154="",$C154=""),"",A154*'MPTO_working_3-way'!$I153)</f>
        <v>2.096452130504546</v>
      </c>
      <c r="F154" s="21">
        <f>IF(OR($A154="",$B154="",$C154=""),"",B154*'MPTO_working_3-way'!$I153)</f>
        <v>3.6304414942883607</v>
      </c>
      <c r="G154" s="22">
        <f>IF(OR($A154="",$B154="",$C154=""),"",C154*'MPTO_working_3-way'!$I153)</f>
        <v>4.0395053246307118</v>
      </c>
      <c r="H154" s="17">
        <f>IF(OR($A154="",$B154="",$C154=""),"",'MPTO_working_3-way'!E153)</f>
        <v>2.0822415182492322</v>
      </c>
      <c r="I154" s="21">
        <f>IF(OR($A154="",$B154="",$C154=""),"",'MPTO_working_3-way'!F153)</f>
        <v>3.6478118109861524</v>
      </c>
      <c r="J154" s="22">
        <f>IF(OR($A154="",$B154="",$C154=""),"",'MPTO_working_3-way'!G153)</f>
        <v>4.0714728325336838</v>
      </c>
      <c r="K154" s="17">
        <f>IF(OR($A154="",$B154="",$C154=""),"",'OddsRatio_working_3-way'!H153)</f>
        <v>2.0879692933789382</v>
      </c>
      <c r="L154" s="21">
        <f>IF(OR($A154="",$B154="",$C154=""),"",'OddsRatio_working_3-way'!I153)</f>
        <v>3.6422111410631364</v>
      </c>
      <c r="M154" s="22">
        <f>IF(OR($A154="",$B154="",$C154=""),"",'OddsRatio_working_3-way'!J153)</f>
        <v>4.0566756337789238</v>
      </c>
      <c r="N154" s="23">
        <f t="shared" si="42"/>
        <v>47.699634322646489</v>
      </c>
      <c r="O154" s="24">
        <f t="shared" si="43"/>
        <v>27.544859256739517</v>
      </c>
      <c r="P154" s="24">
        <f t="shared" si="44"/>
        <v>24.755506420613994</v>
      </c>
      <c r="Q154" t="s">
        <v>374</v>
      </c>
      <c r="R154" t="s">
        <v>375</v>
      </c>
      <c r="S154" t="s">
        <v>462</v>
      </c>
      <c r="T154" s="35">
        <v>100</v>
      </c>
      <c r="U154" s="35">
        <f t="shared" si="45"/>
        <v>30.069930069930074</v>
      </c>
      <c r="V154" s="35">
        <f t="shared" si="46"/>
        <v>78.632478632478637</v>
      </c>
      <c r="W154" s="35">
        <f t="shared" si="47"/>
        <v>88.851727982162771</v>
      </c>
      <c r="X154" s="35">
        <f t="shared" si="48"/>
        <v>32.515793385358606</v>
      </c>
      <c r="Y154" s="35">
        <f t="shared" si="49"/>
        <v>81.078341947907177</v>
      </c>
      <c r="Z154" s="35">
        <f t="shared" si="50"/>
        <v>91.29759129759131</v>
      </c>
      <c r="AA154" s="35">
        <f t="shared" si="51"/>
        <v>-2.4458633154285323</v>
      </c>
      <c r="AB154" s="35">
        <f t="shared" si="52"/>
        <v>-2.4458633154285394</v>
      </c>
      <c r="AC154" s="35">
        <f t="shared" si="53"/>
        <v>-2.4458633154285394</v>
      </c>
      <c r="AD154" s="36"/>
      <c r="AE154" s="36"/>
      <c r="AF154">
        <v>2.04</v>
      </c>
      <c r="AG154">
        <v>1.87</v>
      </c>
      <c r="AH154" s="36"/>
      <c r="AI154" s="36"/>
      <c r="AJ154" t="s">
        <v>467</v>
      </c>
    </row>
    <row r="155" spans="1:38" ht="15" x14ac:dyDescent="0.25">
      <c r="A155">
        <v>1.43</v>
      </c>
      <c r="B155">
        <v>4.68</v>
      </c>
      <c r="C155">
        <v>8.9700000000000006</v>
      </c>
      <c r="D155" s="20">
        <f t="shared" si="41"/>
        <v>2.4458633154285314E-2</v>
      </c>
      <c r="E155" s="17">
        <f>IF(OR($A155="",$B155="",$C155=""),"",A155*'MPTO_working_3-way'!$I154)</f>
        <v>1.4649758454106279</v>
      </c>
      <c r="F155" s="21">
        <f>IF(OR($A155="",$B155="",$C155=""),"",B155*'MPTO_working_3-way'!$I154)</f>
        <v>4.7944664031620547</v>
      </c>
      <c r="G155" s="22">
        <f>IF(OR($A155="",$B155="",$C155=""),"",C155*'MPTO_working_3-way'!$I154)</f>
        <v>9.1893939393939394</v>
      </c>
      <c r="H155" s="17">
        <f>IF(OR($A155="",$B155="",$C155=""),"",'MPTO_working_3-way'!E154)</f>
        <v>1.4468684827945777</v>
      </c>
      <c r="I155" s="21">
        <f>IF(OR($A155="",$B155="",$C155=""),"",'MPTO_working_3-way'!F154)</f>
        <v>4.8656511971946745</v>
      </c>
      <c r="J155" s="22">
        <f>IF(OR($A155="",$B155="",$C155=""),"",'MPTO_working_3-way'!G154)</f>
        <v>9.6777462946817803</v>
      </c>
      <c r="K155" s="17">
        <f>IF(OR($A155="",$B155="",$C155=""),"",'OddsRatio_working_3-way'!H154)</f>
        <v>1.4527193151826958</v>
      </c>
      <c r="L155" s="21">
        <f>IF(OR($A155="",$B155="",$C155=""),"",'OddsRatio_working_3-way'!I154)</f>
        <v>4.8744350694705147</v>
      </c>
      <c r="M155" s="22">
        <f>IF(OR($A155="",$B155="",$C155=""),"",'OddsRatio_working_3-way'!J154)</f>
        <v>9.3910998651304389</v>
      </c>
      <c r="N155" s="23">
        <f t="shared" si="42"/>
        <v>68.260511129431166</v>
      </c>
      <c r="O155" s="24">
        <f t="shared" si="43"/>
        <v>20.857378400659524</v>
      </c>
      <c r="P155" s="24">
        <f t="shared" si="44"/>
        <v>10.882110469909316</v>
      </c>
      <c r="Q155" t="s">
        <v>376</v>
      </c>
      <c r="R155" t="s">
        <v>377</v>
      </c>
      <c r="S155" t="s">
        <v>462</v>
      </c>
      <c r="T155" s="35">
        <v>100</v>
      </c>
      <c r="U155" s="35">
        <f t="shared" si="45"/>
        <v>84.591679506933744</v>
      </c>
      <c r="V155" s="35">
        <f t="shared" si="46"/>
        <v>79.166666666666671</v>
      </c>
      <c r="W155" s="35">
        <f t="shared" si="47"/>
        <v>33.774834437086092</v>
      </c>
      <c r="X155" s="35">
        <f t="shared" si="48"/>
        <v>87.058498896247244</v>
      </c>
      <c r="Y155" s="35">
        <f t="shared" si="49"/>
        <v>81.633486055980171</v>
      </c>
      <c r="Z155" s="35">
        <f t="shared" si="50"/>
        <v>36.241653826399592</v>
      </c>
      <c r="AA155" s="35">
        <f t="shared" si="51"/>
        <v>-2.4668193893134998</v>
      </c>
      <c r="AB155" s="35">
        <f t="shared" si="52"/>
        <v>-2.4668193893134998</v>
      </c>
      <c r="AC155" s="35">
        <f t="shared" si="53"/>
        <v>-2.4668193893134998</v>
      </c>
      <c r="AD155" s="36"/>
      <c r="AE155" s="36"/>
      <c r="AF155">
        <v>1.98</v>
      </c>
      <c r="AG155">
        <v>1.93</v>
      </c>
      <c r="AI155" s="36"/>
      <c r="AJ155" t="s">
        <v>467</v>
      </c>
      <c r="AK155" s="35"/>
      <c r="AL155" s="35"/>
    </row>
    <row r="156" spans="1:38" ht="15" x14ac:dyDescent="0.25">
      <c r="A156">
        <v>6.49</v>
      </c>
      <c r="B156">
        <v>4.8</v>
      </c>
      <c r="C156">
        <v>1.51</v>
      </c>
      <c r="D156" s="20">
        <f t="shared" si="41"/>
        <v>2.4668193893135015E-2</v>
      </c>
      <c r="E156" s="17">
        <f>IF(OR($A156="",$B156="",$C156=""),"",A156*'MPTO_working_3-way'!$I155)</f>
        <v>6.6500965783664467</v>
      </c>
      <c r="F156" s="21">
        <f>IF(OR($A156="",$B156="",$C156=""),"",B156*'MPTO_working_3-way'!$I155)</f>
        <v>4.9184073306870477</v>
      </c>
      <c r="G156" s="22">
        <f>IF(OR($A156="",$B156="",$C156=""),"",C156*'MPTO_working_3-way'!$I155)</f>
        <v>1.5472489727786338</v>
      </c>
      <c r="H156" s="17">
        <f>IF(OR($A156="",$B156="",$C156=""),"",'MPTO_working_3-way'!E155)</f>
        <v>6.8558669466303792</v>
      </c>
      <c r="I156" s="21">
        <f>IF(OR($A156="",$B156="",$C156=""),"",'MPTO_working_3-way'!F155)</f>
        <v>4.9972364773656022</v>
      </c>
      <c r="J156" s="22">
        <f>IF(OR($A156="",$B156="",$C156=""),"",'MPTO_working_3-way'!G155)</f>
        <v>1.5289843656719573</v>
      </c>
      <c r="K156" s="17">
        <f>IF(OR($A156="",$B156="",$C156=""),"",'OddsRatio_working_3-way'!H155)</f>
        <v>6.7587209793275775</v>
      </c>
      <c r="L156" s="21">
        <f>IF(OR($A156="",$B156="",$C156=""),"",'OddsRatio_working_3-way'!I155)</f>
        <v>4.9859999492613456</v>
      </c>
      <c r="M156" s="22">
        <f>IF(OR($A156="",$B156="",$C156=""),"",'OddsRatio_working_3-way'!J155)</f>
        <v>1.534963151085075</v>
      </c>
      <c r="N156" s="23">
        <f t="shared" si="42"/>
        <v>15.037375596214927</v>
      </c>
      <c r="O156" s="24">
        <f t="shared" si="43"/>
        <v>20.331784920715602</v>
      </c>
      <c r="P156" s="24">
        <f t="shared" si="44"/>
        <v>64.630839483069465</v>
      </c>
      <c r="Q156" t="s">
        <v>378</v>
      </c>
      <c r="R156" t="s">
        <v>379</v>
      </c>
      <c r="S156" t="s">
        <v>462</v>
      </c>
      <c r="T156" s="35">
        <v>100</v>
      </c>
      <c r="U156" s="35">
        <f t="shared" si="45"/>
        <v>22.480620155038757</v>
      </c>
      <c r="V156" s="35">
        <f t="shared" si="46"/>
        <v>81.096408317580341</v>
      </c>
      <c r="W156" s="35">
        <f t="shared" si="47"/>
        <v>90.291262135922324</v>
      </c>
      <c r="X156" s="35">
        <f t="shared" si="48"/>
        <v>28.612329546497328</v>
      </c>
      <c r="Y156" s="35">
        <f t="shared" si="49"/>
        <v>87.228117709038898</v>
      </c>
      <c r="Z156" s="35">
        <f t="shared" si="50"/>
        <v>96.422971527380895</v>
      </c>
      <c r="AA156" s="35">
        <f t="shared" si="51"/>
        <v>-6.1317093914585712</v>
      </c>
      <c r="AB156" s="35">
        <f t="shared" si="52"/>
        <v>-6.131709391458557</v>
      </c>
      <c r="AC156" s="35">
        <f t="shared" si="53"/>
        <v>-6.1317093914585712</v>
      </c>
      <c r="AD156" s="36"/>
      <c r="AE156" s="36"/>
      <c r="AF156">
        <v>1.61</v>
      </c>
      <c r="AG156">
        <v>2.44</v>
      </c>
      <c r="AI156" s="36"/>
      <c r="AJ156" t="s">
        <v>467</v>
      </c>
      <c r="AK156" s="35"/>
      <c r="AL156" s="35"/>
    </row>
    <row r="157" spans="1:38" ht="15" x14ac:dyDescent="0.25">
      <c r="A157">
        <v>1.29</v>
      </c>
      <c r="B157">
        <v>5.29</v>
      </c>
      <c r="C157">
        <v>10.3</v>
      </c>
      <c r="D157" s="20">
        <f t="shared" si="41"/>
        <v>6.131709391458573E-2</v>
      </c>
      <c r="E157" s="17">
        <f>IF(OR($A157="",$B157="",$C157=""),"",A157*'MPTO_working_3-way'!$I156)</f>
        <v>1.3690990511498156</v>
      </c>
      <c r="F157" s="21">
        <f>IF(OR($A157="",$B157="",$C157=""),"",B157*'MPTO_working_3-way'!$I156)</f>
        <v>5.6143674268081583</v>
      </c>
      <c r="G157" s="22">
        <f>IF(OR($A157="",$B157="",$C157=""),"",C157*'MPTO_working_3-way'!$I156)</f>
        <v>10.931566067320233</v>
      </c>
      <c r="H157" s="17">
        <f>IF(OR($A157="",$B157="",$C157=""),"",'MPTO_working_3-way'!E156)</f>
        <v>1.324933665252644</v>
      </c>
      <c r="I157" s="21">
        <f>IF(OR($A157="",$B157="",$C157=""),"",'MPTO_working_3-way'!F156)</f>
        <v>5.9313076687013897</v>
      </c>
      <c r="J157" s="22">
        <f>IF(OR($A157="",$B157="",$C157=""),"",'MPTO_working_3-way'!G156)</f>
        <v>13.046595716114474</v>
      </c>
      <c r="K157" s="17">
        <f>IF(OR($A157="",$B157="",$C157=""),"",'OddsRatio_working_3-way'!H156)</f>
        <v>1.3367619235778248</v>
      </c>
      <c r="L157" s="21">
        <f>IF(OR($A157="",$B157="",$C157=""),"",'OddsRatio_working_3-way'!I156)</f>
        <v>5.9817539729271223</v>
      </c>
      <c r="M157" s="22">
        <f>IF(OR($A157="",$B157="",$C157=""),"",'OddsRatio_working_3-way'!J156)</f>
        <v>11.799606514737118</v>
      </c>
      <c r="N157" s="23">
        <f t="shared" si="42"/>
        <v>73.04073428143613</v>
      </c>
      <c r="O157" s="24">
        <f t="shared" si="43"/>
        <v>17.811445599820907</v>
      </c>
      <c r="P157" s="24">
        <f t="shared" si="44"/>
        <v>9.1478201187429704</v>
      </c>
      <c r="Q157" t="s">
        <v>380</v>
      </c>
      <c r="R157" t="s">
        <v>381</v>
      </c>
      <c r="S157" t="s">
        <v>462</v>
      </c>
      <c r="T157" s="35">
        <v>100</v>
      </c>
      <c r="U157" s="35">
        <f t="shared" si="45"/>
        <v>27.536231884057976</v>
      </c>
      <c r="V157" s="35">
        <f t="shared" si="46"/>
        <v>78.494623655913983</v>
      </c>
      <c r="W157" s="35">
        <f t="shared" si="47"/>
        <v>87.745098039215677</v>
      </c>
      <c r="X157" s="35">
        <f t="shared" si="48"/>
        <v>33.760278304870333</v>
      </c>
      <c r="Y157" s="35">
        <f t="shared" si="49"/>
        <v>84.718670076726355</v>
      </c>
      <c r="Z157" s="35">
        <f t="shared" si="50"/>
        <v>93.969144460028062</v>
      </c>
      <c r="AA157" s="35">
        <f t="shared" si="51"/>
        <v>-6.2240464208123569</v>
      </c>
      <c r="AB157" s="35">
        <f t="shared" si="52"/>
        <v>-6.2240464208123711</v>
      </c>
      <c r="AC157" s="35">
        <f t="shared" si="53"/>
        <v>-6.2240464208123853</v>
      </c>
      <c r="AD157" s="36"/>
      <c r="AE157" s="36"/>
      <c r="AF157">
        <v>1.81</v>
      </c>
      <c r="AG157">
        <v>2</v>
      </c>
      <c r="AI157" s="36"/>
      <c r="AJ157" t="s">
        <v>468</v>
      </c>
      <c r="AK157" s="35"/>
      <c r="AL157" s="35"/>
    </row>
    <row r="158" spans="1:38" ht="15" x14ac:dyDescent="0.25">
      <c r="A158">
        <v>1.38</v>
      </c>
      <c r="B158">
        <v>4.6500000000000004</v>
      </c>
      <c r="C158">
        <v>8.16</v>
      </c>
      <c r="D158" s="20">
        <f t="shared" si="41"/>
        <v>6.2240464208123791E-2</v>
      </c>
      <c r="E158" s="17">
        <f>IF(OR($A158="",$B158="",$C158=""),"",A158*'MPTO_working_3-way'!$I157)</f>
        <v>1.4658918406072108</v>
      </c>
      <c r="F158" s="21">
        <f>IF(OR($A158="",$B158="",$C158=""),"",B158*'MPTO_working_3-way'!$I157)</f>
        <v>4.9394181585677757</v>
      </c>
      <c r="G158" s="22">
        <f>IF(OR($A158="",$B158="",$C158=""),"",C158*'MPTO_working_3-way'!$I157)</f>
        <v>8.6678821879382895</v>
      </c>
      <c r="H158" s="17">
        <f>IF(OR($A158="",$B158="",$C158=""),"",'MPTO_working_3-way'!E157)</f>
        <v>1.4206747908981692</v>
      </c>
      <c r="I158" s="21">
        <f>IF(OR($A158="",$B158="",$C158=""),"",'MPTO_working_3-way'!F157)</f>
        <v>5.1464965147959019</v>
      </c>
      <c r="J158" s="22">
        <f>IF(OR($A158="",$B158="",$C158=""),"",'MPTO_working_3-way'!G157)</f>
        <v>9.8229706001530825</v>
      </c>
      <c r="K158" s="17">
        <f>IF(OR($A158="",$B158="",$C158=""),"",'OddsRatio_working_3-way'!H157)</f>
        <v>1.4337993678176202</v>
      </c>
      <c r="L158" s="21">
        <f>IF(OR($A158="",$B158="",$C158=""),"",'OddsRatio_working_3-way'!I157)</f>
        <v>5.1667570856166165</v>
      </c>
      <c r="M158" s="22">
        <f>IF(OR($A158="",$B158="",$C158=""),"",'OddsRatio_working_3-way'!J157)</f>
        <v>9.173693351510952</v>
      </c>
      <c r="N158" s="23">
        <f t="shared" si="42"/>
        <v>68.217857027280658</v>
      </c>
      <c r="O158" s="24">
        <f t="shared" si="43"/>
        <v>20.245299504870388</v>
      </c>
      <c r="P158" s="24">
        <f t="shared" si="44"/>
        <v>11.536843467848938</v>
      </c>
      <c r="Q158" t="s">
        <v>382</v>
      </c>
      <c r="R158" t="s">
        <v>383</v>
      </c>
      <c r="S158" t="s">
        <v>462</v>
      </c>
      <c r="T158" s="35">
        <v>100</v>
      </c>
      <c r="U158" s="35">
        <f t="shared" si="45"/>
        <v>19.35483870967742</v>
      </c>
      <c r="V158" s="35">
        <f t="shared" si="46"/>
        <v>83.713355048859938</v>
      </c>
      <c r="W158" s="35">
        <f t="shared" si="47"/>
        <v>90.900818926296623</v>
      </c>
      <c r="X158" s="35">
        <f t="shared" si="48"/>
        <v>25.385826024843432</v>
      </c>
      <c r="Y158" s="35">
        <f t="shared" si="49"/>
        <v>89.744342364025954</v>
      </c>
      <c r="Z158" s="35">
        <f t="shared" si="50"/>
        <v>96.931806241462652</v>
      </c>
      <c r="AA158" s="35">
        <f t="shared" si="51"/>
        <v>-6.0309873151660121</v>
      </c>
      <c r="AB158" s="35">
        <f t="shared" si="52"/>
        <v>-6.0309873151660156</v>
      </c>
      <c r="AC158" s="35">
        <f t="shared" si="53"/>
        <v>-6.0309873151660298</v>
      </c>
      <c r="AD158" s="36"/>
      <c r="AE158" s="36"/>
      <c r="AF158">
        <v>2.02</v>
      </c>
      <c r="AG158">
        <v>1.8</v>
      </c>
      <c r="AI158" s="36"/>
      <c r="AJ158" t="s">
        <v>468</v>
      </c>
      <c r="AK158" s="35"/>
      <c r="AL158" s="35"/>
    </row>
    <row r="159" spans="1:38" ht="15" x14ac:dyDescent="0.25">
      <c r="A159">
        <v>1.24</v>
      </c>
      <c r="B159">
        <v>6.14</v>
      </c>
      <c r="C159">
        <v>10.99</v>
      </c>
      <c r="D159" s="20">
        <f t="shared" si="41"/>
        <v>6.0309873151660032E-2</v>
      </c>
      <c r="E159" s="17">
        <f>IF(OR($A159="",$B159="",$C159=""),"",A159*'MPTO_working_3-way'!$I158)</f>
        <v>1.3147842427080585</v>
      </c>
      <c r="F159" s="21">
        <f>IF(OR($A159="",$B159="",$C159=""),"",B159*'MPTO_working_3-way'!$I158)</f>
        <v>6.5103026211511921</v>
      </c>
      <c r="G159" s="22">
        <f>IF(OR($A159="",$B159="",$C159=""),"",C159*'MPTO_working_3-way'!$I158)</f>
        <v>11.652805505936744</v>
      </c>
      <c r="H159" s="17">
        <f>IF(OR($A159="",$B159="",$C159=""),"",'MPTO_working_3-way'!E158)</f>
        <v>1.2717010670843099</v>
      </c>
      <c r="I159" s="21">
        <f>IF(OR($A159="",$B159="",$C159=""),"",'MPTO_working_3-way'!F158)</f>
        <v>7.0046082671549268</v>
      </c>
      <c r="J159" s="22">
        <f>IF(OR($A159="",$B159="",$C159=""),"",'MPTO_working_3-way'!G158)</f>
        <v>14.106656542169512</v>
      </c>
      <c r="K159" s="17">
        <f>IF(OR($A159="",$B159="",$C159=""),"",'OddsRatio_working_3-way'!H158)</f>
        <v>1.2824556175006396</v>
      </c>
      <c r="L159" s="21">
        <f>IF(OR($A159="",$B159="",$C159=""),"",'OddsRatio_working_3-way'!I158)</f>
        <v>7.0492578081386972</v>
      </c>
      <c r="M159" s="22">
        <f>IF(OR($A159="",$B159="",$C159=""),"",'OddsRatio_working_3-way'!J158)</f>
        <v>12.757215078464125</v>
      </c>
      <c r="N159" s="23">
        <f t="shared" si="42"/>
        <v>76.058106533152696</v>
      </c>
      <c r="O159" s="24">
        <f t="shared" si="43"/>
        <v>15.360269071841914</v>
      </c>
      <c r="P159" s="24">
        <f t="shared" si="44"/>
        <v>8.5816243950053988</v>
      </c>
      <c r="Q159" t="s">
        <v>384</v>
      </c>
      <c r="R159" t="s">
        <v>385</v>
      </c>
      <c r="S159" t="s">
        <v>462</v>
      </c>
      <c r="T159" s="35">
        <v>100</v>
      </c>
      <c r="U159" s="35">
        <f t="shared" si="45"/>
        <v>74.293059125964007</v>
      </c>
      <c r="V159" s="35">
        <f t="shared" si="46"/>
        <v>74.683544303797461</v>
      </c>
      <c r="W159" s="35">
        <f t="shared" si="47"/>
        <v>48.717948717948723</v>
      </c>
      <c r="X159" s="35">
        <f t="shared" si="48"/>
        <v>76.598506978253809</v>
      </c>
      <c r="Y159" s="35">
        <f t="shared" si="49"/>
        <v>76.988992156087278</v>
      </c>
      <c r="Z159" s="35">
        <f t="shared" si="50"/>
        <v>51.023396570238511</v>
      </c>
      <c r="AA159" s="35">
        <f t="shared" si="51"/>
        <v>-2.3054478522898023</v>
      </c>
      <c r="AB159" s="35">
        <f t="shared" si="52"/>
        <v>-2.3054478522898165</v>
      </c>
      <c r="AC159" s="35">
        <f t="shared" si="53"/>
        <v>-2.3054478522897881</v>
      </c>
      <c r="AD159" s="36"/>
      <c r="AE159" s="36"/>
      <c r="AF159">
        <v>1.76</v>
      </c>
      <c r="AG159">
        <v>2.04</v>
      </c>
      <c r="AI159" s="36"/>
      <c r="AJ159" t="s">
        <v>468</v>
      </c>
      <c r="AK159" s="35"/>
      <c r="AL159" s="35"/>
    </row>
    <row r="160" spans="1:38" ht="15" x14ac:dyDescent="0.25">
      <c r="A160">
        <v>3.89</v>
      </c>
      <c r="B160">
        <v>3.95</v>
      </c>
      <c r="C160">
        <v>1.95</v>
      </c>
      <c r="D160" s="20">
        <f t="shared" si="41"/>
        <v>2.3054478522897881E-2</v>
      </c>
      <c r="E160" s="17">
        <f>IF(OR($A160="",$B160="",$C160=""),"",A160*'MPTO_working_3-way'!$I159)</f>
        <v>3.9796819214540728</v>
      </c>
      <c r="F160" s="21">
        <f>IF(OR($A160="",$B160="",$C160=""),"",B160*'MPTO_working_3-way'!$I159)</f>
        <v>4.0410651901654466</v>
      </c>
      <c r="G160" s="22">
        <f>IF(OR($A160="",$B160="",$C160=""),"",C160*'MPTO_working_3-way'!$I159)</f>
        <v>1.9949562331196509</v>
      </c>
      <c r="H160" s="17">
        <f>IF(OR($A160="",$B160="",$C160=""),"",'MPTO_working_3-way'!E159)</f>
        <v>4.0098709780309116</v>
      </c>
      <c r="I160" s="21">
        <f>IF(OR($A160="",$B160="",$C160=""),"",'MPTO_working_3-way'!F159)</f>
        <v>4.0736560887983506</v>
      </c>
      <c r="J160" s="22">
        <f>IF(OR($A160="",$B160="",$C160=""),"",'MPTO_working_3-way'!G159)</f>
        <v>1.9796661103858595</v>
      </c>
      <c r="K160" s="17">
        <f>IF(OR($A160="",$B160="",$C160=""),"",'OddsRatio_working_3-way'!H159)</f>
        <v>3.9983214906671045</v>
      </c>
      <c r="L160" s="21">
        <f>IF(OR($A160="",$B160="",$C160=""),"",'OddsRatio_working_3-way'!I159)</f>
        <v>4.0605703797466992</v>
      </c>
      <c r="M160" s="22">
        <f>IF(OR($A160="",$B160="",$C160=""),"",'OddsRatio_working_3-way'!J159)</f>
        <v>1.9856074104269026</v>
      </c>
      <c r="N160" s="23">
        <f t="shared" si="42"/>
        <v>25.127636322116565</v>
      </c>
      <c r="O160" s="24">
        <f t="shared" si="43"/>
        <v>24.745950707097073</v>
      </c>
      <c r="P160" s="24">
        <f t="shared" si="44"/>
        <v>50.126412970786383</v>
      </c>
      <c r="Q160" t="s">
        <v>386</v>
      </c>
      <c r="R160" t="s">
        <v>387</v>
      </c>
      <c r="S160" t="s">
        <v>462</v>
      </c>
      <c r="T160" s="35">
        <v>100</v>
      </c>
      <c r="U160" s="35">
        <f t="shared" si="45"/>
        <v>25.925925925925924</v>
      </c>
      <c r="V160" s="35">
        <f t="shared" si="46"/>
        <v>82.425307557117748</v>
      </c>
      <c r="W160" s="35">
        <f t="shared" si="47"/>
        <v>88.974641675854457</v>
      </c>
      <c r="X160" s="35">
        <f t="shared" si="48"/>
        <v>28.600050767027785</v>
      </c>
      <c r="Y160" s="35">
        <f t="shared" si="49"/>
        <v>85.099432398219605</v>
      </c>
      <c r="Z160" s="35">
        <f t="shared" si="50"/>
        <v>91.648766516956314</v>
      </c>
      <c r="AA160" s="35">
        <f t="shared" si="51"/>
        <v>-2.674124841101861</v>
      </c>
      <c r="AB160" s="35">
        <f t="shared" si="52"/>
        <v>-2.6741248411018574</v>
      </c>
      <c r="AC160" s="35">
        <f t="shared" si="53"/>
        <v>-2.6741248411018574</v>
      </c>
      <c r="AD160" s="36"/>
      <c r="AE160" s="36"/>
      <c r="AF160">
        <v>1.71</v>
      </c>
      <c r="AG160">
        <v>2.25</v>
      </c>
      <c r="AI160" s="36"/>
      <c r="AJ160" t="s">
        <v>477</v>
      </c>
      <c r="AK160" s="35"/>
      <c r="AL160" s="35"/>
    </row>
    <row r="161" spans="1:38" ht="15" x14ac:dyDescent="0.25">
      <c r="A161">
        <v>1.35</v>
      </c>
      <c r="B161">
        <v>5.69</v>
      </c>
      <c r="C161">
        <v>9.07</v>
      </c>
      <c r="D161" s="20">
        <f t="shared" si="41"/>
        <v>2.6741248411018548E-2</v>
      </c>
      <c r="E161" s="17">
        <f>IF(OR($A161="",$B161="",$C161=""),"",A161*'MPTO_working_3-way'!$I160)</f>
        <v>1.3861006853548752</v>
      </c>
      <c r="F161" s="21">
        <f>IF(OR($A161="",$B161="",$C161=""),"",B161*'MPTO_working_3-way'!$I160)</f>
        <v>5.842157703458696</v>
      </c>
      <c r="G161" s="22">
        <f>IF(OR($A161="",$B161="",$C161=""),"",C161*'MPTO_working_3-way'!$I160)</f>
        <v>9.3125431230879379</v>
      </c>
      <c r="H161" s="17">
        <f>IF(OR($A161="",$B161="",$C161=""),"",'MPTO_working_3-way'!E160)</f>
        <v>1.3664431784130686</v>
      </c>
      <c r="I161" s="21">
        <f>IF(OR($A161="",$B161="",$C161=""),"",'MPTO_working_3-way'!F160)</f>
        <v>5.9940116841201014</v>
      </c>
      <c r="J161" s="22">
        <f>IF(OR($A161="",$B161="",$C161=""),"",'MPTO_working_3-way'!G160)</f>
        <v>9.8677880433332916</v>
      </c>
      <c r="K161" s="17">
        <f>IF(OR($A161="",$B161="",$C161=""),"",'OddsRatio_working_3-way'!H160)</f>
        <v>1.3723174007873564</v>
      </c>
      <c r="L161" s="21">
        <f>IF(OR($A161="",$B161="",$C161=""),"",'OddsRatio_working_3-way'!I160)</f>
        <v>5.9890531705505783</v>
      </c>
      <c r="M161" s="22">
        <f>IF(OR($A161="",$B161="",$C161=""),"",'OddsRatio_working_3-way'!J160)</f>
        <v>9.5845754981541909</v>
      </c>
      <c r="N161" s="23">
        <f t="shared" si="42"/>
        <v>72.144831220826916</v>
      </c>
      <c r="O161" s="24">
        <f t="shared" si="43"/>
        <v>17.116963470670711</v>
      </c>
      <c r="P161" s="24">
        <f t="shared" si="44"/>
        <v>10.738205308502357</v>
      </c>
      <c r="Q161" t="s">
        <v>388</v>
      </c>
      <c r="R161" t="s">
        <v>389</v>
      </c>
      <c r="S161" t="s">
        <v>462</v>
      </c>
      <c r="T161" s="35">
        <v>100</v>
      </c>
      <c r="U161" s="35">
        <f t="shared" si="45"/>
        <v>65.156794425087099</v>
      </c>
      <c r="V161" s="35">
        <f t="shared" si="46"/>
        <v>72.29916897506925</v>
      </c>
      <c r="W161" s="35">
        <f t="shared" si="47"/>
        <v>60.317460317460316</v>
      </c>
      <c r="X161" s="35">
        <f t="shared" si="48"/>
        <v>67.383370707470419</v>
      </c>
      <c r="Y161" s="35">
        <f t="shared" si="49"/>
        <v>74.52574525745257</v>
      </c>
      <c r="Z161" s="35">
        <f t="shared" si="50"/>
        <v>62.544036599843643</v>
      </c>
      <c r="AA161" s="35">
        <f t="shared" si="51"/>
        <v>-2.2265762823833199</v>
      </c>
      <c r="AB161" s="35">
        <f t="shared" si="52"/>
        <v>-2.2265762823833199</v>
      </c>
      <c r="AC161" s="35">
        <f t="shared" si="53"/>
        <v>-2.2265762823833271</v>
      </c>
      <c r="AD161" s="36"/>
      <c r="AE161" s="36"/>
      <c r="AF161">
        <v>1.53</v>
      </c>
      <c r="AG161">
        <v>2.65</v>
      </c>
      <c r="AI161" s="36"/>
      <c r="AJ161" t="s">
        <v>477</v>
      </c>
      <c r="AK161" s="35"/>
      <c r="AL161" s="35"/>
    </row>
    <row r="162" spans="1:38" ht="15" x14ac:dyDescent="0.25">
      <c r="A162">
        <v>2.87</v>
      </c>
      <c r="B162">
        <v>3.61</v>
      </c>
      <c r="C162">
        <v>2.52</v>
      </c>
      <c r="D162" s="20">
        <f t="shared" si="41"/>
        <v>2.2265762823833191E-2</v>
      </c>
      <c r="E162" s="17">
        <f>IF(OR($A162="",$B162="",$C162=""),"",A162*'MPTO_working_3-way'!$I161)</f>
        <v>2.9339027393044015</v>
      </c>
      <c r="F162" s="21">
        <f>IF(OR($A162="",$B162="",$C162=""),"",B162*'MPTO_working_3-way'!$I161)</f>
        <v>3.6903794037940378</v>
      </c>
      <c r="G162" s="22">
        <f>IF(OR($A162="",$B162="",$C162=""),"",C162*'MPTO_working_3-way'!$I161)</f>
        <v>2.5761097223160596</v>
      </c>
      <c r="H162" s="17">
        <f>IF(OR($A162="",$B162="",$C162=""),"",'MPTO_working_3-way'!E161)</f>
        <v>2.9324641643377243</v>
      </c>
      <c r="I162" s="21">
        <f>IF(OR($A162="",$B162="",$C162=""),"",'MPTO_working_3-way'!F161)</f>
        <v>3.7093860805316798</v>
      </c>
      <c r="J162" s="22">
        <f>IF(OR($A162="",$B162="",$C162=""),"",'MPTO_working_3-way'!G161)</f>
        <v>2.5680304926132345</v>
      </c>
      <c r="K162" s="17">
        <f>IF(OR($A162="",$B162="",$C162=""),"",'OddsRatio_working_3-way'!H161)</f>
        <v>2.933854509847067</v>
      </c>
      <c r="L162" s="21">
        <f>IF(OR($A162="",$B162="",$C162=""),"",'OddsRatio_working_3-way'!I161)</f>
        <v>3.6991231394122153</v>
      </c>
      <c r="M162" s="22">
        <f>IF(OR($A162="",$B162="",$C162=""),"",'OddsRatio_working_3-way'!J161)</f>
        <v>2.5719031309986846</v>
      </c>
      <c r="N162" s="23">
        <f t="shared" si="42"/>
        <v>34.084292795509981</v>
      </c>
      <c r="O162" s="24">
        <f t="shared" si="43"/>
        <v>27.097484854048098</v>
      </c>
      <c r="P162" s="24">
        <f t="shared" si="44"/>
        <v>38.818222350441921</v>
      </c>
      <c r="Q162" t="s">
        <v>390</v>
      </c>
      <c r="R162" t="s">
        <v>391</v>
      </c>
      <c r="S162" t="s">
        <v>462</v>
      </c>
      <c r="T162" s="35">
        <v>100</v>
      </c>
      <c r="U162" s="35">
        <f t="shared" si="45"/>
        <v>55.55555555555555</v>
      </c>
      <c r="V162" s="35">
        <f t="shared" si="46"/>
        <v>71.264367816091948</v>
      </c>
      <c r="W162" s="35">
        <f t="shared" si="47"/>
        <v>70.930232558139537</v>
      </c>
      <c r="X162" s="35">
        <f t="shared" si="48"/>
        <v>57.805399625768516</v>
      </c>
      <c r="Y162" s="35">
        <f t="shared" si="49"/>
        <v>73.514211886304921</v>
      </c>
      <c r="Z162" s="35">
        <f t="shared" si="50"/>
        <v>73.180076628352481</v>
      </c>
      <c r="AA162" s="35">
        <f t="shared" si="51"/>
        <v>-2.2498440702129656</v>
      </c>
      <c r="AB162" s="35">
        <f t="shared" si="52"/>
        <v>-2.2498440702129727</v>
      </c>
      <c r="AC162" s="35">
        <f t="shared" si="53"/>
        <v>-2.2498440702129443</v>
      </c>
      <c r="AD162" s="36"/>
      <c r="AE162" s="36"/>
      <c r="AF162">
        <v>1.78</v>
      </c>
      <c r="AG162">
        <v>2.15</v>
      </c>
      <c r="AI162" s="36"/>
      <c r="AJ162" t="s">
        <v>477</v>
      </c>
      <c r="AK162" s="35"/>
      <c r="AL162" s="35"/>
    </row>
    <row r="163" spans="1:38" ht="15" x14ac:dyDescent="0.25">
      <c r="A163">
        <v>2.25</v>
      </c>
      <c r="B163">
        <v>3.48</v>
      </c>
      <c r="C163">
        <v>3.44</v>
      </c>
      <c r="D163" s="20">
        <f t="shared" si="41"/>
        <v>2.2498440702129585E-2</v>
      </c>
      <c r="E163" s="17">
        <f>IF(OR($A163="",$B163="",$C163=""),"",A163*'MPTO_working_3-way'!$I162)</f>
        <v>2.3006214915797916</v>
      </c>
      <c r="F163" s="21">
        <f>IF(OR($A163="",$B163="",$C163=""),"",B163*'MPTO_working_3-way'!$I162)</f>
        <v>3.5582945736434111</v>
      </c>
      <c r="G163" s="22">
        <f>IF(OR($A163="",$B163="",$C163=""),"",C163*'MPTO_working_3-way'!$I162)</f>
        <v>3.5173946360153256</v>
      </c>
      <c r="H163" s="17">
        <f>IF(OR($A163="",$B163="",$C163=""),"",'MPTO_working_3-way'!E162)</f>
        <v>2.2886177480202563</v>
      </c>
      <c r="I163" s="21">
        <f>IF(OR($A163="",$B163="",$C163=""),"",'MPTO_working_3-way'!F162)</f>
        <v>3.5732555054391084</v>
      </c>
      <c r="J163" s="22">
        <f>IF(OR($A163="",$B163="",$C163=""),"",'MPTO_working_3-way'!G162)</f>
        <v>3.531095962244363</v>
      </c>
      <c r="K163" s="17">
        <f>IF(OR($A163="",$B163="",$C163=""),"",'OddsRatio_working_3-way'!H162)</f>
        <v>2.293722984043634</v>
      </c>
      <c r="L163" s="21">
        <f>IF(OR($A163="",$B163="",$C163=""),"",'OddsRatio_working_3-way'!I162)</f>
        <v>3.56674640034257</v>
      </c>
      <c r="M163" s="22">
        <f>IF(OR($A163="",$B163="",$C163=""),"",'OddsRatio_working_3-way'!J162)</f>
        <v>3.5253472648531727</v>
      </c>
      <c r="N163" s="23">
        <f t="shared" si="42"/>
        <v>43.466515620234411</v>
      </c>
      <c r="O163" s="24">
        <f t="shared" si="43"/>
        <v>28.103350616530872</v>
      </c>
      <c r="P163" s="24">
        <f t="shared" si="44"/>
        <v>28.430133763234718</v>
      </c>
      <c r="Q163" t="s">
        <v>392</v>
      </c>
      <c r="R163" t="s">
        <v>393</v>
      </c>
      <c r="S163" t="s">
        <v>462</v>
      </c>
      <c r="T163" s="35">
        <v>100</v>
      </c>
      <c r="U163" s="35">
        <f t="shared" si="45"/>
        <v>48.979591836734699</v>
      </c>
      <c r="V163" s="35">
        <f t="shared" si="46"/>
        <v>71.509971509971507</v>
      </c>
      <c r="W163" s="35">
        <f t="shared" si="47"/>
        <v>76.635514018691595</v>
      </c>
      <c r="X163" s="35">
        <f t="shared" si="48"/>
        <v>51.854514471336898</v>
      </c>
      <c r="Y163" s="35">
        <f t="shared" si="49"/>
        <v>74.384894144573721</v>
      </c>
      <c r="Z163" s="35">
        <f t="shared" si="50"/>
        <v>79.510436653293809</v>
      </c>
      <c r="AA163" s="35">
        <f t="shared" si="51"/>
        <v>-2.8749226346021999</v>
      </c>
      <c r="AB163" s="35">
        <f t="shared" si="52"/>
        <v>-2.8749226346022141</v>
      </c>
      <c r="AC163" s="35">
        <f t="shared" si="53"/>
        <v>-2.8749226346022141</v>
      </c>
      <c r="AD163" s="36"/>
      <c r="AE163" s="36"/>
      <c r="AF163">
        <v>1.85</v>
      </c>
      <c r="AG163">
        <v>2.06</v>
      </c>
      <c r="AI163" s="36"/>
      <c r="AJ163" t="s">
        <v>477</v>
      </c>
      <c r="AK163" s="35"/>
      <c r="AL163" s="35"/>
    </row>
    <row r="164" spans="1:38" ht="15" x14ac:dyDescent="0.25">
      <c r="A164">
        <v>1.96</v>
      </c>
      <c r="B164">
        <v>3.51</v>
      </c>
      <c r="C164">
        <v>4.28</v>
      </c>
      <c r="D164" s="20">
        <f t="shared" si="41"/>
        <v>2.8749226346022061E-2</v>
      </c>
      <c r="E164" s="17">
        <f>IF(OR($A164="",$B164="",$C164=""),"",A164*'MPTO_working_3-way'!$I163)</f>
        <v>2.0163484836382031</v>
      </c>
      <c r="F164" s="21">
        <f>IF(OR($A164="",$B164="",$C164=""),"",B164*'MPTO_working_3-way'!$I163)</f>
        <v>3.6109097844745373</v>
      </c>
      <c r="G164" s="22">
        <f>IF(OR($A164="",$B164="",$C164=""),"",C164*'MPTO_working_3-way'!$I163)</f>
        <v>4.4030466887609743</v>
      </c>
      <c r="H164" s="17">
        <f>IF(OR($A164="",$B164="",$C164=""),"",'MPTO_working_3-way'!E163)</f>
        <v>1.9975190566264378</v>
      </c>
      <c r="I164" s="21">
        <f>IF(OR($A164="",$B164="",$C164=""),"",'MPTO_working_3-way'!F163)</f>
        <v>3.6321739639590445</v>
      </c>
      <c r="J164" s="22">
        <f>IF(OR($A164="",$B164="",$C164=""),"",'MPTO_working_3-way'!G163)</f>
        <v>4.4630547009016848</v>
      </c>
      <c r="K164" s="17">
        <f>IF(OR($A164="",$B164="",$C164=""),"",'OddsRatio_working_3-way'!H163)</f>
        <v>2.0049290255588366</v>
      </c>
      <c r="L164" s="21">
        <f>IF(OR($A164="",$B164="",$C164=""),"",'OddsRatio_working_3-way'!I163)</f>
        <v>3.6274706814090418</v>
      </c>
      <c r="M164" s="22">
        <f>IF(OR($A164="",$B164="",$C164=""),"",'OddsRatio_working_3-way'!J163)</f>
        <v>4.4335075039926926</v>
      </c>
      <c r="N164" s="23">
        <f t="shared" si="42"/>
        <v>49.594601732516381</v>
      </c>
      <c r="O164" s="24">
        <f t="shared" si="43"/>
        <v>27.693851679695751</v>
      </c>
      <c r="P164" s="24">
        <f t="shared" si="44"/>
        <v>22.711546587787872</v>
      </c>
      <c r="Q164" t="s">
        <v>394</v>
      </c>
      <c r="R164" t="s">
        <v>395</v>
      </c>
      <c r="S164" t="s">
        <v>462</v>
      </c>
      <c r="T164" s="35">
        <v>100</v>
      </c>
      <c r="U164" s="35">
        <f t="shared" si="45"/>
        <v>63.369963369963365</v>
      </c>
      <c r="V164" s="35">
        <f t="shared" si="46"/>
        <v>67.741935483870961</v>
      </c>
      <c r="W164" s="35">
        <f t="shared" si="47"/>
        <v>66.21621621621621</v>
      </c>
      <c r="X164" s="35">
        <f t="shared" si="48"/>
        <v>66.041848299912814</v>
      </c>
      <c r="Y164" s="35">
        <f t="shared" si="49"/>
        <v>70.413820413820403</v>
      </c>
      <c r="Z164" s="35">
        <f t="shared" si="50"/>
        <v>68.888101146165653</v>
      </c>
      <c r="AA164" s="35">
        <f t="shared" si="51"/>
        <v>-2.6718849299494494</v>
      </c>
      <c r="AB164" s="35">
        <f t="shared" si="52"/>
        <v>-2.6718849299494423</v>
      </c>
      <c r="AC164" s="35">
        <f t="shared" si="53"/>
        <v>-2.6718849299494423</v>
      </c>
      <c r="AD164" s="36"/>
      <c r="AE164" s="36"/>
      <c r="AF164">
        <v>2.15</v>
      </c>
      <c r="AG164">
        <v>1.76</v>
      </c>
      <c r="AI164" s="36"/>
      <c r="AJ164" t="s">
        <v>469</v>
      </c>
      <c r="AK164" s="35"/>
      <c r="AL164" s="35"/>
    </row>
    <row r="165" spans="1:38" ht="15" x14ac:dyDescent="0.25">
      <c r="A165">
        <v>2.73</v>
      </c>
      <c r="B165">
        <v>3.1</v>
      </c>
      <c r="C165">
        <v>2.96</v>
      </c>
      <c r="D165" s="20">
        <f t="shared" si="41"/>
        <v>2.6718849299494529E-2</v>
      </c>
      <c r="E165" s="17">
        <f>IF(OR($A165="",$B165="",$C165=""),"",A165*'MPTO_working_3-way'!$I164)</f>
        <v>2.8029424585876201</v>
      </c>
      <c r="F165" s="21">
        <f>IF(OR($A165="",$B165="",$C165=""),"",B165*'MPTO_working_3-way'!$I164)</f>
        <v>3.1828284328284333</v>
      </c>
      <c r="G165" s="22">
        <f>IF(OR($A165="",$B165="",$C165=""),"",C165*'MPTO_working_3-way'!$I164)</f>
        <v>3.039087793926504</v>
      </c>
      <c r="H165" s="17">
        <f>IF(OR($A165="",$B165="",$C165=""),"",'MPTO_working_3-way'!E164)</f>
        <v>2.7980317722241006</v>
      </c>
      <c r="I165" s="21">
        <f>IF(OR($A165="",$B165="",$C165=""),"",'MPTO_working_3-way'!F164)</f>
        <v>3.1880195545087879</v>
      </c>
      <c r="J165" s="22">
        <f>IF(OR($A165="",$B165="",$C165=""),"",'MPTO_working_3-way'!G164)</f>
        <v>3.0401461507592331</v>
      </c>
      <c r="K165" s="17">
        <f>IF(OR($A165="",$B165="",$C165=""),"",'OddsRatio_working_3-way'!H164)</f>
        <v>2.8003782763970526</v>
      </c>
      <c r="L165" s="21">
        <f>IF(OR($A165="",$B165="",$C165=""),"",'OddsRatio_working_3-way'!I164)</f>
        <v>3.1854302777074044</v>
      </c>
      <c r="M165" s="22">
        <f>IF(OR($A165="",$B165="",$C165=""),"",'OddsRatio_working_3-way'!J164)</f>
        <v>3.0397349258602437</v>
      </c>
      <c r="N165" s="23">
        <f t="shared" si="42"/>
        <v>35.676793754228257</v>
      </c>
      <c r="O165" s="24">
        <f t="shared" si="43"/>
        <v>31.418595790013914</v>
      </c>
      <c r="P165" s="24">
        <f t="shared" si="44"/>
        <v>32.904610455757819</v>
      </c>
      <c r="Q165" t="s">
        <v>396</v>
      </c>
      <c r="R165" t="s">
        <v>397</v>
      </c>
      <c r="S165" t="s">
        <v>462</v>
      </c>
      <c r="T165" s="35">
        <v>100</v>
      </c>
      <c r="U165" s="35">
        <f t="shared" si="45"/>
        <v>64.02877697841727</v>
      </c>
      <c r="V165" s="35">
        <f t="shared" si="46"/>
        <v>67.637540453074436</v>
      </c>
      <c r="W165" s="35">
        <f t="shared" si="47"/>
        <v>65.635738831615114</v>
      </c>
      <c r="X165" s="35">
        <f t="shared" si="48"/>
        <v>66.726720715310449</v>
      </c>
      <c r="Y165" s="35">
        <f t="shared" si="49"/>
        <v>70.335484189967616</v>
      </c>
      <c r="Z165" s="35">
        <f t="shared" si="50"/>
        <v>68.333682568508308</v>
      </c>
      <c r="AA165" s="35">
        <f t="shared" si="51"/>
        <v>-2.6979437368931798</v>
      </c>
      <c r="AB165" s="35">
        <f t="shared" si="52"/>
        <v>-2.6979437368931798</v>
      </c>
      <c r="AC165" s="35">
        <f t="shared" si="53"/>
        <v>-2.697943736893194</v>
      </c>
      <c r="AD165" s="36"/>
      <c r="AE165" s="36"/>
      <c r="AF165">
        <v>2.27</v>
      </c>
      <c r="AG165">
        <v>1.68</v>
      </c>
      <c r="AI165" s="36"/>
      <c r="AJ165" t="s">
        <v>469</v>
      </c>
      <c r="AK165" s="35"/>
      <c r="AL165" s="35"/>
    </row>
    <row r="166" spans="1:38" ht="15" x14ac:dyDescent="0.25">
      <c r="A166">
        <v>2.78</v>
      </c>
      <c r="B166">
        <v>3.09</v>
      </c>
      <c r="C166">
        <v>2.91</v>
      </c>
      <c r="D166" s="20">
        <f t="shared" si="41"/>
        <v>2.6979437368932047E-2</v>
      </c>
      <c r="E166" s="17">
        <f>IF(OR($A166="",$B166="",$C166=""),"",A166*'MPTO_working_3-way'!$I165)</f>
        <v>2.8550028358856308</v>
      </c>
      <c r="F166" s="21">
        <f>IF(OR($A166="",$B166="",$C166=""),"",B166*'MPTO_working_3-way'!$I165)</f>
        <v>3.1733664614699997</v>
      </c>
      <c r="G166" s="22">
        <f>IF(OR($A166="",$B166="",$C166=""),"",C166*'MPTO_working_3-way'!$I165)</f>
        <v>2.9885101627435926</v>
      </c>
      <c r="H166" s="17">
        <f>IF(OR($A166="",$B166="",$C166=""),"",'MPTO_working_3-way'!E165)</f>
        <v>2.8512848156983379</v>
      </c>
      <c r="I166" s="21">
        <f>IF(OR($A166="",$B166="",$C166=""),"",'MPTO_working_3-way'!F165)</f>
        <v>3.1783218143586636</v>
      </c>
      <c r="J166" s="22">
        <f>IF(OR($A166="",$B166="",$C166=""),"",'MPTO_working_3-way'!G165)</f>
        <v>2.9882013925464848</v>
      </c>
      <c r="K166" s="17">
        <f>IF(OR($A166="",$B166="",$C166=""),"",'OddsRatio_working_3-way'!H165)</f>
        <v>2.8530918273543548</v>
      </c>
      <c r="L166" s="21">
        <f>IF(OR($A166="",$B166="",$C166=""),"",'OddsRatio_working_3-way'!I165)</f>
        <v>3.1758213029048337</v>
      </c>
      <c r="M166" s="22">
        <f>IF(OR($A166="",$B166="",$C166=""),"",'OddsRatio_working_3-way'!J165)</f>
        <v>2.9884299945206854</v>
      </c>
      <c r="N166" s="23">
        <f t="shared" si="42"/>
        <v>35.026234910544204</v>
      </c>
      <c r="O166" s="24">
        <f t="shared" si="43"/>
        <v>31.512276068386054</v>
      </c>
      <c r="P166" s="24">
        <f t="shared" si="44"/>
        <v>33.461489021069717</v>
      </c>
      <c r="Q166" t="s">
        <v>398</v>
      </c>
      <c r="R166" t="s">
        <v>399</v>
      </c>
      <c r="S166" t="s">
        <v>462</v>
      </c>
      <c r="T166" s="35">
        <v>100</v>
      </c>
      <c r="U166" s="35">
        <f t="shared" si="45"/>
        <v>44.444444444444443</v>
      </c>
      <c r="V166" s="35">
        <f t="shared" si="46"/>
        <v>73.474801061007966</v>
      </c>
      <c r="W166" s="35">
        <f t="shared" si="47"/>
        <v>79.035639412997895</v>
      </c>
      <c r="X166" s="35">
        <f t="shared" si="48"/>
        <v>47.489559525994139</v>
      </c>
      <c r="Y166" s="35">
        <f t="shared" si="49"/>
        <v>76.519916142557648</v>
      </c>
      <c r="Z166" s="35">
        <f t="shared" si="50"/>
        <v>82.080754494547605</v>
      </c>
      <c r="AA166" s="35">
        <f t="shared" si="51"/>
        <v>-3.0451150815496959</v>
      </c>
      <c r="AB166" s="35">
        <f t="shared" si="52"/>
        <v>-3.0451150815496817</v>
      </c>
      <c r="AC166" s="35">
        <f t="shared" si="53"/>
        <v>-3.0451150815497101</v>
      </c>
      <c r="AD166" s="36"/>
      <c r="AE166" s="36"/>
      <c r="AF166">
        <v>2.09</v>
      </c>
      <c r="AG166">
        <v>1.8</v>
      </c>
      <c r="AI166" s="36"/>
      <c r="AJ166" t="s">
        <v>469</v>
      </c>
      <c r="AK166" s="35"/>
      <c r="AL166" s="35"/>
    </row>
    <row r="167" spans="1:38" ht="15" x14ac:dyDescent="0.25">
      <c r="A167">
        <v>1.8</v>
      </c>
      <c r="B167">
        <v>3.77</v>
      </c>
      <c r="C167">
        <v>4.7699999999999996</v>
      </c>
      <c r="D167" s="20">
        <f t="shared" si="41"/>
        <v>3.0451150815496986E-2</v>
      </c>
      <c r="E167" s="17">
        <f>IF(OR($A167="",$B167="",$C167=""),"",A167*'MPTO_working_3-way'!$I166)</f>
        <v>1.8548120714678946</v>
      </c>
      <c r="F167" s="21">
        <f>IF(OR($A167="",$B167="",$C167=""),"",B167*'MPTO_working_3-way'!$I166)</f>
        <v>3.8848008385744235</v>
      </c>
      <c r="G167" s="22">
        <f>IF(OR($A167="",$B167="",$C167=""),"",C167*'MPTO_working_3-way'!$I166)</f>
        <v>4.9152519893899198</v>
      </c>
      <c r="H167" s="17">
        <f>IF(OR($A167="",$B167="",$C167=""),"",'MPTO_working_3-way'!E166)</f>
        <v>1.8334992981895673</v>
      </c>
      <c r="I167" s="21">
        <f>IF(OR($A167="",$B167="",$C167=""),"",'MPTO_working_3-way'!F166)</f>
        <v>3.9200066848805442</v>
      </c>
      <c r="J167" s="22">
        <f>IF(OR($A167="",$B167="",$C167=""),"",'MPTO_working_3-way'!G166)</f>
        <v>5.0127016278896903</v>
      </c>
      <c r="K167" s="17">
        <f>IF(OR($A167="",$B167="",$C167=""),"",'OddsRatio_working_3-way'!H166)</f>
        <v>1.8414093728000795</v>
      </c>
      <c r="L167" s="21">
        <f>IF(OR($A167="",$B167="",$C167=""),"",'OddsRatio_working_3-way'!I166)</f>
        <v>3.9133799533202733</v>
      </c>
      <c r="M167" s="22">
        <f>IF(OR($A167="",$B167="",$C167=""),"",'OddsRatio_working_3-way'!J166)</f>
        <v>4.9651416693203743</v>
      </c>
      <c r="N167" s="23">
        <f t="shared" si="42"/>
        <v>53.913817759909335</v>
      </c>
      <c r="O167" s="24">
        <f t="shared" si="43"/>
        <v>25.741345349558838</v>
      </c>
      <c r="P167" s="24">
        <f t="shared" si="44"/>
        <v>20.344836890531827</v>
      </c>
      <c r="Q167" t="s">
        <v>400</v>
      </c>
      <c r="R167" t="s">
        <v>401</v>
      </c>
      <c r="S167" t="s">
        <v>462</v>
      </c>
      <c r="T167" s="35">
        <v>100</v>
      </c>
      <c r="U167" s="35">
        <f t="shared" si="45"/>
        <v>66.329966329966325</v>
      </c>
      <c r="V167" s="35">
        <f t="shared" si="46"/>
        <v>67.741935483870961</v>
      </c>
      <c r="W167" s="35">
        <f t="shared" si="47"/>
        <v>63.235294117647051</v>
      </c>
      <c r="X167" s="35">
        <f t="shared" si="48"/>
        <v>69.022770398481967</v>
      </c>
      <c r="Y167" s="35">
        <f t="shared" si="49"/>
        <v>70.434739552386603</v>
      </c>
      <c r="Z167" s="35">
        <f t="shared" si="50"/>
        <v>65.9280981861627</v>
      </c>
      <c r="AA167" s="35">
        <f t="shared" si="51"/>
        <v>-2.6928040685156418</v>
      </c>
      <c r="AB167" s="35">
        <f t="shared" si="52"/>
        <v>-2.6928040685156418</v>
      </c>
      <c r="AC167" s="35">
        <f t="shared" si="53"/>
        <v>-2.6928040685156489</v>
      </c>
      <c r="AD167" s="36"/>
      <c r="AE167" s="36"/>
      <c r="AF167">
        <v>1.87</v>
      </c>
      <c r="AG167">
        <v>2.0299999999999998</v>
      </c>
      <c r="AI167" s="36"/>
      <c r="AJ167" t="s">
        <v>469</v>
      </c>
      <c r="AK167" s="35"/>
      <c r="AL167" s="35"/>
    </row>
    <row r="168" spans="1:38" ht="15" x14ac:dyDescent="0.25">
      <c r="A168">
        <v>2.97</v>
      </c>
      <c r="B168">
        <v>3.1</v>
      </c>
      <c r="C168">
        <v>2.72</v>
      </c>
      <c r="D168" s="20">
        <f t="shared" si="41"/>
        <v>2.6928040685156418E-2</v>
      </c>
      <c r="E168" s="17">
        <f>IF(OR($A168="",$B168="",$C168=""),"",A168*'MPTO_working_3-way'!$I167)</f>
        <v>3.0499762808349149</v>
      </c>
      <c r="F168" s="21">
        <f>IF(OR($A168="",$B168="",$C168=""),"",B168*'MPTO_working_3-way'!$I167)</f>
        <v>3.1834769261239848</v>
      </c>
      <c r="G168" s="22">
        <f>IF(OR($A168="",$B168="",$C168=""),"",C168*'MPTO_working_3-way'!$I167)</f>
        <v>2.7932442706636258</v>
      </c>
      <c r="H168" s="17">
        <f>IF(OR($A168="",$B168="",$C168=""),"",'MPTO_working_3-way'!E167)</f>
        <v>3.0513450769323249</v>
      </c>
      <c r="I168" s="21">
        <f>IF(OR($A168="",$B168="",$C168=""),"",'MPTO_working_3-way'!F167)</f>
        <v>3.188728415455476</v>
      </c>
      <c r="J168" s="22">
        <f>IF(OR($A168="",$B168="",$C168=""),"",'MPTO_working_3-way'!G167)</f>
        <v>2.7880700525186071</v>
      </c>
      <c r="K168" s="17">
        <f>IF(OR($A168="",$B168="",$C168=""),"",'OddsRatio_working_3-way'!H167)</f>
        <v>3.0507872301512577</v>
      </c>
      <c r="L168" s="21">
        <f>IF(OR($A168="",$B168="",$C168=""),"",'OddsRatio_working_3-way'!I167)</f>
        <v>3.1861183671663151</v>
      </c>
      <c r="M168" s="22">
        <f>IF(OR($A168="",$B168="",$C168=""),"",'OddsRatio_working_3-way'!J167)</f>
        <v>2.790535043583839</v>
      </c>
      <c r="N168" s="23">
        <f t="shared" si="42"/>
        <v>32.787140224128407</v>
      </c>
      <c r="O168" s="24">
        <f t="shared" si="43"/>
        <v>31.412195634084316</v>
      </c>
      <c r="P168" s="24">
        <f t="shared" si="44"/>
        <v>35.800664141787273</v>
      </c>
      <c r="Q168" t="s">
        <v>402</v>
      </c>
      <c r="R168" t="s">
        <v>403</v>
      </c>
      <c r="S168" t="s">
        <v>462</v>
      </c>
      <c r="T168" s="35">
        <v>100</v>
      </c>
      <c r="U168" s="35">
        <f t="shared" si="45"/>
        <v>51.456310679611654</v>
      </c>
      <c r="V168" s="35">
        <f t="shared" si="46"/>
        <v>71.181556195965413</v>
      </c>
      <c r="W168" s="35">
        <f t="shared" si="47"/>
        <v>74.424552429667528</v>
      </c>
      <c r="X168" s="35">
        <f t="shared" si="48"/>
        <v>54.393891374367065</v>
      </c>
      <c r="Y168" s="35">
        <f t="shared" si="49"/>
        <v>74.119136890720824</v>
      </c>
      <c r="Z168" s="35">
        <f t="shared" si="50"/>
        <v>77.362133124422925</v>
      </c>
      <c r="AA168" s="35">
        <f t="shared" si="51"/>
        <v>-2.9375806947554111</v>
      </c>
      <c r="AB168" s="35">
        <f t="shared" si="52"/>
        <v>-2.9375806947554111</v>
      </c>
      <c r="AC168" s="35">
        <f t="shared" si="53"/>
        <v>-2.9375806947553968</v>
      </c>
      <c r="AD168" s="36"/>
      <c r="AE168" s="36"/>
      <c r="AF168">
        <v>2.29</v>
      </c>
      <c r="AG168">
        <v>1.68</v>
      </c>
      <c r="AI168" s="36"/>
      <c r="AJ168" t="s">
        <v>469</v>
      </c>
      <c r="AK168" s="35"/>
      <c r="AL168" s="35"/>
    </row>
    <row r="169" spans="1:38" ht="15" x14ac:dyDescent="0.25">
      <c r="A169">
        <v>2.06</v>
      </c>
      <c r="B169">
        <v>3.47</v>
      </c>
      <c r="C169">
        <v>3.91</v>
      </c>
      <c r="D169" s="20">
        <f t="shared" si="41"/>
        <v>2.937580694755404E-2</v>
      </c>
      <c r="E169" s="17">
        <f>IF(OR($A169="",$B169="",$C169=""),"",A169*'MPTO_working_3-way'!$I168)</f>
        <v>2.1205141623119612</v>
      </c>
      <c r="F169" s="21">
        <f>IF(OR($A169="",$B169="",$C169=""),"",B169*'MPTO_working_3-way'!$I168)</f>
        <v>3.5719340501080126</v>
      </c>
      <c r="G169" s="22">
        <f>IF(OR($A169="",$B169="",$C169=""),"",C169*'MPTO_working_3-way'!$I168)</f>
        <v>4.0248594051649365</v>
      </c>
      <c r="H169" s="17">
        <f>IF(OR($A169="",$B169="",$C169=""),"",'MPTO_working_3-way'!E168)</f>
        <v>2.102408496331007</v>
      </c>
      <c r="I169" s="21">
        <f>IF(OR($A169="",$B169="",$C169=""),"",'MPTO_working_3-way'!F168)</f>
        <v>3.5920507607454502</v>
      </c>
      <c r="J169" s="22">
        <f>IF(OR($A169="",$B169="",$C169=""),"",'MPTO_working_3-way'!G168)</f>
        <v>4.0656597536351864</v>
      </c>
      <c r="K169" s="17">
        <f>IF(OR($A169="",$B169="",$C169=""),"",'OddsRatio_working_3-way'!H168)</f>
        <v>2.1097153570362934</v>
      </c>
      <c r="L169" s="21">
        <f>IF(OR($A169="",$B169="",$C169=""),"",'OddsRatio_working_3-way'!I168)</f>
        <v>3.5858461621506081</v>
      </c>
      <c r="M169" s="22">
        <f>IF(OR($A169="",$B169="",$C169=""),"",'OddsRatio_working_3-way'!J168)</f>
        <v>4.0464827254486915</v>
      </c>
      <c r="N169" s="23">
        <f t="shared" si="42"/>
        <v>47.158374028953276</v>
      </c>
      <c r="O169" s="24">
        <f t="shared" si="43"/>
        <v>27.996037607966496</v>
      </c>
      <c r="P169" s="24">
        <f t="shared" si="44"/>
        <v>24.845588363080239</v>
      </c>
      <c r="Q169" t="s">
        <v>404</v>
      </c>
      <c r="R169" t="s">
        <v>405</v>
      </c>
      <c r="S169" t="s">
        <v>462</v>
      </c>
      <c r="T169" s="35">
        <v>100</v>
      </c>
      <c r="U169" s="35">
        <f t="shared" si="45"/>
        <v>46.808510638297875</v>
      </c>
      <c r="V169" s="35">
        <f t="shared" si="46"/>
        <v>72.972972972972968</v>
      </c>
      <c r="W169" s="35">
        <f t="shared" si="47"/>
        <v>77.168949771689498</v>
      </c>
      <c r="X169" s="35">
        <f t="shared" si="48"/>
        <v>49.858077255337527</v>
      </c>
      <c r="Y169" s="35">
        <f t="shared" si="49"/>
        <v>76.022539590012627</v>
      </c>
      <c r="Z169" s="35">
        <f t="shared" si="50"/>
        <v>80.218516388729142</v>
      </c>
      <c r="AA169" s="35">
        <f t="shared" si="51"/>
        <v>-3.0495666170396518</v>
      </c>
      <c r="AB169" s="35">
        <f t="shared" si="52"/>
        <v>-3.0495666170396589</v>
      </c>
      <c r="AC169" s="35">
        <f t="shared" si="53"/>
        <v>-3.0495666170396447</v>
      </c>
      <c r="AD169" s="36"/>
      <c r="AE169" s="36"/>
      <c r="AF169">
        <v>1.91</v>
      </c>
      <c r="AG169">
        <v>1.98</v>
      </c>
      <c r="AI169" s="36"/>
      <c r="AJ169" t="s">
        <v>469</v>
      </c>
      <c r="AK169" s="35"/>
      <c r="AL169" s="35"/>
    </row>
    <row r="170" spans="1:38" ht="15" x14ac:dyDescent="0.25">
      <c r="A170">
        <v>1.88</v>
      </c>
      <c r="B170">
        <v>3.7</v>
      </c>
      <c r="C170">
        <v>4.38</v>
      </c>
      <c r="D170" s="20">
        <f t="shared" si="41"/>
        <v>3.0495666170396563E-2</v>
      </c>
      <c r="E170" s="17">
        <f>IF(OR($A170="",$B170="",$C170=""),"",A170*'MPTO_working_3-way'!$I169)</f>
        <v>1.9373318524003453</v>
      </c>
      <c r="F170" s="21">
        <f>IF(OR($A170="",$B170="",$C170=""),"",B170*'MPTO_working_3-way'!$I169)</f>
        <v>3.8128339648304674</v>
      </c>
      <c r="G170" s="22">
        <f>IF(OR($A170="",$B170="",$C170=""),"",C170*'MPTO_working_3-way'!$I169)</f>
        <v>4.5135710178263366</v>
      </c>
      <c r="H170" s="17">
        <f>IF(OR($A170="",$B170="",$C170=""),"",'MPTO_working_3-way'!E169)</f>
        <v>1.9166279434534841</v>
      </c>
      <c r="I170" s="21">
        <f>IF(OR($A170="",$B170="",$C170=""),"",'MPTO_working_3-way'!F169)</f>
        <v>3.8446005060973971</v>
      </c>
      <c r="J170" s="22">
        <f>IF(OR($A170="",$B170="",$C170=""),"",'MPTO_working_3-way'!G169)</f>
        <v>4.584101012694795</v>
      </c>
      <c r="K170" s="17">
        <f>IF(OR($A170="",$B170="",$C170=""),"",'OddsRatio_working_3-way'!H169)</f>
        <v>1.9245047872876968</v>
      </c>
      <c r="L170" s="21">
        <f>IF(OR($A170="",$B170="",$C170=""),"",'OddsRatio_working_3-way'!I169)</f>
        <v>3.8365487791781612</v>
      </c>
      <c r="M170" s="22">
        <f>IF(OR($A170="",$B170="",$C170=""),"",'OddsRatio_working_3-way'!J169)</f>
        <v>4.5509388420822914</v>
      </c>
      <c r="N170" s="23">
        <f t="shared" si="42"/>
        <v>51.617382884661943</v>
      </c>
      <c r="O170" s="24">
        <f t="shared" si="43"/>
        <v>26.227210763017418</v>
      </c>
      <c r="P170" s="24">
        <f t="shared" si="44"/>
        <v>22.15540635232065</v>
      </c>
      <c r="Q170" t="s">
        <v>406</v>
      </c>
      <c r="R170" t="s">
        <v>407</v>
      </c>
      <c r="S170" t="s">
        <v>462</v>
      </c>
      <c r="T170" s="35">
        <v>100</v>
      </c>
      <c r="U170" s="35">
        <f t="shared" si="45"/>
        <v>90.867579908675808</v>
      </c>
      <c r="V170" s="35">
        <f t="shared" si="46"/>
        <v>84.520123839009301</v>
      </c>
      <c r="W170" s="35">
        <f t="shared" si="47"/>
        <v>20.634920634920633</v>
      </c>
      <c r="X170" s="35">
        <f t="shared" si="48"/>
        <v>94.844955526070081</v>
      </c>
      <c r="Y170" s="35">
        <f t="shared" si="49"/>
        <v>88.49749945640356</v>
      </c>
      <c r="Z170" s="35">
        <f t="shared" si="50"/>
        <v>24.612296252314913</v>
      </c>
      <c r="AA170" s="35">
        <f t="shared" si="51"/>
        <v>-3.9773756173942729</v>
      </c>
      <c r="AB170" s="35">
        <f t="shared" si="52"/>
        <v>-3.9773756173942587</v>
      </c>
      <c r="AC170" s="35">
        <f t="shared" si="53"/>
        <v>-3.97737561739428</v>
      </c>
      <c r="AD170" s="36"/>
      <c r="AE170" s="36"/>
      <c r="AF170">
        <v>1.93</v>
      </c>
      <c r="AG170">
        <v>1.96</v>
      </c>
      <c r="AI170" s="36"/>
      <c r="AJ170" t="s">
        <v>478</v>
      </c>
      <c r="AK170" s="35"/>
      <c r="AL170" s="35"/>
    </row>
    <row r="171" spans="1:38" ht="15" x14ac:dyDescent="0.25">
      <c r="A171">
        <v>10.95</v>
      </c>
      <c r="B171">
        <v>6.46</v>
      </c>
      <c r="C171">
        <v>1.26</v>
      </c>
      <c r="D171" s="20">
        <f t="shared" si="41"/>
        <v>3.9773756173942854E-2</v>
      </c>
      <c r="E171" s="17">
        <f>IF(OR($A171="",$B171="",$C171=""),"",A171*'MPTO_working_3-way'!$I170)</f>
        <v>11.385522630104674</v>
      </c>
      <c r="F171" s="21">
        <f>IF(OR($A171="",$B171="",$C171=""),"",B171*'MPTO_working_3-way'!$I170)</f>
        <v>6.716938464883671</v>
      </c>
      <c r="G171" s="22">
        <f>IF(OR($A171="",$B171="",$C171=""),"",C171*'MPTO_working_3-way'!$I170)</f>
        <v>1.3101149327791679</v>
      </c>
      <c r="H171" s="17">
        <f>IF(OR($A171="",$B171="",$C171=""),"",'MPTO_working_3-way'!E170)</f>
        <v>12.809627562180763</v>
      </c>
      <c r="I171" s="21">
        <f>IF(OR($A171="",$B171="",$C171=""),"",'MPTO_working_3-way'!F170)</f>
        <v>7.0650985229094116</v>
      </c>
      <c r="J171" s="22">
        <f>IF(OR($A171="",$B171="",$C171=""),"",'MPTO_working_3-way'!G170)</f>
        <v>1.2814058561139952</v>
      </c>
      <c r="K171" s="17">
        <f>IF(OR($A171="",$B171="",$C171=""),"",'OddsRatio_working_3-way'!H170)</f>
        <v>12.065108595524102</v>
      </c>
      <c r="L171" s="21">
        <f>IF(OR($A171="",$B171="",$C171=""),"",'OddsRatio_working_3-way'!I170)</f>
        <v>7.0719088373428729</v>
      </c>
      <c r="M171" s="22">
        <f>IF(OR($A171="",$B171="",$C171=""),"",'OddsRatio_working_3-way'!J170)</f>
        <v>1.2891385160639461</v>
      </c>
      <c r="N171" s="23">
        <f t="shared" si="42"/>
        <v>8.7830838555964164</v>
      </c>
      <c r="O171" s="24">
        <f t="shared" si="43"/>
        <v>14.887735018387113</v>
      </c>
      <c r="P171" s="24">
        <f t="shared" si="44"/>
        <v>76.329181126016465</v>
      </c>
      <c r="Q171" t="s">
        <v>408</v>
      </c>
      <c r="R171" t="s">
        <v>409</v>
      </c>
      <c r="S171" t="s">
        <v>462</v>
      </c>
      <c r="T171" s="35">
        <v>100</v>
      </c>
      <c r="U171" s="35">
        <f t="shared" si="45"/>
        <v>86.859395532194483</v>
      </c>
      <c r="V171" s="35">
        <f t="shared" si="46"/>
        <v>82.817869415807564</v>
      </c>
      <c r="W171" s="35">
        <f t="shared" si="47"/>
        <v>27.007299270072991</v>
      </c>
      <c r="X171" s="35">
        <f t="shared" si="48"/>
        <v>90.174831314119459</v>
      </c>
      <c r="Y171" s="35">
        <f t="shared" si="49"/>
        <v>86.133305197732525</v>
      </c>
      <c r="Z171" s="35">
        <f t="shared" si="50"/>
        <v>30.322735051997963</v>
      </c>
      <c r="AA171" s="35">
        <f t="shared" si="51"/>
        <v>-3.3154357819249753</v>
      </c>
      <c r="AB171" s="35">
        <f t="shared" si="52"/>
        <v>-3.3154357819249611</v>
      </c>
      <c r="AC171" s="35">
        <f t="shared" si="53"/>
        <v>-3.3154357819249718</v>
      </c>
      <c r="AD171" s="36"/>
      <c r="AE171" s="36"/>
      <c r="AF171">
        <v>1.4</v>
      </c>
      <c r="AG171">
        <v>3.05</v>
      </c>
      <c r="AI171" s="36"/>
      <c r="AJ171" t="s">
        <v>478</v>
      </c>
      <c r="AK171" s="35"/>
      <c r="AL171" s="35"/>
    </row>
    <row r="172" spans="1:38" ht="15" x14ac:dyDescent="0.25">
      <c r="A172">
        <v>7.61</v>
      </c>
      <c r="B172">
        <v>5.82</v>
      </c>
      <c r="C172">
        <v>1.37</v>
      </c>
      <c r="D172" s="20">
        <f t="shared" si="41"/>
        <v>3.3154357819249691E-2</v>
      </c>
      <c r="E172" s="17">
        <f>IF(OR($A172="",$B172="",$C172=""),"",A172*'MPTO_working_3-way'!$I171)</f>
        <v>7.8623046630044904</v>
      </c>
      <c r="F172" s="21">
        <f>IF(OR($A172="",$B172="",$C172=""),"",B172*'MPTO_working_3-way'!$I171)</f>
        <v>6.0129583625080336</v>
      </c>
      <c r="G172" s="22">
        <f>IF(OR($A172="",$B172="",$C172=""),"",C172*'MPTO_working_3-way'!$I171)</f>
        <v>1.4154214702123722</v>
      </c>
      <c r="H172" s="17">
        <f>IF(OR($A172="",$B172="",$C172=""),"",'MPTO_working_3-way'!E171)</f>
        <v>8.3087814331568701</v>
      </c>
      <c r="I172" s="21">
        <f>IF(OR($A172="",$B172="",$C172=""),"",'MPTO_working_3-way'!F171)</f>
        <v>6.2200716109078265</v>
      </c>
      <c r="J172" s="22">
        <f>IF(OR($A172="",$B172="",$C172=""),"",'MPTO_working_3-way'!G171)</f>
        <v>1.3910613505661071</v>
      </c>
      <c r="K172" s="17">
        <f>IF(OR($A172="",$B172="",$C172=""),"",'OddsRatio_working_3-way'!H171)</f>
        <v>8.1149345890939131</v>
      </c>
      <c r="L172" s="21">
        <f>IF(OR($A172="",$B172="",$C172=""),"",'OddsRatio_working_3-way'!I171)</f>
        <v>6.1881973856932948</v>
      </c>
      <c r="M172" s="22">
        <f>IF(OR($A172="",$B172="",$C172=""),"",'OddsRatio_working_3-way'!J171)</f>
        <v>1.3982641146694021</v>
      </c>
      <c r="N172" s="23">
        <f t="shared" si="42"/>
        <v>12.718916944358924</v>
      </c>
      <c r="O172" s="24">
        <f t="shared" si="43"/>
        <v>16.63074878807069</v>
      </c>
      <c r="P172" s="24">
        <f t="shared" si="44"/>
        <v>70.650334267570386</v>
      </c>
      <c r="Q172" t="s">
        <v>410</v>
      </c>
      <c r="R172" t="s">
        <v>411</v>
      </c>
      <c r="S172" t="s">
        <v>462</v>
      </c>
      <c r="T172" s="35">
        <v>100</v>
      </c>
      <c r="U172" s="35">
        <f t="shared" si="45"/>
        <v>60.9375</v>
      </c>
      <c r="V172" s="35">
        <f t="shared" si="46"/>
        <v>67.741935483870961</v>
      </c>
      <c r="W172" s="35">
        <f t="shared" si="47"/>
        <v>68.652037617554868</v>
      </c>
      <c r="X172" s="35">
        <f t="shared" si="48"/>
        <v>63.606026898574171</v>
      </c>
      <c r="Y172" s="35">
        <f t="shared" si="49"/>
        <v>70.410462382445147</v>
      </c>
      <c r="Z172" s="35">
        <f t="shared" si="50"/>
        <v>71.320564516129025</v>
      </c>
      <c r="AA172" s="35">
        <f t="shared" si="51"/>
        <v>-2.6685268985741715</v>
      </c>
      <c r="AB172" s="35">
        <f t="shared" si="52"/>
        <v>-2.6685268985741857</v>
      </c>
      <c r="AC172" s="35">
        <f t="shared" si="53"/>
        <v>-2.6685268985741573</v>
      </c>
      <c r="AD172" s="36"/>
      <c r="AE172" s="36"/>
      <c r="AF172">
        <v>1.48</v>
      </c>
      <c r="AG172">
        <v>2.75</v>
      </c>
      <c r="AI172" s="36"/>
      <c r="AJ172" t="s">
        <v>478</v>
      </c>
      <c r="AK172" s="35"/>
      <c r="AL172" s="35"/>
    </row>
    <row r="173" spans="1:38" ht="15" x14ac:dyDescent="0.25">
      <c r="A173">
        <v>2.56</v>
      </c>
      <c r="B173">
        <v>3.1</v>
      </c>
      <c r="C173">
        <v>3.19</v>
      </c>
      <c r="D173" s="20">
        <f t="shared" si="41"/>
        <v>2.668526898574175E-2</v>
      </c>
      <c r="E173" s="17">
        <f>IF(OR($A173="",$B173="",$C173=""),"",A173*'MPTO_working_3-way'!$I172)</f>
        <v>2.6283142886034989</v>
      </c>
      <c r="F173" s="21">
        <f>IF(OR($A173="",$B173="",$C173=""),"",B173*'MPTO_working_3-way'!$I172)</f>
        <v>3.1827243338557993</v>
      </c>
      <c r="G173" s="22">
        <f>IF(OR($A173="",$B173="",$C173=""),"",C173*'MPTO_working_3-way'!$I172)</f>
        <v>3.2751260080645159</v>
      </c>
      <c r="H173" s="17">
        <f>IF(OR($A173="",$B173="",$C173=""),"",'MPTO_working_3-way'!E172)</f>
        <v>2.6196532493729183</v>
      </c>
      <c r="I173" s="21">
        <f>IF(OR($A173="",$B173="",$C173=""),"",'MPTO_working_3-way'!F172)</f>
        <v>3.1879057944126088</v>
      </c>
      <c r="J173" s="22">
        <f>IF(OR($A173="",$B173="",$C173=""),"",'MPTO_working_3-way'!G172)</f>
        <v>3.2831607906472469</v>
      </c>
      <c r="K173" s="17">
        <f>IF(OR($A173="",$B173="",$C173=""),"",'OddsRatio_working_3-way'!H172)</f>
        <v>2.6236276970440993</v>
      </c>
      <c r="L173" s="21">
        <f>IF(OR($A173="",$B173="",$C173=""),"",'OddsRatio_working_3-way'!I172)</f>
        <v>3.1856526690978257</v>
      </c>
      <c r="M173" s="22">
        <f>IF(OR($A173="",$B173="",$C173=""),"",'OddsRatio_working_3-way'!J172)</f>
        <v>3.2793234977734471</v>
      </c>
      <c r="N173" s="23">
        <f t="shared" si="42"/>
        <v>38.047200227767647</v>
      </c>
      <c r="O173" s="24">
        <f t="shared" si="43"/>
        <v>31.419623413898446</v>
      </c>
      <c r="P173" s="24">
        <f t="shared" si="44"/>
        <v>30.533176358333915</v>
      </c>
      <c r="Q173" t="s">
        <v>412</v>
      </c>
      <c r="R173" t="s">
        <v>413</v>
      </c>
      <c r="S173" t="s">
        <v>462</v>
      </c>
      <c r="T173" s="35">
        <v>100</v>
      </c>
      <c r="U173" s="35">
        <f t="shared" si="45"/>
        <v>29.078014184397166</v>
      </c>
      <c r="V173" s="35">
        <f t="shared" si="46"/>
        <v>80.430528375733857</v>
      </c>
      <c r="W173" s="35">
        <f t="shared" si="47"/>
        <v>87.468671679197996</v>
      </c>
      <c r="X173" s="35">
        <f t="shared" si="48"/>
        <v>32.100799945068147</v>
      </c>
      <c r="Y173" s="35">
        <f t="shared" si="49"/>
        <v>83.453314136404842</v>
      </c>
      <c r="Z173" s="35">
        <f t="shared" si="50"/>
        <v>90.491457439868981</v>
      </c>
      <c r="AA173" s="35">
        <f t="shared" si="51"/>
        <v>-3.0227857606709811</v>
      </c>
      <c r="AB173" s="35">
        <f t="shared" si="52"/>
        <v>-3.0227857606709847</v>
      </c>
      <c r="AC173" s="35">
        <f t="shared" si="53"/>
        <v>-3.0227857606709847</v>
      </c>
      <c r="AD173" s="36"/>
      <c r="AE173" s="36"/>
      <c r="AF173">
        <v>2.58</v>
      </c>
      <c r="AG173">
        <v>1.55</v>
      </c>
      <c r="AI173" s="36"/>
      <c r="AJ173" t="s">
        <v>470</v>
      </c>
      <c r="AK173" s="35"/>
      <c r="AL173" s="35"/>
    </row>
    <row r="174" spans="1:38" ht="15" x14ac:dyDescent="0.25">
      <c r="A174">
        <v>1.41</v>
      </c>
      <c r="B174">
        <v>5.1100000000000003</v>
      </c>
      <c r="C174">
        <v>7.98</v>
      </c>
      <c r="D174" s="20">
        <f t="shared" si="41"/>
        <v>3.0227857606709874E-2</v>
      </c>
      <c r="E174" s="17">
        <f>IF(OR($A174="",$B174="",$C174=""),"",A174*'MPTO_working_3-way'!$I173)</f>
        <v>1.4526212792254609</v>
      </c>
      <c r="F174" s="21">
        <f>IF(OR($A174="",$B174="",$C174=""),"",B174*'MPTO_working_3-way'!$I173)</f>
        <v>5.2644643523702879</v>
      </c>
      <c r="G174" s="22">
        <f>IF(OR($A174="",$B174="",$C174=""),"",C174*'MPTO_working_3-way'!$I173)</f>
        <v>8.221218303701546</v>
      </c>
      <c r="H174" s="17">
        <f>IF(OR($A174="",$B174="",$C174=""),"",'MPTO_working_3-way'!E173)</f>
        <v>1.4303206993023065</v>
      </c>
      <c r="I174" s="21">
        <f>IF(OR($A174="",$B174="",$C174=""),"",'MPTO_working_3-way'!F173)</f>
        <v>5.3873863828659667</v>
      </c>
      <c r="J174" s="22">
        <f>IF(OR($A174="",$B174="",$C174=""),"",'MPTO_working_3-way'!G173)</f>
        <v>8.6777435242959076</v>
      </c>
      <c r="K174" s="17">
        <f>IF(OR($A174="",$B174="",$C174=""),"",'OddsRatio_working_3-way'!H173)</f>
        <v>1.4372181863475224</v>
      </c>
      <c r="L174" s="21">
        <f>IF(OR($A174="",$B174="",$C174=""),"",'OddsRatio_working_3-way'!I173)</f>
        <v>5.3828457216788204</v>
      </c>
      <c r="M174" s="22">
        <f>IF(OR($A174="",$B174="",$C174=""),"",'OddsRatio_working_3-way'!J173)</f>
        <v>8.443373026111475</v>
      </c>
      <c r="N174" s="23">
        <f t="shared" si="42"/>
        <v>68.841067820044671</v>
      </c>
      <c r="O174" s="24">
        <f t="shared" si="43"/>
        <v>18.995284858368489</v>
      </c>
      <c r="P174" s="24">
        <f t="shared" si="44"/>
        <v>12.163647321586838</v>
      </c>
      <c r="Q174" t="s">
        <v>414</v>
      </c>
      <c r="R174" t="s">
        <v>415</v>
      </c>
      <c r="S174" t="s">
        <v>462</v>
      </c>
      <c r="T174" s="35">
        <v>100</v>
      </c>
      <c r="U174" s="35">
        <f t="shared" si="45"/>
        <v>64.664310954063609</v>
      </c>
      <c r="V174" s="35">
        <f t="shared" si="46"/>
        <v>69.418960244648318</v>
      </c>
      <c r="W174" s="35">
        <f t="shared" si="47"/>
        <v>63.099630996309962</v>
      </c>
      <c r="X174" s="35">
        <f t="shared" si="48"/>
        <v>67.481408759041713</v>
      </c>
      <c r="Y174" s="35">
        <f t="shared" si="49"/>
        <v>72.236058049626422</v>
      </c>
      <c r="Z174" s="35">
        <f t="shared" si="50"/>
        <v>65.916728801288073</v>
      </c>
      <c r="AA174" s="35">
        <f t="shared" si="51"/>
        <v>-2.8170978049781041</v>
      </c>
      <c r="AB174" s="35">
        <f t="shared" si="52"/>
        <v>-2.8170978049781041</v>
      </c>
      <c r="AC174" s="35">
        <f t="shared" si="53"/>
        <v>-2.8170978049781112</v>
      </c>
      <c r="AD174" s="36"/>
      <c r="AE174" s="36"/>
      <c r="AF174">
        <v>1.74</v>
      </c>
      <c r="AG174">
        <v>2.1800000000000002</v>
      </c>
      <c r="AI174" s="36"/>
      <c r="AJ174" t="s">
        <v>470</v>
      </c>
      <c r="AK174" s="35"/>
      <c r="AL174" s="35"/>
    </row>
    <row r="175" spans="1:38" ht="15" x14ac:dyDescent="0.25">
      <c r="A175">
        <v>2.83</v>
      </c>
      <c r="B175">
        <v>3.27</v>
      </c>
      <c r="C175">
        <v>2.71</v>
      </c>
      <c r="D175" s="20">
        <f t="shared" si="41"/>
        <v>2.817097804978097E-2</v>
      </c>
      <c r="E175" s="17">
        <f>IF(OR($A175="",$B175="",$C175=""),"",A175*'MPTO_working_3-way'!$I174)</f>
        <v>2.9097238678808801</v>
      </c>
      <c r="F175" s="21">
        <f>IF(OR($A175="",$B175="",$C175=""),"",B175*'MPTO_working_3-way'!$I174)</f>
        <v>3.362119098222784</v>
      </c>
      <c r="G175" s="22">
        <f>IF(OR($A175="",$B175="",$C175=""),"",C175*'MPTO_working_3-way'!$I174)</f>
        <v>2.7863433505149064</v>
      </c>
      <c r="H175" s="17">
        <f>IF(OR($A175="",$B175="",$C175=""),"",'MPTO_working_3-way'!E174)</f>
        <v>2.907259319288813</v>
      </c>
      <c r="I175" s="21">
        <f>IF(OR($A175="",$B175="",$C175=""),"",'MPTO_working_3-way'!F174)</f>
        <v>3.3735907113679935</v>
      </c>
      <c r="J175" s="22">
        <f>IF(OR($A175="",$B175="",$C175=""),"",'MPTO_working_3-way'!G174)</f>
        <v>2.7807642875683891</v>
      </c>
      <c r="K175" s="17">
        <f>IF(OR($A175="",$B175="",$C175=""),"",'OddsRatio_working_3-way'!H174)</f>
        <v>2.9086898026632673</v>
      </c>
      <c r="L175" s="21">
        <f>IF(OR($A175="",$B175="",$C175=""),"",'OddsRatio_working_3-way'!I174)</f>
        <v>3.3676097552161846</v>
      </c>
      <c r="M175" s="22">
        <f>IF(OR($A175="",$B175="",$C175=""),"",'OddsRatio_working_3-way'!J174)</f>
        <v>2.7835298156033805</v>
      </c>
      <c r="N175" s="23">
        <f t="shared" si="42"/>
        <v>34.367522328786784</v>
      </c>
      <c r="O175" s="24">
        <f t="shared" si="43"/>
        <v>29.743146235616695</v>
      </c>
      <c r="P175" s="24">
        <f t="shared" si="44"/>
        <v>35.889331435596532</v>
      </c>
      <c r="Q175" t="s">
        <v>416</v>
      </c>
      <c r="R175" t="s">
        <v>417</v>
      </c>
      <c r="S175" t="s">
        <v>462</v>
      </c>
      <c r="T175" s="35">
        <v>100</v>
      </c>
      <c r="U175" s="35">
        <f t="shared" si="45"/>
        <v>18.032786885245901</v>
      </c>
      <c r="V175" s="35">
        <f t="shared" si="46"/>
        <v>85.835694050991506</v>
      </c>
      <c r="W175" s="35">
        <f t="shared" si="47"/>
        <v>92.652461425422487</v>
      </c>
      <c r="X175" s="35">
        <f t="shared" si="48"/>
        <v>21.511844523586017</v>
      </c>
      <c r="Y175" s="35">
        <f t="shared" si="49"/>
        <v>89.314751689331615</v>
      </c>
      <c r="Z175" s="35">
        <f t="shared" si="50"/>
        <v>96.13151906376261</v>
      </c>
      <c r="AA175" s="35">
        <f t="shared" si="51"/>
        <v>-3.4790576383401159</v>
      </c>
      <c r="AB175" s="35">
        <f t="shared" si="52"/>
        <v>-3.4790576383401088</v>
      </c>
      <c r="AC175" s="35">
        <f t="shared" si="53"/>
        <v>-3.479057638340123</v>
      </c>
      <c r="AD175" s="36"/>
      <c r="AE175" s="36"/>
      <c r="AF175">
        <v>2.25</v>
      </c>
      <c r="AG175">
        <v>1.7</v>
      </c>
      <c r="AI175" s="36"/>
      <c r="AJ175" t="s">
        <v>470</v>
      </c>
      <c r="AK175" s="35"/>
      <c r="AL175" s="35"/>
    </row>
    <row r="176" spans="1:38" ht="15" x14ac:dyDescent="0.25">
      <c r="A176">
        <v>1.22</v>
      </c>
      <c r="B176">
        <v>7.06</v>
      </c>
      <c r="C176">
        <v>13.61</v>
      </c>
      <c r="D176" s="20">
        <f t="shared" si="41"/>
        <v>3.4790576383401106E-2</v>
      </c>
      <c r="E176" s="17">
        <f>IF(OR($A176="",$B176="",$C176=""),"",A176*'MPTO_working_3-way'!$I175)</f>
        <v>1.2624445031877494</v>
      </c>
      <c r="F176" s="21">
        <f>IF(OR($A176="",$B176="",$C176=""),"",B176*'MPTO_working_3-way'!$I175)</f>
        <v>7.3056214692668116</v>
      </c>
      <c r="G176" s="22">
        <f>IF(OR($A176="",$B176="",$C176=""),"",C176*'MPTO_working_3-way'!$I175)</f>
        <v>14.083499744578088</v>
      </c>
      <c r="H176" s="17">
        <f>IF(OR($A176="",$B176="",$C176=""),"",'MPTO_working_3-way'!E175)</f>
        <v>1.2375084775061254</v>
      </c>
      <c r="I176" s="21">
        <f>IF(OR($A176="",$B176="",$C176=""),"",'MPTO_working_3-way'!F175)</f>
        <v>7.689574894545121</v>
      </c>
      <c r="J176" s="22">
        <f>IF(OR($A176="",$B176="",$C176=""),"",'MPTO_working_3-way'!G175)</f>
        <v>16.160694982071799</v>
      </c>
      <c r="K176" s="17">
        <f>IF(OR($A176="",$B176="",$C176=""),"",'OddsRatio_working_3-way'!H175)</f>
        <v>1.2440766294509717</v>
      </c>
      <c r="L176" s="21">
        <f>IF(OR($A176="",$B176="",$C176=""),"",'OddsRatio_working_3-way'!I175)</f>
        <v>7.7232017021494945</v>
      </c>
      <c r="M176" s="22">
        <f>IF(OR($A176="",$B176="",$C176=""),"",'OddsRatio_working_3-way'!J175)</f>
        <v>14.990028624439793</v>
      </c>
      <c r="N176" s="23">
        <f t="shared" si="42"/>
        <v>79.211402756710413</v>
      </c>
      <c r="O176" s="24">
        <f t="shared" si="43"/>
        <v>13.688089428213415</v>
      </c>
      <c r="P176" s="24">
        <f t="shared" si="44"/>
        <v>7.100507815076174</v>
      </c>
      <c r="Q176" t="s">
        <v>418</v>
      </c>
      <c r="R176" t="s">
        <v>419</v>
      </c>
      <c r="S176" t="s">
        <v>462</v>
      </c>
      <c r="T176" s="35">
        <v>100</v>
      </c>
      <c r="U176" s="35">
        <f t="shared" si="45"/>
        <v>44.751381215469614</v>
      </c>
      <c r="V176" s="35">
        <f t="shared" si="46"/>
        <v>72.14484679665739</v>
      </c>
      <c r="W176" s="35">
        <f t="shared" si="47"/>
        <v>80.769230769230759</v>
      </c>
      <c r="X176" s="35">
        <f t="shared" si="48"/>
        <v>47.085922434111851</v>
      </c>
      <c r="Y176" s="35">
        <f t="shared" si="49"/>
        <v>74.479388015299619</v>
      </c>
      <c r="Z176" s="35">
        <f t="shared" si="50"/>
        <v>83.103771987873003</v>
      </c>
      <c r="AA176" s="35">
        <f t="shared" si="51"/>
        <v>-2.3345412186422365</v>
      </c>
      <c r="AB176" s="35">
        <f t="shared" si="52"/>
        <v>-2.3345412186422294</v>
      </c>
      <c r="AC176" s="35">
        <f t="shared" si="53"/>
        <v>-2.3345412186422436</v>
      </c>
      <c r="AD176" s="36"/>
      <c r="AE176" s="36"/>
      <c r="AF176">
        <v>1.48</v>
      </c>
      <c r="AG176">
        <v>2.73</v>
      </c>
      <c r="AI176" s="36"/>
      <c r="AJ176" t="s">
        <v>479</v>
      </c>
      <c r="AK176" s="35"/>
      <c r="AL176" s="35"/>
    </row>
    <row r="177" spans="1:38" s="35" customFormat="1" ht="15" x14ac:dyDescent="0.25">
      <c r="A177">
        <v>1.81</v>
      </c>
      <c r="B177">
        <v>3.59</v>
      </c>
      <c r="C177">
        <v>5.2</v>
      </c>
      <c r="D177" s="20">
        <f t="shared" si="41"/>
        <v>2.3345412186422276E-2</v>
      </c>
      <c r="E177" s="17">
        <f>IF(OR($A177="",$B177="",$C177=""),"",A177*'MPTO_working_3-way'!$I176)</f>
        <v>1.8522551960574243</v>
      </c>
      <c r="F177" s="21">
        <f>IF(OR($A177="",$B177="",$C177=""),"",B177*'MPTO_working_3-way'!$I176)</f>
        <v>3.673810029749256</v>
      </c>
      <c r="G177" s="22">
        <f>IF(OR($A177="",$B177="",$C177=""),"",C177*'MPTO_working_3-way'!$I176)</f>
        <v>5.3213961433693964</v>
      </c>
      <c r="H177" s="17">
        <f>IF(OR($A177="",$B177="",$C177=""),"",'MPTO_working_3-way'!E176)</f>
        <v>1.8358581824780793</v>
      </c>
      <c r="I177" s="21">
        <f>IF(OR($A177="",$B177="",$C177=""),"",'MPTO_working_3-way'!F176)</f>
        <v>3.6931750365611329</v>
      </c>
      <c r="J177" s="22">
        <f>IF(OR($A177="",$B177="",$C177=""),"",'MPTO_working_3-way'!G176)</f>
        <v>5.419293788572821</v>
      </c>
      <c r="K177" s="17">
        <f>IF(OR($A177="",$B177="",$C177=""),"",'OddsRatio_working_3-way'!H176)</f>
        <v>1.842115114704159</v>
      </c>
      <c r="L177" s="21">
        <f>IF(OR($A177="",$B177="",$C177=""),"",'OddsRatio_working_3-way'!I176)</f>
        <v>3.6926890704737922</v>
      </c>
      <c r="M177" s="22">
        <f>IF(OR($A177="",$B177="",$C177=""),"",'OddsRatio_working_3-way'!J176)</f>
        <v>5.3665228169845296</v>
      </c>
      <c r="N177" s="23">
        <f t="shared" si="42"/>
        <v>53.98824104413513</v>
      </c>
      <c r="O177" s="24">
        <f t="shared" si="43"/>
        <v>27.219698130887071</v>
      </c>
      <c r="P177" s="24">
        <f t="shared" si="44"/>
        <v>18.792060824977803</v>
      </c>
      <c r="Q177" t="s">
        <v>420</v>
      </c>
      <c r="R177" t="s">
        <v>421</v>
      </c>
      <c r="S177" t="s">
        <v>462</v>
      </c>
      <c r="T177" s="35">
        <v>100</v>
      </c>
      <c r="U177" s="35">
        <f t="shared" si="45"/>
        <v>48.979591836734699</v>
      </c>
      <c r="V177" s="35">
        <f t="shared" si="46"/>
        <v>71.83098591549296</v>
      </c>
      <c r="W177" s="35">
        <f t="shared" si="47"/>
        <v>76.744186046511629</v>
      </c>
      <c r="X177" s="35">
        <f t="shared" si="48"/>
        <v>51.424828037995418</v>
      </c>
      <c r="Y177" s="35">
        <f t="shared" si="49"/>
        <v>74.276222116753672</v>
      </c>
      <c r="Z177" s="35">
        <f t="shared" si="50"/>
        <v>79.189422247772342</v>
      </c>
      <c r="AA177" s="35">
        <f t="shared" si="51"/>
        <v>-2.4452362012607196</v>
      </c>
      <c r="AB177" s="35">
        <f t="shared" si="52"/>
        <v>-2.4452362012607125</v>
      </c>
      <c r="AC177" s="35">
        <f t="shared" si="53"/>
        <v>-2.4452362012607125</v>
      </c>
      <c r="AD177" s="36"/>
      <c r="AE177" s="36"/>
      <c r="AF177">
        <v>2.14</v>
      </c>
      <c r="AG177">
        <v>1.78</v>
      </c>
      <c r="AH177" s="36"/>
      <c r="AI177" s="36"/>
      <c r="AJ177" t="s">
        <v>472</v>
      </c>
    </row>
    <row r="178" spans="1:38" s="35" customFormat="1" ht="15" x14ac:dyDescent="0.25">
      <c r="A178">
        <v>1.96</v>
      </c>
      <c r="B178">
        <v>3.55</v>
      </c>
      <c r="C178">
        <v>4.3</v>
      </c>
      <c r="D178" s="20">
        <f t="shared" si="41"/>
        <v>2.4452362012607143E-2</v>
      </c>
      <c r="E178" s="17">
        <f>IF(OR($A178="",$B178="",$C178=""),"",A178*'MPTO_working_3-way'!$I177)</f>
        <v>2.00792662954471</v>
      </c>
      <c r="F178" s="21">
        <f>IF(OR($A178="",$B178="",$C178=""),"",B178*'MPTO_working_3-way'!$I177)</f>
        <v>3.6368058851447551</v>
      </c>
      <c r="G178" s="22">
        <f>IF(OR($A178="",$B178="",$C178=""),"",C178*'MPTO_working_3-way'!$I177)</f>
        <v>4.4051451566542106</v>
      </c>
      <c r="H178" s="17">
        <f>IF(OR($A178="",$B178="",$C178=""),"",'MPTO_working_3-way'!E177)</f>
        <v>1.9918204130181032</v>
      </c>
      <c r="I178" s="21">
        <f>IF(OR($A178="",$B178="",$C178=""),"",'MPTO_working_3-way'!F177)</f>
        <v>3.6557811049021676</v>
      </c>
      <c r="J178" s="22">
        <f>IF(OR($A178="",$B178="",$C178=""),"",'MPTO_working_3-way'!G177)</f>
        <v>4.456181984271983</v>
      </c>
      <c r="K178" s="17">
        <f>IF(OR($A178="",$B178="",$C178=""),"",'OddsRatio_working_3-way'!H177)</f>
        <v>1.9981673167147453</v>
      </c>
      <c r="L178" s="21">
        <f>IF(OR($A178="",$B178="",$C178=""),"",'OddsRatio_working_3-way'!I177)</f>
        <v>3.6513819350235432</v>
      </c>
      <c r="M178" s="22">
        <f>IF(OR($A178="",$B178="",$C178=""),"",'OddsRatio_working_3-way'!J177)</f>
        <v>4.431200151206939</v>
      </c>
      <c r="N178" s="23">
        <f t="shared" si="42"/>
        <v>49.802616554109171</v>
      </c>
      <c r="O178" s="24">
        <f t="shared" si="43"/>
        <v>27.496655900296897</v>
      </c>
      <c r="P178" s="24">
        <f t="shared" si="44"/>
        <v>22.700727545593946</v>
      </c>
      <c r="Q178" t="s">
        <v>422</v>
      </c>
      <c r="R178" t="s">
        <v>423</v>
      </c>
      <c r="S178" t="s">
        <v>462</v>
      </c>
      <c r="T178" s="35">
        <v>100</v>
      </c>
      <c r="U178" s="35">
        <f t="shared" si="45"/>
        <v>71.098265895953759</v>
      </c>
      <c r="V178" s="35">
        <f t="shared" si="46"/>
        <v>72.972972972972968</v>
      </c>
      <c r="W178" s="35">
        <f t="shared" si="47"/>
        <v>53.703703703703695</v>
      </c>
      <c r="X178" s="35">
        <f t="shared" si="48"/>
        <v>73.323323323323322</v>
      </c>
      <c r="Y178" s="35">
        <f t="shared" si="49"/>
        <v>75.198030400342546</v>
      </c>
      <c r="Z178" s="35">
        <f t="shared" si="50"/>
        <v>55.928761131073266</v>
      </c>
      <c r="AA178" s="35">
        <f t="shared" si="51"/>
        <v>-2.2250574273695634</v>
      </c>
      <c r="AB178" s="35">
        <f t="shared" si="52"/>
        <v>-2.2250574273695776</v>
      </c>
      <c r="AC178" s="35">
        <f t="shared" si="53"/>
        <v>-2.2250574273695705</v>
      </c>
      <c r="AD178" s="36"/>
      <c r="AE178" s="36"/>
      <c r="AF178">
        <v>2.1</v>
      </c>
      <c r="AG178">
        <v>1.81</v>
      </c>
      <c r="AH178" s="36"/>
      <c r="AI178" s="36"/>
      <c r="AJ178" t="s">
        <v>472</v>
      </c>
    </row>
    <row r="179" spans="1:38" ht="15" x14ac:dyDescent="0.25">
      <c r="A179">
        <v>3.46</v>
      </c>
      <c r="B179">
        <v>3.7</v>
      </c>
      <c r="C179">
        <v>2.16</v>
      </c>
      <c r="D179" s="20">
        <f t="shared" si="41"/>
        <v>2.2250574273695589E-2</v>
      </c>
      <c r="E179" s="17">
        <f>IF(OR($A179="",$B179="",$C179=""),"",A179*'MPTO_working_3-way'!$I178)</f>
        <v>3.5369869869869865</v>
      </c>
      <c r="F179" s="21">
        <f>IF(OR($A179="",$B179="",$C179=""),"",B179*'MPTO_working_3-way'!$I178)</f>
        <v>3.782327124812674</v>
      </c>
      <c r="G179" s="22">
        <f>IF(OR($A179="",$B179="",$C179=""),"",C179*'MPTO_working_3-way'!$I178)</f>
        <v>2.2080612404311828</v>
      </c>
      <c r="H179" s="17">
        <f>IF(OR($A179="",$B179="",$C179=""),"",'MPTO_working_3-way'!E178)</f>
        <v>3.5511302733819838</v>
      </c>
      <c r="I179" s="21">
        <f>IF(OR($A179="",$B179="",$C179=""),"",'MPTO_working_3-way'!F178)</f>
        <v>3.8044018211902308</v>
      </c>
      <c r="J179" s="22">
        <f>IF(OR($A179="",$B179="",$C179=""),"",'MPTO_working_3-way'!G178)</f>
        <v>2.1951674908548977</v>
      </c>
      <c r="K179" s="17">
        <f>IF(OR($A179="",$B179="",$C179=""),"",'OddsRatio_working_3-way'!H178)</f>
        <v>3.545945135884383</v>
      </c>
      <c r="L179" s="21">
        <f>IF(OR($A179="",$B179="",$C179=""),"",'OddsRatio_working_3-way'!I178)</f>
        <v>3.7943300271901768</v>
      </c>
      <c r="M179" s="22">
        <f>IF(OR($A179="",$B179="",$C179=""),"",'OddsRatio_working_3-way'!J178)</f>
        <v>2.2005269746446681</v>
      </c>
      <c r="N179" s="23">
        <f t="shared" si="42"/>
        <v>28.272651374718759</v>
      </c>
      <c r="O179" s="24">
        <f t="shared" si="43"/>
        <v>26.438749663926192</v>
      </c>
      <c r="P179" s="24">
        <f t="shared" si="44"/>
        <v>45.288598961355049</v>
      </c>
      <c r="Q179" t="s">
        <v>424</v>
      </c>
      <c r="R179" t="s">
        <v>425</v>
      </c>
      <c r="S179" t="s">
        <v>462</v>
      </c>
      <c r="T179" s="35">
        <v>100</v>
      </c>
      <c r="U179" s="35">
        <f t="shared" si="45"/>
        <v>51.690821256038639</v>
      </c>
      <c r="V179" s="35">
        <f t="shared" si="46"/>
        <v>66.88741721854305</v>
      </c>
      <c r="W179" s="35">
        <f t="shared" si="47"/>
        <v>77.477477477477478</v>
      </c>
      <c r="X179" s="35">
        <f t="shared" si="48"/>
        <v>55.635105303979479</v>
      </c>
      <c r="Y179" s="35">
        <f t="shared" si="49"/>
        <v>70.831701266483876</v>
      </c>
      <c r="Z179" s="35">
        <f t="shared" si="50"/>
        <v>81.421761525418319</v>
      </c>
      <c r="AA179" s="35">
        <f t="shared" si="51"/>
        <v>-3.9442840479408403</v>
      </c>
      <c r="AB179" s="35">
        <f t="shared" si="52"/>
        <v>-3.9442840479408261</v>
      </c>
      <c r="AC179" s="35">
        <f t="shared" si="53"/>
        <v>-3.9442840479408403</v>
      </c>
      <c r="AD179" s="36"/>
      <c r="AE179" s="36"/>
      <c r="AF179">
        <v>1.83</v>
      </c>
      <c r="AG179">
        <v>2.0699999999999998</v>
      </c>
      <c r="AI179" s="36"/>
      <c r="AJ179" t="s">
        <v>472</v>
      </c>
      <c r="AK179" s="35"/>
      <c r="AL179" s="35"/>
    </row>
    <row r="180" spans="1:38" ht="15" x14ac:dyDescent="0.25">
      <c r="A180">
        <v>2.0699999999999998</v>
      </c>
      <c r="B180">
        <v>3.02</v>
      </c>
      <c r="C180">
        <v>4.4400000000000004</v>
      </c>
      <c r="D180" s="20">
        <f t="shared" si="41"/>
        <v>3.944284047940827E-2</v>
      </c>
      <c r="E180" s="17">
        <f>IF(OR($A180="",$B180="",$C180=""),"",A180*'MPTO_working_3-way'!$I179)</f>
        <v>2.1516466797923748</v>
      </c>
      <c r="F180" s="21">
        <f>IF(OR($A180="",$B180="",$C180=""),"",B180*'MPTO_working_3-way'!$I179)</f>
        <v>3.1391173782478128</v>
      </c>
      <c r="G180" s="22">
        <f>IF(OR($A180="",$B180="",$C180=""),"",C180*'MPTO_working_3-way'!$I179)</f>
        <v>4.6151262117285734</v>
      </c>
      <c r="H180" s="17">
        <f>IF(OR($A180="",$B180="",$C180=""),"",'MPTO_working_3-way'!E179)</f>
        <v>2.1279123254199361</v>
      </c>
      <c r="I180" s="21">
        <f>IF(OR($A180="",$B180="",$C180=""),"",'MPTO_working_3-way'!F179)</f>
        <v>3.1448695381034302</v>
      </c>
      <c r="J180" s="22">
        <f>IF(OR($A180="",$B180="",$C180=""),"",'MPTO_working_3-way'!G179)</f>
        <v>4.7152549099018897</v>
      </c>
      <c r="K180" s="17">
        <f>IF(OR($A180="",$B180="",$C180=""),"",'OddsRatio_working_3-way'!H179)</f>
        <v>2.1380127840590024</v>
      </c>
      <c r="L180" s="21">
        <f>IF(OR($A180="",$B180="",$C180=""),"",'OddsRatio_working_3-way'!I179)</f>
        <v>3.1483979661674626</v>
      </c>
      <c r="M180" s="22">
        <f>IF(OR($A180="",$B180="",$C180=""),"",'OddsRatio_working_3-way'!J179)</f>
        <v>4.6586579225822149</v>
      </c>
      <c r="N180" s="23">
        <f t="shared" si="42"/>
        <v>46.476032026619535</v>
      </c>
      <c r="O180" s="24">
        <f t="shared" si="43"/>
        <v>31.856088177186237</v>
      </c>
      <c r="P180" s="24">
        <f t="shared" si="44"/>
        <v>21.667879796194235</v>
      </c>
      <c r="Q180" t="s">
        <v>426</v>
      </c>
      <c r="R180" t="s">
        <v>427</v>
      </c>
      <c r="S180" t="s">
        <v>462</v>
      </c>
      <c r="T180" s="35">
        <v>100</v>
      </c>
      <c r="U180" s="35">
        <f t="shared" si="45"/>
        <v>50.73891625615763</v>
      </c>
      <c r="V180" s="35">
        <f t="shared" si="46"/>
        <v>69.78851963746223</v>
      </c>
      <c r="W180" s="35">
        <f t="shared" si="47"/>
        <v>75.550122249388764</v>
      </c>
      <c r="X180" s="35">
        <f t="shared" si="48"/>
        <v>54.661358113149006</v>
      </c>
      <c r="Y180" s="35">
        <f t="shared" si="49"/>
        <v>73.710961494453613</v>
      </c>
      <c r="Z180" s="35">
        <f t="shared" si="50"/>
        <v>79.472564106380133</v>
      </c>
      <c r="AA180" s="35">
        <f t="shared" si="51"/>
        <v>-3.9224418569913766</v>
      </c>
      <c r="AB180" s="35">
        <f t="shared" si="52"/>
        <v>-3.9224418569913837</v>
      </c>
      <c r="AC180" s="35">
        <f t="shared" si="53"/>
        <v>-3.9224418569913695</v>
      </c>
      <c r="AD180" s="36"/>
      <c r="AE180" s="36"/>
      <c r="AF180">
        <v>2.79</v>
      </c>
      <c r="AG180">
        <v>1.46</v>
      </c>
      <c r="AI180" s="36"/>
      <c r="AJ180" t="s">
        <v>473</v>
      </c>
      <c r="AK180" s="35"/>
      <c r="AL180" s="35"/>
    </row>
    <row r="181" spans="1:38" s="35" customFormat="1" ht="15" x14ac:dyDescent="0.25">
      <c r="A181">
        <v>2.0299999999999998</v>
      </c>
      <c r="B181">
        <v>3.31</v>
      </c>
      <c r="C181">
        <v>4.09</v>
      </c>
      <c r="D181" s="20">
        <f t="shared" si="41"/>
        <v>3.9224418569913766E-2</v>
      </c>
      <c r="E181" s="17">
        <f>IF(OR($A181="",$B181="",$C181=""),"",A181*'MPTO_working_3-way'!$I180)</f>
        <v>2.1096255696969246</v>
      </c>
      <c r="F181" s="21">
        <f>IF(OR($A181="",$B181="",$C181=""),"",B181*'MPTO_working_3-way'!$I180)</f>
        <v>3.4398328254664148</v>
      </c>
      <c r="G181" s="22">
        <f>IF(OR($A181="",$B181="",$C181=""),"",C181*'MPTO_working_3-way'!$I180)</f>
        <v>4.2504278719509472</v>
      </c>
      <c r="H181" s="17">
        <f>IF(OR($A181="",$B181="",$C181=""),"",'MPTO_working_3-way'!E180)</f>
        <v>2.0853490349756219</v>
      </c>
      <c r="I181" s="21">
        <f>IF(OR($A181="",$B181="",$C181=""),"",'MPTO_working_3-way'!F180)</f>
        <v>3.4597287879629062</v>
      </c>
      <c r="J181" s="22">
        <f>IF(OR($A181="",$B181="",$C181=""),"",'MPTO_working_3-way'!G180)</f>
        <v>4.3210735444252251</v>
      </c>
      <c r="K181" s="17">
        <f>IF(OR($A181="",$B181="",$C181=""),"",'OddsRatio_working_3-way'!H180)</f>
        <v>2.0951204640197014</v>
      </c>
      <c r="L181" s="21">
        <f>IF(OR($A181="",$B181="",$C181=""),"",'OddsRatio_working_3-way'!I180)</f>
        <v>3.4560468659082635</v>
      </c>
      <c r="M181" s="22">
        <f>IF(OR($A181="",$B181="",$C181=""),"",'OddsRatio_working_3-way'!J180)</f>
        <v>4.2853613920591052</v>
      </c>
      <c r="N181" s="23">
        <f t="shared" si="42"/>
        <v>47.401776616864908</v>
      </c>
      <c r="O181" s="24">
        <f t="shared" si="43"/>
        <v>29.071180221219262</v>
      </c>
      <c r="P181" s="24">
        <f t="shared" si="44"/>
        <v>23.527043161915834</v>
      </c>
      <c r="Q181" t="s">
        <v>428</v>
      </c>
      <c r="R181" t="s">
        <v>429</v>
      </c>
      <c r="S181" t="s">
        <v>462</v>
      </c>
      <c r="T181" s="35">
        <v>100</v>
      </c>
      <c r="U181" s="35">
        <f t="shared" si="45"/>
        <v>37.888198757763973</v>
      </c>
      <c r="V181" s="35">
        <f t="shared" si="46"/>
        <v>72.527472527472526</v>
      </c>
      <c r="W181" s="35">
        <f t="shared" si="47"/>
        <v>85.052316890881897</v>
      </c>
      <c r="X181" s="35">
        <f t="shared" si="48"/>
        <v>42.420210581645556</v>
      </c>
      <c r="Y181" s="35">
        <f t="shared" si="49"/>
        <v>77.059484351354101</v>
      </c>
      <c r="Z181" s="35">
        <f t="shared" si="50"/>
        <v>89.584328714763501</v>
      </c>
      <c r="AA181" s="35">
        <f t="shared" si="51"/>
        <v>-4.5320118238815823</v>
      </c>
      <c r="AB181" s="35">
        <f t="shared" si="52"/>
        <v>-4.5320118238815752</v>
      </c>
      <c r="AC181" s="35">
        <f t="shared" si="53"/>
        <v>-4.5320118238816036</v>
      </c>
      <c r="AD181" s="36"/>
      <c r="AE181" s="36"/>
      <c r="AF181">
        <v>2.2400000000000002</v>
      </c>
      <c r="AG181">
        <v>1.68</v>
      </c>
      <c r="AH181" s="36"/>
      <c r="AI181" s="36"/>
      <c r="AJ181" t="s">
        <v>473</v>
      </c>
    </row>
    <row r="182" spans="1:38" s="35" customFormat="1" ht="15" x14ac:dyDescent="0.25">
      <c r="A182">
        <v>1.61</v>
      </c>
      <c r="B182">
        <v>3.64</v>
      </c>
      <c r="C182">
        <v>6.69</v>
      </c>
      <c r="D182" s="20">
        <f t="shared" si="41"/>
        <v>4.5320118238815876E-2</v>
      </c>
      <c r="E182" s="17">
        <f>IF(OR($A182="",$B182="",$C182=""),"",A182*'MPTO_working_3-way'!$I181)</f>
        <v>1.6829653903644937</v>
      </c>
      <c r="F182" s="21">
        <f>IF(OR($A182="",$B182="",$C182=""),"",B182*'MPTO_working_3-way'!$I181)</f>
        <v>3.80496523038929</v>
      </c>
      <c r="G182" s="22">
        <f>IF(OR($A182="",$B182="",$C182=""),"",C182*'MPTO_working_3-way'!$I181)</f>
        <v>6.9931915910176787</v>
      </c>
      <c r="H182" s="17">
        <f>IF(OR($A182="",$B182="",$C182=""),"",'MPTO_working_3-way'!E181)</f>
        <v>1.6501342294006778</v>
      </c>
      <c r="I182" s="21">
        <f>IF(OR($A182="",$B182="",$C182=""),"",'MPTO_working_3-way'!F181)</f>
        <v>3.8518046117294951</v>
      </c>
      <c r="J182" s="22">
        <f>IF(OR($A182="",$B182="",$C182=""),"",'MPTO_working_3-way'!G181)</f>
        <v>7.4421304580452921</v>
      </c>
      <c r="K182" s="17">
        <f>IF(OR($A182="",$B182="",$C182=""),"",'OddsRatio_working_3-way'!H181)</f>
        <v>1.6617425404697805</v>
      </c>
      <c r="L182" s="21">
        <f>IF(OR($A182="",$B182="",$C182=""),"",'OddsRatio_working_3-way'!I181)</f>
        <v>3.863934929246263</v>
      </c>
      <c r="M182" s="22">
        <f>IF(OR($A182="",$B182="",$C182=""),"",'OddsRatio_working_3-way'!J181)</f>
        <v>7.1726476315951668</v>
      </c>
      <c r="N182" s="23">
        <f t="shared" si="42"/>
        <v>59.418928382325312</v>
      </c>
      <c r="O182" s="24">
        <f t="shared" si="43"/>
        <v>26.281449092182346</v>
      </c>
      <c r="P182" s="24">
        <f t="shared" si="44"/>
        <v>14.299622525492339</v>
      </c>
      <c r="Q182" t="s">
        <v>430</v>
      </c>
      <c r="R182" t="s">
        <v>431</v>
      </c>
      <c r="S182" t="s">
        <v>462</v>
      </c>
      <c r="T182" s="35">
        <v>100</v>
      </c>
      <c r="U182" s="35">
        <f t="shared" si="45"/>
        <v>36.30573248407643</v>
      </c>
      <c r="V182" s="35">
        <f t="shared" si="46"/>
        <v>76.076555023923447</v>
      </c>
      <c r="W182" s="35">
        <f t="shared" si="47"/>
        <v>84.276729559748418</v>
      </c>
      <c r="X182" s="35">
        <f t="shared" si="48"/>
        <v>39.646715416328128</v>
      </c>
      <c r="Y182" s="35">
        <f t="shared" si="49"/>
        <v>79.417537956175138</v>
      </c>
      <c r="Z182" s="35">
        <f t="shared" si="50"/>
        <v>87.617712492000123</v>
      </c>
      <c r="AA182" s="35">
        <f t="shared" si="51"/>
        <v>-3.3409829322516984</v>
      </c>
      <c r="AB182" s="35">
        <f t="shared" si="52"/>
        <v>-3.3409829322516913</v>
      </c>
      <c r="AC182" s="35">
        <f t="shared" si="53"/>
        <v>-3.3409829322517055</v>
      </c>
      <c r="AD182" s="36"/>
      <c r="AE182" s="36"/>
      <c r="AF182">
        <v>2.39</v>
      </c>
      <c r="AG182">
        <v>1.6</v>
      </c>
      <c r="AH182" s="36"/>
      <c r="AI182" s="36"/>
      <c r="AJ182" t="s">
        <v>473</v>
      </c>
    </row>
    <row r="183" spans="1:38" ht="15" x14ac:dyDescent="0.25">
      <c r="A183">
        <v>1.57</v>
      </c>
      <c r="B183">
        <v>4.18</v>
      </c>
      <c r="C183">
        <v>6.36</v>
      </c>
      <c r="D183" s="20">
        <f t="shared" si="41"/>
        <v>3.3409829322516904E-2</v>
      </c>
      <c r="E183" s="17">
        <f>IF(OR($A183="",$B183="",$C183=""),"",A183*'MPTO_working_3-way'!$I182)</f>
        <v>1.6224534320363515</v>
      </c>
      <c r="F183" s="21">
        <f>IF(OR($A183="",$B183="",$C183=""),"",B183*'MPTO_working_3-way'!$I182)</f>
        <v>4.3196530865681204</v>
      </c>
      <c r="G183" s="22">
        <f>IF(OR($A183="",$B183="",$C183=""),"",C183*'MPTO_working_3-way'!$I182)</f>
        <v>6.5724865144912075</v>
      </c>
      <c r="H183" s="17">
        <f>IF(OR($A183="",$B183="",$C183=""),"",'MPTO_working_3-way'!E182)</f>
        <v>1.59793913052711</v>
      </c>
      <c r="I183" s="21">
        <f>IF(OR($A183="",$B183="",$C183=""),"",'MPTO_working_3-way'!F182)</f>
        <v>4.3840836022768839</v>
      </c>
      <c r="J183" s="22">
        <f>IF(OR($A183="",$B183="",$C183=""),"",'MPTO_working_3-way'!G182)</f>
        <v>6.844809935158902</v>
      </c>
      <c r="K183" s="17">
        <f>IF(OR($A183="",$B183="",$C183=""),"",'OddsRatio_working_3-way'!H182)</f>
        <v>1.6062457761502069</v>
      </c>
      <c r="L183" s="21">
        <f>IF(OR($A183="",$B183="",$C183=""),"",'OddsRatio_working_3-way'!I182)</f>
        <v>4.3822132774695719</v>
      </c>
      <c r="M183" s="22">
        <f>IF(OR($A183="",$B183="",$C183=""),"",'OddsRatio_working_3-way'!J182)</f>
        <v>6.7008374739738725</v>
      </c>
      <c r="N183" s="23">
        <f t="shared" si="42"/>
        <v>61.63505098231964</v>
      </c>
      <c r="O183" s="24">
        <f t="shared" si="43"/>
        <v>23.150007187139195</v>
      </c>
      <c r="P183" s="24">
        <f t="shared" si="44"/>
        <v>15.21494183054117</v>
      </c>
      <c r="Q183" t="s">
        <v>432</v>
      </c>
      <c r="R183" t="s">
        <v>433</v>
      </c>
      <c r="S183" t="s">
        <v>462</v>
      </c>
      <c r="T183" s="35">
        <v>100</v>
      </c>
      <c r="U183" s="35">
        <f t="shared" si="45"/>
        <v>39.759036144578317</v>
      </c>
      <c r="V183" s="35">
        <f t="shared" si="46"/>
        <v>77.220956719817764</v>
      </c>
      <c r="W183" s="35">
        <f t="shared" si="47"/>
        <v>80.039920159680634</v>
      </c>
      <c r="X183" s="35">
        <f t="shared" si="48"/>
        <v>42.739123120501596</v>
      </c>
      <c r="Y183" s="35">
        <f t="shared" si="49"/>
        <v>80.201043695741063</v>
      </c>
      <c r="Z183" s="35">
        <f t="shared" si="50"/>
        <v>83.020007135603919</v>
      </c>
      <c r="AA183" s="35">
        <f t="shared" si="51"/>
        <v>-2.9800869759232782</v>
      </c>
      <c r="AB183" s="35">
        <f t="shared" si="52"/>
        <v>-2.9800869759232995</v>
      </c>
      <c r="AC183" s="35">
        <f t="shared" si="53"/>
        <v>-2.9800869759232853</v>
      </c>
      <c r="AD183" s="36"/>
      <c r="AE183" s="36"/>
      <c r="AF183">
        <v>1.88</v>
      </c>
      <c r="AG183">
        <v>2.0099999999999998</v>
      </c>
      <c r="AI183" s="36"/>
      <c r="AJ183" t="s">
        <v>474</v>
      </c>
      <c r="AK183" s="35"/>
      <c r="AL183" s="35"/>
    </row>
    <row r="184" spans="1:38" ht="15" x14ac:dyDescent="0.25">
      <c r="A184">
        <v>1.66</v>
      </c>
      <c r="B184">
        <v>4.3899999999999997</v>
      </c>
      <c r="C184">
        <v>5.01</v>
      </c>
      <c r="D184" s="20">
        <f t="shared" si="41"/>
        <v>2.9800869759232906E-2</v>
      </c>
      <c r="E184" s="17">
        <f>IF(OR($A184="",$B184="",$C184=""),"",A184*'MPTO_working_3-way'!$I183)</f>
        <v>1.7094694438003266</v>
      </c>
      <c r="F184" s="21">
        <f>IF(OR($A184="",$B184="",$C184=""),"",B184*'MPTO_working_3-way'!$I183)</f>
        <v>4.5208258182430319</v>
      </c>
      <c r="G184" s="22">
        <f>IF(OR($A184="",$B184="",$C184=""),"",C184*'MPTO_working_3-way'!$I183)</f>
        <v>5.1593023574937567</v>
      </c>
      <c r="H184" s="17">
        <f>IF(OR($A184="",$B184="",$C184=""),"",'MPTO_working_3-way'!E183)</f>
        <v>1.6878320373723945</v>
      </c>
      <c r="I184" s="21">
        <f>IF(OR($A184="",$B184="",$C184=""),"",'MPTO_working_3-way'!F183)</f>
        <v>4.5901709571132479</v>
      </c>
      <c r="J184" s="22">
        <f>IF(OR($A184="",$B184="",$C184=""),"",'MPTO_working_3-way'!G183)</f>
        <v>5.2723935979355909</v>
      </c>
      <c r="K184" s="17">
        <f>IF(OR($A184="",$B184="",$C184=""),"",'OddsRatio_working_3-way'!H183)</f>
        <v>1.6953348155737522</v>
      </c>
      <c r="L184" s="21">
        <f>IF(OR($A184="",$B184="",$C184=""),"",'OddsRatio_working_3-way'!I183)</f>
        <v>4.5714924618106378</v>
      </c>
      <c r="M184" s="22">
        <f>IF(OR($A184="",$B184="",$C184=""),"",'OddsRatio_working_3-way'!J183)</f>
        <v>5.2246857734102248</v>
      </c>
      <c r="N184" s="23">
        <f t="shared" si="42"/>
        <v>58.497682051391166</v>
      </c>
      <c r="O184" s="24">
        <f t="shared" si="43"/>
        <v>22.119852438567047</v>
      </c>
      <c r="P184" s="24">
        <f t="shared" si="44"/>
        <v>19.382465510041783</v>
      </c>
      <c r="Q184" t="s">
        <v>434</v>
      </c>
      <c r="R184" t="s">
        <v>435</v>
      </c>
      <c r="S184" t="s">
        <v>462</v>
      </c>
      <c r="T184" s="35">
        <v>100</v>
      </c>
      <c r="U184" s="35">
        <f t="shared" si="45"/>
        <v>81.447124304267163</v>
      </c>
      <c r="V184" s="35">
        <f t="shared" si="46"/>
        <v>77.011494252873561</v>
      </c>
      <c r="W184" s="35">
        <f t="shared" si="47"/>
        <v>39.024390243902438</v>
      </c>
      <c r="X184" s="35">
        <f t="shared" si="48"/>
        <v>83.964115503224008</v>
      </c>
      <c r="Y184" s="35">
        <f t="shared" si="49"/>
        <v>79.528485451830406</v>
      </c>
      <c r="Z184" s="35">
        <f t="shared" si="50"/>
        <v>41.541381442859283</v>
      </c>
      <c r="AA184" s="35">
        <f t="shared" si="51"/>
        <v>-2.5169911989568448</v>
      </c>
      <c r="AB184" s="35">
        <f t="shared" si="52"/>
        <v>-2.5169911989568448</v>
      </c>
      <c r="AC184" s="35">
        <f t="shared" si="53"/>
        <v>-2.5169911989568448</v>
      </c>
      <c r="AD184" s="36"/>
      <c r="AE184" s="36"/>
      <c r="AF184">
        <v>1.65</v>
      </c>
      <c r="AG184">
        <v>2.35</v>
      </c>
      <c r="AI184" s="36"/>
      <c r="AJ184" t="s">
        <v>474</v>
      </c>
      <c r="AK184" s="35"/>
      <c r="AL184" s="35"/>
    </row>
    <row r="185" spans="1:38" s="35" customFormat="1" ht="17.25" customHeight="1" x14ac:dyDescent="0.25">
      <c r="A185">
        <v>5.39</v>
      </c>
      <c r="B185">
        <v>4.3499999999999996</v>
      </c>
      <c r="C185">
        <v>1.64</v>
      </c>
      <c r="D185" s="20">
        <f t="shared" si="41"/>
        <v>2.5169911989568305E-2</v>
      </c>
      <c r="E185" s="17">
        <f>IF(OR($A185="",$B185="",$C185=""),"",A185*'MPTO_working_3-way'!$I184)</f>
        <v>5.525665825623773</v>
      </c>
      <c r="F185" s="21">
        <f>IF(OR($A185="",$B185="",$C185=""),"",B185*'MPTO_working_3-way'!$I184)</f>
        <v>4.4594891171546216</v>
      </c>
      <c r="G185" s="22">
        <f>IF(OR($A185="",$B185="",$C185=""),"",C185*'MPTO_working_3-way'!$I184)</f>
        <v>1.681278655662892</v>
      </c>
      <c r="H185" s="17">
        <f>IF(OR($A185="",$B185="",$C185=""),"",'MPTO_working_3-way'!E184)</f>
        <v>5.6452910224839181</v>
      </c>
      <c r="I185" s="21">
        <f>IF(OR($A185="",$B185="",$C185=""),"",'MPTO_working_3-way'!F184)</f>
        <v>4.5147728304533361</v>
      </c>
      <c r="J185" s="22">
        <f>IF(OR($A185="",$B185="",$C185=""),"",'MPTO_working_3-way'!G184)</f>
        <v>1.6628804903904562</v>
      </c>
      <c r="K185" s="17">
        <f>IF(OR($A185="",$B185="",$C185=""),"",'OddsRatio_working_3-way'!H184)</f>
        <v>5.5907262128456789</v>
      </c>
      <c r="L185" s="21">
        <f>IF(OR($A185="",$B185="",$C185=""),"",'OddsRatio_working_3-way'!I184)</f>
        <v>4.50317376151094</v>
      </c>
      <c r="M185" s="22">
        <f>IF(OR($A185="",$B185="",$C185=""),"",'OddsRatio_working_3-way'!J184)</f>
        <v>1.6692630469752243</v>
      </c>
      <c r="N185" s="23">
        <f t="shared" si="42"/>
        <v>18.097366571875771</v>
      </c>
      <c r="O185" s="24">
        <f t="shared" si="43"/>
        <v>22.42409329250814</v>
      </c>
      <c r="P185" s="24">
        <f t="shared" si="44"/>
        <v>59.4785401356161</v>
      </c>
      <c r="Q185" t="s">
        <v>436</v>
      </c>
      <c r="R185" t="s">
        <v>437</v>
      </c>
      <c r="S185" t="s">
        <v>463</v>
      </c>
      <c r="T185" s="35">
        <v>100</v>
      </c>
      <c r="U185" s="35">
        <f t="shared" si="45"/>
        <v>67.426710097719877</v>
      </c>
      <c r="V185" s="35">
        <f t="shared" si="46"/>
        <v>67.320261437908499</v>
      </c>
      <c r="W185" s="35">
        <f t="shared" si="47"/>
        <v>60.784313725490193</v>
      </c>
      <c r="X185" s="35">
        <f t="shared" si="48"/>
        <v>71.895424836601322</v>
      </c>
      <c r="Y185" s="35">
        <f t="shared" si="49"/>
        <v>71.788976176789944</v>
      </c>
      <c r="Z185" s="35">
        <f t="shared" si="50"/>
        <v>65.253028464371639</v>
      </c>
      <c r="AA185" s="35">
        <f t="shared" si="51"/>
        <v>-4.4687147388814452</v>
      </c>
      <c r="AB185" s="35">
        <f t="shared" si="52"/>
        <v>-4.4687147388814452</v>
      </c>
      <c r="AC185" s="35">
        <f t="shared" si="53"/>
        <v>-4.4687147388814452</v>
      </c>
      <c r="AD185" s="36"/>
      <c r="AE185" s="36"/>
      <c r="AF185">
        <v>1.52</v>
      </c>
      <c r="AG185">
        <v>2.65</v>
      </c>
      <c r="AH185" s="36"/>
      <c r="AI185" s="36"/>
      <c r="AJ185" t="s">
        <v>475</v>
      </c>
    </row>
    <row r="186" spans="1:38" s="35" customFormat="1" ht="15" x14ac:dyDescent="0.25">
      <c r="A186">
        <v>3.07</v>
      </c>
      <c r="B186">
        <v>3.06</v>
      </c>
      <c r="C186">
        <v>2.5499999999999998</v>
      </c>
      <c r="D186" s="20">
        <f t="shared" si="41"/>
        <v>4.468714738881463E-2</v>
      </c>
      <c r="E186" s="17">
        <f>IF(OR($A186="",$B186="",$C186=""),"",A186*'MPTO_working_3-way'!$I185)</f>
        <v>3.2071895424836607</v>
      </c>
      <c r="F186" s="21">
        <f>IF(OR($A186="",$B186="",$C186=""),"",B186*'MPTO_working_3-way'!$I185)</f>
        <v>3.1967426710097726</v>
      </c>
      <c r="G186" s="22">
        <f>IF(OR($A186="",$B186="",$C186=""),"",C186*'MPTO_working_3-way'!$I185)</f>
        <v>2.6639522258414772</v>
      </c>
      <c r="H186" s="17">
        <f>IF(OR($A186="",$B186="",$C186=""),"",'MPTO_working_3-way'!E185)</f>
        <v>3.2171183306317213</v>
      </c>
      <c r="I186" s="21">
        <f>IF(OR($A186="",$B186="",$C186=""),"",'MPTO_working_3-way'!F185)</f>
        <v>3.2061386544105948</v>
      </c>
      <c r="J186" s="22">
        <f>IF(OR($A186="",$B186="",$C186=""),"",'MPTO_working_3-way'!G185)</f>
        <v>2.6506837719380751</v>
      </c>
      <c r="K186" s="17">
        <f>IF(OR($A186="",$B186="",$C186=""),"",'OddsRatio_working_3-way'!H185)</f>
        <v>3.2125454681917858</v>
      </c>
      <c r="L186" s="21">
        <f>IF(OR($A186="",$B186="",$C186=""),"",'OddsRatio_working_3-way'!I185)</f>
        <v>3.2018568427415848</v>
      </c>
      <c r="M186" s="22">
        <f>IF(OR($A186="",$B186="",$C186=""),"",'OddsRatio_working_3-way'!J185)</f>
        <v>2.6567369447812896</v>
      </c>
      <c r="N186" s="23">
        <f t="shared" si="42"/>
        <v>31.179947014469121</v>
      </c>
      <c r="O186" s="24">
        <f t="shared" si="43"/>
        <v>31.281842266150388</v>
      </c>
      <c r="P186" s="24">
        <f t="shared" si="44"/>
        <v>37.538210719380473</v>
      </c>
      <c r="Q186" t="s">
        <v>438</v>
      </c>
      <c r="R186" t="s">
        <v>439</v>
      </c>
      <c r="S186" t="s">
        <v>463</v>
      </c>
      <c r="T186" s="35">
        <v>100</v>
      </c>
      <c r="U186" s="35">
        <f t="shared" si="45"/>
        <v>19.35483870967742</v>
      </c>
      <c r="V186" s="35">
        <f t="shared" si="46"/>
        <v>84.202211690363356</v>
      </c>
      <c r="W186" s="35">
        <f t="shared" si="47"/>
        <v>93.155373032169749</v>
      </c>
      <c r="X186" s="35">
        <f t="shared" si="48"/>
        <v>22.642415277466903</v>
      </c>
      <c r="Y186" s="35">
        <f t="shared" si="49"/>
        <v>87.489788258152828</v>
      </c>
      <c r="Z186" s="35">
        <f t="shared" si="50"/>
        <v>96.442949599959235</v>
      </c>
      <c r="AA186" s="35">
        <f t="shared" si="51"/>
        <v>-3.2875765677894826</v>
      </c>
      <c r="AB186" s="35">
        <f t="shared" si="52"/>
        <v>-3.2875765677894719</v>
      </c>
      <c r="AC186" s="35">
        <f t="shared" si="53"/>
        <v>-3.2875765677894861</v>
      </c>
      <c r="AD186" s="36"/>
      <c r="AE186" s="36"/>
      <c r="AF186">
        <v>2.4500000000000002</v>
      </c>
      <c r="AG186">
        <v>1.56</v>
      </c>
      <c r="AH186" s="36"/>
      <c r="AI186" s="36"/>
      <c r="AJ186" t="s">
        <v>476</v>
      </c>
    </row>
    <row r="187" spans="1:38" ht="15" x14ac:dyDescent="0.25">
      <c r="A187">
        <v>1.24</v>
      </c>
      <c r="B187">
        <v>6.33</v>
      </c>
      <c r="C187">
        <v>14.61</v>
      </c>
      <c r="D187" s="20">
        <f t="shared" si="41"/>
        <v>3.2875765677894853E-2</v>
      </c>
      <c r="E187" s="17">
        <f>IF(OR($A187="",$B187="",$C187=""),"",A187*'MPTO_working_3-way'!$I186)</f>
        <v>1.2807659494405896</v>
      </c>
      <c r="F187" s="21">
        <f>IF(OR($A187="",$B187="",$C187=""),"",B187*'MPTO_working_3-way'!$I186)</f>
        <v>6.5381035967410748</v>
      </c>
      <c r="G187" s="22">
        <f>IF(OR($A187="",$B187="",$C187=""),"",C187*'MPTO_working_3-way'!$I186)</f>
        <v>15.090314936554043</v>
      </c>
      <c r="H187" s="17">
        <f>IF(OR($A187="",$B187="",$C187=""),"",'MPTO_working_3-way'!E186)</f>
        <v>1.2570820477335258</v>
      </c>
      <c r="I187" s="21">
        <f>IF(OR($A187="",$B187="",$C187=""),"",'MPTO_working_3-way'!F186)</f>
        <v>6.8018283120510308</v>
      </c>
      <c r="J187" s="22">
        <f>IF(OR($A187="",$B187="",$C187=""),"",'MPTO_working_3-way'!G186)</f>
        <v>17.395031083788499</v>
      </c>
      <c r="K187" s="17">
        <f>IF(OR($A187="",$B187="",$C187=""),"",'OddsRatio_working_3-way'!H186)</f>
        <v>1.2635923929024073</v>
      </c>
      <c r="L187" s="21">
        <f>IF(OR($A187="",$B187="",$C187=""),"",'OddsRatio_working_3-way'!I186)</f>
        <v>6.8539477257076253</v>
      </c>
      <c r="M187" s="22">
        <f>IF(OR($A187="",$B187="",$C187=""),"",'OddsRatio_working_3-way'!J186)</f>
        <v>15.947885280840675</v>
      </c>
      <c r="N187" s="23">
        <f t="shared" si="42"/>
        <v>78.078278114496882</v>
      </c>
      <c r="O187" s="24">
        <f t="shared" si="43"/>
        <v>15.294954954498596</v>
      </c>
      <c r="P187" s="24">
        <f t="shared" si="44"/>
        <v>6.6267669310045267</v>
      </c>
      <c r="Q187" t="s">
        <v>440</v>
      </c>
      <c r="R187" t="s">
        <v>441</v>
      </c>
      <c r="S187" t="s">
        <v>463</v>
      </c>
      <c r="T187" s="35">
        <v>100</v>
      </c>
      <c r="U187" s="35">
        <f t="shared" si="45"/>
        <v>83.66013071895425</v>
      </c>
      <c r="V187" s="35">
        <f t="shared" si="46"/>
        <v>75.609756097560975</v>
      </c>
      <c r="W187" s="35">
        <f t="shared" si="47"/>
        <v>38.271604938271601</v>
      </c>
      <c r="X187" s="35">
        <f t="shared" si="48"/>
        <v>86.118638964167417</v>
      </c>
      <c r="Y187" s="35">
        <f t="shared" si="49"/>
        <v>78.068264342774143</v>
      </c>
      <c r="Z187" s="35">
        <f t="shared" si="50"/>
        <v>40.730113183484775</v>
      </c>
      <c r="AA187" s="35">
        <f t="shared" si="51"/>
        <v>-2.4585082452131672</v>
      </c>
      <c r="AB187" s="35">
        <f t="shared" si="52"/>
        <v>-2.4585082452131672</v>
      </c>
      <c r="AC187" s="35">
        <f t="shared" si="53"/>
        <v>-2.4585082452131743</v>
      </c>
      <c r="AD187" s="36"/>
      <c r="AE187" s="36"/>
      <c r="AF187">
        <v>1.64</v>
      </c>
      <c r="AG187">
        <v>2.37</v>
      </c>
      <c r="AH187" s="41"/>
      <c r="AI187" s="36"/>
      <c r="AJ187" t="s">
        <v>477</v>
      </c>
      <c r="AK187" s="35"/>
      <c r="AL187" s="35"/>
    </row>
    <row r="188" spans="1:38" s="35" customFormat="1" ht="15" x14ac:dyDescent="0.25">
      <c r="A188">
        <v>6.12</v>
      </c>
      <c r="B188">
        <v>4.0999999999999996</v>
      </c>
      <c r="C188">
        <v>1.62</v>
      </c>
      <c r="D188" s="20">
        <f t="shared" si="41"/>
        <v>2.4585082452131646E-2</v>
      </c>
      <c r="E188" s="17">
        <f>IF(OR($A188="",$B188="",$C188=""),"",A188*'MPTO_working_3-way'!$I187)</f>
        <v>6.2704607046070455</v>
      </c>
      <c r="F188" s="21">
        <f>IF(OR($A188="",$B188="",$C188=""),"",B188*'MPTO_working_3-way'!$I187)</f>
        <v>4.2007988380537391</v>
      </c>
      <c r="G188" s="22">
        <f>IF(OR($A188="",$B188="",$C188=""),"",C188*'MPTO_working_3-way'!$I187)</f>
        <v>1.6598278335724534</v>
      </c>
      <c r="H188" s="17">
        <f>IF(OR($A188="",$B188="",$C188=""),"",'MPTO_working_3-way'!E187)</f>
        <v>6.4431468026020458</v>
      </c>
      <c r="I188" s="21">
        <f>IF(OR($A188="",$B188="",$C188=""),"",'MPTO_working_3-way'!F187)</f>
        <v>4.2425479685386502</v>
      </c>
      <c r="J188" s="22">
        <f>IF(OR($A188="",$B188="",$C188=""),"",'MPTO_working_3-way'!G187)</f>
        <v>1.6417963978984509</v>
      </c>
      <c r="K188" s="17">
        <f>IF(OR($A188="",$B188="",$C188=""),"",'OddsRatio_working_3-way'!H187)</f>
        <v>6.3521486413491255</v>
      </c>
      <c r="L188" s="21">
        <f>IF(OR($A188="",$B188="",$C188=""),"",'OddsRatio_working_3-way'!I187)</f>
        <v>4.2405587476918534</v>
      </c>
      <c r="M188" s="22">
        <f>IF(OR($A188="",$B188="",$C188=""),"",'OddsRatio_working_3-way'!J187)</f>
        <v>1.6481117495383706</v>
      </c>
      <c r="N188" s="23">
        <f t="shared" si="42"/>
        <v>15.947791511798773</v>
      </c>
      <c r="O188" s="24">
        <f t="shared" si="43"/>
        <v>23.804996110294756</v>
      </c>
      <c r="P188" s="24">
        <f t="shared" si="44"/>
        <v>60.247212377906465</v>
      </c>
      <c r="Q188" t="s">
        <v>442</v>
      </c>
      <c r="R188" t="s">
        <v>443</v>
      </c>
      <c r="S188" t="s">
        <v>463</v>
      </c>
      <c r="T188" s="35">
        <v>100</v>
      </c>
      <c r="U188" s="35">
        <f t="shared" si="45"/>
        <v>55.947136563876647</v>
      </c>
      <c r="V188" s="35">
        <f t="shared" si="46"/>
        <v>70.414201183431956</v>
      </c>
      <c r="W188" s="35">
        <f t="shared" si="47"/>
        <v>70.238095238095241</v>
      </c>
      <c r="X188" s="35">
        <f t="shared" si="48"/>
        <v>59.34770357847281</v>
      </c>
      <c r="Y188" s="35">
        <f t="shared" si="49"/>
        <v>73.814768198028105</v>
      </c>
      <c r="Z188" s="35">
        <f t="shared" si="50"/>
        <v>73.638662252691404</v>
      </c>
      <c r="AA188" s="35">
        <f t="shared" si="51"/>
        <v>-3.4005670145961631</v>
      </c>
      <c r="AB188" s="35">
        <f t="shared" si="52"/>
        <v>-3.4005670145961489</v>
      </c>
      <c r="AC188" s="35">
        <f t="shared" si="53"/>
        <v>-3.4005670145961631</v>
      </c>
      <c r="AD188" s="36"/>
      <c r="AE188" s="36"/>
      <c r="AF188">
        <v>1.9</v>
      </c>
      <c r="AG188">
        <v>2</v>
      </c>
      <c r="AH188" s="41"/>
      <c r="AI188" s="36"/>
      <c r="AJ188" t="s">
        <v>477</v>
      </c>
    </row>
    <row r="189" spans="1:38" ht="15" x14ac:dyDescent="0.25">
      <c r="A189">
        <v>2.27</v>
      </c>
      <c r="B189">
        <v>3.38</v>
      </c>
      <c r="C189">
        <v>3.36</v>
      </c>
      <c r="D189" s="20">
        <f t="shared" si="41"/>
        <v>3.4005670145961675E-2</v>
      </c>
      <c r="E189" s="17">
        <f>IF(OR($A189="",$B189="",$C189=""),"",A189*'MPTO_working_3-way'!$I188)</f>
        <v>2.347192871231333</v>
      </c>
      <c r="F189" s="21">
        <f>IF(OR($A189="",$B189="",$C189=""),"",B189*'MPTO_working_3-way'!$I188)</f>
        <v>3.4949391650933506</v>
      </c>
      <c r="G189" s="22">
        <f>IF(OR($A189="",$B189="",$C189=""),"",C189*'MPTO_working_3-way'!$I188)</f>
        <v>3.474259051690431</v>
      </c>
      <c r="H189" s="17">
        <f>IF(OR($A189="",$B189="",$C189=""),"",'MPTO_working_3-way'!E188)</f>
        <v>2.3299518921280815</v>
      </c>
      <c r="I189" s="21">
        <f>IF(OR($A189="",$B189="",$C189=""),"",'MPTO_working_3-way'!F188)</f>
        <v>3.5146572568990893</v>
      </c>
      <c r="J189" s="22">
        <f>IF(OR($A189="",$B189="",$C189=""),"",'MPTO_working_3-way'!G188)</f>
        <v>3.4930370329688598</v>
      </c>
      <c r="K189" s="17">
        <f>IF(OR($A189="",$B189="",$C189=""),"",'OddsRatio_working_3-way'!H188)</f>
        <v>2.3372970238111943</v>
      </c>
      <c r="L189" s="21">
        <f>IF(OR($A189="",$B189="",$C189=""),"",'OddsRatio_working_3-way'!I188)</f>
        <v>3.5061156824178279</v>
      </c>
      <c r="M189" s="22">
        <f>IF(OR($A189="",$B189="",$C189=""),"",'OddsRatio_working_3-way'!J188)</f>
        <v>3.4850558867672583</v>
      </c>
      <c r="N189" s="23">
        <f t="shared" si="42"/>
        <v>42.604083041348105</v>
      </c>
      <c r="O189" s="24">
        <f t="shared" si="43"/>
        <v>28.612801332503018</v>
      </c>
      <c r="P189" s="24">
        <f t="shared" si="44"/>
        <v>28.78311562614887</v>
      </c>
      <c r="Q189" t="s">
        <v>444</v>
      </c>
      <c r="R189" t="s">
        <v>445</v>
      </c>
      <c r="S189" t="s">
        <v>463</v>
      </c>
      <c r="T189" s="35">
        <v>100</v>
      </c>
      <c r="U189" s="35">
        <f t="shared" si="45"/>
        <v>61.538461538461533</v>
      </c>
      <c r="V189" s="35">
        <f t="shared" si="46"/>
        <v>68.75</v>
      </c>
      <c r="W189" s="35">
        <f t="shared" si="47"/>
        <v>67.532467532467535</v>
      </c>
      <c r="X189" s="35">
        <f t="shared" si="48"/>
        <v>63.717532467532465</v>
      </c>
      <c r="Y189" s="35">
        <f t="shared" si="49"/>
        <v>70.929070929070932</v>
      </c>
      <c r="Z189" s="35">
        <f t="shared" si="50"/>
        <v>69.711538461538453</v>
      </c>
      <c r="AA189" s="35">
        <f t="shared" si="51"/>
        <v>-2.1790709290709316</v>
      </c>
      <c r="AB189" s="35">
        <f t="shared" si="52"/>
        <v>-2.1790709290709316</v>
      </c>
      <c r="AC189" s="35">
        <f t="shared" si="53"/>
        <v>-2.1790709290709174</v>
      </c>
      <c r="AD189" s="36"/>
      <c r="AE189" s="36"/>
      <c r="AF189">
        <v>2.06</v>
      </c>
      <c r="AG189">
        <v>1.83</v>
      </c>
      <c r="AH189" s="41"/>
      <c r="AI189" s="36"/>
      <c r="AJ189" t="s">
        <v>470</v>
      </c>
      <c r="AK189" s="35"/>
      <c r="AL189" s="35"/>
    </row>
    <row r="190" spans="1:38" ht="15" x14ac:dyDescent="0.25">
      <c r="A190">
        <v>2.6</v>
      </c>
      <c r="B190">
        <v>3.2</v>
      </c>
      <c r="C190">
        <v>3.08</v>
      </c>
      <c r="D190" s="20">
        <f t="shared" si="41"/>
        <v>2.1790709290709254E-2</v>
      </c>
      <c r="E190" s="17">
        <f>IF(OR($A190="",$B190="",$C190=""),"",A190*'MPTO_working_3-way'!$I189)</f>
        <v>2.6566558441558441</v>
      </c>
      <c r="F190" s="21">
        <f>IF(OR($A190="",$B190="",$C190=""),"",B190*'MPTO_working_3-way'!$I189)</f>
        <v>3.2697302697302697</v>
      </c>
      <c r="G190" s="22">
        <f>IF(OR($A190="",$B190="",$C190=""),"",C190*'MPTO_working_3-way'!$I189)</f>
        <v>3.1471153846153848</v>
      </c>
      <c r="H190" s="17">
        <f>IF(OR($A190="",$B190="",$C190=""),"",'MPTO_working_3-way'!E189)</f>
        <v>2.6500468810324858</v>
      </c>
      <c r="I190" s="21">
        <f>IF(OR($A190="",$B190="",$C190=""),"",'MPTO_working_3-way'!F189)</f>
        <v>3.276148915859812</v>
      </c>
      <c r="J190" s="22">
        <f>IF(OR($A190="",$B190="",$C190=""),"",'MPTO_working_3-way'!G189)</f>
        <v>3.1504819356107796</v>
      </c>
      <c r="K190" s="17">
        <f>IF(OR($A190="",$B190="",$C190=""),"",'OddsRatio_working_3-way'!H189)</f>
        <v>2.6531114595687364</v>
      </c>
      <c r="L190" s="21">
        <f>IF(OR($A190="",$B190="",$C190=""),"",'OddsRatio_working_3-way'!I189)</f>
        <v>3.2730282569070126</v>
      </c>
      <c r="M190" s="22">
        <f>IF(OR($A190="",$B190="",$C190=""),"",'OddsRatio_working_3-way'!J189)</f>
        <v>3.149044897439357</v>
      </c>
      <c r="N190" s="23">
        <f t="shared" si="42"/>
        <v>37.641307668805382</v>
      </c>
      <c r="O190" s="24">
        <f t="shared" si="43"/>
        <v>30.583562480904369</v>
      </c>
      <c r="P190" s="24">
        <f t="shared" si="44"/>
        <v>31.775129850290252</v>
      </c>
      <c r="Q190" t="s">
        <v>446</v>
      </c>
      <c r="R190" t="s">
        <v>447</v>
      </c>
      <c r="S190" t="s">
        <v>463</v>
      </c>
      <c r="T190" s="35">
        <v>100</v>
      </c>
      <c r="U190" s="35">
        <f t="shared" si="45"/>
        <v>64.912280701754383</v>
      </c>
      <c r="V190" s="35">
        <f t="shared" si="46"/>
        <v>64.664310954063609</v>
      </c>
      <c r="W190" s="35">
        <f t="shared" si="47"/>
        <v>68.253968253968253</v>
      </c>
      <c r="X190" s="35">
        <f t="shared" si="48"/>
        <v>67.081720791968152</v>
      </c>
      <c r="Y190" s="35">
        <f t="shared" si="49"/>
        <v>66.833751044277363</v>
      </c>
      <c r="Z190" s="35">
        <f t="shared" si="50"/>
        <v>70.423408344182008</v>
      </c>
      <c r="AA190" s="35">
        <f t="shared" si="51"/>
        <v>-2.1694400902137687</v>
      </c>
      <c r="AB190" s="35">
        <f t="shared" si="52"/>
        <v>-2.1694400902137545</v>
      </c>
      <c r="AC190" s="35">
        <f t="shared" si="53"/>
        <v>-2.1694400902137545</v>
      </c>
      <c r="AD190" s="36"/>
      <c r="AE190" s="36"/>
      <c r="AF190">
        <v>2.2599999999999998</v>
      </c>
      <c r="AG190">
        <v>1.7</v>
      </c>
      <c r="AH190" s="41"/>
      <c r="AI190" s="36"/>
      <c r="AJ190" t="s">
        <v>472</v>
      </c>
      <c r="AK190" s="35"/>
      <c r="AL190" s="35"/>
    </row>
    <row r="191" spans="1:38" ht="15" x14ac:dyDescent="0.25">
      <c r="A191">
        <v>2.85</v>
      </c>
      <c r="B191">
        <v>2.83</v>
      </c>
      <c r="C191">
        <v>3.15</v>
      </c>
      <c r="D191" s="20">
        <f t="shared" si="41"/>
        <v>2.1694400902137589E-2</v>
      </c>
      <c r="E191" s="17">
        <f>IF(OR($A191="",$B191="",$C191=""),"",A191*'MPTO_working_3-way'!$I190)</f>
        <v>2.9118290425710924</v>
      </c>
      <c r="F191" s="21">
        <f>IF(OR($A191="",$B191="",$C191=""),"",B191*'MPTO_working_3-way'!$I190)</f>
        <v>2.8913951545530496</v>
      </c>
      <c r="G191" s="22">
        <f>IF(OR($A191="",$B191="",$C191=""),"",C191*'MPTO_working_3-way'!$I190)</f>
        <v>3.2183373628417331</v>
      </c>
      <c r="H191" s="17">
        <f>IF(OR($A191="",$B191="",$C191=""),"",'MPTO_working_3-way'!E190)</f>
        <v>2.9099736277707309</v>
      </c>
      <c r="I191" s="21">
        <f>IF(OR($A191="",$B191="",$C191=""),"",'MPTO_working_3-way'!F190)</f>
        <v>2.889126114780058</v>
      </c>
      <c r="J191" s="22">
        <f>IF(OR($A191="",$B191="",$C191=""),"",'MPTO_working_3-way'!G190)</f>
        <v>3.2234268296164248</v>
      </c>
      <c r="K191" s="17">
        <f>IF(OR($A191="",$B191="",$C191=""),"",'OddsRatio_working_3-way'!H190)</f>
        <v>2.9109356143803677</v>
      </c>
      <c r="L191" s="21">
        <f>IF(OR($A191="",$B191="",$C191=""),"",'OddsRatio_working_3-way'!I190)</f>
        <v>2.8902768509816612</v>
      </c>
      <c r="M191" s="22">
        <f>IF(OR($A191="",$B191="",$C191=""),"",'OddsRatio_working_3-way'!J190)</f>
        <v>3.2208170653609685</v>
      </c>
      <c r="N191" s="23">
        <f t="shared" si="42"/>
        <v>34.342675527304245</v>
      </c>
      <c r="O191" s="24">
        <f t="shared" si="43"/>
        <v>34.585379947991903</v>
      </c>
      <c r="P191" s="24">
        <f t="shared" si="44"/>
        <v>31.071944524703841</v>
      </c>
      <c r="Q191" t="s">
        <v>448</v>
      </c>
      <c r="R191" t="s">
        <v>449</v>
      </c>
      <c r="S191" t="s">
        <v>463</v>
      </c>
      <c r="T191" s="35">
        <v>100</v>
      </c>
      <c r="U191" s="35">
        <f t="shared" si="45"/>
        <v>52.606635071090047</v>
      </c>
      <c r="V191" s="35">
        <f t="shared" si="46"/>
        <v>69.696969696969703</v>
      </c>
      <c r="W191" s="35">
        <f t="shared" si="47"/>
        <v>73.753280839895012</v>
      </c>
      <c r="X191" s="35">
        <f t="shared" si="48"/>
        <v>56.549749463135292</v>
      </c>
      <c r="Y191" s="35">
        <f t="shared" si="49"/>
        <v>73.640084089014948</v>
      </c>
      <c r="Z191" s="35">
        <f t="shared" si="50"/>
        <v>77.696395231940258</v>
      </c>
      <c r="AA191" s="35">
        <f t="shared" si="51"/>
        <v>-3.9431143920452456</v>
      </c>
      <c r="AB191" s="35">
        <f t="shared" si="52"/>
        <v>-3.9431143920452456</v>
      </c>
      <c r="AC191" s="35">
        <f t="shared" si="53"/>
        <v>-3.9431143920452456</v>
      </c>
      <c r="AD191" s="36"/>
      <c r="AE191" s="36"/>
      <c r="AF191">
        <v>3.02</v>
      </c>
      <c r="AG191">
        <v>1.42</v>
      </c>
      <c r="AH191" s="41"/>
      <c r="AI191" s="36"/>
      <c r="AJ191" t="s">
        <v>472</v>
      </c>
      <c r="AK191" s="35"/>
      <c r="AL191" s="35"/>
    </row>
    <row r="192" spans="1:38" ht="15" x14ac:dyDescent="0.25">
      <c r="A192">
        <v>2.11</v>
      </c>
      <c r="B192">
        <v>3.3</v>
      </c>
      <c r="C192">
        <v>3.81</v>
      </c>
      <c r="D192" s="20">
        <f t="shared" si="41"/>
        <v>3.9431143920452438E-2</v>
      </c>
      <c r="E192" s="17">
        <f>IF(OR($A192="",$B192="",$C192=""),"",A192*'MPTO_working_3-way'!$I191)</f>
        <v>2.1931997136721546</v>
      </c>
      <c r="F192" s="21">
        <f>IF(OR($A192="",$B192="",$C192=""),"",B192*'MPTO_working_3-way'!$I191)</f>
        <v>3.4301227749374927</v>
      </c>
      <c r="G192" s="22">
        <f>IF(OR($A192="",$B192="",$C192=""),"",C192*'MPTO_working_3-way'!$I191)</f>
        <v>3.9602326583369241</v>
      </c>
      <c r="H192" s="17">
        <f>IF(OR($A192="",$B192="",$C192=""),"",'MPTO_working_3-way'!E191)</f>
        <v>2.1701862927232702</v>
      </c>
      <c r="I192" s="21">
        <f>IF(OR($A192="",$B192="",$C192=""),"",'MPTO_working_3-way'!F191)</f>
        <v>3.4496249224683724</v>
      </c>
      <c r="J192" s="22">
        <f>IF(OR($A192="",$B192="",$C192=""),"",'MPTO_working_3-way'!G191)</f>
        <v>4.0108537398458797</v>
      </c>
      <c r="K192" s="17">
        <f>IF(OR($A192="",$B192="",$C192=""),"",'OddsRatio_working_3-way'!H191)</f>
        <v>2.1796136358881979</v>
      </c>
      <c r="L192" s="21">
        <f>IF(OR($A192="",$B192="",$C192=""),"",'OddsRatio_working_3-way'!I191)</f>
        <v>3.4442444707593292</v>
      </c>
      <c r="M192" s="22">
        <f>IF(OR($A192="",$B192="",$C192=""),"",'OddsRatio_working_3-way'!J191)</f>
        <v>3.9862291142755288</v>
      </c>
      <c r="N192" s="23">
        <f t="shared" si="42"/>
        <v>45.595482881295077</v>
      </c>
      <c r="O192" s="24">
        <f t="shared" si="43"/>
        <v>29.153475418040191</v>
      </c>
      <c r="P192" s="24">
        <f t="shared" si="44"/>
        <v>25.251041700664729</v>
      </c>
      <c r="Q192" t="s">
        <v>450</v>
      </c>
      <c r="R192" t="s">
        <v>451</v>
      </c>
      <c r="S192" t="s">
        <v>463</v>
      </c>
      <c r="T192" s="35">
        <v>100</v>
      </c>
      <c r="U192" s="35">
        <f t="shared" si="45"/>
        <v>64.412811387900362</v>
      </c>
      <c r="V192" s="35">
        <f t="shared" si="46"/>
        <v>66.442953020134226</v>
      </c>
      <c r="W192" s="35">
        <f t="shared" si="47"/>
        <v>65.277777777777771</v>
      </c>
      <c r="X192" s="35">
        <f t="shared" si="48"/>
        <v>68.279269202088003</v>
      </c>
      <c r="Y192" s="35">
        <f t="shared" si="49"/>
        <v>70.309410834321866</v>
      </c>
      <c r="Z192" s="35">
        <f t="shared" si="50"/>
        <v>69.144235591965426</v>
      </c>
      <c r="AA192" s="35">
        <f t="shared" si="51"/>
        <v>-3.8664578141876405</v>
      </c>
      <c r="AB192" s="35">
        <f t="shared" si="52"/>
        <v>-3.8664578141876405</v>
      </c>
      <c r="AC192" s="35">
        <f t="shared" si="53"/>
        <v>-3.8664578141876547</v>
      </c>
      <c r="AD192" s="36"/>
      <c r="AE192" s="36"/>
      <c r="AF192">
        <v>2.2400000000000002</v>
      </c>
      <c r="AG192">
        <v>1.68</v>
      </c>
      <c r="AH192" s="41"/>
      <c r="AI192" s="36"/>
      <c r="AJ192" t="s">
        <v>473</v>
      </c>
      <c r="AK192" s="35"/>
      <c r="AL192" s="35"/>
    </row>
    <row r="193" spans="1:38" s="35" customFormat="1" ht="15" x14ac:dyDescent="0.25">
      <c r="A193">
        <v>2.81</v>
      </c>
      <c r="B193">
        <v>2.98</v>
      </c>
      <c r="C193">
        <v>2.88</v>
      </c>
      <c r="D193" s="20">
        <f t="shared" si="41"/>
        <v>3.8664578141876405E-2</v>
      </c>
      <c r="E193" s="17">
        <f>IF(OR($A193="",$B193="",$C193=""),"",A193*'MPTO_working_3-way'!$I192)</f>
        <v>2.9186474645786729</v>
      </c>
      <c r="F193" s="21">
        <f>IF(OR($A193="",$B193="",$C193=""),"",B193*'MPTO_working_3-way'!$I192)</f>
        <v>3.0952204428627916</v>
      </c>
      <c r="G193" s="22">
        <f>IF(OR($A193="",$B193="",$C193=""),"",C193*'MPTO_working_3-way'!$I192)</f>
        <v>2.9913539850486037</v>
      </c>
      <c r="H193" s="17">
        <f>IF(OR($A193="",$B193="",$C193=""),"",'MPTO_working_3-way'!E192)</f>
        <v>2.9155905053866364</v>
      </c>
      <c r="I193" s="21">
        <f>IF(OR($A193="",$B193="",$C193=""),"",'MPTO_working_3-way'!F192)</f>
        <v>3.0990236248317906</v>
      </c>
      <c r="J193" s="22">
        <f>IF(OR($A193="",$B193="",$C193=""),"",'MPTO_working_3-way'!G192)</f>
        <v>2.9910206911058208</v>
      </c>
      <c r="K193" s="17">
        <f>IF(OR($A193="",$B193="",$C193=""),"",'OddsRatio_working_3-way'!H192)</f>
        <v>2.9170771038482957</v>
      </c>
      <c r="L193" s="21">
        <f>IF(OR($A193="",$B193="",$C193=""),"",'OddsRatio_working_3-way'!I192)</f>
        <v>3.0971340694031078</v>
      </c>
      <c r="M193" s="22">
        <f>IF(OR($A193="",$B193="",$C193=""),"",'OddsRatio_working_3-way'!J192)</f>
        <v>2.9912182073120426</v>
      </c>
      <c r="N193" s="23">
        <f t="shared" si="42"/>
        <v>34.262445606611038</v>
      </c>
      <c r="O193" s="24">
        <f t="shared" si="43"/>
        <v>32.307876561938599</v>
      </c>
      <c r="P193" s="24">
        <f t="shared" si="44"/>
        <v>33.429677831450363</v>
      </c>
      <c r="Q193" t="s">
        <v>452</v>
      </c>
      <c r="R193" t="s">
        <v>453</v>
      </c>
      <c r="S193" t="s">
        <v>463</v>
      </c>
      <c r="T193" s="35">
        <v>100</v>
      </c>
      <c r="U193" s="35">
        <f t="shared" si="45"/>
        <v>74.683544303797461</v>
      </c>
      <c r="V193" s="35">
        <f t="shared" si="46"/>
        <v>71.83098591549296</v>
      </c>
      <c r="W193" s="35">
        <f t="shared" si="47"/>
        <v>50</v>
      </c>
      <c r="X193" s="35">
        <f t="shared" si="48"/>
        <v>78.169014084507054</v>
      </c>
      <c r="Y193" s="35">
        <f t="shared" si="49"/>
        <v>75.316455696202539</v>
      </c>
      <c r="Z193" s="35">
        <f t="shared" si="50"/>
        <v>53.485469780709572</v>
      </c>
      <c r="AA193" s="35">
        <f t="shared" si="51"/>
        <v>-3.4854697807095931</v>
      </c>
      <c r="AB193" s="35">
        <f t="shared" si="52"/>
        <v>-3.4854697807095789</v>
      </c>
      <c r="AC193" s="35">
        <f t="shared" si="53"/>
        <v>-3.4854697807095718</v>
      </c>
      <c r="AD193" s="36"/>
      <c r="AE193" s="36"/>
      <c r="AF193">
        <v>2.4</v>
      </c>
      <c r="AG193">
        <v>1.6</v>
      </c>
      <c r="AH193" s="41"/>
      <c r="AI193" s="36"/>
      <c r="AJ193" t="s">
        <v>473</v>
      </c>
    </row>
    <row r="194" spans="1:38" s="35" customFormat="1" ht="15" x14ac:dyDescent="0.25">
      <c r="A194">
        <v>3.95</v>
      </c>
      <c r="B194">
        <v>3.55</v>
      </c>
      <c r="C194">
        <v>2</v>
      </c>
      <c r="D194" s="20">
        <f t="shared" si="41"/>
        <v>3.4854697807095825E-2</v>
      </c>
      <c r="E194" s="17">
        <f>IF(OR($A194="",$B194="",$C194=""),"",A194*'MPTO_working_3-way'!$I193)</f>
        <v>4.0876760563380286</v>
      </c>
      <c r="F194" s="21">
        <f>IF(OR($A194="",$B194="",$C194=""),"",B194*'MPTO_working_3-way'!$I193)</f>
        <v>3.6737341772151901</v>
      </c>
      <c r="G194" s="22">
        <f>IF(OR($A194="",$B194="",$C194=""),"",C194*'MPTO_working_3-way'!$I193)</f>
        <v>2.0697093956141916</v>
      </c>
      <c r="H194" s="17">
        <f>IF(OR($A194="",$B194="",$C194=""),"",'MPTO_working_3-way'!E193)</f>
        <v>4.1399926190183303</v>
      </c>
      <c r="I194" s="21">
        <f>IF(OR($A194="",$B194="",$C194=""),"",'MPTO_working_3-way'!F193)</f>
        <v>3.702717570689845</v>
      </c>
      <c r="J194" s="22">
        <f>IF(OR($A194="",$B194="",$C194=""),"",'MPTO_working_3-way'!G193)</f>
        <v>2.0475784862496957</v>
      </c>
      <c r="K194" s="17">
        <f>IF(OR($A194="",$B194="",$C194=""),"",'OddsRatio_working_3-way'!H193)</f>
        <v>4.1160890039607709</v>
      </c>
      <c r="L194" s="21">
        <f>IF(OR($A194="",$B194="",$C194=""),"",'OddsRatio_working_3-way'!I193)</f>
        <v>3.6935684610508357</v>
      </c>
      <c r="M194" s="22">
        <f>IF(OR($A194="",$B194="",$C194=""),"",'OddsRatio_working_3-way'!J193)</f>
        <v>2.0563013572748376</v>
      </c>
      <c r="N194" s="23">
        <f t="shared" si="42"/>
        <v>24.463778103195793</v>
      </c>
      <c r="O194" s="24">
        <f t="shared" si="43"/>
        <v>27.220260142992501</v>
      </c>
      <c r="P194" s="24">
        <f t="shared" si="44"/>
        <v>48.315961753811692</v>
      </c>
      <c r="Q194" t="s">
        <v>454</v>
      </c>
      <c r="R194" t="s">
        <v>455</v>
      </c>
      <c r="S194" t="s">
        <v>463</v>
      </c>
      <c r="T194" s="35">
        <v>100</v>
      </c>
      <c r="U194" s="35">
        <f t="shared" si="45"/>
        <v>60.784313725490193</v>
      </c>
      <c r="V194" s="35">
        <f t="shared" si="46"/>
        <v>71.671388101982998</v>
      </c>
      <c r="W194" s="35">
        <f t="shared" si="47"/>
        <v>64.285714285714292</v>
      </c>
      <c r="X194" s="35">
        <f t="shared" si="48"/>
        <v>64.04289761230271</v>
      </c>
      <c r="Y194" s="35">
        <f t="shared" si="49"/>
        <v>74.929971988795515</v>
      </c>
      <c r="Z194" s="35">
        <f t="shared" si="50"/>
        <v>67.544298172526808</v>
      </c>
      <c r="AA194" s="35">
        <f t="shared" si="51"/>
        <v>-3.2585838868125165</v>
      </c>
      <c r="AB194" s="35">
        <f t="shared" si="52"/>
        <v>-3.2585838868125165</v>
      </c>
      <c r="AC194" s="35">
        <f t="shared" si="53"/>
        <v>-3.2585838868125165</v>
      </c>
      <c r="AD194" s="36"/>
      <c r="AE194" s="36"/>
      <c r="AF194">
        <v>1.97</v>
      </c>
      <c r="AG194">
        <v>1.9</v>
      </c>
      <c r="AH194" s="41"/>
      <c r="AI194" s="36"/>
      <c r="AJ194" t="s">
        <v>474</v>
      </c>
    </row>
    <row r="195" spans="1:38" ht="15" x14ac:dyDescent="0.25">
      <c r="A195">
        <v>2.5499999999999998</v>
      </c>
      <c r="B195">
        <v>3.53</v>
      </c>
      <c r="C195">
        <v>2.8</v>
      </c>
      <c r="D195" s="20">
        <f t="shared" si="41"/>
        <v>3.2585838868125272E-2</v>
      </c>
      <c r="E195" s="17">
        <f>IF(OR($A195="",$B195="",$C195=""),"",A195*'MPTO_working_3-way'!$I194)</f>
        <v>2.6330938891137192</v>
      </c>
      <c r="F195" s="21">
        <f>IF(OR($A195="",$B195="",$C195=""),"",B195*'MPTO_working_3-way'!$I194)</f>
        <v>3.6450280112044822</v>
      </c>
      <c r="G195" s="22">
        <f>IF(OR($A195="",$B195="",$C195=""),"",C195*'MPTO_working_3-way'!$I194)</f>
        <v>2.8912403488307508</v>
      </c>
      <c r="H195" s="17">
        <f>IF(OR($A195="",$B195="",$C195=""),"",'MPTO_working_3-way'!E194)</f>
        <v>2.62264183665329</v>
      </c>
      <c r="I195" s="21">
        <f>IF(OR($A195="",$B195="",$C195=""),"",'MPTO_working_3-way'!F194)</f>
        <v>3.6707462121396017</v>
      </c>
      <c r="J195" s="22">
        <f>IF(OR($A195="",$B195="",$C195=""),"",'MPTO_working_3-way'!G194)</f>
        <v>2.8878288368113907</v>
      </c>
      <c r="K195" s="17">
        <f>IF(OR($A195="",$B195="",$C195=""),"",'OddsRatio_working_3-way'!H194)</f>
        <v>2.6277371051581984</v>
      </c>
      <c r="L195" s="21">
        <f>IF(OR($A195="",$B195="",$C195=""),"",'OddsRatio_working_3-way'!I194)</f>
        <v>3.6568870168066088</v>
      </c>
      <c r="M195" s="22">
        <f>IF(OR($A195="",$B195="",$C195=""),"",'OddsRatio_working_3-way'!J194)</f>
        <v>2.8902753479256504</v>
      </c>
      <c r="N195" s="23">
        <f t="shared" si="42"/>
        <v>37.978136827342411</v>
      </c>
      <c r="O195" s="24">
        <f t="shared" si="43"/>
        <v>27.434631419185031</v>
      </c>
      <c r="P195" s="24">
        <f t="shared" si="44"/>
        <v>34.587231753472551</v>
      </c>
      <c r="Q195" t="s">
        <v>456</v>
      </c>
      <c r="R195" t="s">
        <v>457</v>
      </c>
      <c r="S195" t="s">
        <v>463</v>
      </c>
      <c r="T195" s="35">
        <v>100</v>
      </c>
      <c r="U195" s="35">
        <f t="shared" si="45"/>
        <v>42.857142857142854</v>
      </c>
      <c r="V195" s="35">
        <f t="shared" si="46"/>
        <v>77.728285077951</v>
      </c>
      <c r="W195" s="35">
        <f t="shared" si="47"/>
        <v>75.961538461538453</v>
      </c>
      <c r="X195" s="35">
        <f t="shared" si="48"/>
        <v>46.310176460510533</v>
      </c>
      <c r="Y195" s="35">
        <f t="shared" si="49"/>
        <v>81.181318681318686</v>
      </c>
      <c r="Z195" s="35">
        <f t="shared" si="50"/>
        <v>79.414572064906139</v>
      </c>
      <c r="AA195" s="35">
        <f t="shared" si="51"/>
        <v>-3.4530336033676789</v>
      </c>
      <c r="AB195" s="35">
        <f t="shared" si="52"/>
        <v>-3.4530336033676861</v>
      </c>
      <c r="AC195" s="35">
        <f t="shared" si="53"/>
        <v>-3.4530336033676861</v>
      </c>
      <c r="AD195" s="36"/>
      <c r="AE195" s="36"/>
      <c r="AF195">
        <v>1.94</v>
      </c>
      <c r="AG195">
        <v>1.93</v>
      </c>
      <c r="AH195" s="41"/>
      <c r="AI195" s="36"/>
      <c r="AJ195" t="s">
        <v>474</v>
      </c>
      <c r="AK195" s="35"/>
      <c r="AL195" s="35"/>
    </row>
    <row r="196" spans="1:38" s="35" customFormat="1" ht="15" x14ac:dyDescent="0.25">
      <c r="A196">
        <v>1.75</v>
      </c>
      <c r="B196">
        <v>4.49</v>
      </c>
      <c r="C196">
        <v>4.16</v>
      </c>
      <c r="D196" s="20">
        <f t="shared" ref="D196" si="54">IF(OR($A196="",$B196="",$C196=""),"",(1/A196)+(1/B196)+(1/C196)-1)</f>
        <v>3.4530336033676834E-2</v>
      </c>
      <c r="E196" s="17">
        <f>IF(OR($A196="",$B196="",$C196=""),"",A196*'MPTO_working_3-way'!$I195)</f>
        <v>1.8104280880589345</v>
      </c>
      <c r="F196" s="21">
        <f>IF(OR($A196="",$B196="",$C196=""),"",B196*'MPTO_working_3-way'!$I195)</f>
        <v>4.6450412087912092</v>
      </c>
      <c r="G196" s="22">
        <f>IF(OR($A196="",$B196="",$C196=""),"",C196*'MPTO_working_3-way'!$I195)</f>
        <v>4.3036461979000959</v>
      </c>
      <c r="H196" s="17">
        <f>IF(OR($A196="",$B196="",$C196=""),"",'MPTO_working_3-way'!E195)</f>
        <v>1.7859743381931101</v>
      </c>
      <c r="I196" s="21">
        <f>IF(OR($A196="",$B196="",$C196=""),"",'MPTO_working_3-way'!F195)</f>
        <v>4.7346907243871712</v>
      </c>
      <c r="J196" s="22">
        <f>IF(OR($A196="",$B196="",$C196=""),"",'MPTO_working_3-way'!G195)</f>
        <v>4.3692066405867109</v>
      </c>
      <c r="K196" s="17">
        <f>IF(OR($A196="",$B196="",$C196=""),"",'OddsRatio_working_3-way'!H195)</f>
        <v>1.7947343644329445</v>
      </c>
      <c r="L196" s="21">
        <f>IF(OR($A196="",$B196="",$C196=""),"",'OddsRatio_working_3-way'!I195)</f>
        <v>4.6981639091613019</v>
      </c>
      <c r="M196" s="22">
        <f>IF(OR($A196="",$B196="",$C196=""),"",'OddsRatio_working_3-way'!J195)</f>
        <v>4.3484807888108064</v>
      </c>
      <c r="N196" s="23">
        <f t="shared" si="42"/>
        <v>55.235554872116367</v>
      </c>
      <c r="O196" s="24">
        <f t="shared" si="43"/>
        <v>21.528334304276981</v>
      </c>
      <c r="P196" s="24">
        <f t="shared" si="44"/>
        <v>23.236110823606644</v>
      </c>
      <c r="Q196" t="s">
        <v>458</v>
      </c>
      <c r="R196" t="s">
        <v>459</v>
      </c>
      <c r="S196" t="s">
        <v>463</v>
      </c>
      <c r="T196" s="35">
        <v>100</v>
      </c>
      <c r="U196" s="35" t="e">
        <f t="shared" si="45"/>
        <v>#DIV/0!</v>
      </c>
      <c r="V196" s="35" t="e">
        <f t="shared" si="46"/>
        <v>#DIV/0!</v>
      </c>
      <c r="W196" s="35" t="e">
        <f t="shared" si="47"/>
        <v>#DIV/0!</v>
      </c>
      <c r="X196" s="35" t="e">
        <f t="shared" si="48"/>
        <v>#DIV/0!</v>
      </c>
      <c r="Y196" s="35" t="e">
        <f t="shared" si="49"/>
        <v>#DIV/0!</v>
      </c>
      <c r="Z196" s="35" t="e">
        <f t="shared" si="50"/>
        <v>#DIV/0!</v>
      </c>
      <c r="AA196" s="35" t="e">
        <f t="shared" si="51"/>
        <v>#DIV/0!</v>
      </c>
      <c r="AB196" s="35" t="e">
        <f t="shared" si="52"/>
        <v>#DIV/0!</v>
      </c>
      <c r="AC196" s="35" t="e">
        <f t="shared" si="53"/>
        <v>#DIV/0!</v>
      </c>
      <c r="AD196" s="36"/>
      <c r="AE196" s="36"/>
      <c r="AF196">
        <v>1.52</v>
      </c>
      <c r="AG196">
        <v>2.59</v>
      </c>
      <c r="AH196" s="41"/>
      <c r="AI196" s="36"/>
      <c r="AJ196" t="s">
        <v>474</v>
      </c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2022-08-19T18:31:48Z</dcterms:modified>
</cp:coreProperties>
</file>