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T47" i="8" s="1"/>
  <c r="Q47" i="8"/>
  <c r="R47" i="8"/>
  <c r="S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S133" i="8" s="1"/>
  <c r="R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S136" i="8" s="1"/>
  <c r="R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S140" i="8" s="1"/>
  <c r="R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S141" i="8" s="1"/>
  <c r="R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S142" i="8" s="1"/>
  <c r="R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S143" i="8" s="1"/>
  <c r="R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S144" i="8" s="1"/>
  <c r="R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S145" i="8" s="1"/>
  <c r="R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S147" i="8" s="1"/>
  <c r="R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S148" i="8" s="1"/>
  <c r="R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S149" i="8" s="1"/>
  <c r="R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S150" i="8" s="1"/>
  <c r="R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S151" i="8" s="1"/>
  <c r="R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S152" i="8" s="1"/>
  <c r="R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S153" i="8" s="1"/>
  <c r="R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S154" i="8" s="1"/>
  <c r="R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S155" i="8" s="1"/>
  <c r="R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S156" i="8" s="1"/>
  <c r="R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S157" i="8" s="1"/>
  <c r="R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S158" i="8" s="1"/>
  <c r="R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S159" i="8" s="1"/>
  <c r="R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S160" i="8" s="1"/>
  <c r="R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S163" i="8" s="1"/>
  <c r="R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S165" i="8" s="1"/>
  <c r="R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S166" i="8" s="1"/>
  <c r="R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S167" i="8" s="1"/>
  <c r="R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S168" i="8" s="1"/>
  <c r="R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S169" i="8" s="1"/>
  <c r="R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S170" i="8" s="1"/>
  <c r="R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S171" i="8" s="1"/>
  <c r="R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S172" i="8" s="1"/>
  <c r="R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S173" i="8" s="1"/>
  <c r="R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S174" i="8" s="1"/>
  <c r="R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S175" i="8" s="1"/>
  <c r="R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S176" i="8" s="1"/>
  <c r="R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S177" i="8" s="1"/>
  <c r="R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S178" i="8" s="1"/>
  <c r="R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S179" i="8" s="1"/>
  <c r="R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S180" i="8" s="1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S181" i="8" s="1"/>
  <c r="R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S182" i="8" s="1"/>
  <c r="R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S185" i="8" s="1"/>
  <c r="R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S186" i="8" s="1"/>
  <c r="R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S187" i="8" s="1"/>
  <c r="R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S189" i="8" s="1"/>
  <c r="R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S191" i="8" s="1"/>
  <c r="R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S193" i="8" s="1"/>
  <c r="R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S194" i="8" s="1"/>
  <c r="R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S195" i="8" s="1"/>
  <c r="R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S196" i="8" s="1"/>
  <c r="R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S197" i="8" s="1"/>
  <c r="R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S198" i="8" s="1"/>
  <c r="R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S199" i="8" s="1"/>
  <c r="R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S200" i="8" s="1"/>
  <c r="R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S201" i="8" s="1"/>
  <c r="R20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AA9" i="2" s="1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AB12" i="2" s="1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AC15" i="2" s="1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AA17" i="2" s="1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AA33" i="2" s="1"/>
  <c r="Y33" i="2"/>
  <c r="Z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AA41" i="2" s="1"/>
  <c r="Y41" i="2"/>
  <c r="Z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AB47" i="2" s="1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AA49" i="2" s="1"/>
  <c r="Y49" i="2"/>
  <c r="Z49" i="2"/>
  <c r="AB49" i="2"/>
  <c r="U50" i="2"/>
  <c r="V50" i="2"/>
  <c r="AB50" i="2" s="1"/>
  <c r="W50" i="2"/>
  <c r="AC50" i="2" s="1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AB55" i="2" s="1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AA57" i="2" s="1"/>
  <c r="Y57" i="2"/>
  <c r="Z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 s="1"/>
  <c r="U60" i="2"/>
  <c r="AA60" i="2" s="1"/>
  <c r="V60" i="2"/>
  <c r="W60" i="2"/>
  <c r="X60" i="2"/>
  <c r="Y60" i="2"/>
  <c r="AB60" i="2" s="1"/>
  <c r="Z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AB63" i="2" s="1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AA65" i="2" s="1"/>
  <c r="Y65" i="2"/>
  <c r="Z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 s="1"/>
  <c r="U68" i="2"/>
  <c r="AA68" i="2" s="1"/>
  <c r="V68" i="2"/>
  <c r="W68" i="2"/>
  <c r="X68" i="2"/>
  <c r="Y68" i="2"/>
  <c r="AB68" i="2" s="1"/>
  <c r="Z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AB71" i="2" s="1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AA73" i="2" s="1"/>
  <c r="Y73" i="2"/>
  <c r="Z73" i="2"/>
  <c r="AB73" i="2"/>
  <c r="U74" i="2"/>
  <c r="V74" i="2"/>
  <c r="AB74" i="2" s="1"/>
  <c r="W74" i="2"/>
  <c r="AC74" i="2" s="1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 s="1"/>
  <c r="U76" i="2"/>
  <c r="AA76" i="2" s="1"/>
  <c r="V76" i="2"/>
  <c r="W76" i="2"/>
  <c r="X76" i="2"/>
  <c r="Y76" i="2"/>
  <c r="AB76" i="2" s="1"/>
  <c r="Z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AB79" i="2" s="1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AA81" i="2" s="1"/>
  <c r="Y81" i="2"/>
  <c r="Z81" i="2"/>
  <c r="AB81" i="2"/>
  <c r="U82" i="2"/>
  <c r="V82" i="2"/>
  <c r="AB82" i="2" s="1"/>
  <c r="W82" i="2"/>
  <c r="AC82" i="2" s="1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 s="1"/>
  <c r="U84" i="2"/>
  <c r="AA84" i="2" s="1"/>
  <c r="V84" i="2"/>
  <c r="W84" i="2"/>
  <c r="X84" i="2"/>
  <c r="Y84" i="2"/>
  <c r="AB84" i="2" s="1"/>
  <c r="Z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AB87" i="2" s="1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AA89" i="2" s="1"/>
  <c r="Y89" i="2"/>
  <c r="Z89" i="2"/>
  <c r="AB89" i="2"/>
  <c r="U90" i="2"/>
  <c r="V90" i="2"/>
  <c r="AB90" i="2" s="1"/>
  <c r="W90" i="2"/>
  <c r="AC90" i="2" s="1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 s="1"/>
  <c r="U92" i="2"/>
  <c r="AA92" i="2" s="1"/>
  <c r="V92" i="2"/>
  <c r="W92" i="2"/>
  <c r="X92" i="2"/>
  <c r="Y92" i="2"/>
  <c r="AB92" i="2" s="1"/>
  <c r="Z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AB95" i="2" s="1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AA97" i="2" s="1"/>
  <c r="Y97" i="2"/>
  <c r="Z97" i="2"/>
  <c r="AB97" i="2"/>
  <c r="U98" i="2"/>
  <c r="V98" i="2"/>
  <c r="AB98" i="2" s="1"/>
  <c r="W98" i="2"/>
  <c r="AC98" i="2" s="1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 s="1"/>
  <c r="U100" i="2"/>
  <c r="AA100" i="2" s="1"/>
  <c r="V100" i="2"/>
  <c r="W100" i="2"/>
  <c r="X100" i="2"/>
  <c r="Y100" i="2"/>
  <c r="AB100" i="2" s="1"/>
  <c r="Z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W103" i="2"/>
  <c r="X103" i="2"/>
  <c r="Y103" i="2"/>
  <c r="Z103" i="2"/>
  <c r="AC103" i="2"/>
  <c r="U104" i="2"/>
  <c r="V104" i="2"/>
  <c r="W104" i="2"/>
  <c r="X104" i="2"/>
  <c r="Y104" i="2"/>
  <c r="Z104" i="2"/>
  <c r="AB104" i="2"/>
  <c r="AC104" i="2"/>
  <c r="U105" i="2"/>
  <c r="V105" i="2"/>
  <c r="W105" i="2"/>
  <c r="AC105" i="2" s="1"/>
  <c r="X105" i="2"/>
  <c r="AA105" i="2" s="1"/>
  <c r="Y105" i="2"/>
  <c r="Z105" i="2"/>
  <c r="AB105" i="2"/>
  <c r="U106" i="2"/>
  <c r="V106" i="2"/>
  <c r="AB106" i="2" s="1"/>
  <c r="W106" i="2"/>
  <c r="AC106" i="2" s="1"/>
  <c r="X106" i="2"/>
  <c r="Y106" i="2"/>
  <c r="Z106" i="2"/>
  <c r="AA106" i="2"/>
  <c r="U107" i="2"/>
  <c r="AA107" i="2" s="1"/>
  <c r="V107" i="2"/>
  <c r="W107" i="2"/>
  <c r="X107" i="2"/>
  <c r="Y107" i="2"/>
  <c r="Z107" i="2"/>
  <c r="AC107" i="2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X110" i="2"/>
  <c r="Y110" i="2"/>
  <c r="Z110" i="2"/>
  <c r="AA110" i="2"/>
  <c r="U111" i="2"/>
  <c r="AA111" i="2" s="1"/>
  <c r="V111" i="2"/>
  <c r="W111" i="2"/>
  <c r="X111" i="2"/>
  <c r="Y111" i="2"/>
  <c r="Z111" i="2"/>
  <c r="AC111" i="2"/>
  <c r="U112" i="2"/>
  <c r="V112" i="2"/>
  <c r="W112" i="2"/>
  <c r="X112" i="2"/>
  <c r="Y112" i="2"/>
  <c r="Z112" i="2"/>
  <c r="AB112" i="2"/>
  <c r="AC112" i="2"/>
  <c r="U113" i="2"/>
  <c r="V113" i="2"/>
  <c r="W113" i="2"/>
  <c r="AC113" i="2" s="1"/>
  <c r="X113" i="2"/>
  <c r="AA113" i="2" s="1"/>
  <c r="Y113" i="2"/>
  <c r="Z113" i="2"/>
  <c r="AB113" i="2"/>
  <c r="U114" i="2"/>
  <c r="V114" i="2"/>
  <c r="AB114" i="2" s="1"/>
  <c r="W114" i="2"/>
  <c r="AC114" i="2" s="1"/>
  <c r="X114" i="2"/>
  <c r="Y114" i="2"/>
  <c r="Z114" i="2"/>
  <c r="AA114" i="2"/>
  <c r="U115" i="2"/>
  <c r="AA115" i="2" s="1"/>
  <c r="V115" i="2"/>
  <c r="W115" i="2"/>
  <c r="X115" i="2"/>
  <c r="Y115" i="2"/>
  <c r="Z115" i="2"/>
  <c r="AC115" i="2"/>
  <c r="U116" i="2"/>
  <c r="AA116" i="2" s="1"/>
  <c r="V116" i="2"/>
  <c r="W116" i="2"/>
  <c r="X116" i="2"/>
  <c r="Y116" i="2"/>
  <c r="AB116" i="2" s="1"/>
  <c r="Z116" i="2"/>
  <c r="AC116" i="2"/>
  <c r="U117" i="2"/>
  <c r="V117" i="2"/>
  <c r="W117" i="2"/>
  <c r="AC117" i="2" s="1"/>
  <c r="X117" i="2"/>
  <c r="AA117" i="2" s="1"/>
  <c r="Y117" i="2"/>
  <c r="Z117" i="2"/>
  <c r="AB117" i="2"/>
  <c r="U118" i="2"/>
  <c r="V118" i="2"/>
  <c r="AB118" i="2" s="1"/>
  <c r="W118" i="2"/>
  <c r="X118" i="2"/>
  <c r="Y118" i="2"/>
  <c r="Z118" i="2"/>
  <c r="AA118" i="2"/>
  <c r="U119" i="2"/>
  <c r="V119" i="2"/>
  <c r="AB119" i="2" s="1"/>
  <c r="W119" i="2"/>
  <c r="X119" i="2"/>
  <c r="Y119" i="2"/>
  <c r="Z119" i="2"/>
  <c r="AC119" i="2" s="1"/>
  <c r="AA119" i="2"/>
  <c r="U120" i="2"/>
  <c r="AA120" i="2" s="1"/>
  <c r="V120" i="2"/>
  <c r="AB120" i="2" s="1"/>
  <c r="W120" i="2"/>
  <c r="X120" i="2"/>
  <c r="Y120" i="2"/>
  <c r="Z120" i="2"/>
  <c r="AC120" i="2" s="1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AB124" i="2" s="1"/>
  <c r="W124" i="2"/>
  <c r="X124" i="2"/>
  <c r="Y124" i="2"/>
  <c r="Z124" i="2"/>
  <c r="AC124" i="2" s="1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AC127" i="2" s="1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V130" i="2"/>
  <c r="W130" i="2"/>
  <c r="AC130" i="2" s="1"/>
  <c r="X130" i="2"/>
  <c r="AA130" i="2" s="1"/>
  <c r="Y130" i="2"/>
  <c r="Z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AB132" i="2" s="1"/>
  <c r="W132" i="2"/>
  <c r="X132" i="2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AC135" i="2" s="1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AC138" i="2" s="1"/>
  <c r="X138" i="2"/>
  <c r="AA138" i="2" s="1"/>
  <c r="Y138" i="2"/>
  <c r="Z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AB140" i="2" s="1"/>
  <c r="W140" i="2"/>
  <c r="X140" i="2"/>
  <c r="Y140" i="2"/>
  <c r="Z140" i="2"/>
  <c r="AC140" i="2" s="1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AC143" i="2" s="1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AC146" i="2" s="1"/>
  <c r="X146" i="2"/>
  <c r="AA146" i="2" s="1"/>
  <c r="Y146" i="2"/>
  <c r="Z146" i="2"/>
  <c r="AB146" i="2"/>
  <c r="U147" i="2"/>
  <c r="V147" i="2"/>
  <c r="AB147" i="2" s="1"/>
  <c r="W147" i="2"/>
  <c r="AC147" i="2" s="1"/>
  <c r="X147" i="2"/>
  <c r="Y147" i="2"/>
  <c r="Z147" i="2"/>
  <c r="AA147" i="2"/>
  <c r="U148" i="2"/>
  <c r="AA148" i="2" s="1"/>
  <c r="V148" i="2"/>
  <c r="AB148" i="2" s="1"/>
  <c r="W148" i="2"/>
  <c r="X148" i="2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AC150" i="2" s="1"/>
  <c r="X150" i="2"/>
  <c r="AA150" i="2" s="1"/>
  <c r="Y150" i="2"/>
  <c r="Z150" i="2"/>
  <c r="AB150" i="2"/>
  <c r="U151" i="2"/>
  <c r="V151" i="2"/>
  <c r="AB151" i="2" s="1"/>
  <c r="W151" i="2"/>
  <c r="AC151" i="2" s="1"/>
  <c r="X151" i="2"/>
  <c r="Y151" i="2"/>
  <c r="Z151" i="2"/>
  <c r="AA151" i="2"/>
  <c r="U152" i="2"/>
  <c r="V152" i="2"/>
  <c r="AB152" i="2" s="1"/>
  <c r="W152" i="2"/>
  <c r="AC152" i="2" s="1"/>
  <c r="X152" i="2"/>
  <c r="AA152" i="2" s="1"/>
  <c r="Y152" i="2"/>
  <c r="Z152" i="2"/>
  <c r="U153" i="2"/>
  <c r="AA153" i="2" s="1"/>
  <c r="V153" i="2"/>
  <c r="AB153" i="2" s="1"/>
  <c r="W153" i="2"/>
  <c r="X153" i="2"/>
  <c r="Y153" i="2"/>
  <c r="Z153" i="2"/>
  <c r="AC153" i="2"/>
  <c r="U154" i="2"/>
  <c r="AA154" i="2" s="1"/>
  <c r="V154" i="2"/>
  <c r="W154" i="2"/>
  <c r="X154" i="2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AC156" i="2" s="1"/>
  <c r="X156" i="2"/>
  <c r="AA156" i="2" s="1"/>
  <c r="Y156" i="2"/>
  <c r="Z156" i="2"/>
  <c r="U157" i="2"/>
  <c r="AA157" i="2" s="1"/>
  <c r="V157" i="2"/>
  <c r="AB157" i="2" s="1"/>
  <c r="W157" i="2"/>
  <c r="X157" i="2"/>
  <c r="Y157" i="2"/>
  <c r="Z157" i="2"/>
  <c r="AC157" i="2"/>
  <c r="U158" i="2"/>
  <c r="AA158" i="2" s="1"/>
  <c r="V158" i="2"/>
  <c r="W158" i="2"/>
  <c r="X158" i="2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AC160" i="2" s="1"/>
  <c r="X160" i="2"/>
  <c r="AA160" i="2" s="1"/>
  <c r="Y160" i="2"/>
  <c r="Z160" i="2"/>
  <c r="U161" i="2"/>
  <c r="AA161" i="2" s="1"/>
  <c r="V161" i="2"/>
  <c r="AB161" i="2" s="1"/>
  <c r="W161" i="2"/>
  <c r="X161" i="2"/>
  <c r="Y161" i="2"/>
  <c r="Z161" i="2"/>
  <c r="AC161" i="2"/>
  <c r="U162" i="2"/>
  <c r="AA162" i="2" s="1"/>
  <c r="V162" i="2"/>
  <c r="W162" i="2"/>
  <c r="X162" i="2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AC164" i="2" s="1"/>
  <c r="X164" i="2"/>
  <c r="AA164" i="2" s="1"/>
  <c r="Y164" i="2"/>
  <c r="Z164" i="2"/>
  <c r="U165" i="2"/>
  <c r="AA165" i="2" s="1"/>
  <c r="V165" i="2"/>
  <c r="AB165" i="2" s="1"/>
  <c r="W165" i="2"/>
  <c r="X165" i="2"/>
  <c r="Y165" i="2"/>
  <c r="Z165" i="2"/>
  <c r="AC165" i="2"/>
  <c r="U166" i="2"/>
  <c r="AA166" i="2" s="1"/>
  <c r="V166" i="2"/>
  <c r="W166" i="2"/>
  <c r="X166" i="2"/>
  <c r="Y166" i="2"/>
  <c r="Z166" i="2"/>
  <c r="AC166" i="2" s="1"/>
  <c r="AB166" i="2"/>
  <c r="U167" i="2"/>
  <c r="V167" i="2"/>
  <c r="W167" i="2"/>
  <c r="AC167" i="2" s="1"/>
  <c r="X167" i="2"/>
  <c r="Y167" i="2"/>
  <c r="AB167" i="2" s="1"/>
  <c r="Z167" i="2"/>
  <c r="AA167" i="2"/>
  <c r="U168" i="2"/>
  <c r="V168" i="2"/>
  <c r="AB168" i="2" s="1"/>
  <c r="W168" i="2"/>
  <c r="AC168" i="2" s="1"/>
  <c r="X168" i="2"/>
  <c r="AA168" i="2" s="1"/>
  <c r="Y168" i="2"/>
  <c r="Z168" i="2"/>
  <c r="U169" i="2"/>
  <c r="AA169" i="2" s="1"/>
  <c r="V169" i="2"/>
  <c r="AB169" i="2" s="1"/>
  <c r="W169" i="2"/>
  <c r="X169" i="2"/>
  <c r="Y169" i="2"/>
  <c r="Z169" i="2"/>
  <c r="AC169" i="2"/>
  <c r="U170" i="2"/>
  <c r="AA170" i="2" s="1"/>
  <c r="V170" i="2"/>
  <c r="W170" i="2"/>
  <c r="X170" i="2"/>
  <c r="Y170" i="2"/>
  <c r="Z170" i="2"/>
  <c r="AC170" i="2" s="1"/>
  <c r="AB170" i="2"/>
  <c r="U171" i="2"/>
  <c r="V171" i="2"/>
  <c r="W171" i="2"/>
  <c r="AC171" i="2" s="1"/>
  <c r="X171" i="2"/>
  <c r="Y171" i="2"/>
  <c r="AB171" i="2" s="1"/>
  <c r="Z171" i="2"/>
  <c r="AA171" i="2"/>
  <c r="U172" i="2"/>
  <c r="V172" i="2"/>
  <c r="AB172" i="2" s="1"/>
  <c r="W172" i="2"/>
  <c r="AC172" i="2" s="1"/>
  <c r="X172" i="2"/>
  <c r="AA172" i="2" s="1"/>
  <c r="Y172" i="2"/>
  <c r="Z172" i="2"/>
  <c r="U173" i="2"/>
  <c r="AA173" i="2" s="1"/>
  <c r="V173" i="2"/>
  <c r="AB173" i="2" s="1"/>
  <c r="W173" i="2"/>
  <c r="X173" i="2"/>
  <c r="Y173" i="2"/>
  <c r="Z173" i="2"/>
  <c r="AC173" i="2"/>
  <c r="U174" i="2"/>
  <c r="AA174" i="2" s="1"/>
  <c r="V174" i="2"/>
  <c r="W174" i="2"/>
  <c r="X174" i="2"/>
  <c r="Y174" i="2"/>
  <c r="Z174" i="2"/>
  <c r="AC174" i="2" s="1"/>
  <c r="AB174" i="2"/>
  <c r="U175" i="2"/>
  <c r="V175" i="2"/>
  <c r="W175" i="2"/>
  <c r="AC175" i="2" s="1"/>
  <c r="X175" i="2"/>
  <c r="Y175" i="2"/>
  <c r="AB175" i="2" s="1"/>
  <c r="Z175" i="2"/>
  <c r="AA175" i="2"/>
  <c r="U176" i="2"/>
  <c r="V176" i="2"/>
  <c r="AB176" i="2" s="1"/>
  <c r="W176" i="2"/>
  <c r="AC176" i="2" s="1"/>
  <c r="X176" i="2"/>
  <c r="AA176" i="2" s="1"/>
  <c r="Y176" i="2"/>
  <c r="Z176" i="2"/>
  <c r="U177" i="2"/>
  <c r="AA177" i="2" s="1"/>
  <c r="V177" i="2"/>
  <c r="AB177" i="2" s="1"/>
  <c r="W177" i="2"/>
  <c r="X177" i="2"/>
  <c r="Y177" i="2"/>
  <c r="Z177" i="2"/>
  <c r="AC177" i="2"/>
  <c r="U178" i="2"/>
  <c r="AA178" i="2" s="1"/>
  <c r="V178" i="2"/>
  <c r="W178" i="2"/>
  <c r="X178" i="2"/>
  <c r="Y178" i="2"/>
  <c r="Z178" i="2"/>
  <c r="AC178" i="2" s="1"/>
  <c r="AB178" i="2"/>
  <c r="U179" i="2"/>
  <c r="V179" i="2"/>
  <c r="W179" i="2"/>
  <c r="AC179" i="2" s="1"/>
  <c r="X179" i="2"/>
  <c r="Y179" i="2"/>
  <c r="AB179" i="2" s="1"/>
  <c r="Z179" i="2"/>
  <c r="AA179" i="2"/>
  <c r="U180" i="2"/>
  <c r="V180" i="2"/>
  <c r="AB180" i="2" s="1"/>
  <c r="W180" i="2"/>
  <c r="AC180" i="2" s="1"/>
  <c r="X180" i="2"/>
  <c r="AA180" i="2" s="1"/>
  <c r="Y180" i="2"/>
  <c r="Z180" i="2"/>
  <c r="U181" i="2"/>
  <c r="AA181" i="2" s="1"/>
  <c r="V181" i="2"/>
  <c r="AB181" i="2" s="1"/>
  <c r="W181" i="2"/>
  <c r="X181" i="2"/>
  <c r="Y181" i="2"/>
  <c r="Z181" i="2"/>
  <c r="AC181" i="2"/>
  <c r="U182" i="2"/>
  <c r="AA182" i="2" s="1"/>
  <c r="V182" i="2"/>
  <c r="W182" i="2"/>
  <c r="X182" i="2"/>
  <c r="Y182" i="2"/>
  <c r="Z182" i="2"/>
  <c r="AC182" i="2" s="1"/>
  <c r="AB182" i="2"/>
  <c r="U183" i="2"/>
  <c r="V183" i="2"/>
  <c r="W183" i="2"/>
  <c r="AC183" i="2" s="1"/>
  <c r="X183" i="2"/>
  <c r="Y183" i="2"/>
  <c r="AB183" i="2" s="1"/>
  <c r="Z183" i="2"/>
  <c r="AA183" i="2"/>
  <c r="U184" i="2"/>
  <c r="V184" i="2"/>
  <c r="AB184" i="2" s="1"/>
  <c r="W184" i="2"/>
  <c r="AC184" i="2" s="1"/>
  <c r="X184" i="2"/>
  <c r="AA184" i="2" s="1"/>
  <c r="Y184" i="2"/>
  <c r="Z184" i="2"/>
  <c r="U185" i="2"/>
  <c r="AA185" i="2" s="1"/>
  <c r="V185" i="2"/>
  <c r="AB185" i="2" s="1"/>
  <c r="W185" i="2"/>
  <c r="X185" i="2"/>
  <c r="Y185" i="2"/>
  <c r="Z185" i="2"/>
  <c r="AC185" i="2"/>
  <c r="U186" i="2"/>
  <c r="AA186" i="2" s="1"/>
  <c r="V186" i="2"/>
  <c r="W186" i="2"/>
  <c r="X186" i="2"/>
  <c r="Y186" i="2"/>
  <c r="Z186" i="2"/>
  <c r="AC186" i="2" s="1"/>
  <c r="AB186" i="2"/>
  <c r="U187" i="2"/>
  <c r="V187" i="2"/>
  <c r="W187" i="2"/>
  <c r="AC187" i="2" s="1"/>
  <c r="X187" i="2"/>
  <c r="Y187" i="2"/>
  <c r="AB187" i="2" s="1"/>
  <c r="Z187" i="2"/>
  <c r="AA187" i="2"/>
  <c r="U188" i="2"/>
  <c r="V188" i="2"/>
  <c r="AB188" i="2" s="1"/>
  <c r="W188" i="2"/>
  <c r="AC188" i="2" s="1"/>
  <c r="X188" i="2"/>
  <c r="AA188" i="2" s="1"/>
  <c r="Y188" i="2"/>
  <c r="Z188" i="2"/>
  <c r="U189" i="2"/>
  <c r="AA189" i="2" s="1"/>
  <c r="V189" i="2"/>
  <c r="AB189" i="2" s="1"/>
  <c r="W189" i="2"/>
  <c r="X189" i="2"/>
  <c r="Y189" i="2"/>
  <c r="Z189" i="2"/>
  <c r="AC189" i="2"/>
  <c r="U190" i="2"/>
  <c r="AA190" i="2" s="1"/>
  <c r="V190" i="2"/>
  <c r="W190" i="2"/>
  <c r="X190" i="2"/>
  <c r="Y190" i="2"/>
  <c r="Z190" i="2"/>
  <c r="AC190" i="2" s="1"/>
  <c r="AB190" i="2"/>
  <c r="U191" i="2"/>
  <c r="V191" i="2"/>
  <c r="W191" i="2"/>
  <c r="AC191" i="2" s="1"/>
  <c r="X191" i="2"/>
  <c r="Y191" i="2"/>
  <c r="AB191" i="2" s="1"/>
  <c r="Z191" i="2"/>
  <c r="AA191" i="2"/>
  <c r="U192" i="2"/>
  <c r="V192" i="2"/>
  <c r="AB192" i="2" s="1"/>
  <c r="W192" i="2"/>
  <c r="AC192" i="2" s="1"/>
  <c r="X192" i="2"/>
  <c r="AA192" i="2" s="1"/>
  <c r="Y192" i="2"/>
  <c r="Z192" i="2"/>
  <c r="U193" i="2"/>
  <c r="AA193" i="2" s="1"/>
  <c r="V193" i="2"/>
  <c r="AB193" i="2" s="1"/>
  <c r="W193" i="2"/>
  <c r="X193" i="2"/>
  <c r="Y193" i="2"/>
  <c r="Z193" i="2"/>
  <c r="AC193" i="2"/>
  <c r="U194" i="2"/>
  <c r="AA194" i="2" s="1"/>
  <c r="V194" i="2"/>
  <c r="W194" i="2"/>
  <c r="X194" i="2"/>
  <c r="Y194" i="2"/>
  <c r="Z194" i="2"/>
  <c r="AC194" i="2" s="1"/>
  <c r="AB194" i="2"/>
  <c r="U195" i="2"/>
  <c r="V195" i="2"/>
  <c r="W195" i="2"/>
  <c r="AC195" i="2" s="1"/>
  <c r="X195" i="2"/>
  <c r="Y195" i="2"/>
  <c r="AB195" i="2" s="1"/>
  <c r="Z195" i="2"/>
  <c r="AA195" i="2"/>
  <c r="U196" i="2"/>
  <c r="V196" i="2"/>
  <c r="AB196" i="2" s="1"/>
  <c r="W196" i="2"/>
  <c r="AC196" i="2" s="1"/>
  <c r="X196" i="2"/>
  <c r="AA196" i="2" s="1"/>
  <c r="Y196" i="2"/>
  <c r="Z196" i="2"/>
  <c r="U197" i="2"/>
  <c r="AA197" i="2" s="1"/>
  <c r="V197" i="2"/>
  <c r="AB197" i="2" s="1"/>
  <c r="W197" i="2"/>
  <c r="X197" i="2"/>
  <c r="Y197" i="2"/>
  <c r="Z197" i="2"/>
  <c r="AC197" i="2"/>
  <c r="U198" i="2"/>
  <c r="AA198" i="2" s="1"/>
  <c r="V198" i="2"/>
  <c r="W198" i="2"/>
  <c r="X198" i="2"/>
  <c r="Y198" i="2"/>
  <c r="Z198" i="2"/>
  <c r="AC198" i="2" s="1"/>
  <c r="AB198" i="2"/>
  <c r="U199" i="2"/>
  <c r="V199" i="2"/>
  <c r="W199" i="2"/>
  <c r="AC199" i="2" s="1"/>
  <c r="X199" i="2"/>
  <c r="Y199" i="2"/>
  <c r="AB199" i="2" s="1"/>
  <c r="Z199" i="2"/>
  <c r="AA199" i="2"/>
  <c r="U200" i="2"/>
  <c r="V200" i="2"/>
  <c r="AB200" i="2" s="1"/>
  <c r="W200" i="2"/>
  <c r="AC200" i="2" s="1"/>
  <c r="X200" i="2"/>
  <c r="AA200" i="2" s="1"/>
  <c r="Y200" i="2"/>
  <c r="Z200" i="2"/>
  <c r="U201" i="2"/>
  <c r="AA201" i="2" s="1"/>
  <c r="V201" i="2"/>
  <c r="AB201" i="2" s="1"/>
  <c r="W201" i="2"/>
  <c r="X201" i="2"/>
  <c r="Y201" i="2"/>
  <c r="Z201" i="2"/>
  <c r="AC20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P193" i="2" s="1"/>
  <c r="H193" i="2"/>
  <c r="I193" i="2"/>
  <c r="J193" i="2"/>
  <c r="K193" i="2"/>
  <c r="L193" i="2"/>
  <c r="M193" i="2"/>
  <c r="O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P195" i="2" s="1"/>
  <c r="H195" i="2"/>
  <c r="I195" i="2"/>
  <c r="J195" i="2"/>
  <c r="K195" i="2"/>
  <c r="L195" i="2"/>
  <c r="M195" i="2"/>
  <c r="O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P197" i="2" s="1"/>
  <c r="H197" i="2"/>
  <c r="I197" i="2"/>
  <c r="J197" i="2"/>
  <c r="K197" i="2"/>
  <c r="L197" i="2"/>
  <c r="M197" i="2"/>
  <c r="O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P199" i="2" s="1"/>
  <c r="H199" i="2"/>
  <c r="I199" i="2"/>
  <c r="J199" i="2"/>
  <c r="K199" i="2"/>
  <c r="L199" i="2"/>
  <c r="M199" i="2"/>
  <c r="O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P201" i="2" s="1"/>
  <c r="H201" i="2"/>
  <c r="I201" i="2"/>
  <c r="J201" i="2"/>
  <c r="K201" i="2"/>
  <c r="L201" i="2"/>
  <c r="M201" i="2"/>
  <c r="O20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AB111" i="2" l="1"/>
  <c r="AB103" i="2"/>
  <c r="AB20" i="2"/>
  <c r="AC118" i="2"/>
  <c r="AB115" i="2"/>
  <c r="AA112" i="2"/>
  <c r="AC110" i="2"/>
  <c r="AB107" i="2"/>
  <c r="AA104" i="2"/>
  <c r="AA21" i="2"/>
  <c r="AC19" i="2"/>
  <c r="AB16" i="2"/>
  <c r="AA13" i="2"/>
  <c r="AC11" i="2"/>
  <c r="AB8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K1001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H869" i="11" l="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I533" i="11" s="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H864" i="11" s="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H951" i="11" s="1"/>
  <c r="L951" i="11"/>
  <c r="D949" i="11"/>
  <c r="L949" i="11"/>
  <c r="D947" i="11"/>
  <c r="E947" i="11" s="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F919" i="11" s="1"/>
  <c r="L919" i="11"/>
  <c r="D917" i="11"/>
  <c r="N917" i="11"/>
  <c r="L917" i="11"/>
  <c r="D915" i="11"/>
  <c r="N915" i="11"/>
  <c r="L915" i="11"/>
  <c r="D913" i="11"/>
  <c r="E913" i="11" s="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F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F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P890" i="4" s="1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F886" i="4" s="1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E978" i="4" s="1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J626" i="11" s="1"/>
  <c r="K626" i="11" s="1"/>
  <c r="M626" i="11" s="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Q959" i="4" s="1"/>
  <c r="J959" i="4"/>
  <c r="M954" i="4"/>
  <c r="J954" i="4"/>
  <c r="M946" i="4"/>
  <c r="Q946" i="4" s="1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N955" i="4" s="1"/>
  <c r="R955" i="4" s="1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E903" i="4" s="1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S789" i="4" s="1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E931" i="4" s="1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P992" i="4" s="1"/>
  <c r="J992" i="4"/>
  <c r="M989" i="4"/>
  <c r="J989" i="4"/>
  <c r="M988" i="4"/>
  <c r="J988" i="4"/>
  <c r="M981" i="4"/>
  <c r="J981" i="4"/>
  <c r="J980" i="4"/>
  <c r="M980" i="4"/>
  <c r="M977" i="4"/>
  <c r="J977" i="4"/>
  <c r="M972" i="4"/>
  <c r="Q972" i="4" s="1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N927" i="4" s="1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N816" i="4" s="1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N895" i="4" s="1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E999" i="4"/>
  <c r="F987" i="4"/>
  <c r="D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U985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S822" i="4" s="1"/>
  <c r="Q834" i="4"/>
  <c r="T834" i="4" s="1"/>
  <c r="P834" i="4"/>
  <c r="Q882" i="4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0" i="5"/>
  <c r="E136" i="5"/>
  <c r="E131" i="5"/>
  <c r="E126" i="5"/>
  <c r="E124" i="5"/>
  <c r="E122" i="5"/>
  <c r="E120" i="5"/>
  <c r="G119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E24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93" i="9" l="1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T948" i="4" s="1"/>
  <c r="N981" i="4"/>
  <c r="R981" i="4" s="1"/>
  <c r="Q995" i="4"/>
  <c r="S794" i="4"/>
  <c r="P968" i="4"/>
  <c r="S658" i="4"/>
  <c r="V658" i="4" s="1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S886" i="4" s="1"/>
  <c r="U886" i="4" s="1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886" i="4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V896" i="4" s="1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S963" i="4" s="1"/>
  <c r="U963" i="4" s="1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I962" i="11" s="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I889" i="11" s="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915" i="11" s="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I847" i="11" s="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F887" i="11"/>
  <c r="H901" i="11"/>
  <c r="F901" i="11"/>
  <c r="I901" i="11" s="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J881" i="11" s="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I979" i="11" s="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874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V614" i="4" s="1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U935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U951" i="4"/>
  <c r="V951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U62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T484" i="4"/>
  <c r="S450" i="4"/>
  <c r="T404" i="4"/>
  <c r="U436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178" i="11" l="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K103" i="11"/>
  <c r="M103" i="11" s="1"/>
  <c r="V72" i="4"/>
  <c r="V179" i="4"/>
  <c r="V184" i="4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I909" i="11"/>
  <c r="T884" i="4"/>
  <c r="T478" i="4"/>
  <c r="U378" i="4"/>
  <c r="V655" i="4"/>
  <c r="U897" i="4"/>
  <c r="U594" i="4"/>
  <c r="U658" i="4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V711" i="4"/>
  <c r="U913" i="4"/>
  <c r="V764" i="4"/>
  <c r="V176" i="4"/>
  <c r="V620" i="4"/>
  <c r="T946" i="4"/>
  <c r="S948" i="4"/>
  <c r="U948" i="4" s="1"/>
  <c r="V203" i="4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AF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V987" i="4"/>
  <c r="V848" i="4"/>
  <c r="W848" i="4" s="1"/>
  <c r="X848" i="4" s="1"/>
  <c r="V648" i="4"/>
  <c r="W648" i="4" s="1"/>
  <c r="X648" i="4" s="1"/>
  <c r="V596" i="4"/>
  <c r="W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V430" i="4"/>
  <c r="V756" i="4"/>
  <c r="W756" i="4" s="1"/>
  <c r="X756" i="4" s="1"/>
  <c r="U525" i="4"/>
  <c r="V532" i="4"/>
  <c r="V316" i="4"/>
  <c r="V879" i="4"/>
  <c r="W879" i="4" s="1"/>
  <c r="X879" i="4" s="1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AK985" i="4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W759" i="4" s="1"/>
  <c r="V741" i="4"/>
  <c r="V634" i="4"/>
  <c r="V854" i="4"/>
  <c r="T859" i="4"/>
  <c r="V583" i="4"/>
  <c r="W583" i="4" s="1"/>
  <c r="X583" i="4" s="1"/>
  <c r="V545" i="4"/>
  <c r="W545" i="4" s="1"/>
  <c r="V521" i="4"/>
  <c r="V606" i="4"/>
  <c r="W606" i="4" s="1"/>
  <c r="V357" i="4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W284" i="4" s="1"/>
  <c r="X284" i="4" s="1"/>
  <c r="Y284" i="4" s="1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W200" i="4" s="1"/>
  <c r="V242" i="4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V311" i="4"/>
  <c r="V963" i="4"/>
  <c r="V554" i="4"/>
  <c r="W554" i="4" s="1"/>
  <c r="X554" i="4" s="1"/>
  <c r="Y554" i="4" s="1"/>
  <c r="V992" i="4"/>
  <c r="W47" i="4"/>
  <c r="X47" i="4" s="1"/>
  <c r="Y47" i="4" s="1"/>
  <c r="U784" i="4"/>
  <c r="T958" i="4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905" i="4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W532" i="4"/>
  <c r="X532" i="4" s="1"/>
  <c r="U534" i="4"/>
  <c r="W534" i="4" s="1"/>
  <c r="V460" i="4"/>
  <c r="W460" i="4" s="1"/>
  <c r="V462" i="4"/>
  <c r="W462" i="4" s="1"/>
  <c r="V490" i="4"/>
  <c r="W530" i="4"/>
  <c r="Y334" i="4"/>
  <c r="AJ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U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X987" i="4" s="1"/>
  <c r="S949" i="4"/>
  <c r="U949" i="4" s="1"/>
  <c r="S933" i="4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I989" i="4" s="1"/>
  <c r="AH116" i="4"/>
  <c r="AI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Y888" i="4"/>
  <c r="X950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97" i="4"/>
  <c r="Y873" i="4"/>
  <c r="X873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38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W662" i="4"/>
  <c r="Z985" i="4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D928" i="4"/>
  <c r="AT928" i="4"/>
  <c r="AS928" i="4"/>
  <c r="AW928" i="4"/>
  <c r="AV928" i="4"/>
  <c r="AU928" i="4"/>
  <c r="AK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U933" i="4"/>
  <c r="T933" i="4"/>
  <c r="V933" i="4" s="1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W184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C709" i="4"/>
  <c r="AE709" i="4"/>
  <c r="AD709" i="4"/>
  <c r="AP709" i="4" s="1"/>
  <c r="AV709" i="4" s="1"/>
  <c r="AB709" i="4"/>
  <c r="AA709" i="4"/>
  <c r="Z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X88" i="4"/>
  <c r="AJ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X101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W658" i="4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U52" i="4"/>
  <c r="V52" i="4"/>
  <c r="Y733" i="4"/>
  <c r="AI733" i="4" s="1"/>
  <c r="Y495" i="4"/>
  <c r="Z495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255" i="4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3" i="4"/>
  <c r="AI393" i="4"/>
  <c r="AJ393" i="4"/>
  <c r="AG400" i="4"/>
  <c r="AJ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F465" i="4"/>
  <c r="Z465" i="4"/>
  <c r="AK453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D393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H453" i="4" l="1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AL124" i="4"/>
  <c r="AR124" i="4" s="1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AH954" i="4" s="1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E757" i="4"/>
  <c r="AK757" i="4"/>
  <c r="AQ757" i="4" s="1"/>
  <c r="AW757" i="4" s="1"/>
  <c r="AG757" i="4"/>
  <c r="AF757" i="4"/>
  <c r="Z757" i="4"/>
  <c r="Y694" i="4"/>
  <c r="AC694" i="4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C580" i="4"/>
  <c r="AF580" i="4"/>
  <c r="AK580" i="4"/>
  <c r="AE580" i="4"/>
  <c r="Z580" i="4"/>
  <c r="AH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Q128" i="4"/>
  <c r="AW128" i="4" s="1"/>
  <c r="Y24" i="4"/>
  <c r="AA24" i="4" s="1"/>
  <c r="AG96" i="4"/>
  <c r="AD96" i="4"/>
  <c r="AO124" i="4"/>
  <c r="AU124" i="4" s="1"/>
  <c r="AM124" i="4"/>
  <c r="AS124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AM250" i="4" s="1"/>
  <c r="AS250" i="4" s="1"/>
  <c r="Z250" i="4"/>
  <c r="AQ356" i="4"/>
  <c r="AW356" i="4" s="1"/>
  <c r="Y262" i="4"/>
  <c r="AG262" i="4" s="1"/>
  <c r="AH333" i="4"/>
  <c r="AH250" i="4"/>
  <c r="AJ250" i="4"/>
  <c r="AI465" i="4"/>
  <c r="AH465" i="4"/>
  <c r="AN465" i="4" s="1"/>
  <c r="AT465" i="4" s="1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O106" i="4" s="1"/>
  <c r="AU106" i="4" s="1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M728" i="4" s="1"/>
  <c r="AS728" i="4" s="1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AL625" i="4" s="1"/>
  <c r="AR625" i="4" s="1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E757" i="4" s="1"/>
  <c r="I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N615" i="4" s="1"/>
  <c r="AT615" i="4" s="1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H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AF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D132" i="4"/>
  <c r="H132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B24" i="4"/>
  <c r="AJ24" i="4"/>
  <c r="Z24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AN886" i="4"/>
  <c r="AQ886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AF94" i="4"/>
  <c r="AA94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Q928" i="4"/>
  <c r="AP928" i="4"/>
  <c r="AO928" i="4"/>
  <c r="Y12" i="4"/>
  <c r="Y50" i="4"/>
  <c r="Z50" i="4" s="1"/>
  <c r="AH97" i="4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C170" i="4"/>
  <c r="AO170" i="4" s="1"/>
  <c r="AU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D497" i="3"/>
  <c r="D594" i="3"/>
  <c r="D632" i="3"/>
  <c r="D571" i="3"/>
  <c r="D484" i="3"/>
  <c r="D786" i="3"/>
  <c r="D779" i="3"/>
  <c r="D882" i="3"/>
  <c r="D635" i="3"/>
  <c r="D711" i="3"/>
  <c r="D495" i="3"/>
  <c r="D914" i="3"/>
  <c r="D518" i="3"/>
  <c r="D488" i="3"/>
  <c r="D511" i="3"/>
  <c r="D487" i="3"/>
  <c r="D515" i="3"/>
  <c r="D586" i="3"/>
  <c r="D705" i="3"/>
  <c r="D767" i="3"/>
  <c r="D522" i="3"/>
  <c r="D510" i="3"/>
  <c r="D581" i="3"/>
  <c r="D785" i="3"/>
  <c r="D992" i="3"/>
  <c r="D723" i="3"/>
  <c r="D887" i="3"/>
  <c r="D773" i="3"/>
  <c r="D954" i="10"/>
  <c r="D489" i="10"/>
  <c r="D343" i="10"/>
  <c r="D530" i="3"/>
  <c r="D775" i="3"/>
  <c r="D719" i="3"/>
  <c r="D919" i="3"/>
  <c r="D391" i="10"/>
  <c r="D851" i="10"/>
  <c r="D929" i="3"/>
  <c r="D346" i="10"/>
  <c r="D784" i="3"/>
  <c r="D913" i="3"/>
  <c r="D558" i="10"/>
  <c r="D513" i="10"/>
  <c r="D303" i="10"/>
  <c r="D655" i="10"/>
  <c r="D713" i="10"/>
  <c r="D861" i="10"/>
  <c r="D680" i="10"/>
  <c r="D782" i="3"/>
  <c r="D750" i="10"/>
  <c r="D667" i="3"/>
  <c r="D902" i="3"/>
  <c r="D960" i="10"/>
  <c r="D981" i="10"/>
  <c r="D609" i="3"/>
  <c r="D753" i="10"/>
  <c r="D599" i="10"/>
  <c r="D468" i="10"/>
  <c r="D593" i="10"/>
  <c r="D547" i="10"/>
  <c r="D359" i="10"/>
  <c r="D615" i="10"/>
  <c r="D311" i="10"/>
  <c r="D497" i="10"/>
  <c r="D999" i="10"/>
  <c r="D718" i="3"/>
  <c r="D682" i="3"/>
  <c r="D537" i="10"/>
  <c r="D760" i="10"/>
  <c r="D758" i="3"/>
  <c r="D780" i="3"/>
  <c r="D541" i="3"/>
  <c r="D783" i="3"/>
  <c r="D899" i="3"/>
  <c r="D535" i="3"/>
  <c r="D748" i="3"/>
  <c r="D717" i="3"/>
  <c r="D665" i="3"/>
  <c r="D865" i="3"/>
  <c r="D737" i="3"/>
  <c r="D997" i="10"/>
  <c r="D571" i="10"/>
  <c r="D487" i="10"/>
  <c r="D645" i="3"/>
  <c r="D564" i="3"/>
  <c r="D666" i="3"/>
  <c r="D997" i="3"/>
  <c r="D494" i="3"/>
  <c r="D651" i="10"/>
  <c r="D846" i="10"/>
  <c r="D835" i="10"/>
  <c r="D555" i="3"/>
  <c r="D551" i="10"/>
  <c r="D824" i="3"/>
  <c r="D1000" i="10"/>
  <c r="D562" i="10"/>
  <c r="D320" i="10"/>
  <c r="D634" i="10"/>
  <c r="D732" i="10"/>
  <c r="D987" i="3"/>
  <c r="D845" i="10"/>
  <c r="D1001" i="10"/>
  <c r="D310" i="10"/>
  <c r="D779" i="10"/>
  <c r="D922" i="3"/>
  <c r="D312" i="10"/>
  <c r="D662" i="10"/>
  <c r="D533" i="3"/>
  <c r="D921" i="10"/>
  <c r="D464" i="10"/>
  <c r="D757" i="10"/>
  <c r="D427" i="10"/>
  <c r="D808" i="10"/>
  <c r="D581" i="10"/>
  <c r="D439" i="10"/>
  <c r="D966" i="3"/>
  <c r="D768" i="3"/>
  <c r="D712" i="3"/>
  <c r="D709" i="3"/>
  <c r="D605" i="3"/>
  <c r="D858" i="3"/>
  <c r="D796" i="3"/>
  <c r="D879" i="3"/>
  <c r="D957" i="3"/>
  <c r="D760" i="3"/>
  <c r="D746" i="3"/>
  <c r="D713" i="3"/>
  <c r="D772" i="3"/>
  <c r="D874" i="3"/>
  <c r="D905" i="3"/>
  <c r="D835" i="3"/>
  <c r="D759" i="3"/>
  <c r="D513" i="3"/>
  <c r="D683" i="3"/>
  <c r="D678" i="3"/>
  <c r="D644" i="3"/>
  <c r="D526" i="3"/>
  <c r="D549" i="3"/>
  <c r="D834" i="3"/>
  <c r="D421" i="3"/>
  <c r="D471" i="3"/>
  <c r="D942" i="3"/>
  <c r="D598" i="10"/>
  <c r="D689" i="3"/>
  <c r="D515" i="10"/>
  <c r="D591" i="3"/>
  <c r="D825" i="3"/>
  <c r="D983" i="3"/>
  <c r="D955" i="3"/>
  <c r="D642" i="3"/>
  <c r="D595" i="10"/>
  <c r="D422" i="10"/>
  <c r="D937" i="3"/>
  <c r="D624" i="3"/>
  <c r="D610" i="3"/>
  <c r="D805" i="10"/>
  <c r="D333" i="10"/>
  <c r="D859" i="3"/>
  <c r="D411" i="10"/>
  <c r="D510" i="10"/>
  <c r="D434" i="10"/>
  <c r="D567" i="3"/>
  <c r="D509" i="10"/>
  <c r="D365" i="10"/>
  <c r="D873" i="10"/>
  <c r="D816" i="3"/>
  <c r="D598" i="3"/>
  <c r="D639" i="3"/>
  <c r="D603" i="10"/>
  <c r="D990" i="3"/>
  <c r="D556" i="10"/>
  <c r="D669" i="10"/>
  <c r="D508" i="3"/>
  <c r="D339" i="10"/>
  <c r="D458" i="10"/>
  <c r="D657" i="10"/>
  <c r="D521" i="10"/>
  <c r="D939" i="3"/>
  <c r="D490" i="3"/>
  <c r="D791" i="10"/>
  <c r="D944" i="3"/>
  <c r="D688" i="3"/>
  <c r="D972" i="3"/>
  <c r="D777" i="3"/>
  <c r="D924" i="3"/>
  <c r="D479" i="3"/>
  <c r="D730" i="3"/>
  <c r="D869" i="3"/>
  <c r="D659" i="3"/>
  <c r="D685" i="3"/>
  <c r="D811" i="3"/>
  <c r="D934" i="3"/>
  <c r="D517" i="3"/>
  <c r="D943" i="3"/>
  <c r="D477" i="3"/>
  <c r="D743" i="10"/>
  <c r="D762" i="3"/>
  <c r="D647" i="3"/>
  <c r="D735" i="3"/>
  <c r="D519" i="3"/>
  <c r="D947" i="3"/>
  <c r="D639" i="10"/>
  <c r="D872" i="10"/>
  <c r="D860" i="3"/>
  <c r="D875" i="3"/>
  <c r="D475" i="3"/>
  <c r="D563" i="3"/>
  <c r="D839" i="10"/>
  <c r="D950" i="10"/>
  <c r="D820" i="10"/>
  <c r="D405" i="10"/>
  <c r="D524" i="10"/>
  <c r="D962" i="10"/>
  <c r="D502" i="10"/>
  <c r="D623" i="10"/>
  <c r="D802" i="10"/>
  <c r="D829" i="3"/>
  <c r="D852" i="3"/>
  <c r="D683" i="10"/>
  <c r="D744" i="3"/>
  <c r="D417" i="10"/>
  <c r="D821" i="10"/>
  <c r="D906" i="10"/>
  <c r="D676" i="10"/>
  <c r="D784" i="10"/>
  <c r="D834" i="10"/>
  <c r="D992" i="10"/>
  <c r="D897" i="10"/>
  <c r="D514" i="3"/>
  <c r="D558" i="3"/>
  <c r="D582" i="3"/>
  <c r="D570" i="3"/>
  <c r="D652" i="3"/>
  <c r="D583" i="3"/>
  <c r="D702" i="3"/>
  <c r="D551" i="3"/>
  <c r="D649" i="3"/>
  <c r="D714" i="3"/>
  <c r="D680" i="3"/>
  <c r="D694" i="3"/>
  <c r="D485" i="3"/>
  <c r="D505" i="3"/>
  <c r="D953" i="3"/>
  <c r="D778" i="3"/>
  <c r="D967" i="3"/>
  <c r="D540" i="3"/>
  <c r="D672" i="3"/>
  <c r="D611" i="3"/>
  <c r="D501" i="3"/>
  <c r="D989" i="3"/>
  <c r="D812" i="3"/>
  <c r="D881" i="3"/>
  <c r="D850" i="3"/>
  <c r="D893" i="3"/>
  <c r="D794" i="3"/>
  <c r="D623" i="3"/>
  <c r="D618" i="10"/>
  <c r="D561" i="10"/>
  <c r="D562" i="3"/>
  <c r="D849" i="3"/>
  <c r="D587" i="3"/>
  <c r="D496" i="10"/>
  <c r="D890" i="3"/>
  <c r="D493" i="10"/>
  <c r="D769" i="3"/>
  <c r="D546" i="3"/>
  <c r="D826" i="3"/>
  <c r="D684" i="3"/>
  <c r="D747" i="10"/>
  <c r="D854" i="3"/>
  <c r="D746" i="10"/>
  <c r="D494" i="10"/>
  <c r="D665" i="10"/>
  <c r="D448" i="10"/>
  <c r="D945" i="10"/>
  <c r="D794" i="10"/>
  <c r="D899" i="10"/>
  <c r="D413" i="10"/>
  <c r="D836" i="3"/>
  <c r="D724" i="3"/>
  <c r="D773" i="10"/>
  <c r="D837" i="3"/>
  <c r="D327" i="10"/>
  <c r="D640" i="10"/>
  <c r="D658" i="10"/>
  <c r="D525" i="10"/>
  <c r="D459" i="10"/>
  <c r="D903" i="10"/>
  <c r="D539" i="10"/>
  <c r="D624" i="10"/>
  <c r="D604" i="10"/>
  <c r="D704" i="10"/>
  <c r="D873" i="3"/>
  <c r="D720" i="10"/>
  <c r="D481" i="10"/>
  <c r="D472" i="10"/>
  <c r="D662" i="3"/>
  <c r="D981" i="3"/>
  <c r="D951" i="3"/>
  <c r="D978" i="3"/>
  <c r="D550" i="3"/>
  <c r="D952" i="3"/>
  <c r="D661" i="3"/>
  <c r="D903" i="3"/>
  <c r="D795" i="3"/>
  <c r="D840" i="3"/>
  <c r="D969" i="3"/>
  <c r="D528" i="3"/>
  <c r="D765" i="3"/>
  <c r="D740" i="3"/>
  <c r="D736" i="3"/>
  <c r="D764" i="3"/>
  <c r="D679" i="3"/>
  <c r="D556" i="3"/>
  <c r="D590" i="3"/>
  <c r="D529" i="3"/>
  <c r="D763" i="3"/>
  <c r="D699" i="3"/>
  <c r="D468" i="3"/>
  <c r="D844" i="3"/>
  <c r="D488" i="10"/>
  <c r="D464" i="3"/>
  <c r="D674" i="3"/>
  <c r="D820" i="3"/>
  <c r="D984" i="3"/>
  <c r="D445" i="10"/>
  <c r="D470" i="10"/>
  <c r="D889" i="3"/>
  <c r="D862" i="3"/>
  <c r="D792" i="10"/>
  <c r="D783" i="10"/>
  <c r="D637" i="3"/>
  <c r="D937" i="10"/>
  <c r="D491" i="10"/>
  <c r="D715" i="10"/>
  <c r="D560" i="10"/>
  <c r="D968" i="10"/>
  <c r="D693" i="3"/>
  <c r="D298" i="10"/>
  <c r="D951" i="10"/>
  <c r="D970" i="10"/>
  <c r="D698" i="3"/>
  <c r="D504" i="3"/>
  <c r="D544" i="10"/>
  <c r="D566" i="3"/>
  <c r="D406" i="10"/>
  <c r="D789" i="3"/>
  <c r="D582" i="10"/>
  <c r="D508" i="10"/>
  <c r="D723" i="10"/>
  <c r="D918" i="10"/>
  <c r="D735" i="10"/>
  <c r="D976" i="10"/>
  <c r="D534" i="10"/>
  <c r="D307" i="10"/>
  <c r="D983" i="10"/>
  <c r="D761" i="3"/>
  <c r="D941" i="10"/>
  <c r="D452" i="10"/>
  <c r="D676" i="3"/>
  <c r="D838" i="3"/>
  <c r="D622" i="3"/>
  <c r="D993" i="3"/>
  <c r="D536" i="3"/>
  <c r="D695" i="3"/>
  <c r="D843" i="3"/>
  <c r="D792" i="3"/>
  <c r="D831" i="3"/>
  <c r="D525" i="3"/>
  <c r="D568" i="3"/>
  <c r="D721" i="3"/>
  <c r="D670" i="3"/>
  <c r="D841" i="10"/>
  <c r="D399" i="10"/>
  <c r="D465" i="10"/>
  <c r="D532" i="3"/>
  <c r="D648" i="3"/>
  <c r="D814" i="3"/>
  <c r="D557" i="10"/>
  <c r="D910" i="3"/>
  <c r="D614" i="3"/>
  <c r="D634" i="3"/>
  <c r="D720" i="3"/>
  <c r="D467" i="10"/>
  <c r="D527" i="3"/>
  <c r="D931" i="10"/>
  <c r="D930" i="10"/>
  <c r="D576" i="3"/>
  <c r="D741" i="10"/>
  <c r="D493" i="3"/>
  <c r="D691" i="3"/>
  <c r="D701" i="10"/>
  <c r="D475" i="10"/>
  <c r="D321" i="10"/>
  <c r="D681" i="10"/>
  <c r="D533" i="10"/>
  <c r="D974" i="3"/>
  <c r="D490" i="10"/>
  <c r="D866" i="3"/>
  <c r="D761" i="10"/>
  <c r="D313" i="10"/>
  <c r="D573" i="10"/>
  <c r="D802" i="3"/>
  <c r="D805" i="3"/>
  <c r="D975" i="3"/>
  <c r="D931" i="3"/>
  <c r="D915" i="3"/>
  <c r="D755" i="3"/>
  <c r="D753" i="3"/>
  <c r="D606" i="3"/>
  <c r="D625" i="3"/>
  <c r="D750" i="3"/>
  <c r="D486" i="3"/>
  <c r="D474" i="3"/>
  <c r="D534" i="3"/>
  <c r="D672" i="10"/>
  <c r="D425" i="10"/>
  <c r="D685" i="10"/>
  <c r="D660" i="3"/>
  <c r="D516" i="3"/>
  <c r="D708" i="3"/>
  <c r="D960" i="3"/>
  <c r="D747" i="3"/>
  <c r="D884" i="3"/>
  <c r="D766" i="3"/>
  <c r="D965" i="3"/>
  <c r="D509" i="3"/>
  <c r="D948" i="3"/>
  <c r="D961" i="3"/>
  <c r="D478" i="3"/>
  <c r="D912" i="3"/>
  <c r="D696" i="3"/>
  <c r="D733" i="3"/>
  <c r="D769" i="10"/>
  <c r="D700" i="3"/>
  <c r="D871" i="3"/>
  <c r="D601" i="3"/>
  <c r="D857" i="3"/>
  <c r="D813" i="10"/>
  <c r="D479" i="10"/>
  <c r="D483" i="10"/>
  <c r="D774" i="3"/>
  <c r="D498" i="3"/>
  <c r="D532" i="10"/>
  <c r="D806" i="10"/>
  <c r="D348" i="10"/>
  <c r="D460" i="10"/>
  <c r="D865" i="10"/>
  <c r="D371" i="10"/>
  <c r="D646" i="10"/>
  <c r="D935" i="10"/>
  <c r="D691" i="10"/>
  <c r="D352" i="10"/>
  <c r="D668" i="10"/>
  <c r="D950" i="3"/>
  <c r="D742" i="3"/>
  <c r="D671" i="3"/>
  <c r="D450" i="10"/>
  <c r="D438" i="10"/>
  <c r="D987" i="10"/>
  <c r="D695" i="10"/>
  <c r="D589" i="10"/>
  <c r="D324" i="10"/>
  <c r="D580" i="3"/>
  <c r="D666" i="10"/>
  <c r="D553" i="10"/>
  <c r="D572" i="10"/>
  <c r="D757" i="3"/>
  <c r="D387" i="10"/>
  <c r="D599" i="3"/>
  <c r="D362" i="10"/>
  <c r="D975" i="10"/>
  <c r="D958" i="10"/>
  <c r="D618" i="3"/>
  <c r="D638" i="10"/>
  <c r="D384" i="10"/>
  <c r="D526" i="10"/>
  <c r="D483" i="3"/>
  <c r="D776" i="10"/>
  <c r="D380" i="10"/>
  <c r="D612" i="10"/>
  <c r="D675" i="10"/>
  <c r="D724" i="10"/>
  <c r="D876" i="3"/>
  <c r="D489" i="3"/>
  <c r="D518" i="10"/>
  <c r="D631" i="10"/>
  <c r="D716" i="10"/>
  <c r="D945" i="3"/>
  <c r="D531" i="3"/>
  <c r="D973" i="3"/>
  <c r="D419" i="10"/>
  <c r="D701" i="3"/>
  <c r="D882" i="10"/>
  <c r="D686" i="3"/>
  <c r="D659" i="10"/>
  <c r="D883" i="10"/>
  <c r="D852" i="10"/>
  <c r="D953" i="10"/>
  <c r="D530" i="10"/>
  <c r="D423" i="3"/>
  <c r="D619" i="10"/>
  <c r="D560" i="3"/>
  <c r="D677" i="10"/>
  <c r="D891" i="10"/>
  <c r="D829" i="10"/>
  <c r="D782" i="10"/>
  <c r="D442" i="10"/>
  <c r="D607" i="3"/>
  <c r="D473" i="10"/>
  <c r="D437" i="10"/>
  <c r="D674" i="10"/>
  <c r="D555" i="10"/>
  <c r="D664" i="3"/>
  <c r="D506" i="3"/>
  <c r="D715" i="3"/>
  <c r="D482" i="3"/>
  <c r="D557" i="3"/>
  <c r="D959" i="3"/>
  <c r="D697" i="3"/>
  <c r="D861" i="3"/>
  <c r="D911" i="3"/>
  <c r="D745" i="3"/>
  <c r="D512" i="3"/>
  <c r="D855" i="3"/>
  <c r="D739" i="3"/>
  <c r="D613" i="3"/>
  <c r="D996" i="3"/>
  <c r="D500" i="3"/>
  <c r="D612" i="3"/>
  <c r="D629" i="3"/>
  <c r="D758" i="10"/>
  <c r="D801" i="3"/>
  <c r="D675" i="3"/>
  <c r="D938" i="3"/>
  <c r="D492" i="3"/>
  <c r="D793" i="3"/>
  <c r="D470" i="3"/>
  <c r="D734" i="3"/>
  <c r="D1000" i="3"/>
  <c r="D883" i="3"/>
  <c r="D473" i="3"/>
  <c r="D803" i="3"/>
  <c r="D703" i="3"/>
  <c r="D916" i="3"/>
  <c r="D845" i="3"/>
  <c r="D636" i="3"/>
  <c r="D708" i="10"/>
  <c r="D973" i="10"/>
  <c r="D801" i="10"/>
  <c r="D851" i="3"/>
  <c r="D791" i="3"/>
  <c r="D991" i="3"/>
  <c r="D669" i="3"/>
  <c r="D978" i="10"/>
  <c r="D631" i="3"/>
  <c r="D988" i="3"/>
  <c r="D722" i="3"/>
  <c r="D998" i="10"/>
  <c r="D569" i="3"/>
  <c r="D928" i="3"/>
  <c r="D600" i="10"/>
  <c r="D356" i="10"/>
  <c r="D682" i="10"/>
  <c r="D341" i="10"/>
  <c r="D633" i="10"/>
  <c r="D793" i="10"/>
  <c r="D323" i="10"/>
  <c r="D878" i="3"/>
  <c r="D886" i="10"/>
  <c r="D944" i="10"/>
  <c r="D499" i="10"/>
  <c r="D719" i="10"/>
  <c r="D942" i="10"/>
  <c r="D751" i="3"/>
  <c r="D938" i="10"/>
  <c r="D492" i="10"/>
  <c r="D868" i="10"/>
  <c r="D552" i="10"/>
  <c r="D837" i="10"/>
  <c r="D864" i="10"/>
  <c r="D877" i="10"/>
  <c r="D542" i="3"/>
  <c r="D780" i="10"/>
  <c r="D736" i="10"/>
  <c r="D602" i="10"/>
  <c r="D334" i="10"/>
  <c r="D946" i="3"/>
  <c r="D585" i="3"/>
  <c r="D744" i="10"/>
  <c r="D388" i="10"/>
  <c r="D304" i="10"/>
  <c r="D671" i="10"/>
  <c r="D920" i="10"/>
  <c r="D754" i="10"/>
  <c r="D601" i="10"/>
  <c r="D409" i="10"/>
  <c r="D917" i="10"/>
  <c r="D751" i="10"/>
  <c r="D923" i="3"/>
  <c r="D734" i="10"/>
  <c r="D943" i="10"/>
  <c r="D638" i="3"/>
  <c r="D552" i="3"/>
  <c r="D932" i="3"/>
  <c r="D828" i="3"/>
  <c r="D424" i="3"/>
  <c r="D853" i="10"/>
  <c r="D687" i="10"/>
  <c r="D894" i="10"/>
  <c r="D336" i="10"/>
  <c r="D594" i="10"/>
  <c r="D390" i="10"/>
  <c r="D658" i="3"/>
  <c r="D856" i="3"/>
  <c r="D554" i="3"/>
  <c r="D477" i="10"/>
  <c r="D546" i="10"/>
  <c r="D889" i="10"/>
  <c r="D858" i="10"/>
  <c r="D345" i="10"/>
  <c r="D690" i="3"/>
  <c r="D297" i="10"/>
  <c r="D542" i="10"/>
  <c r="D505" i="10"/>
  <c r="D827" i="10"/>
  <c r="D787" i="3"/>
  <c r="D706" i="3"/>
  <c r="D574" i="3"/>
  <c r="D842" i="3"/>
  <c r="D892" i="3"/>
  <c r="D907" i="3"/>
  <c r="D480" i="3"/>
  <c r="D868" i="3"/>
  <c r="D806" i="3"/>
  <c r="D584" i="3"/>
  <c r="D839" i="3"/>
  <c r="D917" i="3"/>
  <c r="D848" i="3"/>
  <c r="D738" i="3"/>
  <c r="D650" i="3"/>
  <c r="D881" i="10"/>
  <c r="D731" i="10"/>
  <c r="D579" i="10"/>
  <c r="D877" i="3"/>
  <c r="D553" i="3"/>
  <c r="D781" i="3"/>
  <c r="D968" i="3"/>
  <c r="D918" i="3"/>
  <c r="D654" i="3"/>
  <c r="D813" i="3"/>
  <c r="D565" i="3"/>
  <c r="D985" i="3"/>
  <c r="D422" i="3"/>
  <c r="D741" i="3"/>
  <c r="D467" i="3"/>
  <c r="D548" i="3"/>
  <c r="D633" i="3"/>
  <c r="D732" i="3"/>
  <c r="D480" i="10"/>
  <c r="D810" i="3"/>
  <c r="D954" i="3"/>
  <c r="D933" i="3"/>
  <c r="D896" i="3"/>
  <c r="D900" i="10"/>
  <c r="D936" i="10"/>
  <c r="D790" i="3"/>
  <c r="D607" i="10"/>
  <c r="D329" i="10"/>
  <c r="D971" i="10"/>
  <c r="D613" i="10"/>
  <c r="D799" i="10"/>
  <c r="D393" i="10"/>
  <c r="D901" i="10"/>
  <c r="D799" i="3"/>
  <c r="D523" i="10"/>
  <c r="D790" i="10"/>
  <c r="D524" i="3"/>
  <c r="D897" i="3"/>
  <c r="D822" i="3"/>
  <c r="D632" i="10"/>
  <c r="D980" i="10"/>
  <c r="D443" i="10"/>
  <c r="D690" i="10"/>
  <c r="D561" i="3"/>
  <c r="D843" i="10"/>
  <c r="D737" i="10"/>
  <c r="D627" i="10"/>
  <c r="D335" i="10"/>
  <c r="D819" i="10"/>
  <c r="D376" i="10"/>
  <c r="D627" i="3"/>
  <c r="D752" i="10"/>
  <c r="D389" i="10"/>
  <c r="D956" i="10"/>
  <c r="D414" i="10"/>
  <c r="D966" i="10"/>
  <c r="D952" i="10"/>
  <c r="D894" i="3"/>
  <c r="D687" i="3"/>
  <c r="D379" i="10"/>
  <c r="D939" i="10"/>
  <c r="D914" i="10"/>
  <c r="D295" i="10"/>
  <c r="D808" i="3"/>
  <c r="D559" i="10"/>
  <c r="D576" i="10"/>
  <c r="D979" i="3"/>
  <c r="D457" i="10"/>
  <c r="D870" i="3"/>
  <c r="D941" i="3"/>
  <c r="D817" i="3"/>
  <c r="D412" i="10"/>
  <c r="D886" i="3"/>
  <c r="D927" i="10"/>
  <c r="D707" i="3"/>
  <c r="D577" i="3"/>
  <c r="D863" i="10"/>
  <c r="D446" i="10"/>
  <c r="D933" i="10"/>
  <c r="D988" i="10"/>
  <c r="D709" i="10"/>
  <c r="D617" i="3"/>
  <c r="D872" i="3"/>
  <c r="D998" i="3"/>
  <c r="D819" i="3"/>
  <c r="D595" i="3"/>
  <c r="D823" i="3"/>
  <c r="D596" i="3"/>
  <c r="D716" i="3"/>
  <c r="D830" i="3"/>
  <c r="D429" i="10"/>
  <c r="D854" i="10"/>
  <c r="D514" i="10"/>
  <c r="D418" i="10"/>
  <c r="D738" i="10"/>
  <c r="D622" i="10"/>
  <c r="D461" i="10"/>
  <c r="D796" i="10"/>
  <c r="D293" i="10"/>
  <c r="D984" i="10"/>
  <c r="D902" i="10"/>
  <c r="D1001" i="3"/>
  <c r="D832" i="10"/>
  <c r="D961" i="10"/>
  <c r="D688" i="10"/>
  <c r="D703" i="10"/>
  <c r="D597" i="3"/>
  <c r="D928" i="10"/>
  <c r="D940" i="10"/>
  <c r="D726" i="10"/>
  <c r="D923" i="10"/>
  <c r="D826" i="10"/>
  <c r="D294" i="10"/>
  <c r="D653" i="3"/>
  <c r="D994" i="3"/>
  <c r="D543" i="3"/>
  <c r="D714" i="10"/>
  <c r="D585" i="10"/>
  <c r="D291" i="10"/>
  <c r="D277" i="10"/>
  <c r="D866" i="10"/>
  <c r="D909" i="3"/>
  <c r="D964" i="10"/>
  <c r="D574" i="10"/>
  <c r="D590" i="10"/>
  <c r="D626" i="3"/>
  <c r="D739" i="10"/>
  <c r="D361" i="10"/>
  <c r="D469" i="10"/>
  <c r="D463" i="10"/>
  <c r="D501" i="10"/>
  <c r="D863" i="3"/>
  <c r="D777" i="10"/>
  <c r="D642" i="10"/>
  <c r="D859" i="10"/>
  <c r="D447" i="10"/>
  <c r="D762" i="10"/>
  <c r="D537" i="3"/>
  <c r="D554" i="10"/>
  <c r="D344" i="10"/>
  <c r="D338" i="10"/>
  <c r="D547" i="3"/>
  <c r="D804" i="3"/>
  <c r="D904" i="10"/>
  <c r="D742" i="10"/>
  <c r="D774" i="10"/>
  <c r="D351" i="10"/>
  <c r="D548" i="10"/>
  <c r="D767" i="10"/>
  <c r="D745" i="10"/>
  <c r="D377" i="10"/>
  <c r="D272" i="10"/>
  <c r="D278" i="10"/>
  <c r="D263" i="10"/>
  <c r="D663" i="3"/>
  <c r="D677" i="3"/>
  <c r="D921" i="3"/>
  <c r="D544" i="3"/>
  <c r="D991" i="10"/>
  <c r="D620" i="3"/>
  <c r="D878" i="10"/>
  <c r="D609" i="10"/>
  <c r="D913" i="10"/>
  <c r="D449" i="10"/>
  <c r="D976" i="3"/>
  <c r="D572" i="3"/>
  <c r="D840" i="10"/>
  <c r="D901" i="3"/>
  <c r="D569" i="10"/>
  <c r="D814" i="10"/>
  <c r="D357" i="10"/>
  <c r="D302" i="10"/>
  <c r="D986" i="3"/>
  <c r="D846" i="3"/>
  <c r="D592" i="10"/>
  <c r="D705" i="10"/>
  <c r="D909" i="10"/>
  <c r="D563" i="10"/>
  <c r="D615" i="3"/>
  <c r="D857" i="10"/>
  <c r="D844" i="10"/>
  <c r="D855" i="10"/>
  <c r="D549" i="10"/>
  <c r="D604" i="3"/>
  <c r="D306" i="10"/>
  <c r="D369" i="10"/>
  <c r="D890" i="10"/>
  <c r="D543" i="10"/>
  <c r="D990" i="10"/>
  <c r="D353" i="10"/>
  <c r="D584" i="10"/>
  <c r="D593" i="3"/>
  <c r="D940" i="3"/>
  <c r="D538" i="3"/>
  <c r="D535" i="10"/>
  <c r="D725" i="3"/>
  <c r="D469" i="3"/>
  <c r="D650" i="10"/>
  <c r="D466" i="3"/>
  <c r="D932" i="10"/>
  <c r="D841" i="3"/>
  <c r="D999" i="3"/>
  <c r="D430" i="10"/>
  <c r="D575" i="10"/>
  <c r="D740" i="10"/>
  <c r="D995" i="10"/>
  <c r="D936" i="3"/>
  <c r="D692" i="3"/>
  <c r="D884" i="10"/>
  <c r="D916" i="10"/>
  <c r="D721" i="10"/>
  <c r="D725" i="10"/>
  <c r="D603" i="3"/>
  <c r="D495" i="10"/>
  <c r="D370" i="10"/>
  <c r="D360" i="10"/>
  <c r="D420" i="10"/>
  <c r="D328" i="10"/>
  <c r="D431" i="10"/>
  <c r="D296" i="10"/>
  <c r="D874" i="10"/>
  <c r="D587" i="10"/>
  <c r="D707" i="10"/>
  <c r="D816" i="10"/>
  <c r="D989" i="10"/>
  <c r="D660" i="10"/>
  <c r="D804" i="10"/>
  <c r="D292" i="10"/>
  <c r="D373" i="10"/>
  <c r="D752" i="3"/>
  <c r="D568" i="10"/>
  <c r="D875" i="10"/>
  <c r="D486" i="10"/>
  <c r="D498" i="10"/>
  <c r="D325" i="10"/>
  <c r="D815" i="3"/>
  <c r="D570" i="10"/>
  <c r="D781" i="10"/>
  <c r="D403" i="10"/>
  <c r="D895" i="3"/>
  <c r="D885" i="3"/>
  <c r="D462" i="10"/>
  <c r="D800" i="10"/>
  <c r="D925" i="3"/>
  <c r="D520" i="10"/>
  <c r="D426" i="10"/>
  <c r="D880" i="3"/>
  <c r="D830" i="10"/>
  <c r="D401" i="10"/>
  <c r="D730" i="10"/>
  <c r="D396" i="10"/>
  <c r="D827" i="3"/>
  <c r="D441" i="10"/>
  <c r="D765" i="10"/>
  <c r="D822" i="10"/>
  <c r="D849" i="10"/>
  <c r="D971" i="3"/>
  <c r="D392" i="10"/>
  <c r="D831" i="10"/>
  <c r="D378" i="10"/>
  <c r="D268" i="10"/>
  <c r="D282" i="10"/>
  <c r="D281" i="10"/>
  <c r="D265" i="10"/>
  <c r="D904" i="3"/>
  <c r="D864" i="3"/>
  <c r="D787" i="10"/>
  <c r="D733" i="10"/>
  <c r="D898" i="10"/>
  <c r="D768" i="10"/>
  <c r="D566" i="10"/>
  <c r="D588" i="10"/>
  <c r="D722" i="10"/>
  <c r="D655" i="3"/>
  <c r="D962" i="3"/>
  <c r="D972" i="10"/>
  <c r="D673" i="10"/>
  <c r="D728" i="3"/>
  <c r="D982" i="10"/>
  <c r="D969" i="10"/>
  <c r="D915" i="10"/>
  <c r="D504" i="10"/>
  <c r="D710" i="10"/>
  <c r="D979" i="10"/>
  <c r="D935" i="3"/>
  <c r="D823" i="10"/>
  <c r="D729" i="10"/>
  <c r="D347" i="10"/>
  <c r="D538" i="10"/>
  <c r="D350" i="10"/>
  <c r="D456" i="10"/>
  <c r="D986" i="10"/>
  <c r="D476" i="3"/>
  <c r="D692" i="10"/>
  <c r="D289" i="10"/>
  <c r="D275" i="10"/>
  <c r="D592" i="3"/>
  <c r="D472" i="3"/>
  <c r="D712" i="10"/>
  <c r="D815" i="10"/>
  <c r="D407" i="10"/>
  <c r="D995" i="3"/>
  <c r="D432" i="10"/>
  <c r="D506" i="10"/>
  <c r="D580" i="10"/>
  <c r="D809" i="10"/>
  <c r="D686" i="10"/>
  <c r="D771" i="3"/>
  <c r="D898" i="3"/>
  <c r="D611" i="10"/>
  <c r="D358" i="10"/>
  <c r="D386" i="10"/>
  <c r="D567" i="10"/>
  <c r="D319" i="10"/>
  <c r="D900" i="3"/>
  <c r="D511" i="10"/>
  <c r="D994" i="10"/>
  <c r="D485" i="10"/>
  <c r="D616" i="10"/>
  <c r="D433" i="10"/>
  <c r="D817" i="10"/>
  <c r="D694" i="10"/>
  <c r="D696" i="10"/>
  <c r="D869" i="10"/>
  <c r="D807" i="10"/>
  <c r="D860" i="10"/>
  <c r="D907" i="10"/>
  <c r="D630" i="10"/>
  <c r="D262" i="10"/>
  <c r="D276" i="10"/>
  <c r="D397" i="10"/>
  <c r="D798" i="10"/>
  <c r="D630" i="3"/>
  <c r="D600" i="3"/>
  <c r="D800" i="3"/>
  <c r="D788" i="3"/>
  <c r="D640" i="3"/>
  <c r="D575" i="3"/>
  <c r="D520" i="3"/>
  <c r="D641" i="3"/>
  <c r="D440" i="10"/>
  <c r="D770" i="3"/>
  <c r="D507" i="3"/>
  <c r="D381" i="10"/>
  <c r="D727" i="10"/>
  <c r="D332" i="10"/>
  <c r="D756" i="3"/>
  <c r="D771" i="10"/>
  <c r="D702" i="10"/>
  <c r="D684" i="10"/>
  <c r="D977" i="3"/>
  <c r="D408" i="10"/>
  <c r="D372" i="10"/>
  <c r="D955" i="10"/>
  <c r="D754" i="3"/>
  <c r="D421" i="10"/>
  <c r="D606" i="10"/>
  <c r="D364" i="10"/>
  <c r="D836" i="10"/>
  <c r="D879" i="10"/>
  <c r="D786" i="10"/>
  <c r="D906" i="3"/>
  <c r="D596" i="10"/>
  <c r="D946" i="10"/>
  <c r="D929" i="10"/>
  <c r="D465" i="3"/>
  <c r="D589" i="3"/>
  <c r="D318" i="10"/>
  <c r="D416" i="10"/>
  <c r="D635" i="10"/>
  <c r="D270" i="10"/>
  <c r="D710" i="3"/>
  <c r="D647" i="10"/>
  <c r="D706" i="10"/>
  <c r="D616" i="3"/>
  <c r="D993" i="10"/>
  <c r="D749" i="3"/>
  <c r="D528" i="10"/>
  <c r="D667" i="10"/>
  <c r="D700" i="10"/>
  <c r="D541" i="10"/>
  <c r="D668" i="3"/>
  <c r="D453" i="10"/>
  <c r="D673" i="3"/>
  <c r="D610" i="10"/>
  <c r="D394" i="10"/>
  <c r="D679" i="10"/>
  <c r="D893" i="10"/>
  <c r="D949" i="10"/>
  <c r="D366" i="10"/>
  <c r="D536" i="10"/>
  <c r="D888" i="10"/>
  <c r="D956" i="3"/>
  <c r="D648" i="10"/>
  <c r="D637" i="10"/>
  <c r="D315" i="10"/>
  <c r="D749" i="10"/>
  <c r="D963" i="10"/>
  <c r="D948" i="10"/>
  <c r="D629" i="10"/>
  <c r="D482" i="10"/>
  <c r="D578" i="10"/>
  <c r="D539" i="3"/>
  <c r="D775" i="10"/>
  <c r="D269" i="10"/>
  <c r="D290" i="10"/>
  <c r="D261" i="10"/>
  <c r="D825" i="10"/>
  <c r="D374" i="10"/>
  <c r="D910" i="10"/>
  <c r="D967" i="10"/>
  <c r="D947" i="10"/>
  <c r="D934" i="10"/>
  <c r="D824" i="10"/>
  <c r="D340" i="10"/>
  <c r="D957" i="10"/>
  <c r="D977" i="10"/>
  <c r="D704" i="3"/>
  <c r="D330" i="10"/>
  <c r="D880" i="10"/>
  <c r="D848" i="10"/>
  <c r="D959" i="10"/>
  <c r="D522" i="10"/>
  <c r="D795" i="10"/>
  <c r="D565" i="10"/>
  <c r="D847" i="3"/>
  <c r="D517" i="10"/>
  <c r="D763" i="10"/>
  <c r="D614" i="10"/>
  <c r="D540" i="10"/>
  <c r="D748" i="10"/>
  <c r="D375" i="10"/>
  <c r="D523" i="3"/>
  <c r="D529" i="10"/>
  <c r="D619" i="3"/>
  <c r="D499" i="3"/>
  <c r="D608" i="3"/>
  <c r="D982" i="3"/>
  <c r="D867" i="3"/>
  <c r="D481" i="3"/>
  <c r="D657" i="3"/>
  <c r="D579" i="3"/>
  <c r="D871" i="10"/>
  <c r="D681" i="3"/>
  <c r="D363" i="10"/>
  <c r="D930" i="3"/>
  <c r="D862" i="10"/>
  <c r="D496" i="3"/>
  <c r="D588" i="3"/>
  <c r="D578" i="3"/>
  <c r="D305" i="10"/>
  <c r="D798" i="3"/>
  <c r="D308" i="10"/>
  <c r="D628" i="3"/>
  <c r="D301" i="10"/>
  <c r="D583" i="10"/>
  <c r="D755" i="10"/>
  <c r="D770" i="10"/>
  <c r="D811" i="10"/>
  <c r="D776" i="3"/>
  <c r="D646" i="3"/>
  <c r="D444" i="10"/>
  <c r="D545" i="10"/>
  <c r="D759" i="10"/>
  <c r="D925" i="10"/>
  <c r="D383" i="10"/>
  <c r="D718" i="10"/>
  <c r="D812" i="10"/>
  <c r="D807" i="3"/>
  <c r="D965" i="10"/>
  <c r="D885" i="10"/>
  <c r="D300" i="10"/>
  <c r="D271" i="10"/>
  <c r="D267" i="10"/>
  <c r="D651" i="3"/>
  <c r="D641" i="10"/>
  <c r="D887" i="10"/>
  <c r="D656" i="10"/>
  <c r="D818" i="3"/>
  <c r="D435" i="10"/>
  <c r="D842" i="10"/>
  <c r="D870" i="10"/>
  <c r="D423" i="10"/>
  <c r="D342" i="10"/>
  <c r="D731" i="3"/>
  <c r="D491" i="3"/>
  <c r="D985" i="10"/>
  <c r="D785" i="10"/>
  <c r="D355" i="10"/>
  <c r="D847" i="10"/>
  <c r="D689" i="10"/>
  <c r="D617" i="10"/>
  <c r="D727" i="3"/>
  <c r="D856" i="10"/>
  <c r="D367" i="10"/>
  <c r="D395" i="10"/>
  <c r="D385" i="10"/>
  <c r="D949" i="3"/>
  <c r="D895" i="10"/>
  <c r="D876" i="10"/>
  <c r="D503" i="10"/>
  <c r="D550" i="10"/>
  <c r="D337" i="10"/>
  <c r="D867" i="10"/>
  <c r="D382" i="10"/>
  <c r="D287" i="10"/>
  <c r="D273" i="10"/>
  <c r="D280" i="10"/>
  <c r="D279" i="10"/>
  <c r="D797" i="3"/>
  <c r="D729" i="3"/>
  <c r="D436" i="10"/>
  <c r="D628" i="10"/>
  <c r="D911" i="10"/>
  <c r="D559" i="3"/>
  <c r="D605" i="10"/>
  <c r="D717" i="10"/>
  <c r="D850" i="10"/>
  <c r="D788" i="10"/>
  <c r="D602" i="3"/>
  <c r="D653" i="10"/>
  <c r="D503" i="3"/>
  <c r="D970" i="3"/>
  <c r="D670" i="10"/>
  <c r="D996" i="10"/>
  <c r="D764" i="10"/>
  <c r="D527" i="10"/>
  <c r="D809" i="3"/>
  <c r="D833" i="3"/>
  <c r="D772" i="10"/>
  <c r="D908" i="3"/>
  <c r="D789" i="10"/>
  <c r="D833" i="10"/>
  <c r="D516" i="10"/>
  <c r="D958" i="3"/>
  <c r="D654" i="10"/>
  <c r="D354" i="10"/>
  <c r="D512" i="10"/>
  <c r="D316" i="10"/>
  <c r="D326" i="10"/>
  <c r="D924" i="10"/>
  <c r="D980" i="3"/>
  <c r="D410" i="10"/>
  <c r="D664" i="10"/>
  <c r="D286" i="10"/>
  <c r="D661" i="10"/>
  <c r="D471" i="10"/>
  <c r="D912" i="10"/>
  <c r="D974" i="10"/>
  <c r="D726" i="3"/>
  <c r="D531" i="10"/>
  <c r="D519" i="10"/>
  <c r="D797" i="10"/>
  <c r="D309" i="10"/>
  <c r="D963" i="3"/>
  <c r="D697" i="10"/>
  <c r="D317" i="10"/>
  <c r="D586" i="10"/>
  <c r="D636" i="10"/>
  <c r="D693" i="10"/>
  <c r="D821" i="3"/>
  <c r="D896" i="10"/>
  <c r="D349" i="10"/>
  <c r="D838" i="10"/>
  <c r="D699" i="10"/>
  <c r="D545" i="3"/>
  <c r="D322" i="10"/>
  <c r="D454" i="10"/>
  <c r="D620" i="10"/>
  <c r="D331" i="10"/>
  <c r="D828" i="10"/>
  <c r="D451" i="10"/>
  <c r="D404" i="10"/>
  <c r="D656" i="3"/>
  <c r="D810" i="10"/>
  <c r="D266" i="10"/>
  <c r="D663" i="10"/>
  <c r="D678" i="10"/>
  <c r="D643" i="10"/>
  <c r="D778" i="10"/>
  <c r="D626" i="10"/>
  <c r="D455" i="10"/>
  <c r="D466" i="10"/>
  <c r="D264" i="10"/>
  <c r="D398" i="10"/>
  <c r="D926" i="3"/>
  <c r="D892" i="10"/>
  <c r="D621" i="3"/>
  <c r="D649" i="10"/>
  <c r="D818" i="10"/>
  <c r="D621" i="10"/>
  <c r="D428" i="10"/>
  <c r="D927" i="3"/>
  <c r="D507" i="10"/>
  <c r="D652" i="10"/>
  <c r="D908" i="10"/>
  <c r="D905" i="10"/>
  <c r="D920" i="3"/>
  <c r="D564" i="10"/>
  <c r="D484" i="10"/>
  <c r="D314" i="10"/>
  <c r="D597" i="10"/>
  <c r="D415" i="10"/>
  <c r="D521" i="3"/>
  <c r="D853" i="3"/>
  <c r="D299" i="10"/>
  <c r="D591" i="10"/>
  <c r="D283" i="10"/>
  <c r="D284" i="10"/>
  <c r="D402" i="10"/>
  <c r="D711" i="10"/>
  <c r="D922" i="10"/>
  <c r="D400" i="10"/>
  <c r="D368" i="10"/>
  <c r="D573" i="3"/>
  <c r="D644" i="10"/>
  <c r="D285" i="10"/>
  <c r="D743" i="3"/>
  <c r="D502" i="3"/>
  <c r="D728" i="10"/>
  <c r="D964" i="3"/>
  <c r="D926" i="10"/>
  <c r="D888" i="3"/>
  <c r="D756" i="10"/>
  <c r="D608" i="10"/>
  <c r="D832" i="3"/>
  <c r="D643" i="3"/>
  <c r="D645" i="10"/>
  <c r="D500" i="10"/>
  <c r="D625" i="10"/>
  <c r="D424" i="10"/>
  <c r="D474" i="10"/>
  <c r="D919" i="10"/>
  <c r="D891" i="3"/>
  <c r="D766" i="10"/>
  <c r="D577" i="10"/>
  <c r="D478" i="10"/>
  <c r="D803" i="10"/>
  <c r="D698" i="10"/>
  <c r="D476" i="10"/>
  <c r="D288" i="10"/>
  <c r="D274" i="10"/>
  <c r="D3" i="10"/>
  <c r="D2" i="10"/>
  <c r="D3" i="3"/>
  <c r="D2" i="3"/>
  <c r="D21" i="10"/>
  <c r="D64" i="10"/>
  <c r="D74" i="10"/>
  <c r="D63" i="10"/>
  <c r="D20" i="10"/>
  <c r="D87" i="10"/>
  <c r="D22" i="10"/>
  <c r="D71" i="10"/>
  <c r="D49" i="10"/>
  <c r="D37" i="10"/>
  <c r="D44" i="10"/>
  <c r="D4" i="10"/>
  <c r="D191" i="10"/>
  <c r="D146" i="10"/>
  <c r="D154" i="10"/>
  <c r="D97" i="10"/>
  <c r="D50" i="10"/>
  <c r="D149" i="10"/>
  <c r="D76" i="10"/>
  <c r="D86" i="10"/>
  <c r="D133" i="10"/>
  <c r="D16" i="10"/>
  <c r="D141" i="10"/>
  <c r="D11" i="10"/>
  <c r="D180" i="10"/>
  <c r="D151" i="10"/>
  <c r="D113" i="10"/>
  <c r="D132" i="10"/>
  <c r="D70" i="10"/>
  <c r="D117" i="10"/>
  <c r="D84" i="10"/>
  <c r="D59" i="10"/>
  <c r="D111" i="10"/>
  <c r="D94" i="10"/>
  <c r="D182" i="10"/>
  <c r="D187" i="10"/>
  <c r="D173" i="10"/>
  <c r="D124" i="10"/>
  <c r="D61" i="10"/>
  <c r="D156" i="10"/>
  <c r="D32" i="10"/>
  <c r="D112" i="10"/>
  <c r="D126" i="10"/>
  <c r="D99" i="10"/>
  <c r="D175" i="10"/>
  <c r="D119" i="10"/>
  <c r="D176" i="10"/>
  <c r="D171" i="10"/>
  <c r="D198" i="10"/>
  <c r="D237" i="10"/>
  <c r="D248" i="10"/>
  <c r="D222" i="10"/>
  <c r="D258" i="10"/>
  <c r="D225" i="10"/>
  <c r="D218" i="10"/>
  <c r="D213" i="10"/>
  <c r="D245" i="10"/>
  <c r="D260" i="10"/>
  <c r="D228" i="10"/>
  <c r="D202" i="10"/>
  <c r="D234" i="10"/>
  <c r="D236" i="10"/>
  <c r="D246" i="10"/>
  <c r="D210" i="10"/>
  <c r="D166" i="10"/>
  <c r="D127" i="10"/>
  <c r="D159" i="10"/>
  <c r="D152" i="10"/>
  <c r="D138" i="10"/>
  <c r="D93" i="10"/>
  <c r="D134" i="10"/>
  <c r="D116" i="10"/>
  <c r="D52" i="10"/>
  <c r="D68" i="10"/>
  <c r="D69" i="10"/>
  <c r="D192" i="10"/>
  <c r="D6" i="10"/>
  <c r="D107" i="10"/>
  <c r="D96" i="10"/>
  <c r="D143" i="10"/>
  <c r="D158" i="10"/>
  <c r="D100" i="10"/>
  <c r="D170" i="10"/>
  <c r="D136" i="10"/>
  <c r="D42" i="10"/>
  <c r="D114" i="10"/>
  <c r="D17" i="10"/>
  <c r="D160" i="10"/>
  <c r="D109" i="10"/>
  <c r="D25" i="10"/>
  <c r="D58" i="10"/>
  <c r="D155" i="10"/>
  <c r="D104" i="10"/>
  <c r="D29" i="10"/>
  <c r="D122" i="10"/>
  <c r="D34" i="10"/>
  <c r="D130" i="10"/>
  <c r="D131" i="10"/>
  <c r="D163" i="10"/>
  <c r="D188" i="10"/>
  <c r="D28" i="10"/>
  <c r="D12" i="10"/>
  <c r="D135" i="10"/>
  <c r="D83" i="10"/>
  <c r="D39" i="10"/>
  <c r="D51" i="10"/>
  <c r="D7" i="10"/>
  <c r="D185" i="10"/>
  <c r="D77" i="10"/>
  <c r="D48" i="10"/>
  <c r="D89" i="10"/>
  <c r="D199" i="10"/>
  <c r="D197" i="10"/>
  <c r="D244" i="10"/>
  <c r="D257" i="10"/>
  <c r="D211" i="10"/>
  <c r="D256" i="10"/>
  <c r="D243" i="10"/>
  <c r="D221" i="10"/>
  <c r="D208" i="10"/>
  <c r="D254" i="10"/>
  <c r="D229" i="10"/>
  <c r="D219" i="10"/>
  <c r="D201" i="10"/>
  <c r="D233" i="10"/>
  <c r="D239" i="10"/>
  <c r="D227" i="10"/>
  <c r="D212" i="10"/>
  <c r="D33" i="10"/>
  <c r="D129" i="10"/>
  <c r="D142" i="10"/>
  <c r="D178" i="10"/>
  <c r="D115" i="10"/>
  <c r="D18" i="10"/>
  <c r="D137" i="10"/>
  <c r="D67" i="10"/>
  <c r="D30" i="10"/>
  <c r="D24" i="10"/>
  <c r="D72" i="10"/>
  <c r="D55" i="10"/>
  <c r="D190" i="10"/>
  <c r="D184" i="10"/>
  <c r="D31" i="10"/>
  <c r="D19" i="10"/>
  <c r="D14" i="10"/>
  <c r="D92" i="10"/>
  <c r="D110" i="10"/>
  <c r="D5" i="10"/>
  <c r="D80" i="10"/>
  <c r="D36" i="10"/>
  <c r="D15" i="10"/>
  <c r="D47" i="10"/>
  <c r="D75" i="10"/>
  <c r="D105" i="10"/>
  <c r="D125" i="10"/>
  <c r="D128" i="10"/>
  <c r="D41" i="10"/>
  <c r="D38" i="10"/>
  <c r="D172" i="10"/>
  <c r="D78" i="10"/>
  <c r="D35" i="10"/>
  <c r="D9" i="10"/>
  <c r="D85" i="10"/>
  <c r="D79" i="10"/>
  <c r="D189" i="10"/>
  <c r="D46" i="10"/>
  <c r="D169" i="10"/>
  <c r="D162" i="10"/>
  <c r="D40" i="10"/>
  <c r="D106" i="10"/>
  <c r="D45" i="10"/>
  <c r="D147" i="10"/>
  <c r="D153" i="10"/>
  <c r="D139" i="10"/>
  <c r="D57" i="10"/>
  <c r="D121" i="10"/>
  <c r="D196" i="10"/>
  <c r="D230" i="10"/>
  <c r="D231" i="10"/>
  <c r="D220" i="10"/>
  <c r="D241" i="10"/>
  <c r="D238" i="10"/>
  <c r="D204" i="10"/>
  <c r="D207" i="10"/>
  <c r="D209" i="10"/>
  <c r="D232" i="10"/>
  <c r="D255" i="10"/>
  <c r="D205" i="10"/>
  <c r="D249" i="10"/>
  <c r="D247" i="10"/>
  <c r="D235" i="10"/>
  <c r="D200" i="10"/>
  <c r="D217" i="10"/>
  <c r="D81" i="10"/>
  <c r="D120" i="10"/>
  <c r="D23" i="10"/>
  <c r="D165" i="10"/>
  <c r="D62" i="10"/>
  <c r="D103" i="10"/>
  <c r="D167" i="10"/>
  <c r="D102" i="10"/>
  <c r="D98" i="10"/>
  <c r="D73" i="10"/>
  <c r="D27" i="10"/>
  <c r="D8" i="10"/>
  <c r="D194" i="10"/>
  <c r="D26" i="10"/>
  <c r="D53" i="10"/>
  <c r="D177" i="10"/>
  <c r="D91" i="10"/>
  <c r="D161" i="10"/>
  <c r="D164" i="10"/>
  <c r="D82" i="10"/>
  <c r="D60" i="10"/>
  <c r="D65" i="10"/>
  <c r="D174" i="10"/>
  <c r="D13" i="10"/>
  <c r="D186" i="10"/>
  <c r="D123" i="10"/>
  <c r="D181" i="10"/>
  <c r="D95" i="10"/>
  <c r="D150" i="10"/>
  <c r="D54" i="10"/>
  <c r="D101" i="10"/>
  <c r="D168" i="10"/>
  <c r="D66" i="10"/>
  <c r="D145" i="10"/>
  <c r="D183" i="10"/>
  <c r="D56" i="10"/>
  <c r="D193" i="10"/>
  <c r="D179" i="10"/>
  <c r="D118" i="10"/>
  <c r="D157" i="10"/>
  <c r="D10" i="10"/>
  <c r="D43" i="10"/>
  <c r="D148" i="10"/>
  <c r="D144" i="10"/>
  <c r="D108" i="10"/>
  <c r="D140" i="10"/>
  <c r="D88" i="10"/>
  <c r="D90" i="10"/>
  <c r="D195" i="10"/>
  <c r="D252" i="10"/>
  <c r="D251" i="10"/>
  <c r="D215" i="10"/>
  <c r="D226" i="10"/>
  <c r="D250" i="10"/>
  <c r="D223" i="10"/>
  <c r="D216" i="10"/>
  <c r="D214" i="10"/>
  <c r="D253" i="10"/>
  <c r="D224" i="10"/>
  <c r="D206" i="10"/>
  <c r="D242" i="10"/>
  <c r="D259" i="10"/>
  <c r="D240" i="10"/>
  <c r="D203" i="10"/>
  <c r="D87" i="3"/>
  <c r="D46" i="3"/>
  <c r="D66" i="3"/>
  <c r="D114" i="3"/>
  <c r="D51" i="3"/>
  <c r="D129" i="3"/>
  <c r="D26" i="3"/>
  <c r="D121" i="3"/>
  <c r="D60" i="3"/>
  <c r="D107" i="3"/>
  <c r="D14" i="3"/>
  <c r="D189" i="3"/>
  <c r="D190" i="3"/>
  <c r="D28" i="3"/>
  <c r="D126" i="3"/>
  <c r="D104" i="3"/>
  <c r="D77" i="3"/>
  <c r="D15" i="3"/>
  <c r="D71" i="3"/>
  <c r="D160" i="3"/>
  <c r="D89" i="3"/>
  <c r="D101" i="3"/>
  <c r="D93" i="3"/>
  <c r="D58" i="3"/>
  <c r="D197" i="3"/>
  <c r="D140" i="3"/>
  <c r="D163" i="3"/>
  <c r="D147" i="3"/>
  <c r="D178" i="3"/>
  <c r="D131" i="3"/>
  <c r="D23" i="3"/>
  <c r="D10" i="3"/>
  <c r="D85" i="3"/>
  <c r="D11" i="3"/>
  <c r="D119" i="3"/>
  <c r="D22" i="3"/>
  <c r="D110" i="3"/>
  <c r="D185" i="3"/>
  <c r="D39" i="3"/>
  <c r="D65" i="3"/>
  <c r="D63" i="3"/>
  <c r="D144" i="3"/>
  <c r="D159" i="3"/>
  <c r="D54" i="3"/>
  <c r="D112" i="3"/>
  <c r="D124" i="3"/>
  <c r="D176" i="3"/>
  <c r="D81" i="3"/>
  <c r="D193" i="3"/>
  <c r="D232" i="3"/>
  <c r="D231" i="3"/>
  <c r="D220" i="3"/>
  <c r="D203" i="3"/>
  <c r="D256" i="3"/>
  <c r="D247" i="3"/>
  <c r="D210" i="3"/>
  <c r="D223" i="3"/>
  <c r="D242" i="3"/>
  <c r="D259" i="3"/>
  <c r="D209" i="3"/>
  <c r="D202" i="3"/>
  <c r="D246" i="3"/>
  <c r="D251" i="3"/>
  <c r="D205" i="3"/>
  <c r="D47" i="3"/>
  <c r="D76" i="3"/>
  <c r="D67" i="3"/>
  <c r="D162" i="3"/>
  <c r="D132" i="3"/>
  <c r="D16" i="3"/>
  <c r="D56" i="3"/>
  <c r="D45" i="3"/>
  <c r="D133" i="3"/>
  <c r="D150" i="3"/>
  <c r="D180" i="3"/>
  <c r="D61" i="3"/>
  <c r="D73" i="3"/>
  <c r="D213" i="3"/>
  <c r="D260" i="3"/>
  <c r="D240" i="3"/>
  <c r="D237" i="3"/>
  <c r="D35" i="3"/>
  <c r="D111" i="3"/>
  <c r="D94" i="3"/>
  <c r="D84" i="3"/>
  <c r="D70" i="3"/>
  <c r="D86" i="3"/>
  <c r="D96" i="3"/>
  <c r="D40" i="3"/>
  <c r="D88" i="3"/>
  <c r="D82" i="3"/>
  <c r="D182" i="3"/>
  <c r="D186" i="3"/>
  <c r="D172" i="3"/>
  <c r="D161" i="3"/>
  <c r="D128" i="3"/>
  <c r="D153" i="3"/>
  <c r="D24" i="3"/>
  <c r="D177" i="3"/>
  <c r="D120" i="3"/>
  <c r="D8" i="3"/>
  <c r="D127" i="3"/>
  <c r="D31" i="3"/>
  <c r="D152" i="3"/>
  <c r="D17" i="3"/>
  <c r="D196" i="3"/>
  <c r="D139" i="3"/>
  <c r="D141" i="3"/>
  <c r="D50" i="3"/>
  <c r="D90" i="3"/>
  <c r="D18" i="3"/>
  <c r="D97" i="3"/>
  <c r="D158" i="3"/>
  <c r="D13" i="3"/>
  <c r="D100" i="3"/>
  <c r="D154" i="3"/>
  <c r="D164" i="3"/>
  <c r="D198" i="3"/>
  <c r="D33" i="3"/>
  <c r="D118" i="3"/>
  <c r="D109" i="3"/>
  <c r="D116" i="3"/>
  <c r="D148" i="3"/>
  <c r="D79" i="3"/>
  <c r="D145" i="3"/>
  <c r="D55" i="3"/>
  <c r="D170" i="3"/>
  <c r="D78" i="3"/>
  <c r="D36" i="3"/>
  <c r="D194" i="3"/>
  <c r="D255" i="3"/>
  <c r="D234" i="3"/>
  <c r="D221" i="3"/>
  <c r="D212" i="3"/>
  <c r="D257" i="3"/>
  <c r="D228" i="3"/>
  <c r="D214" i="3"/>
  <c r="D226" i="3"/>
  <c r="D249" i="3"/>
  <c r="D224" i="3"/>
  <c r="D207" i="3"/>
  <c r="D201" i="3"/>
  <c r="D235" i="3"/>
  <c r="D229" i="3"/>
  <c r="D215" i="3"/>
  <c r="D155" i="3"/>
  <c r="D19" i="3"/>
  <c r="D108" i="3"/>
  <c r="D95" i="3"/>
  <c r="D195" i="3"/>
  <c r="D171" i="3"/>
  <c r="D123" i="3"/>
  <c r="D75" i="3"/>
  <c r="D165" i="3"/>
  <c r="D102" i="3"/>
  <c r="D175" i="3"/>
  <c r="D243" i="3"/>
  <c r="D217" i="3"/>
  <c r="D254" i="3"/>
  <c r="D200" i="3"/>
  <c r="D29" i="3"/>
  <c r="D167" i="3"/>
  <c r="D143" i="3"/>
  <c r="D32" i="3"/>
  <c r="D173" i="3"/>
  <c r="D69" i="3"/>
  <c r="D53" i="3"/>
  <c r="D9" i="3"/>
  <c r="D52" i="3"/>
  <c r="D184" i="3"/>
  <c r="D156" i="3"/>
  <c r="D48" i="3"/>
  <c r="D191" i="3"/>
  <c r="D146" i="3"/>
  <c r="D117" i="3"/>
  <c r="D4" i="3"/>
  <c r="D43" i="3"/>
  <c r="D166" i="3"/>
  <c r="D91" i="3"/>
  <c r="D130" i="3"/>
  <c r="D122" i="3"/>
  <c r="D5" i="3"/>
  <c r="D68" i="3"/>
  <c r="D149" i="3"/>
  <c r="D192" i="3"/>
  <c r="D72" i="3"/>
  <c r="D103" i="3"/>
  <c r="D169" i="3"/>
  <c r="D134" i="3"/>
  <c r="D6" i="3"/>
  <c r="D57" i="3"/>
  <c r="D113" i="3"/>
  <c r="D59" i="3"/>
  <c r="D137" i="3"/>
  <c r="D80" i="3"/>
  <c r="D27" i="3"/>
  <c r="D105" i="3"/>
  <c r="D44" i="3"/>
  <c r="D62" i="3"/>
  <c r="D41" i="3"/>
  <c r="D98" i="3"/>
  <c r="D142" i="3"/>
  <c r="D20" i="3"/>
  <c r="D38" i="3"/>
  <c r="D115" i="3"/>
  <c r="D181" i="3"/>
  <c r="D92" i="3"/>
  <c r="D42" i="3"/>
  <c r="D187" i="3"/>
  <c r="D225" i="3"/>
  <c r="D241" i="3"/>
  <c r="D222" i="3"/>
  <c r="D258" i="3"/>
  <c r="D245" i="3"/>
  <c r="D252" i="3"/>
  <c r="D208" i="3"/>
  <c r="D253" i="3"/>
  <c r="D236" i="3"/>
  <c r="D244" i="3"/>
  <c r="D204" i="3"/>
  <c r="D230" i="3"/>
  <c r="D250" i="3"/>
  <c r="D248" i="3"/>
  <c r="D218" i="3"/>
  <c r="D21" i="3"/>
  <c r="D64" i="3"/>
  <c r="D157" i="3"/>
  <c r="D34" i="3"/>
  <c r="D179" i="3"/>
  <c r="D106" i="3"/>
  <c r="D30" i="3"/>
  <c r="D49" i="3"/>
  <c r="D136" i="3"/>
  <c r="D74" i="3"/>
  <c r="D135" i="3"/>
  <c r="D7" i="3"/>
  <c r="D125" i="3"/>
  <c r="D239" i="3"/>
  <c r="D227" i="3"/>
  <c r="D233" i="3"/>
  <c r="D238" i="3"/>
  <c r="D83" i="3"/>
  <c r="D25" i="3"/>
  <c r="D199" i="3"/>
  <c r="D183" i="3"/>
  <c r="D151" i="3"/>
  <c r="D138" i="3"/>
  <c r="D37" i="3"/>
  <c r="D99" i="3"/>
  <c r="D168" i="3"/>
  <c r="D174" i="3"/>
  <c r="D12" i="3"/>
  <c r="D188" i="3"/>
  <c r="D211" i="3"/>
  <c r="D206" i="3"/>
  <c r="D219" i="3"/>
  <c r="D216" i="3"/>
  <c r="D353" i="3"/>
  <c r="D361" i="3"/>
  <c r="D341" i="3"/>
  <c r="D432" i="3"/>
  <c r="D446" i="3"/>
  <c r="D419" i="3"/>
  <c r="D459" i="3"/>
  <c r="D312" i="3"/>
  <c r="D343" i="3"/>
  <c r="D335" i="3"/>
  <c r="D450" i="3"/>
  <c r="D374" i="3"/>
  <c r="D304" i="3"/>
  <c r="D388" i="3"/>
  <c r="D345" i="3"/>
  <c r="D362" i="3"/>
  <c r="D350" i="3"/>
  <c r="D412" i="3"/>
  <c r="D456" i="3"/>
  <c r="D453" i="3"/>
  <c r="D394" i="3"/>
  <c r="D365" i="3"/>
  <c r="D392" i="3"/>
  <c r="D302" i="3"/>
  <c r="D404" i="3"/>
  <c r="D385" i="3"/>
  <c r="D413" i="3"/>
  <c r="D290" i="3"/>
  <c r="D263" i="3"/>
  <c r="D411" i="3"/>
  <c r="D285" i="3"/>
  <c r="D284" i="3"/>
  <c r="D360" i="3"/>
  <c r="D288" i="3"/>
  <c r="D293" i="3"/>
  <c r="D395" i="3"/>
  <c r="D445" i="3"/>
  <c r="D297" i="3"/>
  <c r="D434" i="3"/>
  <c r="D292" i="3"/>
  <c r="D320" i="3"/>
  <c r="D279" i="3"/>
  <c r="D309" i="3"/>
  <c r="D433" i="3"/>
  <c r="D271" i="3"/>
  <c r="D324" i="3"/>
  <c r="D435" i="3"/>
  <c r="D282" i="3"/>
  <c r="D330" i="3"/>
  <c r="D281" i="3"/>
  <c r="D338" i="3"/>
  <c r="D310" i="3"/>
  <c r="D378" i="3"/>
  <c r="D409" i="3"/>
  <c r="D439" i="3"/>
  <c r="D372" i="3"/>
  <c r="D381" i="3"/>
  <c r="D451" i="3"/>
  <c r="D407" i="3"/>
  <c r="D363" i="3"/>
  <c r="D296" i="3"/>
  <c r="D405" i="3"/>
  <c r="D389" i="3"/>
  <c r="D294" i="3"/>
  <c r="D400" i="3"/>
  <c r="D427" i="3"/>
  <c r="D408" i="3"/>
  <c r="D393" i="3"/>
  <c r="D349" i="3"/>
  <c r="D444" i="3"/>
  <c r="D299" i="3"/>
  <c r="D303" i="3"/>
  <c r="D441" i="3"/>
  <c r="D418" i="3"/>
  <c r="D387" i="3"/>
  <c r="D344" i="3"/>
  <c r="D321" i="3"/>
  <c r="D340" i="3"/>
  <c r="D376" i="3"/>
  <c r="D339" i="3"/>
  <c r="D328" i="3"/>
  <c r="D414" i="3"/>
  <c r="D448" i="3"/>
  <c r="D346" i="3"/>
  <c r="D383" i="3"/>
  <c r="D406" i="3"/>
  <c r="D331" i="3"/>
  <c r="D301" i="3"/>
  <c r="D390" i="3"/>
  <c r="D442" i="3"/>
  <c r="D278" i="3"/>
  <c r="D327" i="3"/>
  <c r="D287" i="3"/>
  <c r="D371" i="3"/>
  <c r="D334" i="3"/>
  <c r="D300" i="3"/>
  <c r="D291" i="3"/>
  <c r="D275" i="3"/>
  <c r="D454" i="3"/>
  <c r="D262" i="3"/>
  <c r="D265" i="3"/>
  <c r="D431" i="3"/>
  <c r="D295" i="3"/>
  <c r="D415" i="3"/>
  <c r="D416" i="3"/>
  <c r="D437" i="3"/>
  <c r="D449" i="3"/>
  <c r="D461" i="3"/>
  <c r="D314" i="3"/>
  <c r="D425" i="3"/>
  <c r="D380" i="3"/>
  <c r="D369" i="3"/>
  <c r="D311" i="3"/>
  <c r="D319" i="3"/>
  <c r="D326" i="3"/>
  <c r="D375" i="3"/>
  <c r="D322" i="3"/>
  <c r="D399" i="3"/>
  <c r="D458" i="3"/>
  <c r="D348" i="3"/>
  <c r="D366" i="3"/>
  <c r="D337" i="3"/>
  <c r="D457" i="3"/>
  <c r="D373" i="3"/>
  <c r="D420" i="3"/>
  <c r="D316" i="3"/>
  <c r="D428" i="3"/>
  <c r="D397" i="3"/>
  <c r="D401" i="3"/>
  <c r="D306" i="3"/>
  <c r="D355" i="3"/>
  <c r="D426" i="3"/>
  <c r="D357" i="3"/>
  <c r="D354" i="3"/>
  <c r="D356" i="3"/>
  <c r="D325" i="3"/>
  <c r="D313" i="3"/>
  <c r="D402" i="3"/>
  <c r="D266" i="3"/>
  <c r="D447" i="3"/>
  <c r="D377" i="3"/>
  <c r="D273" i="3"/>
  <c r="D436" i="3"/>
  <c r="D429" i="3"/>
  <c r="D298" i="3"/>
  <c r="D305" i="3"/>
  <c r="D307" i="3"/>
  <c r="D455" i="3"/>
  <c r="D386" i="3"/>
  <c r="D370" i="3"/>
  <c r="D452" i="3"/>
  <c r="D430" i="3"/>
  <c r="D347" i="3"/>
  <c r="D332" i="3"/>
  <c r="D403" i="3"/>
  <c r="D440" i="3"/>
  <c r="D318" i="3"/>
  <c r="D342" i="3"/>
  <c r="D358" i="3"/>
  <c r="D462" i="3"/>
  <c r="D323" i="3"/>
  <c r="D460" i="3"/>
  <c r="D398" i="3"/>
  <c r="D315" i="3"/>
  <c r="D329" i="3"/>
  <c r="D379" i="3"/>
  <c r="D352" i="3"/>
  <c r="D368" i="3"/>
  <c r="D417" i="3"/>
  <c r="D333" i="3"/>
  <c r="D261" i="3"/>
  <c r="D391" i="3"/>
  <c r="D463" i="3"/>
  <c r="D367" i="3"/>
  <c r="D396" i="3"/>
  <c r="D364" i="3"/>
  <c r="D280" i="3"/>
  <c r="D283" i="3"/>
  <c r="D274" i="3"/>
  <c r="D443" i="3"/>
  <c r="D410" i="3"/>
  <c r="D289" i="3"/>
  <c r="D336" i="3"/>
  <c r="D351" i="3"/>
  <c r="D359" i="3"/>
  <c r="D317" i="3"/>
  <c r="D438" i="3"/>
  <c r="D270" i="3"/>
  <c r="D286" i="3"/>
  <c r="D272" i="3"/>
  <c r="D268" i="3"/>
  <c r="D277" i="3"/>
  <c r="D308" i="3"/>
  <c r="D269" i="3"/>
  <c r="D267" i="3"/>
  <c r="D382" i="3"/>
  <c r="D384" i="3"/>
  <c r="D276" i="3"/>
  <c r="D264" i="3"/>
  <c r="AQ419" i="4" l="1"/>
  <c r="AW419" i="4" s="1"/>
  <c r="AP338" i="4"/>
  <c r="AV338" i="4" s="1"/>
  <c r="AQ398" i="4"/>
  <c r="AW398" i="4" s="1"/>
  <c r="AP336" i="4"/>
  <c r="AV336" i="4" s="1"/>
  <c r="AC392" i="4"/>
  <c r="AQ241" i="4"/>
  <c r="AW241" i="4" s="1"/>
  <c r="F110" i="3"/>
  <c r="J110" i="3"/>
  <c r="H110" i="3"/>
  <c r="I110" i="3"/>
  <c r="K110" i="3"/>
  <c r="F17" i="3"/>
  <c r="J17" i="3"/>
  <c r="H17" i="3"/>
  <c r="I17" i="3"/>
  <c r="K17" i="3"/>
  <c r="I19" i="3"/>
  <c r="K19" i="3"/>
  <c r="H19" i="3"/>
  <c r="J19" i="3"/>
  <c r="F19" i="3"/>
  <c r="F36" i="3"/>
  <c r="K36" i="3"/>
  <c r="I36" i="3"/>
  <c r="J36" i="3"/>
  <c r="H36" i="3"/>
  <c r="J168" i="3"/>
  <c r="F168" i="3"/>
  <c r="I168" i="3"/>
  <c r="H168" i="3"/>
  <c r="K168" i="3"/>
  <c r="I58" i="3"/>
  <c r="H58" i="3"/>
  <c r="K58" i="3"/>
  <c r="F58" i="3"/>
  <c r="J58" i="3"/>
  <c r="I48" i="3"/>
  <c r="K48" i="3"/>
  <c r="J48" i="3"/>
  <c r="H48" i="3"/>
  <c r="F48" i="3"/>
  <c r="J81" i="3"/>
  <c r="K81" i="3"/>
  <c r="I81" i="3"/>
  <c r="F81" i="3"/>
  <c r="H81" i="3"/>
  <c r="J105" i="3"/>
  <c r="F105" i="3"/>
  <c r="K105" i="3"/>
  <c r="H105" i="3"/>
  <c r="I105" i="3"/>
  <c r="K138" i="3"/>
  <c r="F138" i="3"/>
  <c r="J138" i="3"/>
  <c r="H138" i="3"/>
  <c r="I138" i="3"/>
  <c r="I182" i="3"/>
  <c r="K182" i="3"/>
  <c r="J182" i="3"/>
  <c r="F182" i="3"/>
  <c r="H182" i="3"/>
  <c r="I198" i="3"/>
  <c r="H198" i="3"/>
  <c r="K198" i="3"/>
  <c r="J198" i="3"/>
  <c r="F198" i="3"/>
  <c r="J175" i="3"/>
  <c r="I175" i="3"/>
  <c r="F175" i="3"/>
  <c r="K175" i="3"/>
  <c r="H175" i="3"/>
  <c r="J164" i="3"/>
  <c r="I164" i="3"/>
  <c r="F164" i="3"/>
  <c r="K164" i="3"/>
  <c r="H164" i="3"/>
  <c r="J149" i="3"/>
  <c r="I149" i="3"/>
  <c r="K149" i="3"/>
  <c r="H149" i="3"/>
  <c r="F149" i="3"/>
  <c r="K14" i="3"/>
  <c r="I14" i="3"/>
  <c r="J14" i="3"/>
  <c r="H14" i="3"/>
  <c r="F14" i="3"/>
  <c r="K42" i="3"/>
  <c r="H42" i="3"/>
  <c r="J42" i="3"/>
  <c r="I42" i="3"/>
  <c r="F42" i="3"/>
  <c r="I22" i="3"/>
  <c r="K22" i="3"/>
  <c r="J22" i="3"/>
  <c r="F22" i="3"/>
  <c r="H22" i="3"/>
  <c r="J152" i="3"/>
  <c r="F152" i="3"/>
  <c r="H152" i="3"/>
  <c r="K152" i="3"/>
  <c r="I152" i="3"/>
  <c r="J162" i="3"/>
  <c r="F162" i="3"/>
  <c r="I162" i="3"/>
  <c r="K162" i="3"/>
  <c r="H162" i="3"/>
  <c r="H78" i="3"/>
  <c r="J78" i="3"/>
  <c r="F78" i="3"/>
  <c r="I78" i="3"/>
  <c r="K78" i="3"/>
  <c r="H211" i="3"/>
  <c r="I211" i="3"/>
  <c r="F211" i="3"/>
  <c r="J211" i="3"/>
  <c r="K211" i="3"/>
  <c r="J75" i="3"/>
  <c r="H75" i="3"/>
  <c r="I75" i="3"/>
  <c r="F75" i="3"/>
  <c r="K75" i="3"/>
  <c r="J221" i="3"/>
  <c r="K221" i="3"/>
  <c r="I221" i="3"/>
  <c r="F221" i="3"/>
  <c r="H221" i="3"/>
  <c r="F93" i="3"/>
  <c r="K93" i="3"/>
  <c r="H93" i="3"/>
  <c r="I93" i="3"/>
  <c r="J93" i="3"/>
  <c r="J156" i="3"/>
  <c r="F156" i="3"/>
  <c r="K156" i="3"/>
  <c r="H156" i="3"/>
  <c r="I156" i="3"/>
  <c r="K176" i="3"/>
  <c r="J176" i="3"/>
  <c r="I176" i="3"/>
  <c r="F176" i="3"/>
  <c r="H176" i="3"/>
  <c r="J217" i="3"/>
  <c r="H217" i="3"/>
  <c r="F217" i="3"/>
  <c r="I217" i="3"/>
  <c r="K217" i="3"/>
  <c r="J212" i="3"/>
  <c r="K212" i="3"/>
  <c r="H212" i="3"/>
  <c r="I212" i="3"/>
  <c r="F212" i="3"/>
  <c r="H27" i="3"/>
  <c r="J27" i="3"/>
  <c r="F27" i="3"/>
  <c r="I27" i="3"/>
  <c r="K27" i="3"/>
  <c r="K30" i="3"/>
  <c r="I30" i="3"/>
  <c r="J30" i="3"/>
  <c r="H30" i="3"/>
  <c r="F30" i="3"/>
  <c r="J82" i="3"/>
  <c r="F82" i="3"/>
  <c r="H82" i="3"/>
  <c r="K82" i="3"/>
  <c r="I82" i="3"/>
  <c r="H73" i="3"/>
  <c r="F73" i="3"/>
  <c r="K73" i="3"/>
  <c r="J73" i="3"/>
  <c r="I73" i="3"/>
  <c r="J216" i="3"/>
  <c r="H216" i="3"/>
  <c r="K216" i="3"/>
  <c r="I216" i="3"/>
  <c r="F216" i="3"/>
  <c r="I154" i="3"/>
  <c r="H154" i="3"/>
  <c r="K154" i="3"/>
  <c r="F154" i="3"/>
  <c r="J154" i="3"/>
  <c r="K68" i="3"/>
  <c r="I68" i="3"/>
  <c r="J68" i="3"/>
  <c r="H68" i="3"/>
  <c r="F68" i="3"/>
  <c r="K107" i="3"/>
  <c r="H107" i="3"/>
  <c r="J107" i="3"/>
  <c r="I107" i="3"/>
  <c r="F107" i="3"/>
  <c r="K213" i="3"/>
  <c r="H213" i="3"/>
  <c r="I213" i="3"/>
  <c r="F213" i="3"/>
  <c r="J213" i="3"/>
  <c r="J92" i="3"/>
  <c r="I92" i="3"/>
  <c r="K92" i="3"/>
  <c r="F92" i="3"/>
  <c r="H92" i="3"/>
  <c r="I194" i="3"/>
  <c r="K194" i="3"/>
  <c r="F194" i="3"/>
  <c r="J194" i="3"/>
  <c r="H194" i="3"/>
  <c r="J119" i="3"/>
  <c r="F119" i="3"/>
  <c r="K119" i="3"/>
  <c r="H119" i="3"/>
  <c r="I119" i="3"/>
  <c r="I223" i="3"/>
  <c r="J223" i="3"/>
  <c r="K223" i="3"/>
  <c r="H223" i="3"/>
  <c r="F223" i="3"/>
  <c r="I218" i="3"/>
  <c r="J218" i="3"/>
  <c r="K218" i="3"/>
  <c r="F218" i="3"/>
  <c r="H218" i="3"/>
  <c r="J31" i="3"/>
  <c r="F31" i="3"/>
  <c r="I31" i="3"/>
  <c r="K31" i="3"/>
  <c r="H31" i="3"/>
  <c r="K34" i="3"/>
  <c r="I34" i="3"/>
  <c r="J34" i="3"/>
  <c r="F34" i="3"/>
  <c r="H34" i="3"/>
  <c r="F3" i="3"/>
  <c r="I3" i="3"/>
  <c r="H3" i="3"/>
  <c r="K3" i="3"/>
  <c r="J3" i="3"/>
  <c r="J282" i="3"/>
  <c r="F282" i="3"/>
  <c r="K282" i="3"/>
  <c r="H282" i="3"/>
  <c r="I282" i="3"/>
  <c r="I252" i="3"/>
  <c r="K252" i="3"/>
  <c r="F252" i="3"/>
  <c r="H252" i="3"/>
  <c r="J252" i="3"/>
  <c r="I268" i="3"/>
  <c r="K268" i="3"/>
  <c r="H268" i="3"/>
  <c r="J268" i="3"/>
  <c r="F268" i="3"/>
  <c r="J248" i="3"/>
  <c r="K248" i="3"/>
  <c r="I248" i="3"/>
  <c r="H248" i="3"/>
  <c r="F248" i="3"/>
  <c r="K699" i="8"/>
  <c r="J699" i="8"/>
  <c r="K804" i="8"/>
  <c r="J804" i="8"/>
  <c r="K767" i="8"/>
  <c r="J767" i="8"/>
  <c r="I891" i="3"/>
  <c r="K891" i="3"/>
  <c r="H891" i="3"/>
  <c r="F891" i="3"/>
  <c r="J891" i="3"/>
  <c r="J920" i="8"/>
  <c r="K920" i="8"/>
  <c r="F381" i="3"/>
  <c r="J381" i="3"/>
  <c r="K381" i="3"/>
  <c r="I381" i="3"/>
  <c r="H381" i="3"/>
  <c r="F643" i="3"/>
  <c r="I643" i="3"/>
  <c r="H643" i="3"/>
  <c r="K643" i="3"/>
  <c r="J643" i="3"/>
  <c r="I832" i="3"/>
  <c r="H832" i="3"/>
  <c r="K832" i="3"/>
  <c r="J832" i="3"/>
  <c r="F832" i="3"/>
  <c r="I435" i="3"/>
  <c r="K435" i="3"/>
  <c r="J435" i="3"/>
  <c r="H435" i="3"/>
  <c r="F435" i="3"/>
  <c r="J757" i="8"/>
  <c r="K757" i="8"/>
  <c r="J888" i="3"/>
  <c r="I888" i="3"/>
  <c r="K888" i="3"/>
  <c r="F888" i="3"/>
  <c r="H888" i="3"/>
  <c r="J927" i="8"/>
  <c r="K927" i="8"/>
  <c r="F964" i="3"/>
  <c r="H964" i="3"/>
  <c r="I964" i="3"/>
  <c r="J964" i="3"/>
  <c r="K964" i="3"/>
  <c r="J729" i="8"/>
  <c r="K729" i="8"/>
  <c r="J502" i="3"/>
  <c r="K502" i="3"/>
  <c r="I502" i="3"/>
  <c r="F502" i="3"/>
  <c r="H502" i="3"/>
  <c r="I743" i="3"/>
  <c r="J743" i="3"/>
  <c r="K743" i="3"/>
  <c r="H743" i="3"/>
  <c r="F743" i="3"/>
  <c r="I272" i="3"/>
  <c r="F272" i="3"/>
  <c r="K272" i="3"/>
  <c r="H272" i="3"/>
  <c r="J272" i="3"/>
  <c r="K264" i="3"/>
  <c r="J264" i="3"/>
  <c r="F264" i="3"/>
  <c r="I264" i="3"/>
  <c r="H264" i="3"/>
  <c r="F573" i="3"/>
  <c r="H573" i="3"/>
  <c r="J573" i="3"/>
  <c r="I573" i="3"/>
  <c r="K573" i="3"/>
  <c r="J923" i="8"/>
  <c r="K923" i="8"/>
  <c r="K712" i="8"/>
  <c r="J712" i="8"/>
  <c r="K170" i="3"/>
  <c r="J170" i="3"/>
  <c r="I170" i="3"/>
  <c r="F170" i="3"/>
  <c r="H170" i="3"/>
  <c r="J74" i="3"/>
  <c r="K74" i="3"/>
  <c r="I74" i="3"/>
  <c r="F74" i="3"/>
  <c r="H74" i="3"/>
  <c r="K184" i="3"/>
  <c r="H184" i="3"/>
  <c r="I184" i="3"/>
  <c r="J184" i="3"/>
  <c r="F184" i="3"/>
  <c r="J124" i="3"/>
  <c r="H124" i="3"/>
  <c r="K124" i="3"/>
  <c r="I124" i="3"/>
  <c r="F124" i="3"/>
  <c r="J202" i="3"/>
  <c r="I202" i="3"/>
  <c r="K202" i="3"/>
  <c r="F202" i="3"/>
  <c r="H202" i="3"/>
  <c r="J80" i="3"/>
  <c r="K80" i="3"/>
  <c r="I80" i="3"/>
  <c r="F80" i="3"/>
  <c r="H80" i="3"/>
  <c r="I101" i="3"/>
  <c r="K101" i="3"/>
  <c r="J101" i="3"/>
  <c r="F101" i="3"/>
  <c r="H101" i="3"/>
  <c r="K88" i="3"/>
  <c r="I88" i="3"/>
  <c r="J88" i="3"/>
  <c r="F88" i="3"/>
  <c r="H88" i="3"/>
  <c r="I125" i="3"/>
  <c r="H125" i="3"/>
  <c r="J125" i="3"/>
  <c r="F125" i="3"/>
  <c r="K125" i="3"/>
  <c r="J100" i="3"/>
  <c r="K100" i="3"/>
  <c r="I100" i="3"/>
  <c r="F100" i="3"/>
  <c r="H100" i="3"/>
  <c r="J56" i="3"/>
  <c r="K56" i="3"/>
  <c r="I56" i="3"/>
  <c r="F56" i="3"/>
  <c r="H56" i="3"/>
  <c r="I60" i="3"/>
  <c r="J60" i="3"/>
  <c r="K60" i="3"/>
  <c r="F60" i="3"/>
  <c r="H60" i="3"/>
  <c r="K181" i="3"/>
  <c r="F181" i="3"/>
  <c r="J181" i="3"/>
  <c r="I181" i="3"/>
  <c r="H181" i="3"/>
  <c r="J11" i="3"/>
  <c r="F11" i="3"/>
  <c r="H11" i="3"/>
  <c r="K11" i="3"/>
  <c r="I11" i="3"/>
  <c r="K5" i="3"/>
  <c r="J5" i="3"/>
  <c r="H5" i="3"/>
  <c r="F5" i="3"/>
  <c r="I5" i="3"/>
  <c r="J25" i="3"/>
  <c r="K25" i="3"/>
  <c r="I25" i="3"/>
  <c r="H25" i="3"/>
  <c r="F25" i="3"/>
  <c r="I55" i="3"/>
  <c r="F55" i="3"/>
  <c r="K55" i="3"/>
  <c r="H55" i="3"/>
  <c r="J55" i="3"/>
  <c r="J150" i="3"/>
  <c r="K150" i="3"/>
  <c r="H150" i="3"/>
  <c r="I150" i="3"/>
  <c r="F150" i="3"/>
  <c r="J208" i="3"/>
  <c r="H208" i="3"/>
  <c r="K208" i="3"/>
  <c r="I208" i="3"/>
  <c r="F208" i="3"/>
  <c r="I127" i="3"/>
  <c r="H127" i="3"/>
  <c r="J127" i="3"/>
  <c r="K127" i="3"/>
  <c r="F127" i="3"/>
  <c r="K52" i="3"/>
  <c r="J52" i="3"/>
  <c r="I52" i="3"/>
  <c r="H52" i="3"/>
  <c r="F52" i="3"/>
  <c r="K112" i="3"/>
  <c r="F112" i="3"/>
  <c r="H112" i="3"/>
  <c r="I112" i="3"/>
  <c r="J112" i="3"/>
  <c r="J220" i="3"/>
  <c r="K220" i="3"/>
  <c r="F220" i="3"/>
  <c r="H220" i="3"/>
  <c r="I220" i="3"/>
  <c r="J137" i="3"/>
  <c r="F137" i="3"/>
  <c r="H137" i="3"/>
  <c r="I137" i="3"/>
  <c r="K137" i="3"/>
  <c r="I214" i="3"/>
  <c r="K214" i="3"/>
  <c r="F214" i="3"/>
  <c r="J214" i="3"/>
  <c r="H214" i="3"/>
  <c r="K205" i="3"/>
  <c r="I205" i="3"/>
  <c r="F205" i="3"/>
  <c r="J205" i="3"/>
  <c r="H205" i="3"/>
  <c r="H89" i="3"/>
  <c r="I89" i="3"/>
  <c r="K89" i="3"/>
  <c r="J89" i="3"/>
  <c r="F89" i="3"/>
  <c r="F40" i="3"/>
  <c r="I40" i="3"/>
  <c r="K40" i="3"/>
  <c r="J40" i="3"/>
  <c r="H40" i="3"/>
  <c r="I12" i="3"/>
  <c r="F12" i="3"/>
  <c r="J12" i="3"/>
  <c r="K12" i="3"/>
  <c r="H12" i="3"/>
  <c r="K13" i="3"/>
  <c r="J13" i="3"/>
  <c r="I13" i="3"/>
  <c r="H13" i="3"/>
  <c r="F13" i="3"/>
  <c r="K151" i="3"/>
  <c r="J151" i="3"/>
  <c r="I151" i="3"/>
  <c r="F151" i="3"/>
  <c r="H151" i="3"/>
  <c r="I121" i="3"/>
  <c r="J121" i="3"/>
  <c r="F121" i="3"/>
  <c r="K121" i="3"/>
  <c r="H121" i="3"/>
  <c r="J115" i="3"/>
  <c r="H115" i="3"/>
  <c r="K115" i="3"/>
  <c r="I115" i="3"/>
  <c r="F115" i="3"/>
  <c r="J85" i="3"/>
  <c r="I85" i="3"/>
  <c r="K85" i="3"/>
  <c r="H85" i="3"/>
  <c r="F85" i="3"/>
  <c r="J122" i="3"/>
  <c r="I122" i="3"/>
  <c r="K122" i="3"/>
  <c r="H122" i="3"/>
  <c r="F122" i="3"/>
  <c r="I203" i="3"/>
  <c r="K203" i="3"/>
  <c r="J203" i="3"/>
  <c r="H203" i="3"/>
  <c r="F203" i="3"/>
  <c r="J67" i="3"/>
  <c r="I67" i="3"/>
  <c r="F67" i="3"/>
  <c r="H67" i="3"/>
  <c r="K67" i="3"/>
  <c r="J204" i="3"/>
  <c r="F204" i="3"/>
  <c r="I204" i="3"/>
  <c r="K204" i="3"/>
  <c r="H204" i="3"/>
  <c r="I145" i="3"/>
  <c r="H145" i="3"/>
  <c r="J145" i="3"/>
  <c r="K145" i="3"/>
  <c r="F145" i="3"/>
  <c r="I99" i="3"/>
  <c r="J99" i="3"/>
  <c r="K99" i="3"/>
  <c r="H99" i="3"/>
  <c r="F99" i="3"/>
  <c r="K207" i="3"/>
  <c r="H207" i="3"/>
  <c r="F207" i="3"/>
  <c r="J207" i="3"/>
  <c r="I207" i="3"/>
  <c r="I8" i="3"/>
  <c r="F8" i="3"/>
  <c r="K8" i="3"/>
  <c r="J8" i="3"/>
  <c r="H8" i="3"/>
  <c r="I9" i="3"/>
  <c r="K9" i="3"/>
  <c r="H9" i="3"/>
  <c r="J9" i="3"/>
  <c r="F9" i="3"/>
  <c r="K54" i="3"/>
  <c r="H54" i="3"/>
  <c r="J54" i="3"/>
  <c r="I54" i="3"/>
  <c r="F54" i="3"/>
  <c r="K200" i="3"/>
  <c r="F200" i="3"/>
  <c r="I200" i="3"/>
  <c r="H200" i="3"/>
  <c r="J200" i="3"/>
  <c r="K186" i="3"/>
  <c r="I186" i="3"/>
  <c r="H186" i="3"/>
  <c r="F186" i="3"/>
  <c r="J186" i="3"/>
  <c r="K59" i="3"/>
  <c r="F59" i="3"/>
  <c r="I59" i="3"/>
  <c r="J59" i="3"/>
  <c r="H59" i="3"/>
  <c r="J160" i="3"/>
  <c r="F160" i="3"/>
  <c r="I160" i="3"/>
  <c r="H160" i="3"/>
  <c r="K160" i="3"/>
  <c r="K96" i="3"/>
  <c r="J96" i="3"/>
  <c r="I96" i="3"/>
  <c r="F96" i="3"/>
  <c r="H96" i="3"/>
  <c r="K102" i="3"/>
  <c r="J102" i="3"/>
  <c r="F102" i="3"/>
  <c r="I102" i="3"/>
  <c r="H102" i="3"/>
  <c r="J189" i="3"/>
  <c r="I189" i="3"/>
  <c r="K189" i="3"/>
  <c r="F189" i="3"/>
  <c r="H189" i="3"/>
  <c r="K196" i="3"/>
  <c r="H196" i="3"/>
  <c r="J196" i="3"/>
  <c r="F196" i="3"/>
  <c r="I196" i="3"/>
  <c r="J158" i="3"/>
  <c r="K158" i="3"/>
  <c r="I158" i="3"/>
  <c r="H158" i="3"/>
  <c r="F158" i="3"/>
  <c r="I95" i="3"/>
  <c r="H95" i="3"/>
  <c r="K95" i="3"/>
  <c r="J95" i="3"/>
  <c r="F95" i="3"/>
  <c r="J26" i="3"/>
  <c r="I26" i="3"/>
  <c r="K26" i="3"/>
  <c r="H26" i="3"/>
  <c r="F26" i="3"/>
  <c r="I38" i="3"/>
  <c r="H38" i="3"/>
  <c r="K38" i="3"/>
  <c r="J38" i="3"/>
  <c r="F38" i="3"/>
  <c r="J10" i="3"/>
  <c r="K10" i="3"/>
  <c r="I10" i="3"/>
  <c r="H10" i="3"/>
  <c r="F10" i="3"/>
  <c r="J3" i="8"/>
  <c r="K3" i="8"/>
  <c r="I241" i="3"/>
  <c r="J241" i="3"/>
  <c r="K241" i="3"/>
  <c r="H241" i="3"/>
  <c r="F241" i="3"/>
  <c r="I267" i="3"/>
  <c r="H267" i="3"/>
  <c r="K267" i="3"/>
  <c r="J267" i="3"/>
  <c r="F267" i="3"/>
  <c r="K254" i="3"/>
  <c r="I254" i="3"/>
  <c r="H254" i="3"/>
  <c r="J254" i="3"/>
  <c r="F254" i="3"/>
  <c r="I228" i="3"/>
  <c r="H228" i="3"/>
  <c r="J228" i="3"/>
  <c r="K228" i="3"/>
  <c r="F228" i="3"/>
  <c r="I853" i="3"/>
  <c r="J853" i="3"/>
  <c r="H853" i="3"/>
  <c r="F853" i="3"/>
  <c r="K853" i="3"/>
  <c r="H521" i="3"/>
  <c r="F521" i="3"/>
  <c r="K521" i="3"/>
  <c r="I521" i="3"/>
  <c r="J521" i="3"/>
  <c r="I310" i="3"/>
  <c r="F310" i="3"/>
  <c r="J310" i="3"/>
  <c r="K310" i="3"/>
  <c r="H310" i="3"/>
  <c r="H920" i="3"/>
  <c r="I920" i="3"/>
  <c r="F920" i="3"/>
  <c r="K920" i="3"/>
  <c r="J920" i="3"/>
  <c r="K906" i="8"/>
  <c r="J906" i="8"/>
  <c r="K909" i="8"/>
  <c r="J909" i="8"/>
  <c r="J927" i="3"/>
  <c r="H927" i="3"/>
  <c r="K927" i="3"/>
  <c r="F927" i="3"/>
  <c r="I927" i="3"/>
  <c r="J819" i="8"/>
  <c r="K819" i="8"/>
  <c r="H621" i="3"/>
  <c r="K621" i="3"/>
  <c r="I621" i="3"/>
  <c r="J621" i="3"/>
  <c r="F621" i="3"/>
  <c r="K893" i="8"/>
  <c r="J893" i="8"/>
  <c r="J926" i="3"/>
  <c r="I926" i="3"/>
  <c r="K926" i="3"/>
  <c r="F926" i="3"/>
  <c r="H926" i="3"/>
  <c r="H372" i="3"/>
  <c r="K372" i="3"/>
  <c r="I372" i="3"/>
  <c r="J372" i="3"/>
  <c r="F372" i="3"/>
  <c r="J229" i="3"/>
  <c r="K229" i="3"/>
  <c r="I229" i="3"/>
  <c r="H229" i="3"/>
  <c r="F229" i="3"/>
  <c r="K269" i="3"/>
  <c r="J269" i="3"/>
  <c r="F269" i="3"/>
  <c r="I269" i="3"/>
  <c r="H269" i="3"/>
  <c r="K779" i="8"/>
  <c r="J779" i="8"/>
  <c r="J338" i="3"/>
  <c r="H338" i="3"/>
  <c r="I338" i="3"/>
  <c r="K338" i="3"/>
  <c r="F338" i="3"/>
  <c r="K79" i="3"/>
  <c r="F79" i="3"/>
  <c r="J79" i="3"/>
  <c r="I79" i="3"/>
  <c r="H79" i="3"/>
  <c r="K123" i="3"/>
  <c r="I123" i="3"/>
  <c r="H123" i="3"/>
  <c r="F123" i="3"/>
  <c r="J123" i="3"/>
  <c r="J130" i="3"/>
  <c r="K130" i="3"/>
  <c r="F130" i="3"/>
  <c r="I130" i="3"/>
  <c r="H130" i="3"/>
  <c r="K157" i="3"/>
  <c r="H157" i="3"/>
  <c r="J157" i="3"/>
  <c r="I157" i="3"/>
  <c r="F157" i="3"/>
  <c r="F53" i="3"/>
  <c r="K53" i="3"/>
  <c r="H53" i="3"/>
  <c r="J53" i="3"/>
  <c r="I53" i="3"/>
  <c r="F159" i="3"/>
  <c r="H159" i="3"/>
  <c r="I159" i="3"/>
  <c r="J159" i="3"/>
  <c r="K159" i="3"/>
  <c r="K113" i="3"/>
  <c r="J113" i="3"/>
  <c r="I113" i="3"/>
  <c r="H113" i="3"/>
  <c r="F113" i="3"/>
  <c r="I120" i="3"/>
  <c r="J120" i="3"/>
  <c r="F120" i="3"/>
  <c r="H120" i="3"/>
  <c r="K120" i="3"/>
  <c r="K190" i="3"/>
  <c r="I190" i="3"/>
  <c r="J190" i="3"/>
  <c r="H190" i="3"/>
  <c r="F190" i="3"/>
  <c r="J206" i="3"/>
  <c r="H206" i="3"/>
  <c r="K206" i="3"/>
  <c r="I206" i="3"/>
  <c r="F206" i="3"/>
  <c r="I86" i="3"/>
  <c r="J86" i="3"/>
  <c r="H86" i="3"/>
  <c r="K86" i="3"/>
  <c r="F86" i="3"/>
  <c r="I61" i="3"/>
  <c r="K61" i="3"/>
  <c r="J61" i="3"/>
  <c r="F61" i="3"/>
  <c r="H61" i="3"/>
  <c r="H97" i="3"/>
  <c r="J97" i="3"/>
  <c r="F97" i="3"/>
  <c r="I97" i="3"/>
  <c r="K97" i="3"/>
  <c r="I195" i="3"/>
  <c r="J195" i="3"/>
  <c r="K195" i="3"/>
  <c r="H195" i="3"/>
  <c r="F195" i="3"/>
  <c r="J71" i="3"/>
  <c r="F71" i="3"/>
  <c r="I71" i="3"/>
  <c r="K71" i="3"/>
  <c r="H71" i="3"/>
  <c r="K129" i="3"/>
  <c r="H129" i="3"/>
  <c r="J129" i="3"/>
  <c r="F129" i="3"/>
  <c r="I129" i="3"/>
  <c r="K20" i="3"/>
  <c r="I20" i="3"/>
  <c r="J20" i="3"/>
  <c r="F20" i="3"/>
  <c r="H20" i="3"/>
  <c r="J23" i="3"/>
  <c r="I23" i="3"/>
  <c r="K23" i="3"/>
  <c r="H23" i="3"/>
  <c r="F23" i="3"/>
  <c r="K16" i="3"/>
  <c r="I16" i="3"/>
  <c r="J16" i="3"/>
  <c r="F16" i="3"/>
  <c r="H16" i="3"/>
  <c r="K76" i="3"/>
  <c r="J76" i="3"/>
  <c r="F76" i="3"/>
  <c r="I76" i="3"/>
  <c r="H76" i="3"/>
  <c r="J148" i="3"/>
  <c r="I148" i="3"/>
  <c r="F148" i="3"/>
  <c r="H148" i="3"/>
  <c r="K148" i="3"/>
  <c r="K136" i="3"/>
  <c r="I136" i="3"/>
  <c r="F136" i="3"/>
  <c r="H136" i="3"/>
  <c r="J136" i="3"/>
  <c r="I91" i="3"/>
  <c r="F91" i="3"/>
  <c r="K91" i="3"/>
  <c r="J91" i="3"/>
  <c r="H91" i="3"/>
  <c r="K69" i="3"/>
  <c r="F69" i="3"/>
  <c r="I69" i="3"/>
  <c r="J69" i="3"/>
  <c r="H69" i="3"/>
  <c r="F193" i="3"/>
  <c r="K193" i="3"/>
  <c r="H193" i="3"/>
  <c r="I193" i="3"/>
  <c r="J193" i="3"/>
  <c r="F144" i="3"/>
  <c r="I144" i="3"/>
  <c r="H144" i="3"/>
  <c r="K144" i="3"/>
  <c r="J144" i="3"/>
  <c r="J57" i="3"/>
  <c r="F57" i="3"/>
  <c r="K57" i="3"/>
  <c r="H57" i="3"/>
  <c r="I57" i="3"/>
  <c r="H177" i="3"/>
  <c r="K177" i="3"/>
  <c r="J177" i="3"/>
  <c r="I177" i="3"/>
  <c r="F177" i="3"/>
  <c r="K70" i="3"/>
  <c r="J70" i="3"/>
  <c r="H70" i="3"/>
  <c r="F70" i="3"/>
  <c r="I70" i="3"/>
  <c r="K191" i="3"/>
  <c r="J191" i="3"/>
  <c r="H191" i="3"/>
  <c r="I191" i="3"/>
  <c r="F191" i="3"/>
  <c r="I7" i="3"/>
  <c r="K7" i="3"/>
  <c r="J7" i="3"/>
  <c r="H7" i="3"/>
  <c r="F7" i="3"/>
  <c r="K18" i="3"/>
  <c r="I18" i="3"/>
  <c r="J18" i="3"/>
  <c r="H18" i="3"/>
  <c r="F18" i="3"/>
  <c r="I15" i="3"/>
  <c r="F15" i="3"/>
  <c r="K15" i="3"/>
  <c r="J15" i="3"/>
  <c r="H15" i="3"/>
  <c r="J51" i="3"/>
  <c r="H51" i="3"/>
  <c r="K51" i="3"/>
  <c r="F51" i="3"/>
  <c r="I51" i="3"/>
  <c r="I142" i="3"/>
  <c r="H142" i="3"/>
  <c r="J142" i="3"/>
  <c r="K142" i="3"/>
  <c r="F142" i="3"/>
  <c r="I131" i="3"/>
  <c r="K131" i="3"/>
  <c r="J131" i="3"/>
  <c r="F131" i="3"/>
  <c r="H131" i="3"/>
  <c r="J106" i="3"/>
  <c r="I106" i="3"/>
  <c r="H106" i="3"/>
  <c r="F106" i="3"/>
  <c r="K106" i="3"/>
  <c r="J64" i="3"/>
  <c r="I64" i="3"/>
  <c r="K64" i="3"/>
  <c r="H64" i="3"/>
  <c r="F64" i="3"/>
  <c r="J116" i="3"/>
  <c r="K116" i="3"/>
  <c r="I116" i="3"/>
  <c r="H116" i="3"/>
  <c r="F116" i="3"/>
  <c r="J187" i="3"/>
  <c r="I187" i="3"/>
  <c r="K187" i="3"/>
  <c r="F187" i="3"/>
  <c r="H187" i="3"/>
  <c r="I133" i="3"/>
  <c r="H133" i="3"/>
  <c r="K133" i="3"/>
  <c r="J133" i="3"/>
  <c r="F133" i="3"/>
  <c r="K166" i="3"/>
  <c r="I166" i="3"/>
  <c r="J166" i="3"/>
  <c r="H166" i="3"/>
  <c r="F166" i="3"/>
  <c r="K173" i="3"/>
  <c r="I173" i="3"/>
  <c r="F173" i="3"/>
  <c r="H173" i="3"/>
  <c r="J173" i="3"/>
  <c r="I63" i="3"/>
  <c r="H63" i="3"/>
  <c r="J63" i="3"/>
  <c r="F63" i="3"/>
  <c r="K63" i="3"/>
  <c r="H6" i="3"/>
  <c r="K6" i="3"/>
  <c r="F6" i="3"/>
  <c r="I6" i="3"/>
  <c r="J6" i="3"/>
  <c r="H24" i="3"/>
  <c r="J24" i="3"/>
  <c r="F24" i="3"/>
  <c r="I24" i="3"/>
  <c r="K24" i="3"/>
  <c r="K188" i="3"/>
  <c r="I188" i="3"/>
  <c r="J188" i="3"/>
  <c r="H188" i="3"/>
  <c r="F188" i="3"/>
  <c r="J84" i="3"/>
  <c r="I84" i="3"/>
  <c r="F84" i="3"/>
  <c r="K84" i="3"/>
  <c r="H84" i="3"/>
  <c r="J174" i="3"/>
  <c r="H174" i="3"/>
  <c r="K174" i="3"/>
  <c r="F174" i="3"/>
  <c r="I174" i="3"/>
  <c r="F90" i="3"/>
  <c r="J90" i="3"/>
  <c r="H90" i="3"/>
  <c r="K90" i="3"/>
  <c r="I90" i="3"/>
  <c r="I77" i="3"/>
  <c r="H77" i="3"/>
  <c r="J77" i="3"/>
  <c r="K77" i="3"/>
  <c r="F77" i="3"/>
  <c r="F114" i="3"/>
  <c r="J114" i="3"/>
  <c r="H114" i="3"/>
  <c r="I114" i="3"/>
  <c r="K114" i="3"/>
  <c r="J98" i="3"/>
  <c r="F98" i="3"/>
  <c r="K98" i="3"/>
  <c r="H98" i="3"/>
  <c r="I98" i="3"/>
  <c r="H178" i="3"/>
  <c r="J178" i="3"/>
  <c r="F178" i="3"/>
  <c r="I178" i="3"/>
  <c r="K178" i="3"/>
  <c r="J183" i="3"/>
  <c r="K183" i="3"/>
  <c r="I183" i="3"/>
  <c r="H183" i="3"/>
  <c r="F183" i="3"/>
  <c r="K155" i="3"/>
  <c r="J155" i="3"/>
  <c r="F155" i="3"/>
  <c r="I155" i="3"/>
  <c r="H155" i="3"/>
  <c r="F109" i="3"/>
  <c r="I109" i="3"/>
  <c r="K109" i="3"/>
  <c r="J109" i="3"/>
  <c r="H109" i="3"/>
  <c r="J37" i="3"/>
  <c r="K37" i="3"/>
  <c r="I37" i="3"/>
  <c r="F37" i="3"/>
  <c r="H37" i="3"/>
  <c r="K43" i="3"/>
  <c r="F43" i="3"/>
  <c r="J43" i="3"/>
  <c r="I43" i="3"/>
  <c r="H43" i="3"/>
  <c r="K32" i="3"/>
  <c r="J32" i="3"/>
  <c r="I32" i="3"/>
  <c r="F32" i="3"/>
  <c r="H32" i="3"/>
  <c r="K4" i="8"/>
  <c r="J4" i="8"/>
  <c r="J251" i="3"/>
  <c r="F251" i="3"/>
  <c r="K251" i="3"/>
  <c r="I251" i="3"/>
  <c r="H251" i="3"/>
  <c r="I244" i="3"/>
  <c r="K244" i="3"/>
  <c r="J244" i="3"/>
  <c r="F244" i="3"/>
  <c r="H244" i="3"/>
  <c r="J247" i="3"/>
  <c r="H247" i="3"/>
  <c r="I247" i="3"/>
  <c r="K247" i="3"/>
  <c r="F247" i="3"/>
  <c r="H286" i="3"/>
  <c r="I286" i="3"/>
  <c r="J286" i="3"/>
  <c r="K286" i="3"/>
  <c r="F286" i="3"/>
  <c r="K811" i="8"/>
  <c r="J811" i="8"/>
  <c r="K656" i="3"/>
  <c r="H656" i="3"/>
  <c r="I656" i="3"/>
  <c r="J656" i="3"/>
  <c r="F656" i="3"/>
  <c r="J829" i="8"/>
  <c r="K829" i="8"/>
  <c r="J455" i="3"/>
  <c r="I455" i="3"/>
  <c r="F455" i="3"/>
  <c r="K455" i="3"/>
  <c r="H455" i="3"/>
  <c r="H545" i="3"/>
  <c r="J545" i="3"/>
  <c r="F545" i="3"/>
  <c r="I545" i="3"/>
  <c r="K545" i="3"/>
  <c r="K700" i="8"/>
  <c r="J700" i="8"/>
  <c r="J839" i="8"/>
  <c r="K839" i="8"/>
  <c r="K324" i="3"/>
  <c r="H324" i="3"/>
  <c r="J324" i="3"/>
  <c r="I324" i="3"/>
  <c r="F324" i="3"/>
  <c r="J897" i="8"/>
  <c r="K897" i="8"/>
  <c r="H821" i="3"/>
  <c r="K821" i="3"/>
  <c r="F821" i="3"/>
  <c r="I821" i="3"/>
  <c r="J821" i="3"/>
  <c r="J694" i="8"/>
  <c r="K694" i="8"/>
  <c r="K698" i="8"/>
  <c r="J698" i="8"/>
  <c r="H963" i="3"/>
  <c r="F963" i="3"/>
  <c r="I963" i="3"/>
  <c r="K963" i="3"/>
  <c r="J963" i="3"/>
  <c r="K798" i="8"/>
  <c r="J798" i="8"/>
  <c r="K270" i="3"/>
  <c r="I270" i="3"/>
  <c r="F270" i="3"/>
  <c r="J270" i="3"/>
  <c r="H270" i="3"/>
  <c r="K276" i="3"/>
  <c r="J276" i="3"/>
  <c r="I276" i="3"/>
  <c r="H276" i="3"/>
  <c r="F276" i="3"/>
  <c r="I726" i="3"/>
  <c r="J726" i="3"/>
  <c r="H726" i="3"/>
  <c r="F726" i="3"/>
  <c r="K726" i="3"/>
  <c r="J975" i="8"/>
  <c r="K975" i="8"/>
  <c r="I439" i="3"/>
  <c r="K439" i="3"/>
  <c r="J439" i="3"/>
  <c r="F439" i="3"/>
  <c r="H439" i="3"/>
  <c r="K308" i="3"/>
  <c r="J308" i="3"/>
  <c r="I308" i="3"/>
  <c r="H308" i="3"/>
  <c r="F308" i="3"/>
  <c r="J913" i="8"/>
  <c r="K913" i="8"/>
  <c r="J215" i="3"/>
  <c r="K215" i="3"/>
  <c r="F215" i="3"/>
  <c r="I215" i="3"/>
  <c r="H215" i="3"/>
  <c r="I134" i="3"/>
  <c r="K134" i="3"/>
  <c r="J134" i="3"/>
  <c r="H134" i="3"/>
  <c r="F134" i="3"/>
  <c r="K219" i="3"/>
  <c r="J219" i="3"/>
  <c r="I219" i="3"/>
  <c r="H219" i="3"/>
  <c r="F219" i="3"/>
  <c r="I153" i="3"/>
  <c r="H153" i="3"/>
  <c r="K153" i="3"/>
  <c r="F153" i="3"/>
  <c r="J153" i="3"/>
  <c r="K50" i="3"/>
  <c r="F50" i="3"/>
  <c r="J50" i="3"/>
  <c r="I50" i="3"/>
  <c r="H50" i="3"/>
  <c r="I104" i="3"/>
  <c r="J104" i="3"/>
  <c r="K104" i="3"/>
  <c r="H104" i="3"/>
  <c r="F104" i="3"/>
  <c r="K94" i="3"/>
  <c r="J94" i="3"/>
  <c r="I94" i="3"/>
  <c r="H94" i="3"/>
  <c r="F94" i="3"/>
  <c r="H65" i="3"/>
  <c r="I65" i="3"/>
  <c r="J65" i="3"/>
  <c r="F65" i="3"/>
  <c r="K65" i="3"/>
  <c r="I210" i="3"/>
  <c r="K210" i="3"/>
  <c r="J210" i="3"/>
  <c r="F210" i="3"/>
  <c r="H210" i="3"/>
  <c r="J147" i="3"/>
  <c r="K147" i="3"/>
  <c r="I147" i="3"/>
  <c r="H147" i="3"/>
  <c r="F147" i="3"/>
  <c r="I108" i="3"/>
  <c r="J108" i="3"/>
  <c r="F108" i="3"/>
  <c r="K108" i="3"/>
  <c r="H108" i="3"/>
  <c r="J66" i="3"/>
  <c r="K66" i="3"/>
  <c r="I66" i="3"/>
  <c r="F66" i="3"/>
  <c r="H66" i="3"/>
  <c r="I165" i="3"/>
  <c r="F165" i="3"/>
  <c r="K165" i="3"/>
  <c r="J165" i="3"/>
  <c r="H165" i="3"/>
  <c r="K222" i="3"/>
  <c r="F222" i="3"/>
  <c r="I222" i="3"/>
  <c r="J222" i="3"/>
  <c r="H222" i="3"/>
  <c r="I171" i="3"/>
  <c r="J171" i="3"/>
  <c r="F171" i="3"/>
  <c r="H171" i="3"/>
  <c r="K171" i="3"/>
  <c r="J4" i="3"/>
  <c r="H4" i="3"/>
  <c r="I4" i="3"/>
  <c r="K4" i="3"/>
  <c r="F4" i="3"/>
  <c r="K21" i="3"/>
  <c r="J21" i="3"/>
  <c r="F21" i="3"/>
  <c r="I21" i="3"/>
  <c r="H21" i="3"/>
  <c r="J41" i="3"/>
  <c r="I41" i="3"/>
  <c r="K41" i="3"/>
  <c r="H41" i="3"/>
  <c r="F41" i="3"/>
  <c r="H169" i="3"/>
  <c r="J169" i="3"/>
  <c r="F169" i="3"/>
  <c r="K169" i="3"/>
  <c r="I169" i="3"/>
  <c r="F128" i="3"/>
  <c r="J128" i="3"/>
  <c r="K128" i="3"/>
  <c r="I128" i="3"/>
  <c r="H128" i="3"/>
  <c r="K143" i="3"/>
  <c r="H143" i="3"/>
  <c r="J143" i="3"/>
  <c r="F143" i="3"/>
  <c r="I143" i="3"/>
  <c r="I118" i="3"/>
  <c r="F118" i="3"/>
  <c r="J118" i="3"/>
  <c r="H118" i="3"/>
  <c r="K118" i="3"/>
  <c r="I141" i="3"/>
  <c r="H141" i="3"/>
  <c r="K141" i="3"/>
  <c r="F141" i="3"/>
  <c r="J141" i="3"/>
  <c r="F126" i="3"/>
  <c r="K126" i="3"/>
  <c r="H126" i="3"/>
  <c r="I126" i="3"/>
  <c r="J126" i="3"/>
  <c r="H111" i="3"/>
  <c r="I111" i="3"/>
  <c r="K111" i="3"/>
  <c r="J111" i="3"/>
  <c r="F111" i="3"/>
  <c r="I224" i="3"/>
  <c r="F224" i="3"/>
  <c r="H224" i="3"/>
  <c r="J224" i="3"/>
  <c r="K224" i="3"/>
  <c r="J197" i="3"/>
  <c r="F197" i="3"/>
  <c r="K197" i="3"/>
  <c r="I197" i="3"/>
  <c r="H197" i="3"/>
  <c r="K163" i="3"/>
  <c r="J163" i="3"/>
  <c r="I163" i="3"/>
  <c r="H163" i="3"/>
  <c r="F163" i="3"/>
  <c r="K179" i="3"/>
  <c r="I179" i="3"/>
  <c r="F179" i="3"/>
  <c r="H179" i="3"/>
  <c r="J179" i="3"/>
  <c r="J46" i="3"/>
  <c r="H46" i="3"/>
  <c r="F46" i="3"/>
  <c r="K46" i="3"/>
  <c r="I46" i="3"/>
  <c r="J39" i="3"/>
  <c r="I39" i="3"/>
  <c r="H39" i="3"/>
  <c r="F39" i="3"/>
  <c r="K39" i="3"/>
  <c r="H45" i="3"/>
  <c r="K45" i="3"/>
  <c r="F45" i="3"/>
  <c r="J45" i="3"/>
  <c r="I45" i="3"/>
  <c r="J209" i="3"/>
  <c r="I209" i="3"/>
  <c r="F209" i="3"/>
  <c r="H209" i="3"/>
  <c r="K209" i="3"/>
  <c r="I117" i="3"/>
  <c r="F117" i="3"/>
  <c r="K117" i="3"/>
  <c r="J117" i="3"/>
  <c r="H117" i="3"/>
  <c r="H47" i="3"/>
  <c r="J47" i="3"/>
  <c r="I47" i="3"/>
  <c r="K47" i="3"/>
  <c r="F47" i="3"/>
  <c r="I201" i="3"/>
  <c r="K201" i="3"/>
  <c r="F201" i="3"/>
  <c r="H201" i="3"/>
  <c r="J201" i="3"/>
  <c r="J180" i="3"/>
  <c r="K180" i="3"/>
  <c r="I180" i="3"/>
  <c r="H180" i="3"/>
  <c r="F180" i="3"/>
  <c r="I103" i="3"/>
  <c r="F103" i="3"/>
  <c r="H103" i="3"/>
  <c r="K103" i="3"/>
  <c r="J103" i="3"/>
  <c r="J161" i="3"/>
  <c r="H161" i="3"/>
  <c r="K161" i="3"/>
  <c r="F161" i="3"/>
  <c r="I161" i="3"/>
  <c r="J167" i="3"/>
  <c r="I167" i="3"/>
  <c r="K167" i="3"/>
  <c r="F167" i="3"/>
  <c r="H167" i="3"/>
  <c r="J62" i="3"/>
  <c r="K62" i="3"/>
  <c r="H62" i="3"/>
  <c r="I62" i="3"/>
  <c r="F62" i="3"/>
  <c r="J139" i="3"/>
  <c r="F139" i="3"/>
  <c r="I139" i="3"/>
  <c r="H139" i="3"/>
  <c r="K139" i="3"/>
  <c r="K199" i="3"/>
  <c r="I199" i="3"/>
  <c r="H199" i="3"/>
  <c r="J199" i="3"/>
  <c r="F199" i="3"/>
  <c r="J28" i="3"/>
  <c r="K28" i="3"/>
  <c r="F28" i="3"/>
  <c r="H28" i="3"/>
  <c r="I28" i="3"/>
  <c r="K35" i="3"/>
  <c r="J35" i="3"/>
  <c r="I35" i="3"/>
  <c r="H35" i="3"/>
  <c r="F35" i="3"/>
  <c r="K33" i="3"/>
  <c r="I33" i="3"/>
  <c r="J33" i="3"/>
  <c r="H33" i="3"/>
  <c r="F33" i="3"/>
  <c r="J140" i="3"/>
  <c r="F140" i="3"/>
  <c r="K140" i="3"/>
  <c r="I140" i="3"/>
  <c r="H140" i="3"/>
  <c r="I132" i="3"/>
  <c r="H132" i="3"/>
  <c r="J132" i="3"/>
  <c r="K132" i="3"/>
  <c r="F132" i="3"/>
  <c r="J87" i="3"/>
  <c r="I87" i="3"/>
  <c r="K87" i="3"/>
  <c r="F87" i="3"/>
  <c r="H87" i="3"/>
  <c r="J192" i="3"/>
  <c r="H192" i="3"/>
  <c r="K192" i="3"/>
  <c r="I192" i="3"/>
  <c r="F192" i="3"/>
  <c r="K185" i="3"/>
  <c r="I185" i="3"/>
  <c r="J185" i="3"/>
  <c r="H185" i="3"/>
  <c r="F185" i="3"/>
  <c r="K49" i="3"/>
  <c r="J49" i="3"/>
  <c r="I49" i="3"/>
  <c r="H49" i="3"/>
  <c r="F49" i="3"/>
  <c r="F146" i="3"/>
  <c r="K146" i="3"/>
  <c r="H146" i="3"/>
  <c r="I146" i="3"/>
  <c r="J146" i="3"/>
  <c r="J83" i="3"/>
  <c r="I83" i="3"/>
  <c r="F83" i="3"/>
  <c r="K83" i="3"/>
  <c r="H83" i="3"/>
  <c r="J135" i="3"/>
  <c r="I135" i="3"/>
  <c r="H135" i="3"/>
  <c r="F135" i="3"/>
  <c r="K135" i="3"/>
  <c r="I72" i="3"/>
  <c r="K72" i="3"/>
  <c r="J72" i="3"/>
  <c r="F72" i="3"/>
  <c r="H72" i="3"/>
  <c r="J172" i="3"/>
  <c r="I172" i="3"/>
  <c r="K172" i="3"/>
  <c r="F172" i="3"/>
  <c r="H172" i="3"/>
  <c r="K29" i="3"/>
  <c r="F29" i="3"/>
  <c r="J29" i="3"/>
  <c r="H29" i="3"/>
  <c r="I29" i="3"/>
  <c r="J44" i="3"/>
  <c r="I44" i="3"/>
  <c r="K44" i="3"/>
  <c r="F44" i="3"/>
  <c r="H44" i="3"/>
  <c r="K2" i="3"/>
  <c r="H2" i="3"/>
  <c r="I2" i="3"/>
  <c r="F2" i="3"/>
  <c r="J2" i="3"/>
  <c r="K281" i="3"/>
  <c r="J281" i="3"/>
  <c r="I281" i="3"/>
  <c r="H281" i="3"/>
  <c r="F281" i="3"/>
  <c r="I271" i="3"/>
  <c r="J271" i="3"/>
  <c r="K271" i="3"/>
  <c r="H271" i="3"/>
  <c r="F271" i="3"/>
  <c r="K237" i="3"/>
  <c r="J237" i="3"/>
  <c r="H237" i="3"/>
  <c r="I237" i="3"/>
  <c r="F237" i="3"/>
  <c r="I259" i="3"/>
  <c r="J259" i="3"/>
  <c r="K259" i="3"/>
  <c r="F259" i="3"/>
  <c r="H259" i="3"/>
  <c r="I227" i="3"/>
  <c r="F227" i="3"/>
  <c r="J227" i="3"/>
  <c r="H227" i="3"/>
  <c r="K227" i="3"/>
  <c r="J980" i="3"/>
  <c r="H980" i="3"/>
  <c r="K980" i="3"/>
  <c r="I980" i="3"/>
  <c r="F980" i="3"/>
  <c r="J925" i="8"/>
  <c r="K925" i="8"/>
  <c r="J433" i="3"/>
  <c r="K433" i="3"/>
  <c r="H433" i="3"/>
  <c r="I433" i="3"/>
  <c r="F433" i="3"/>
  <c r="H958" i="3"/>
  <c r="F958" i="3"/>
  <c r="K958" i="3"/>
  <c r="J958" i="3"/>
  <c r="I958" i="3"/>
  <c r="K438" i="3"/>
  <c r="I438" i="3"/>
  <c r="J438" i="3"/>
  <c r="F438" i="3"/>
  <c r="H438" i="3"/>
  <c r="J834" i="8"/>
  <c r="K834" i="8"/>
  <c r="K790" i="8"/>
  <c r="J790" i="8"/>
  <c r="J317" i="3"/>
  <c r="H317" i="3"/>
  <c r="K317" i="3"/>
  <c r="I317" i="3"/>
  <c r="F317" i="3"/>
  <c r="F908" i="3"/>
  <c r="I908" i="3"/>
  <c r="H908" i="3"/>
  <c r="J908" i="3"/>
  <c r="K908" i="3"/>
  <c r="J773" i="8"/>
  <c r="K773" i="8"/>
  <c r="K309" i="3"/>
  <c r="J309" i="3"/>
  <c r="F309" i="3"/>
  <c r="I309" i="3"/>
  <c r="H309" i="3"/>
  <c r="I359" i="3"/>
  <c r="H359" i="3"/>
  <c r="K359" i="3"/>
  <c r="J359" i="3"/>
  <c r="F359" i="3"/>
  <c r="I833" i="3"/>
  <c r="H833" i="3"/>
  <c r="J833" i="3"/>
  <c r="F833" i="3"/>
  <c r="K833" i="3"/>
  <c r="J431" i="3"/>
  <c r="K431" i="3"/>
  <c r="I431" i="3"/>
  <c r="F431" i="3"/>
  <c r="H431" i="3"/>
  <c r="H809" i="3"/>
  <c r="K809" i="3"/>
  <c r="I809" i="3"/>
  <c r="F809" i="3"/>
  <c r="J809" i="3"/>
  <c r="K765" i="8"/>
  <c r="J765" i="8"/>
  <c r="K234" i="3"/>
  <c r="J234" i="3"/>
  <c r="F234" i="3"/>
  <c r="I234" i="3"/>
  <c r="H234" i="3"/>
  <c r="K277" i="3"/>
  <c r="J277" i="3"/>
  <c r="I277" i="3"/>
  <c r="H277" i="3"/>
  <c r="F277" i="3"/>
  <c r="I233" i="3"/>
  <c r="J233" i="3"/>
  <c r="H233" i="3"/>
  <c r="F233" i="3"/>
  <c r="K233" i="3"/>
  <c r="J997" i="8"/>
  <c r="K997" i="8"/>
  <c r="I351" i="3"/>
  <c r="H351" i="3"/>
  <c r="F351" i="3"/>
  <c r="J351" i="3"/>
  <c r="K351" i="3"/>
  <c r="J970" i="3"/>
  <c r="H970" i="3"/>
  <c r="F970" i="3"/>
  <c r="I970" i="3"/>
  <c r="K970" i="3"/>
  <c r="I503" i="3"/>
  <c r="J503" i="3"/>
  <c r="K503" i="3"/>
  <c r="H503" i="3"/>
  <c r="F503" i="3"/>
  <c r="H602" i="3"/>
  <c r="I602" i="3"/>
  <c r="J602" i="3"/>
  <c r="F602" i="3"/>
  <c r="K602" i="3"/>
  <c r="J789" i="8"/>
  <c r="K789" i="8"/>
  <c r="K851" i="8"/>
  <c r="J851" i="8"/>
  <c r="J718" i="8"/>
  <c r="K718" i="8"/>
  <c r="K559" i="3"/>
  <c r="F559" i="3"/>
  <c r="H559" i="3"/>
  <c r="I559" i="3"/>
  <c r="J559" i="3"/>
  <c r="J912" i="8"/>
  <c r="K912" i="8"/>
  <c r="H729" i="3"/>
  <c r="F729" i="3"/>
  <c r="J729" i="3"/>
  <c r="I729" i="3"/>
  <c r="K729" i="3"/>
  <c r="K797" i="3"/>
  <c r="H797" i="3"/>
  <c r="I797" i="3"/>
  <c r="J797" i="3"/>
  <c r="F797" i="3"/>
  <c r="I236" i="3"/>
  <c r="K236" i="3"/>
  <c r="H236" i="3"/>
  <c r="J236" i="3"/>
  <c r="F236" i="3"/>
  <c r="K245" i="3"/>
  <c r="H245" i="3"/>
  <c r="J245" i="3"/>
  <c r="I245" i="3"/>
  <c r="F245" i="3"/>
  <c r="K231" i="3"/>
  <c r="J231" i="3"/>
  <c r="I231" i="3"/>
  <c r="H231" i="3"/>
  <c r="F231" i="3"/>
  <c r="J250" i="3"/>
  <c r="K250" i="3"/>
  <c r="H250" i="3"/>
  <c r="I250" i="3"/>
  <c r="F250" i="3"/>
  <c r="K868" i="8"/>
  <c r="J868" i="8"/>
  <c r="H409" i="3"/>
  <c r="I409" i="3"/>
  <c r="F409" i="3"/>
  <c r="K409" i="3"/>
  <c r="J409" i="3"/>
  <c r="K877" i="8"/>
  <c r="J877" i="8"/>
  <c r="J896" i="8"/>
  <c r="K896" i="8"/>
  <c r="J336" i="3"/>
  <c r="I336" i="3"/>
  <c r="F336" i="3"/>
  <c r="K336" i="3"/>
  <c r="H336" i="3"/>
  <c r="I949" i="3"/>
  <c r="F949" i="3"/>
  <c r="J949" i="3"/>
  <c r="H949" i="3"/>
  <c r="K949" i="3"/>
  <c r="J857" i="8"/>
  <c r="K857" i="8"/>
  <c r="I727" i="3"/>
  <c r="K727" i="3"/>
  <c r="H727" i="3"/>
  <c r="F727" i="3"/>
  <c r="J727" i="3"/>
  <c r="J848" i="8"/>
  <c r="K848" i="8"/>
  <c r="J786" i="8"/>
  <c r="K786" i="8"/>
  <c r="J986" i="8"/>
  <c r="K986" i="8"/>
  <c r="F491" i="3"/>
  <c r="H491" i="3"/>
  <c r="J491" i="3"/>
  <c r="I491" i="3"/>
  <c r="K491" i="3"/>
  <c r="J731" i="3"/>
  <c r="H731" i="3"/>
  <c r="I731" i="3"/>
  <c r="K731" i="3"/>
  <c r="F731" i="3"/>
  <c r="J384" i="3"/>
  <c r="H384" i="3"/>
  <c r="K384" i="3"/>
  <c r="I384" i="3"/>
  <c r="F384" i="3"/>
  <c r="J871" i="8"/>
  <c r="K871" i="8"/>
  <c r="K843" i="8"/>
  <c r="J843" i="8"/>
  <c r="J818" i="3"/>
  <c r="I818" i="3"/>
  <c r="H818" i="3"/>
  <c r="K818" i="3"/>
  <c r="F818" i="3"/>
  <c r="J888" i="8"/>
  <c r="K888" i="8"/>
  <c r="I307" i="3"/>
  <c r="J307" i="3"/>
  <c r="H307" i="3"/>
  <c r="K307" i="3"/>
  <c r="F307" i="3"/>
  <c r="K651" i="3"/>
  <c r="F651" i="3"/>
  <c r="H651" i="3"/>
  <c r="J651" i="3"/>
  <c r="I651" i="3"/>
  <c r="K235" i="3"/>
  <c r="F235" i="3"/>
  <c r="J235" i="3"/>
  <c r="I235" i="3"/>
  <c r="H235" i="3"/>
  <c r="H279" i="3"/>
  <c r="I279" i="3"/>
  <c r="J279" i="3"/>
  <c r="K279" i="3"/>
  <c r="F279" i="3"/>
  <c r="J289" i="3"/>
  <c r="I289" i="3"/>
  <c r="H289" i="3"/>
  <c r="F289" i="3"/>
  <c r="K289" i="3"/>
  <c r="I239" i="3"/>
  <c r="K239" i="3"/>
  <c r="J239" i="3"/>
  <c r="F239" i="3"/>
  <c r="H239" i="3"/>
  <c r="I410" i="3"/>
  <c r="F410" i="3"/>
  <c r="H410" i="3"/>
  <c r="K410" i="3"/>
  <c r="J410" i="3"/>
  <c r="K378" i="3"/>
  <c r="H378" i="3"/>
  <c r="F378" i="3"/>
  <c r="I378" i="3"/>
  <c r="J378" i="3"/>
  <c r="K886" i="8"/>
  <c r="J886" i="8"/>
  <c r="K966" i="8"/>
  <c r="J966" i="8"/>
  <c r="K807" i="3"/>
  <c r="I807" i="3"/>
  <c r="J807" i="3"/>
  <c r="F807" i="3"/>
  <c r="H807" i="3"/>
  <c r="K813" i="8"/>
  <c r="J813" i="8"/>
  <c r="K719" i="8"/>
  <c r="J719" i="8"/>
  <c r="J926" i="8"/>
  <c r="K926" i="8"/>
  <c r="K760" i="8"/>
  <c r="J760" i="8"/>
  <c r="K646" i="3"/>
  <c r="J646" i="3"/>
  <c r="I646" i="3"/>
  <c r="H646" i="3"/>
  <c r="F646" i="3"/>
  <c r="I776" i="3"/>
  <c r="H776" i="3"/>
  <c r="K776" i="3"/>
  <c r="J776" i="3"/>
  <c r="F776" i="3"/>
  <c r="K812" i="8"/>
  <c r="J812" i="8"/>
  <c r="K771" i="8"/>
  <c r="J771" i="8"/>
  <c r="J756" i="8"/>
  <c r="K756" i="8"/>
  <c r="I330" i="3"/>
  <c r="K330" i="3"/>
  <c r="H330" i="3"/>
  <c r="F330" i="3"/>
  <c r="J330" i="3"/>
  <c r="K628" i="3"/>
  <c r="H628" i="3"/>
  <c r="J628" i="3"/>
  <c r="F628" i="3"/>
  <c r="I628" i="3"/>
  <c r="H798" i="3"/>
  <c r="F798" i="3"/>
  <c r="K798" i="3"/>
  <c r="J798" i="3"/>
  <c r="I798" i="3"/>
  <c r="K578" i="3"/>
  <c r="I578" i="3"/>
  <c r="H578" i="3"/>
  <c r="F578" i="3"/>
  <c r="J578" i="3"/>
  <c r="K305" i="3"/>
  <c r="I305" i="3"/>
  <c r="H305" i="3"/>
  <c r="J305" i="3"/>
  <c r="F305" i="3"/>
  <c r="I588" i="3"/>
  <c r="F588" i="3"/>
  <c r="K588" i="3"/>
  <c r="J588" i="3"/>
  <c r="H588" i="3"/>
  <c r="F496" i="3"/>
  <c r="K496" i="3"/>
  <c r="I496" i="3"/>
  <c r="J496" i="3"/>
  <c r="H496" i="3"/>
  <c r="J863" i="8"/>
  <c r="K863" i="8"/>
  <c r="H930" i="3"/>
  <c r="F930" i="3"/>
  <c r="J930" i="3"/>
  <c r="I930" i="3"/>
  <c r="K930" i="3"/>
  <c r="H681" i="3"/>
  <c r="J681" i="3"/>
  <c r="K681" i="3"/>
  <c r="I681" i="3"/>
  <c r="F681" i="3"/>
  <c r="J872" i="8"/>
  <c r="K872" i="8"/>
  <c r="I579" i="3"/>
  <c r="J579" i="3"/>
  <c r="K579" i="3"/>
  <c r="H579" i="3"/>
  <c r="F579" i="3"/>
  <c r="J657" i="3"/>
  <c r="H657" i="3"/>
  <c r="I657" i="3"/>
  <c r="K657" i="3"/>
  <c r="F657" i="3"/>
  <c r="I481" i="3"/>
  <c r="H481" i="3"/>
  <c r="K481" i="3"/>
  <c r="J481" i="3"/>
  <c r="F481" i="3"/>
  <c r="J867" i="3"/>
  <c r="F867" i="3"/>
  <c r="I867" i="3"/>
  <c r="H867" i="3"/>
  <c r="K867" i="3"/>
  <c r="I982" i="3"/>
  <c r="F982" i="3"/>
  <c r="H982" i="3"/>
  <c r="K982" i="3"/>
  <c r="J982" i="3"/>
  <c r="H608" i="3"/>
  <c r="I608" i="3"/>
  <c r="J608" i="3"/>
  <c r="K608" i="3"/>
  <c r="F608" i="3"/>
  <c r="K499" i="3"/>
  <c r="J499" i="3"/>
  <c r="F499" i="3"/>
  <c r="I499" i="3"/>
  <c r="H499" i="3"/>
  <c r="J619" i="3"/>
  <c r="H619" i="3"/>
  <c r="I619" i="3"/>
  <c r="K619" i="3"/>
  <c r="F619" i="3"/>
  <c r="J298" i="3"/>
  <c r="H298" i="3"/>
  <c r="I298" i="3"/>
  <c r="F298" i="3"/>
  <c r="K298" i="3"/>
  <c r="J523" i="3"/>
  <c r="H523" i="3"/>
  <c r="F523" i="3"/>
  <c r="I523" i="3"/>
  <c r="K523" i="3"/>
  <c r="K749" i="8"/>
  <c r="J749" i="8"/>
  <c r="K764" i="8"/>
  <c r="J764" i="8"/>
  <c r="K847" i="3"/>
  <c r="I847" i="3"/>
  <c r="J847" i="3"/>
  <c r="H847" i="3"/>
  <c r="F847" i="3"/>
  <c r="I443" i="3"/>
  <c r="J443" i="3"/>
  <c r="F443" i="3"/>
  <c r="K443" i="3"/>
  <c r="H443" i="3"/>
  <c r="K429" i="3"/>
  <c r="F429" i="3"/>
  <c r="J429" i="3"/>
  <c r="I429" i="3"/>
  <c r="H429" i="3"/>
  <c r="K796" i="8"/>
  <c r="J796" i="8"/>
  <c r="H320" i="3"/>
  <c r="J320" i="3"/>
  <c r="F320" i="3"/>
  <c r="K320" i="3"/>
  <c r="I320" i="3"/>
  <c r="K960" i="8"/>
  <c r="J960" i="8"/>
  <c r="K849" i="8"/>
  <c r="J849" i="8"/>
  <c r="K881" i="8"/>
  <c r="J881" i="8"/>
  <c r="I704" i="3"/>
  <c r="J704" i="3"/>
  <c r="K704" i="3"/>
  <c r="F704" i="3"/>
  <c r="H704" i="3"/>
  <c r="J978" i="8"/>
  <c r="K978" i="8"/>
  <c r="K958" i="8"/>
  <c r="J958" i="8"/>
  <c r="F382" i="3"/>
  <c r="H382" i="3"/>
  <c r="I382" i="3"/>
  <c r="K382" i="3"/>
  <c r="J382" i="3"/>
  <c r="K825" i="8"/>
  <c r="J825" i="8"/>
  <c r="K935" i="8"/>
  <c r="J935" i="8"/>
  <c r="K948" i="8"/>
  <c r="J948" i="8"/>
  <c r="K968" i="8"/>
  <c r="J968" i="8"/>
  <c r="K911" i="8"/>
  <c r="J911" i="8"/>
  <c r="J826" i="8"/>
  <c r="K826" i="8"/>
  <c r="K436" i="3"/>
  <c r="J436" i="3"/>
  <c r="H436" i="3"/>
  <c r="F436" i="3"/>
  <c r="I436" i="3"/>
  <c r="J225" i="3"/>
  <c r="H225" i="3"/>
  <c r="K225" i="3"/>
  <c r="I225" i="3"/>
  <c r="F225" i="3"/>
  <c r="I265" i="3"/>
  <c r="F265" i="3"/>
  <c r="K265" i="3"/>
  <c r="J265" i="3"/>
  <c r="H265" i="3"/>
  <c r="J292" i="3"/>
  <c r="K292" i="3"/>
  <c r="I292" i="3"/>
  <c r="H292" i="3"/>
  <c r="F292" i="3"/>
  <c r="K274" i="3"/>
  <c r="F274" i="3"/>
  <c r="I274" i="3"/>
  <c r="J274" i="3"/>
  <c r="H274" i="3"/>
  <c r="I273" i="3"/>
  <c r="H273" i="3"/>
  <c r="F273" i="3"/>
  <c r="K273" i="3"/>
  <c r="J273" i="3"/>
  <c r="K776" i="8"/>
  <c r="J776" i="8"/>
  <c r="F539" i="3"/>
  <c r="I539" i="3"/>
  <c r="H539" i="3"/>
  <c r="K539" i="3"/>
  <c r="J539" i="3"/>
  <c r="J949" i="8"/>
  <c r="K949" i="8"/>
  <c r="K964" i="8"/>
  <c r="J964" i="8"/>
  <c r="J750" i="8"/>
  <c r="K750" i="8"/>
  <c r="I956" i="3"/>
  <c r="J956" i="3"/>
  <c r="K956" i="3"/>
  <c r="F956" i="3"/>
  <c r="H956" i="3"/>
  <c r="J889" i="8"/>
  <c r="K889" i="8"/>
  <c r="K950" i="8"/>
  <c r="J950" i="8"/>
  <c r="J894" i="8"/>
  <c r="K894" i="8"/>
  <c r="I377" i="3"/>
  <c r="K377" i="3"/>
  <c r="F377" i="3"/>
  <c r="H377" i="3"/>
  <c r="J377" i="3"/>
  <c r="I673" i="3"/>
  <c r="J673" i="3"/>
  <c r="H673" i="3"/>
  <c r="F673" i="3"/>
  <c r="K673" i="3"/>
  <c r="H668" i="3"/>
  <c r="F668" i="3"/>
  <c r="J668" i="3"/>
  <c r="K668" i="3"/>
  <c r="I668" i="3"/>
  <c r="J447" i="3"/>
  <c r="K447" i="3"/>
  <c r="I447" i="3"/>
  <c r="H447" i="3"/>
  <c r="F447" i="3"/>
  <c r="J701" i="8"/>
  <c r="K701" i="8"/>
  <c r="F749" i="3"/>
  <c r="H749" i="3"/>
  <c r="K749" i="3"/>
  <c r="I749" i="3"/>
  <c r="J749" i="3"/>
  <c r="J994" i="8"/>
  <c r="K994" i="8"/>
  <c r="F616" i="3"/>
  <c r="K616" i="3"/>
  <c r="J616" i="3"/>
  <c r="I616" i="3"/>
  <c r="H616" i="3"/>
  <c r="K707" i="8"/>
  <c r="J707" i="8"/>
  <c r="I710" i="3"/>
  <c r="H710" i="3"/>
  <c r="K710" i="3"/>
  <c r="J710" i="3"/>
  <c r="F710" i="3"/>
  <c r="I283" i="3"/>
  <c r="K283" i="3"/>
  <c r="J283" i="3"/>
  <c r="F283" i="3"/>
  <c r="H283" i="3"/>
  <c r="F266" i="3"/>
  <c r="I266" i="3"/>
  <c r="J266" i="3"/>
  <c r="H266" i="3"/>
  <c r="K266" i="3"/>
  <c r="J249" i="3"/>
  <c r="K249" i="3"/>
  <c r="I249" i="3"/>
  <c r="F249" i="3"/>
  <c r="H249" i="3"/>
  <c r="K262" i="3"/>
  <c r="H262" i="3"/>
  <c r="I262" i="3"/>
  <c r="F262" i="3"/>
  <c r="J262" i="3"/>
  <c r="J402" i="3"/>
  <c r="F402" i="3"/>
  <c r="I402" i="3"/>
  <c r="K402" i="3"/>
  <c r="H402" i="3"/>
  <c r="K589" i="3"/>
  <c r="I589" i="3"/>
  <c r="F589" i="3"/>
  <c r="J589" i="3"/>
  <c r="H589" i="3"/>
  <c r="K465" i="3"/>
  <c r="I465" i="3"/>
  <c r="H465" i="3"/>
  <c r="F465" i="3"/>
  <c r="J465" i="3"/>
  <c r="K930" i="8"/>
  <c r="J930" i="8"/>
  <c r="J947" i="8"/>
  <c r="K947" i="8"/>
  <c r="J906" i="3"/>
  <c r="I906" i="3"/>
  <c r="H906" i="3"/>
  <c r="K906" i="3"/>
  <c r="F906" i="3"/>
  <c r="K787" i="8"/>
  <c r="J787" i="8"/>
  <c r="K880" i="8"/>
  <c r="J880" i="8"/>
  <c r="K837" i="8"/>
  <c r="J837" i="8"/>
  <c r="K313" i="3"/>
  <c r="J313" i="3"/>
  <c r="H313" i="3"/>
  <c r="I313" i="3"/>
  <c r="F313" i="3"/>
  <c r="J454" i="3"/>
  <c r="I454" i="3"/>
  <c r="H454" i="3"/>
  <c r="F454" i="3"/>
  <c r="K454" i="3"/>
  <c r="J754" i="3"/>
  <c r="I754" i="3"/>
  <c r="K754" i="3"/>
  <c r="F754" i="3"/>
  <c r="H754" i="3"/>
  <c r="J956" i="8"/>
  <c r="K956" i="8"/>
  <c r="K977" i="3"/>
  <c r="F977" i="3"/>
  <c r="J977" i="3"/>
  <c r="H977" i="3"/>
  <c r="I977" i="3"/>
  <c r="J434" i="3"/>
  <c r="F434" i="3"/>
  <c r="I434" i="3"/>
  <c r="K434" i="3"/>
  <c r="H434" i="3"/>
  <c r="K703" i="8"/>
  <c r="J703" i="8"/>
  <c r="J772" i="8"/>
  <c r="K772" i="8"/>
  <c r="K756" i="3"/>
  <c r="H756" i="3"/>
  <c r="F756" i="3"/>
  <c r="I756" i="3"/>
  <c r="J756" i="3"/>
  <c r="K728" i="8"/>
  <c r="J728" i="8"/>
  <c r="J507" i="3"/>
  <c r="F507" i="3"/>
  <c r="H507" i="3"/>
  <c r="I507" i="3"/>
  <c r="K507" i="3"/>
  <c r="F770" i="3"/>
  <c r="H770" i="3"/>
  <c r="I770" i="3"/>
  <c r="J770" i="3"/>
  <c r="K770" i="3"/>
  <c r="J641" i="3"/>
  <c r="H641" i="3"/>
  <c r="K641" i="3"/>
  <c r="F641" i="3"/>
  <c r="I641" i="3"/>
  <c r="I520" i="3"/>
  <c r="J520" i="3"/>
  <c r="F520" i="3"/>
  <c r="H520" i="3"/>
  <c r="K520" i="3"/>
  <c r="J575" i="3"/>
  <c r="K575" i="3"/>
  <c r="I575" i="3"/>
  <c r="F575" i="3"/>
  <c r="H575" i="3"/>
  <c r="K640" i="3"/>
  <c r="F640" i="3"/>
  <c r="I640" i="3"/>
  <c r="J640" i="3"/>
  <c r="H640" i="3"/>
  <c r="K788" i="3"/>
  <c r="H788" i="3"/>
  <c r="F788" i="3"/>
  <c r="J788" i="3"/>
  <c r="I788" i="3"/>
  <c r="J297" i="3"/>
  <c r="H297" i="3"/>
  <c r="K297" i="3"/>
  <c r="I297" i="3"/>
  <c r="F297" i="3"/>
  <c r="J800" i="3"/>
  <c r="F800" i="3"/>
  <c r="K800" i="3"/>
  <c r="H800" i="3"/>
  <c r="I800" i="3"/>
  <c r="K600" i="3"/>
  <c r="F600" i="3"/>
  <c r="I600" i="3"/>
  <c r="H600" i="3"/>
  <c r="J600" i="3"/>
  <c r="K630" i="3"/>
  <c r="F630" i="3"/>
  <c r="H630" i="3"/>
  <c r="I630" i="3"/>
  <c r="J630" i="3"/>
  <c r="K445" i="3"/>
  <c r="F445" i="3"/>
  <c r="J445" i="3"/>
  <c r="I445" i="3"/>
  <c r="H445" i="3"/>
  <c r="K799" i="8"/>
  <c r="J799" i="8"/>
  <c r="J908" i="8"/>
  <c r="K908" i="8"/>
  <c r="J861" i="8"/>
  <c r="K861" i="8"/>
  <c r="I395" i="3"/>
  <c r="K395" i="3"/>
  <c r="H395" i="3"/>
  <c r="F395" i="3"/>
  <c r="J395" i="3"/>
  <c r="J808" i="8"/>
  <c r="K808" i="8"/>
  <c r="J870" i="8"/>
  <c r="K870" i="8"/>
  <c r="K697" i="8"/>
  <c r="J697" i="8"/>
  <c r="J695" i="8"/>
  <c r="K695" i="8"/>
  <c r="J818" i="8"/>
  <c r="K818" i="8"/>
  <c r="K995" i="8"/>
  <c r="J995" i="8"/>
  <c r="K900" i="3"/>
  <c r="F900" i="3"/>
  <c r="I900" i="3"/>
  <c r="J900" i="3"/>
  <c r="H900" i="3"/>
  <c r="J293" i="3"/>
  <c r="F293" i="3"/>
  <c r="K293" i="3"/>
  <c r="H293" i="3"/>
  <c r="I293" i="3"/>
  <c r="F898" i="3"/>
  <c r="H898" i="3"/>
  <c r="I898" i="3"/>
  <c r="K898" i="3"/>
  <c r="J898" i="3"/>
  <c r="I771" i="3"/>
  <c r="J771" i="3"/>
  <c r="F771" i="3"/>
  <c r="H771" i="3"/>
  <c r="K771" i="3"/>
  <c r="K810" i="8"/>
  <c r="J810" i="8"/>
  <c r="K995" i="3"/>
  <c r="F995" i="3"/>
  <c r="I995" i="3"/>
  <c r="H995" i="3"/>
  <c r="J995" i="3"/>
  <c r="K325" i="3"/>
  <c r="J325" i="3"/>
  <c r="H325" i="3"/>
  <c r="I325" i="3"/>
  <c r="F325" i="3"/>
  <c r="K816" i="8"/>
  <c r="J816" i="8"/>
  <c r="J713" i="8"/>
  <c r="K713" i="8"/>
  <c r="J472" i="3"/>
  <c r="I472" i="3"/>
  <c r="H472" i="3"/>
  <c r="F472" i="3"/>
  <c r="K472" i="3"/>
  <c r="I592" i="3"/>
  <c r="K592" i="3"/>
  <c r="J592" i="3"/>
  <c r="F592" i="3"/>
  <c r="H592" i="3"/>
  <c r="I288" i="3"/>
  <c r="K288" i="3"/>
  <c r="H288" i="3"/>
  <c r="F288" i="3"/>
  <c r="J288" i="3"/>
  <c r="J246" i="3"/>
  <c r="H246" i="3"/>
  <c r="I246" i="3"/>
  <c r="F246" i="3"/>
  <c r="K246" i="3"/>
  <c r="H280" i="3"/>
  <c r="F280" i="3"/>
  <c r="I280" i="3"/>
  <c r="J280" i="3"/>
  <c r="K280" i="3"/>
  <c r="J257" i="3"/>
  <c r="K257" i="3"/>
  <c r="I257" i="3"/>
  <c r="H257" i="3"/>
  <c r="F257" i="3"/>
  <c r="K693" i="8"/>
  <c r="J693" i="8"/>
  <c r="I476" i="3"/>
  <c r="K476" i="3"/>
  <c r="J476" i="3"/>
  <c r="F476" i="3"/>
  <c r="H476" i="3"/>
  <c r="J987" i="8"/>
  <c r="K987" i="8"/>
  <c r="J730" i="8"/>
  <c r="K730" i="8"/>
  <c r="J824" i="8"/>
  <c r="K824" i="8"/>
  <c r="K935" i="3"/>
  <c r="H935" i="3"/>
  <c r="F935" i="3"/>
  <c r="J935" i="3"/>
  <c r="I935" i="3"/>
  <c r="K356" i="3"/>
  <c r="I356" i="3"/>
  <c r="F356" i="3"/>
  <c r="H356" i="3"/>
  <c r="J356" i="3"/>
  <c r="K980" i="8"/>
  <c r="J980" i="8"/>
  <c r="J711" i="8"/>
  <c r="K711" i="8"/>
  <c r="J354" i="3"/>
  <c r="K354" i="3"/>
  <c r="F354" i="3"/>
  <c r="H354" i="3"/>
  <c r="I354" i="3"/>
  <c r="K916" i="8"/>
  <c r="J916" i="8"/>
  <c r="J970" i="8"/>
  <c r="K970" i="8"/>
  <c r="J983" i="8"/>
  <c r="K983" i="8"/>
  <c r="K728" i="3"/>
  <c r="J728" i="3"/>
  <c r="F728" i="3"/>
  <c r="H728" i="3"/>
  <c r="I728" i="3"/>
  <c r="K973" i="8"/>
  <c r="J973" i="8"/>
  <c r="K962" i="3"/>
  <c r="I962" i="3"/>
  <c r="F962" i="3"/>
  <c r="J962" i="3"/>
  <c r="H962" i="3"/>
  <c r="J655" i="3"/>
  <c r="F655" i="3"/>
  <c r="K655" i="3"/>
  <c r="I655" i="3"/>
  <c r="H655" i="3"/>
  <c r="K723" i="8"/>
  <c r="J723" i="8"/>
  <c r="J357" i="3"/>
  <c r="H357" i="3"/>
  <c r="K357" i="3"/>
  <c r="F357" i="3"/>
  <c r="I357" i="3"/>
  <c r="J769" i="8"/>
  <c r="K769" i="8"/>
  <c r="K899" i="8"/>
  <c r="J899" i="8"/>
  <c r="J734" i="8"/>
  <c r="K734" i="8"/>
  <c r="K788" i="8"/>
  <c r="J788" i="8"/>
  <c r="J864" i="3"/>
  <c r="K864" i="3"/>
  <c r="F864" i="3"/>
  <c r="H864" i="3"/>
  <c r="I864" i="3"/>
  <c r="K360" i="3"/>
  <c r="I360" i="3"/>
  <c r="F360" i="3"/>
  <c r="J360" i="3"/>
  <c r="H360" i="3"/>
  <c r="I904" i="3"/>
  <c r="F904" i="3"/>
  <c r="H904" i="3"/>
  <c r="K904" i="3"/>
  <c r="J904" i="3"/>
  <c r="K426" i="3"/>
  <c r="I426" i="3"/>
  <c r="F426" i="3"/>
  <c r="H426" i="3"/>
  <c r="J426" i="3"/>
  <c r="J275" i="3"/>
  <c r="F275" i="3"/>
  <c r="K275" i="3"/>
  <c r="I275" i="3"/>
  <c r="H275" i="3"/>
  <c r="J255" i="3"/>
  <c r="F255" i="3"/>
  <c r="H255" i="3"/>
  <c r="K255" i="3"/>
  <c r="I255" i="3"/>
  <c r="K284" i="3"/>
  <c r="J284" i="3"/>
  <c r="F284" i="3"/>
  <c r="I284" i="3"/>
  <c r="H284" i="3"/>
  <c r="J242" i="3"/>
  <c r="I242" i="3"/>
  <c r="H242" i="3"/>
  <c r="F242" i="3"/>
  <c r="K242" i="3"/>
  <c r="K832" i="8"/>
  <c r="J832" i="8"/>
  <c r="I971" i="3"/>
  <c r="F971" i="3"/>
  <c r="K971" i="3"/>
  <c r="J971" i="3"/>
  <c r="H971" i="3"/>
  <c r="K850" i="8"/>
  <c r="J850" i="8"/>
  <c r="J823" i="8"/>
  <c r="K823" i="8"/>
  <c r="J766" i="8"/>
  <c r="K766" i="8"/>
  <c r="I827" i="3"/>
  <c r="K827" i="3"/>
  <c r="F827" i="3"/>
  <c r="H827" i="3"/>
  <c r="J827" i="3"/>
  <c r="J731" i="8"/>
  <c r="K731" i="8"/>
  <c r="K831" i="8"/>
  <c r="J831" i="8"/>
  <c r="H880" i="3"/>
  <c r="I880" i="3"/>
  <c r="J880" i="3"/>
  <c r="F880" i="3"/>
  <c r="K880" i="3"/>
  <c r="J364" i="3"/>
  <c r="K364" i="3"/>
  <c r="I364" i="3"/>
  <c r="F364" i="3"/>
  <c r="H364" i="3"/>
  <c r="I925" i="3"/>
  <c r="F925" i="3"/>
  <c r="J925" i="3"/>
  <c r="H925" i="3"/>
  <c r="K925" i="3"/>
  <c r="J801" i="8"/>
  <c r="K801" i="8"/>
  <c r="K885" i="3"/>
  <c r="I885" i="3"/>
  <c r="H885" i="3"/>
  <c r="F885" i="3"/>
  <c r="J885" i="3"/>
  <c r="K895" i="3"/>
  <c r="J895" i="3"/>
  <c r="H895" i="3"/>
  <c r="I895" i="3"/>
  <c r="F895" i="3"/>
  <c r="K782" i="8"/>
  <c r="J782" i="8"/>
  <c r="J815" i="3"/>
  <c r="F815" i="3"/>
  <c r="I815" i="3"/>
  <c r="K815" i="3"/>
  <c r="H815" i="3"/>
  <c r="J396" i="3"/>
  <c r="I396" i="3"/>
  <c r="H396" i="3"/>
  <c r="F396" i="3"/>
  <c r="K396" i="3"/>
  <c r="K876" i="8"/>
  <c r="J876" i="8"/>
  <c r="I752" i="3"/>
  <c r="K752" i="3"/>
  <c r="F752" i="3"/>
  <c r="H752" i="3"/>
  <c r="J752" i="3"/>
  <c r="I240" i="3"/>
  <c r="J240" i="3"/>
  <c r="F240" i="3"/>
  <c r="H240" i="3"/>
  <c r="K240" i="3"/>
  <c r="J291" i="3"/>
  <c r="I291" i="3"/>
  <c r="H291" i="3"/>
  <c r="F291" i="3"/>
  <c r="K291" i="3"/>
  <c r="J285" i="3"/>
  <c r="K285" i="3"/>
  <c r="H285" i="3"/>
  <c r="I285" i="3"/>
  <c r="F285" i="3"/>
  <c r="K238" i="3"/>
  <c r="I238" i="3"/>
  <c r="J238" i="3"/>
  <c r="F238" i="3"/>
  <c r="H238" i="3"/>
  <c r="J253" i="3"/>
  <c r="K253" i="3"/>
  <c r="H253" i="3"/>
  <c r="I253" i="3"/>
  <c r="F253" i="3"/>
  <c r="I355" i="3"/>
  <c r="K355" i="3"/>
  <c r="F355" i="3"/>
  <c r="J355" i="3"/>
  <c r="H355" i="3"/>
  <c r="J805" i="8"/>
  <c r="K805" i="8"/>
  <c r="K990" i="8"/>
  <c r="J990" i="8"/>
  <c r="K306" i="3"/>
  <c r="J306" i="3"/>
  <c r="F306" i="3"/>
  <c r="H306" i="3"/>
  <c r="I306" i="3"/>
  <c r="K817" i="8"/>
  <c r="J817" i="8"/>
  <c r="J708" i="8"/>
  <c r="K708" i="8"/>
  <c r="K875" i="8"/>
  <c r="J875" i="8"/>
  <c r="J300" i="3"/>
  <c r="K300" i="3"/>
  <c r="F300" i="3"/>
  <c r="I300" i="3"/>
  <c r="H300" i="3"/>
  <c r="I603" i="3"/>
  <c r="J603" i="3"/>
  <c r="K603" i="3"/>
  <c r="F603" i="3"/>
  <c r="H603" i="3"/>
  <c r="J726" i="8"/>
  <c r="K726" i="8"/>
  <c r="K722" i="8"/>
  <c r="J722" i="8"/>
  <c r="K917" i="8"/>
  <c r="J917" i="8"/>
  <c r="K885" i="8"/>
  <c r="J885" i="8"/>
  <c r="I692" i="3"/>
  <c r="J692" i="3"/>
  <c r="K692" i="3"/>
  <c r="F692" i="3"/>
  <c r="H692" i="3"/>
  <c r="K936" i="3"/>
  <c r="F936" i="3"/>
  <c r="H936" i="3"/>
  <c r="I936" i="3"/>
  <c r="J936" i="3"/>
  <c r="J996" i="8"/>
  <c r="K996" i="8"/>
  <c r="K334" i="3"/>
  <c r="F334" i="3"/>
  <c r="J334" i="3"/>
  <c r="H334" i="3"/>
  <c r="I334" i="3"/>
  <c r="J741" i="8"/>
  <c r="K741" i="8"/>
  <c r="N993" i="2"/>
  <c r="H999" i="3"/>
  <c r="F999" i="3"/>
  <c r="K999" i="3"/>
  <c r="J999" i="3"/>
  <c r="I999" i="3"/>
  <c r="O993" i="2"/>
  <c r="K841" i="3"/>
  <c r="H841" i="3"/>
  <c r="I841" i="3"/>
  <c r="F841" i="3"/>
  <c r="J841" i="3"/>
  <c r="J933" i="8"/>
  <c r="K933" i="8"/>
  <c r="I466" i="3"/>
  <c r="F466" i="3"/>
  <c r="K466" i="3"/>
  <c r="J466" i="3"/>
  <c r="H466" i="3"/>
  <c r="I469" i="3"/>
  <c r="F469" i="3"/>
  <c r="K469" i="3"/>
  <c r="J469" i="3"/>
  <c r="H469" i="3"/>
  <c r="K367" i="3"/>
  <c r="I367" i="3"/>
  <c r="F367" i="3"/>
  <c r="J367" i="3"/>
  <c r="H367" i="3"/>
  <c r="I725" i="3"/>
  <c r="F725" i="3"/>
  <c r="H725" i="3"/>
  <c r="J725" i="3"/>
  <c r="K725" i="3"/>
  <c r="I371" i="3"/>
  <c r="F371" i="3"/>
  <c r="H371" i="3"/>
  <c r="K371" i="3"/>
  <c r="J371" i="3"/>
  <c r="K463" i="3"/>
  <c r="F463" i="3"/>
  <c r="I463" i="3"/>
  <c r="H463" i="3"/>
  <c r="J463" i="3"/>
  <c r="J538" i="3"/>
  <c r="F538" i="3"/>
  <c r="H538" i="3"/>
  <c r="I538" i="3"/>
  <c r="K538" i="3"/>
  <c r="F940" i="3"/>
  <c r="J940" i="3"/>
  <c r="I940" i="3"/>
  <c r="H940" i="3"/>
  <c r="K940" i="3"/>
  <c r="I593" i="3"/>
  <c r="J593" i="3"/>
  <c r="H593" i="3"/>
  <c r="K593" i="3"/>
  <c r="F593" i="3"/>
  <c r="K991" i="8"/>
  <c r="J991" i="8"/>
  <c r="K891" i="8"/>
  <c r="J891" i="8"/>
  <c r="K401" i="3"/>
  <c r="I401" i="3"/>
  <c r="H401" i="3"/>
  <c r="J401" i="3"/>
  <c r="F401" i="3"/>
  <c r="K232" i="3"/>
  <c r="I232" i="3"/>
  <c r="F232" i="3"/>
  <c r="J232" i="3"/>
  <c r="H232" i="3"/>
  <c r="J230" i="3"/>
  <c r="K230" i="3"/>
  <c r="I230" i="3"/>
  <c r="H230" i="3"/>
  <c r="F230" i="3"/>
  <c r="K287" i="3"/>
  <c r="J287" i="3"/>
  <c r="H287" i="3"/>
  <c r="F287" i="3"/>
  <c r="I287" i="3"/>
  <c r="J256" i="3"/>
  <c r="K256" i="3"/>
  <c r="I256" i="3"/>
  <c r="F256" i="3"/>
  <c r="H256" i="3"/>
  <c r="J604" i="3"/>
  <c r="K604" i="3"/>
  <c r="I604" i="3"/>
  <c r="H604" i="3"/>
  <c r="F604" i="3"/>
  <c r="J856" i="8"/>
  <c r="K856" i="8"/>
  <c r="J845" i="8"/>
  <c r="K845" i="8"/>
  <c r="K858" i="8"/>
  <c r="J858" i="8"/>
  <c r="J615" i="3"/>
  <c r="K615" i="3"/>
  <c r="I615" i="3"/>
  <c r="H615" i="3"/>
  <c r="F615" i="3"/>
  <c r="I391" i="3"/>
  <c r="F391" i="3"/>
  <c r="J391" i="3"/>
  <c r="H391" i="3"/>
  <c r="K391" i="3"/>
  <c r="K910" i="8"/>
  <c r="J910" i="8"/>
  <c r="K706" i="8"/>
  <c r="J706" i="8"/>
  <c r="I846" i="3"/>
  <c r="K846" i="3"/>
  <c r="F846" i="3"/>
  <c r="H846" i="3"/>
  <c r="J846" i="3"/>
  <c r="K986" i="3"/>
  <c r="F986" i="3"/>
  <c r="H986" i="3"/>
  <c r="J986" i="3"/>
  <c r="I986" i="3"/>
  <c r="J815" i="8"/>
  <c r="K815" i="8"/>
  <c r="F901" i="3"/>
  <c r="I901" i="3"/>
  <c r="J901" i="3"/>
  <c r="H901" i="3"/>
  <c r="K901" i="3"/>
  <c r="J841" i="8"/>
  <c r="K841" i="8"/>
  <c r="I572" i="3"/>
  <c r="J572" i="3"/>
  <c r="H572" i="3"/>
  <c r="K572" i="3"/>
  <c r="F572" i="3"/>
  <c r="J976" i="3"/>
  <c r="I976" i="3"/>
  <c r="H976" i="3"/>
  <c r="F976" i="3"/>
  <c r="K976" i="3"/>
  <c r="J327" i="3"/>
  <c r="K327" i="3"/>
  <c r="I327" i="3"/>
  <c r="F327" i="3"/>
  <c r="H327" i="3"/>
  <c r="J914" i="8"/>
  <c r="K914" i="8"/>
  <c r="K879" i="8"/>
  <c r="J879" i="8"/>
  <c r="I411" i="3"/>
  <c r="K411" i="3"/>
  <c r="J411" i="3"/>
  <c r="H411" i="3"/>
  <c r="F411" i="3"/>
  <c r="J620" i="3"/>
  <c r="F620" i="3"/>
  <c r="K620" i="3"/>
  <c r="H620" i="3"/>
  <c r="I620" i="3"/>
  <c r="K992" i="8"/>
  <c r="J992" i="8"/>
  <c r="I544" i="3"/>
  <c r="J544" i="3"/>
  <c r="F544" i="3"/>
  <c r="K544" i="3"/>
  <c r="H544" i="3"/>
  <c r="I921" i="3"/>
  <c r="K921" i="3"/>
  <c r="F921" i="3"/>
  <c r="J921" i="3"/>
  <c r="H921" i="3"/>
  <c r="J677" i="3"/>
  <c r="H677" i="3"/>
  <c r="I677" i="3"/>
  <c r="K677" i="3"/>
  <c r="F677" i="3"/>
  <c r="J663" i="3"/>
  <c r="K663" i="3"/>
  <c r="F663" i="3"/>
  <c r="I663" i="3"/>
  <c r="H663" i="3"/>
  <c r="J260" i="3"/>
  <c r="H260" i="3"/>
  <c r="F260" i="3"/>
  <c r="K260" i="3"/>
  <c r="I260" i="3"/>
  <c r="J278" i="3"/>
  <c r="K278" i="3"/>
  <c r="H278" i="3"/>
  <c r="I278" i="3"/>
  <c r="F278" i="3"/>
  <c r="K263" i="3"/>
  <c r="F263" i="3"/>
  <c r="J263" i="3"/>
  <c r="H263" i="3"/>
  <c r="I263" i="3"/>
  <c r="I261" i="3"/>
  <c r="H261" i="3"/>
  <c r="F261" i="3"/>
  <c r="J261" i="3"/>
  <c r="K261" i="3"/>
  <c r="K746" i="8"/>
  <c r="J746" i="8"/>
  <c r="J768" i="8"/>
  <c r="K768" i="8"/>
  <c r="K775" i="8"/>
  <c r="J775" i="8"/>
  <c r="J743" i="8"/>
  <c r="K743" i="8"/>
  <c r="J905" i="8"/>
  <c r="K905" i="8"/>
  <c r="J804" i="3"/>
  <c r="H804" i="3"/>
  <c r="F804" i="3"/>
  <c r="K804" i="3"/>
  <c r="I804" i="3"/>
  <c r="F547" i="3"/>
  <c r="H547" i="3"/>
  <c r="K547" i="3"/>
  <c r="J547" i="3"/>
  <c r="I547" i="3"/>
  <c r="K333" i="3"/>
  <c r="J333" i="3"/>
  <c r="I333" i="3"/>
  <c r="F333" i="3"/>
  <c r="H333" i="3"/>
  <c r="K537" i="3"/>
  <c r="J537" i="3"/>
  <c r="F537" i="3"/>
  <c r="I537" i="3"/>
  <c r="H537" i="3"/>
  <c r="J763" i="8"/>
  <c r="K763" i="8"/>
  <c r="J860" i="8"/>
  <c r="K860" i="8"/>
  <c r="J778" i="8"/>
  <c r="K778" i="8"/>
  <c r="I417" i="3"/>
  <c r="K417" i="3"/>
  <c r="J417" i="3"/>
  <c r="H417" i="3"/>
  <c r="F417" i="3"/>
  <c r="K863" i="3"/>
  <c r="J863" i="3"/>
  <c r="H863" i="3"/>
  <c r="I863" i="3"/>
  <c r="F863" i="3"/>
  <c r="J442" i="3"/>
  <c r="F442" i="3"/>
  <c r="H442" i="3"/>
  <c r="K442" i="3"/>
  <c r="I442" i="3"/>
  <c r="I390" i="3"/>
  <c r="K390" i="3"/>
  <c r="J390" i="3"/>
  <c r="F390" i="3"/>
  <c r="H390" i="3"/>
  <c r="J740" i="8"/>
  <c r="K740" i="8"/>
  <c r="I626" i="3"/>
  <c r="J626" i="3"/>
  <c r="H626" i="3"/>
  <c r="F626" i="3"/>
  <c r="K626" i="3"/>
  <c r="J965" i="8"/>
  <c r="K965" i="8"/>
  <c r="F909" i="3"/>
  <c r="K909" i="3"/>
  <c r="I909" i="3"/>
  <c r="H909" i="3"/>
  <c r="J909" i="3"/>
  <c r="K867" i="8"/>
  <c r="J867" i="8"/>
  <c r="J226" i="3"/>
  <c r="I226" i="3"/>
  <c r="K226" i="3"/>
  <c r="H226" i="3"/>
  <c r="F226" i="3"/>
  <c r="K258" i="3"/>
  <c r="I258" i="3"/>
  <c r="J258" i="3"/>
  <c r="F258" i="3"/>
  <c r="H258" i="3"/>
  <c r="J243" i="3"/>
  <c r="K243" i="3"/>
  <c r="F243" i="3"/>
  <c r="I243" i="3"/>
  <c r="H243" i="3"/>
  <c r="K290" i="3"/>
  <c r="F290" i="3"/>
  <c r="I290" i="3"/>
  <c r="H290" i="3"/>
  <c r="J290" i="3"/>
  <c r="K715" i="8"/>
  <c r="J715" i="8"/>
  <c r="J543" i="3"/>
  <c r="F543" i="3"/>
  <c r="I543" i="3"/>
  <c r="K543" i="3"/>
  <c r="H543" i="3"/>
  <c r="K994" i="3"/>
  <c r="H994" i="3"/>
  <c r="I994" i="3"/>
  <c r="F994" i="3"/>
  <c r="J994" i="3"/>
  <c r="K653" i="3"/>
  <c r="H653" i="3"/>
  <c r="J653" i="3"/>
  <c r="I653" i="3"/>
  <c r="F653" i="3"/>
  <c r="K827" i="8"/>
  <c r="J827" i="8"/>
  <c r="K924" i="8"/>
  <c r="J924" i="8"/>
  <c r="J727" i="8"/>
  <c r="K727" i="8"/>
  <c r="J941" i="8"/>
  <c r="K941" i="8"/>
  <c r="J929" i="8"/>
  <c r="K929" i="8"/>
  <c r="J597" i="3"/>
  <c r="F597" i="3"/>
  <c r="H597" i="3"/>
  <c r="K597" i="3"/>
  <c r="I597" i="3"/>
  <c r="I301" i="3"/>
  <c r="J301" i="3"/>
  <c r="K301" i="3"/>
  <c r="H301" i="3"/>
  <c r="F301" i="3"/>
  <c r="K413" i="3"/>
  <c r="J413" i="3"/>
  <c r="I413" i="3"/>
  <c r="H413" i="3"/>
  <c r="F413" i="3"/>
  <c r="J704" i="8"/>
  <c r="K704" i="8"/>
  <c r="J962" i="8"/>
  <c r="K962" i="8"/>
  <c r="J833" i="8"/>
  <c r="K833" i="8"/>
  <c r="H1001" i="3"/>
  <c r="O995" i="2"/>
  <c r="K1001" i="3"/>
  <c r="N995" i="2"/>
  <c r="F1001" i="3"/>
  <c r="J1001" i="3"/>
  <c r="I1001" i="3"/>
  <c r="K903" i="8"/>
  <c r="J903" i="8"/>
  <c r="J985" i="8"/>
  <c r="K985" i="8"/>
  <c r="K797" i="8"/>
  <c r="J797" i="8"/>
  <c r="J739" i="8"/>
  <c r="K739" i="8"/>
  <c r="J855" i="8"/>
  <c r="K855" i="8"/>
  <c r="K830" i="3"/>
  <c r="J830" i="3"/>
  <c r="F830" i="3"/>
  <c r="I830" i="3"/>
  <c r="H830" i="3"/>
  <c r="I397" i="3"/>
  <c r="J397" i="3"/>
  <c r="H397" i="3"/>
  <c r="K397" i="3"/>
  <c r="F397" i="3"/>
  <c r="K716" i="3"/>
  <c r="I716" i="3"/>
  <c r="F716" i="3"/>
  <c r="J716" i="3"/>
  <c r="H716" i="3"/>
  <c r="I596" i="3"/>
  <c r="K596" i="3"/>
  <c r="J596" i="3"/>
  <c r="H596" i="3"/>
  <c r="F596" i="3"/>
  <c r="F823" i="3"/>
  <c r="H823" i="3"/>
  <c r="J823" i="3"/>
  <c r="I823" i="3"/>
  <c r="K823" i="3"/>
  <c r="F595" i="3"/>
  <c r="J595" i="3"/>
  <c r="I595" i="3"/>
  <c r="H595" i="3"/>
  <c r="K595" i="3"/>
  <c r="J819" i="3"/>
  <c r="H819" i="3"/>
  <c r="K819" i="3"/>
  <c r="F819" i="3"/>
  <c r="I819" i="3"/>
  <c r="K998" i="3"/>
  <c r="J998" i="3"/>
  <c r="I998" i="3"/>
  <c r="F998" i="3"/>
  <c r="H998" i="3"/>
  <c r="K872" i="3"/>
  <c r="J872" i="3"/>
  <c r="H872" i="3"/>
  <c r="F872" i="3"/>
  <c r="I872" i="3"/>
  <c r="H428" i="3"/>
  <c r="J428" i="3"/>
  <c r="K428" i="3"/>
  <c r="I428" i="3"/>
  <c r="F428" i="3"/>
  <c r="K331" i="3"/>
  <c r="F331" i="3"/>
  <c r="J331" i="3"/>
  <c r="I331" i="3"/>
  <c r="H331" i="3"/>
  <c r="J617" i="3"/>
  <c r="H617" i="3"/>
  <c r="F617" i="3"/>
  <c r="K617" i="3"/>
  <c r="I617" i="3"/>
  <c r="J710" i="8"/>
  <c r="K710" i="8"/>
  <c r="J316" i="3"/>
  <c r="I316" i="3"/>
  <c r="F316" i="3"/>
  <c r="H316" i="3"/>
  <c r="K316" i="3"/>
  <c r="H406" i="3"/>
  <c r="I406" i="3"/>
  <c r="F406" i="3"/>
  <c r="J406" i="3"/>
  <c r="K406" i="3"/>
  <c r="J385" i="3"/>
  <c r="K385" i="3"/>
  <c r="I385" i="3"/>
  <c r="F385" i="3"/>
  <c r="H385" i="3"/>
  <c r="I368" i="3"/>
  <c r="F368" i="3"/>
  <c r="H368" i="3"/>
  <c r="K368" i="3"/>
  <c r="J368" i="3"/>
  <c r="K989" i="8"/>
  <c r="J989" i="8"/>
  <c r="K934" i="8"/>
  <c r="J934" i="8"/>
  <c r="K864" i="8"/>
  <c r="J864" i="8"/>
  <c r="J577" i="3"/>
  <c r="H577" i="3"/>
  <c r="K577" i="3"/>
  <c r="I577" i="3"/>
  <c r="F577" i="3"/>
  <c r="J383" i="3"/>
  <c r="H383" i="3"/>
  <c r="K383" i="3"/>
  <c r="I383" i="3"/>
  <c r="F383" i="3"/>
  <c r="K707" i="3"/>
  <c r="F707" i="3"/>
  <c r="J707" i="3"/>
  <c r="H707" i="3"/>
  <c r="I707" i="3"/>
  <c r="J928" i="8"/>
  <c r="K928" i="8"/>
  <c r="I886" i="3"/>
  <c r="J886" i="3"/>
  <c r="F886" i="3"/>
  <c r="H886" i="3"/>
  <c r="K886" i="3"/>
  <c r="K817" i="3"/>
  <c r="I817" i="3"/>
  <c r="J817" i="3"/>
  <c r="H817" i="3"/>
  <c r="F817" i="3"/>
  <c r="F941" i="3"/>
  <c r="K941" i="3"/>
  <c r="I941" i="3"/>
  <c r="H941" i="3"/>
  <c r="J941" i="3"/>
  <c r="F870" i="3"/>
  <c r="K870" i="3"/>
  <c r="H870" i="3"/>
  <c r="J870" i="3"/>
  <c r="I870" i="3"/>
  <c r="F979" i="3"/>
  <c r="K979" i="3"/>
  <c r="I979" i="3"/>
  <c r="H979" i="3"/>
  <c r="J979" i="3"/>
  <c r="K808" i="3"/>
  <c r="I808" i="3"/>
  <c r="J808" i="3"/>
  <c r="H808" i="3"/>
  <c r="F808" i="3"/>
  <c r="J915" i="8"/>
  <c r="K915" i="8"/>
  <c r="K940" i="8"/>
  <c r="J940" i="8"/>
  <c r="I404" i="3"/>
  <c r="J404" i="3"/>
  <c r="H404" i="3"/>
  <c r="K404" i="3"/>
  <c r="F404" i="3"/>
  <c r="K687" i="3"/>
  <c r="F687" i="3"/>
  <c r="I687" i="3"/>
  <c r="J687" i="3"/>
  <c r="H687" i="3"/>
  <c r="I894" i="3"/>
  <c r="H894" i="3"/>
  <c r="K894" i="3"/>
  <c r="F894" i="3"/>
  <c r="J894" i="3"/>
  <c r="J953" i="8"/>
  <c r="K953" i="8"/>
  <c r="K967" i="8"/>
  <c r="J967" i="8"/>
  <c r="J957" i="8"/>
  <c r="K957" i="8"/>
  <c r="J753" i="8"/>
  <c r="K753" i="8"/>
  <c r="K627" i="3"/>
  <c r="I627" i="3"/>
  <c r="F627" i="3"/>
  <c r="J627" i="3"/>
  <c r="H627" i="3"/>
  <c r="K820" i="8"/>
  <c r="J820" i="8"/>
  <c r="J738" i="8"/>
  <c r="K738" i="8"/>
  <c r="J844" i="8"/>
  <c r="K844" i="8"/>
  <c r="H561" i="3"/>
  <c r="J561" i="3"/>
  <c r="K561" i="3"/>
  <c r="I561" i="3"/>
  <c r="F561" i="3"/>
  <c r="K691" i="8"/>
  <c r="J691" i="8"/>
  <c r="J346" i="3"/>
  <c r="H346" i="3"/>
  <c r="I346" i="3"/>
  <c r="K346" i="3"/>
  <c r="F346" i="3"/>
  <c r="K302" i="3"/>
  <c r="I302" i="3"/>
  <c r="H302" i="3"/>
  <c r="F302" i="3"/>
  <c r="J302" i="3"/>
  <c r="K981" i="8"/>
  <c r="J981" i="8"/>
  <c r="K822" i="3"/>
  <c r="F822" i="3"/>
  <c r="H822" i="3"/>
  <c r="J822" i="3"/>
  <c r="I822" i="3"/>
  <c r="K897" i="3"/>
  <c r="J897" i="3"/>
  <c r="H897" i="3"/>
  <c r="I897" i="3"/>
  <c r="F897" i="3"/>
  <c r="K524" i="3"/>
  <c r="J524" i="3"/>
  <c r="I524" i="3"/>
  <c r="F524" i="3"/>
  <c r="H524" i="3"/>
  <c r="J791" i="8"/>
  <c r="K791" i="8"/>
  <c r="J799" i="3"/>
  <c r="I799" i="3"/>
  <c r="K799" i="3"/>
  <c r="F799" i="3"/>
  <c r="H799" i="3"/>
  <c r="J902" i="8"/>
  <c r="K902" i="8"/>
  <c r="J800" i="8"/>
  <c r="K800" i="8"/>
  <c r="K972" i="8"/>
  <c r="J972" i="8"/>
  <c r="F790" i="3"/>
  <c r="I790" i="3"/>
  <c r="J790" i="3"/>
  <c r="K790" i="3"/>
  <c r="H790" i="3"/>
  <c r="H352" i="3"/>
  <c r="I352" i="3"/>
  <c r="F352" i="3"/>
  <c r="J352" i="3"/>
  <c r="K352" i="3"/>
  <c r="H420" i="3"/>
  <c r="I420" i="3"/>
  <c r="J420" i="3"/>
  <c r="F420" i="3"/>
  <c r="K420" i="3"/>
  <c r="K937" i="8"/>
  <c r="J937" i="8"/>
  <c r="K901" i="8"/>
  <c r="J901" i="8"/>
  <c r="F896" i="3"/>
  <c r="I896" i="3"/>
  <c r="K896" i="3"/>
  <c r="J896" i="3"/>
  <c r="H896" i="3"/>
  <c r="I933" i="3"/>
  <c r="H933" i="3"/>
  <c r="K933" i="3"/>
  <c r="J933" i="3"/>
  <c r="F933" i="3"/>
  <c r="H954" i="3"/>
  <c r="F954" i="3"/>
  <c r="K954" i="3"/>
  <c r="I954" i="3"/>
  <c r="J954" i="3"/>
  <c r="I392" i="3"/>
  <c r="H392" i="3"/>
  <c r="K392" i="3"/>
  <c r="J392" i="3"/>
  <c r="F392" i="3"/>
  <c r="K379" i="3"/>
  <c r="F379" i="3"/>
  <c r="H379" i="3"/>
  <c r="I379" i="3"/>
  <c r="J379" i="3"/>
  <c r="F373" i="3"/>
  <c r="H373" i="3"/>
  <c r="K373" i="3"/>
  <c r="J373" i="3"/>
  <c r="I373" i="3"/>
  <c r="I810" i="3"/>
  <c r="J810" i="3"/>
  <c r="H810" i="3"/>
  <c r="F810" i="3"/>
  <c r="K810" i="3"/>
  <c r="K732" i="3"/>
  <c r="J732" i="3"/>
  <c r="H732" i="3"/>
  <c r="I732" i="3"/>
  <c r="F732" i="3"/>
  <c r="K633" i="3"/>
  <c r="I633" i="3"/>
  <c r="F633" i="3"/>
  <c r="J633" i="3"/>
  <c r="H633" i="3"/>
  <c r="I548" i="3"/>
  <c r="F548" i="3"/>
  <c r="J548" i="3"/>
  <c r="H548" i="3"/>
  <c r="K548" i="3"/>
  <c r="I467" i="3"/>
  <c r="K467" i="3"/>
  <c r="F467" i="3"/>
  <c r="J467" i="3"/>
  <c r="H467" i="3"/>
  <c r="K329" i="3"/>
  <c r="F329" i="3"/>
  <c r="J329" i="3"/>
  <c r="H329" i="3"/>
  <c r="I329" i="3"/>
  <c r="K741" i="3"/>
  <c r="F741" i="3"/>
  <c r="J741" i="3"/>
  <c r="H741" i="3"/>
  <c r="I741" i="3"/>
  <c r="F422" i="3"/>
  <c r="J422" i="3"/>
  <c r="I422" i="3"/>
  <c r="H422" i="3"/>
  <c r="K422" i="3"/>
  <c r="J985" i="3"/>
  <c r="H985" i="3"/>
  <c r="F985" i="3"/>
  <c r="I985" i="3"/>
  <c r="K985" i="3"/>
  <c r="H565" i="3"/>
  <c r="F565" i="3"/>
  <c r="I565" i="3"/>
  <c r="K565" i="3"/>
  <c r="J565" i="3"/>
  <c r="I813" i="3"/>
  <c r="F813" i="3"/>
  <c r="H813" i="3"/>
  <c r="K813" i="3"/>
  <c r="J813" i="3"/>
  <c r="J448" i="3"/>
  <c r="F448" i="3"/>
  <c r="H448" i="3"/>
  <c r="K448" i="3"/>
  <c r="I448" i="3"/>
  <c r="J654" i="3"/>
  <c r="I654" i="3"/>
  <c r="H654" i="3"/>
  <c r="F654" i="3"/>
  <c r="K654" i="3"/>
  <c r="I918" i="3"/>
  <c r="H918" i="3"/>
  <c r="F918" i="3"/>
  <c r="K918" i="3"/>
  <c r="J918" i="3"/>
  <c r="H968" i="3"/>
  <c r="K968" i="3"/>
  <c r="F968" i="3"/>
  <c r="J968" i="3"/>
  <c r="I968" i="3"/>
  <c r="J414" i="3"/>
  <c r="K414" i="3"/>
  <c r="H414" i="3"/>
  <c r="I414" i="3"/>
  <c r="F414" i="3"/>
  <c r="J781" i="3"/>
  <c r="F781" i="3"/>
  <c r="I781" i="3"/>
  <c r="H781" i="3"/>
  <c r="K781" i="3"/>
  <c r="I553" i="3"/>
  <c r="K553" i="3"/>
  <c r="F553" i="3"/>
  <c r="H553" i="3"/>
  <c r="J553" i="3"/>
  <c r="I877" i="3"/>
  <c r="J877" i="3"/>
  <c r="H877" i="3"/>
  <c r="K877" i="3"/>
  <c r="F877" i="3"/>
  <c r="J732" i="8"/>
  <c r="K732" i="8"/>
  <c r="J882" i="8"/>
  <c r="K882" i="8"/>
  <c r="I650" i="3"/>
  <c r="J650" i="3"/>
  <c r="F650" i="3"/>
  <c r="K650" i="3"/>
  <c r="H650" i="3"/>
  <c r="K328" i="3"/>
  <c r="F328" i="3"/>
  <c r="J328" i="3"/>
  <c r="I328" i="3"/>
  <c r="H328" i="3"/>
  <c r="I738" i="3"/>
  <c r="H738" i="3"/>
  <c r="F738" i="3"/>
  <c r="J738" i="3"/>
  <c r="K738" i="3"/>
  <c r="F848" i="3"/>
  <c r="K848" i="3"/>
  <c r="J848" i="3"/>
  <c r="H848" i="3"/>
  <c r="I848" i="3"/>
  <c r="I917" i="3"/>
  <c r="K917" i="3"/>
  <c r="J917" i="3"/>
  <c r="H917" i="3"/>
  <c r="F917" i="3"/>
  <c r="J839" i="3"/>
  <c r="K839" i="3"/>
  <c r="I839" i="3"/>
  <c r="H839" i="3"/>
  <c r="F839" i="3"/>
  <c r="J584" i="3"/>
  <c r="H584" i="3"/>
  <c r="K584" i="3"/>
  <c r="F584" i="3"/>
  <c r="I584" i="3"/>
  <c r="I806" i="3"/>
  <c r="J806" i="3"/>
  <c r="K806" i="3"/>
  <c r="F806" i="3"/>
  <c r="H806" i="3"/>
  <c r="H868" i="3"/>
  <c r="I868" i="3"/>
  <c r="K868" i="3"/>
  <c r="J868" i="3"/>
  <c r="F868" i="3"/>
  <c r="J480" i="3"/>
  <c r="F480" i="3"/>
  <c r="I480" i="3"/>
  <c r="H480" i="3"/>
  <c r="K480" i="3"/>
  <c r="H907" i="3"/>
  <c r="I907" i="3"/>
  <c r="J907" i="3"/>
  <c r="K907" i="3"/>
  <c r="F907" i="3"/>
  <c r="J892" i="3"/>
  <c r="F892" i="3"/>
  <c r="I892" i="3"/>
  <c r="K892" i="3"/>
  <c r="H892" i="3"/>
  <c r="I842" i="3"/>
  <c r="F842" i="3"/>
  <c r="J842" i="3"/>
  <c r="H842" i="3"/>
  <c r="K842" i="3"/>
  <c r="J574" i="3"/>
  <c r="K574" i="3"/>
  <c r="H574" i="3"/>
  <c r="I574" i="3"/>
  <c r="F574" i="3"/>
  <c r="K706" i="3"/>
  <c r="F706" i="3"/>
  <c r="J706" i="3"/>
  <c r="I706" i="3"/>
  <c r="H706" i="3"/>
  <c r="K787" i="3"/>
  <c r="F787" i="3"/>
  <c r="I787" i="3"/>
  <c r="J787" i="3"/>
  <c r="H787" i="3"/>
  <c r="K828" i="8"/>
  <c r="J828" i="8"/>
  <c r="I339" i="3"/>
  <c r="H339" i="3"/>
  <c r="J339" i="3"/>
  <c r="F339" i="3"/>
  <c r="K339" i="3"/>
  <c r="H690" i="3"/>
  <c r="K690" i="3"/>
  <c r="I690" i="3"/>
  <c r="J690" i="3"/>
  <c r="F690" i="3"/>
  <c r="K859" i="8"/>
  <c r="J859" i="8"/>
  <c r="J890" i="8"/>
  <c r="K890" i="8"/>
  <c r="K554" i="3"/>
  <c r="H554" i="3"/>
  <c r="J554" i="3"/>
  <c r="I554" i="3"/>
  <c r="F554" i="3"/>
  <c r="I856" i="3"/>
  <c r="K856" i="3"/>
  <c r="H856" i="3"/>
  <c r="F856" i="3"/>
  <c r="J856" i="3"/>
  <c r="H658" i="3"/>
  <c r="K658" i="3"/>
  <c r="F658" i="3"/>
  <c r="J658" i="3"/>
  <c r="I658" i="3"/>
  <c r="K895" i="8"/>
  <c r="J895" i="8"/>
  <c r="K854" i="8"/>
  <c r="J854" i="8"/>
  <c r="K424" i="3"/>
  <c r="H424" i="3"/>
  <c r="J424" i="3"/>
  <c r="I424" i="3"/>
  <c r="F424" i="3"/>
  <c r="F828" i="3"/>
  <c r="K828" i="3"/>
  <c r="I828" i="3"/>
  <c r="H828" i="3"/>
  <c r="J828" i="3"/>
  <c r="F932" i="3"/>
  <c r="I932" i="3"/>
  <c r="J932" i="3"/>
  <c r="H932" i="3"/>
  <c r="K932" i="3"/>
  <c r="I315" i="3"/>
  <c r="J315" i="3"/>
  <c r="F315" i="3"/>
  <c r="H315" i="3"/>
  <c r="K315" i="3"/>
  <c r="I457" i="3"/>
  <c r="J457" i="3"/>
  <c r="F457" i="3"/>
  <c r="H457" i="3"/>
  <c r="K457" i="3"/>
  <c r="K552" i="3"/>
  <c r="J552" i="3"/>
  <c r="H552" i="3"/>
  <c r="F552" i="3"/>
  <c r="I552" i="3"/>
  <c r="I638" i="3"/>
  <c r="F638" i="3"/>
  <c r="K638" i="3"/>
  <c r="H638" i="3"/>
  <c r="J638" i="3"/>
  <c r="F398" i="3"/>
  <c r="H398" i="3"/>
  <c r="J398" i="3"/>
  <c r="K398" i="3"/>
  <c r="I398" i="3"/>
  <c r="K944" i="8"/>
  <c r="J944" i="8"/>
  <c r="J735" i="8"/>
  <c r="K735" i="8"/>
  <c r="I365" i="3"/>
  <c r="K365" i="3"/>
  <c r="J365" i="3"/>
  <c r="F365" i="3"/>
  <c r="H365" i="3"/>
  <c r="J460" i="3"/>
  <c r="I460" i="3"/>
  <c r="F460" i="3"/>
  <c r="H460" i="3"/>
  <c r="K460" i="3"/>
  <c r="I923" i="3"/>
  <c r="H923" i="3"/>
  <c r="J923" i="3"/>
  <c r="K923" i="3"/>
  <c r="F923" i="3"/>
  <c r="K752" i="8"/>
  <c r="J752" i="8"/>
  <c r="J918" i="8"/>
  <c r="K918" i="8"/>
  <c r="K755" i="8"/>
  <c r="J755" i="8"/>
  <c r="K921" i="8"/>
  <c r="J921" i="8"/>
  <c r="K745" i="8"/>
  <c r="J745" i="8"/>
  <c r="I585" i="3"/>
  <c r="J585" i="3"/>
  <c r="F585" i="3"/>
  <c r="K585" i="3"/>
  <c r="H585" i="3"/>
  <c r="F946" i="3"/>
  <c r="J946" i="3"/>
  <c r="H946" i="3"/>
  <c r="K946" i="3"/>
  <c r="I946" i="3"/>
  <c r="K737" i="8"/>
  <c r="J737" i="8"/>
  <c r="J337" i="3"/>
  <c r="K337" i="3"/>
  <c r="I337" i="3"/>
  <c r="F337" i="3"/>
  <c r="H337" i="3"/>
  <c r="J781" i="8"/>
  <c r="K781" i="8"/>
  <c r="K542" i="3"/>
  <c r="J542" i="3"/>
  <c r="H542" i="3"/>
  <c r="F542" i="3"/>
  <c r="I542" i="3"/>
  <c r="K878" i="8"/>
  <c r="J878" i="8"/>
  <c r="J865" i="8"/>
  <c r="K865" i="8"/>
  <c r="K838" i="8"/>
  <c r="J838" i="8"/>
  <c r="K869" i="8"/>
  <c r="J869" i="8"/>
  <c r="K939" i="8"/>
  <c r="J939" i="8"/>
  <c r="J751" i="3"/>
  <c r="H751" i="3"/>
  <c r="I751" i="3"/>
  <c r="F751" i="3"/>
  <c r="K751" i="3"/>
  <c r="J943" i="8"/>
  <c r="K943" i="8"/>
  <c r="K720" i="8"/>
  <c r="J720" i="8"/>
  <c r="K945" i="8"/>
  <c r="J945" i="8"/>
  <c r="J887" i="8"/>
  <c r="K887" i="8"/>
  <c r="H878" i="3"/>
  <c r="K878" i="3"/>
  <c r="I878" i="3"/>
  <c r="F878" i="3"/>
  <c r="J878" i="3"/>
  <c r="J794" i="8"/>
  <c r="K794" i="8"/>
  <c r="J394" i="3"/>
  <c r="K394" i="3"/>
  <c r="F394" i="3"/>
  <c r="H394" i="3"/>
  <c r="I394" i="3"/>
  <c r="I928" i="3"/>
  <c r="K928" i="3"/>
  <c r="F928" i="3"/>
  <c r="J928" i="3"/>
  <c r="H928" i="3"/>
  <c r="K569" i="3"/>
  <c r="F569" i="3"/>
  <c r="H569" i="3"/>
  <c r="I569" i="3"/>
  <c r="J569" i="3"/>
  <c r="I323" i="3"/>
  <c r="K323" i="3"/>
  <c r="F323" i="3"/>
  <c r="J323" i="3"/>
  <c r="H323" i="3"/>
  <c r="J999" i="8"/>
  <c r="K999" i="8"/>
  <c r="I722" i="3"/>
  <c r="F722" i="3"/>
  <c r="J722" i="3"/>
  <c r="K722" i="3"/>
  <c r="H722" i="3"/>
  <c r="H988" i="3"/>
  <c r="I988" i="3"/>
  <c r="F988" i="3"/>
  <c r="K988" i="3"/>
  <c r="J988" i="3"/>
  <c r="K631" i="3"/>
  <c r="H631" i="3"/>
  <c r="J631" i="3"/>
  <c r="I631" i="3"/>
  <c r="F631" i="3"/>
  <c r="J366" i="3"/>
  <c r="I366" i="3"/>
  <c r="F366" i="3"/>
  <c r="H366" i="3"/>
  <c r="K366" i="3"/>
  <c r="K376" i="3"/>
  <c r="J376" i="3"/>
  <c r="H376" i="3"/>
  <c r="F376" i="3"/>
  <c r="I376" i="3"/>
  <c r="J979" i="8"/>
  <c r="K979" i="8"/>
  <c r="K669" i="3"/>
  <c r="J669" i="3"/>
  <c r="F669" i="3"/>
  <c r="I669" i="3"/>
  <c r="H669" i="3"/>
  <c r="K991" i="3"/>
  <c r="I991" i="3"/>
  <c r="H991" i="3"/>
  <c r="F991" i="3"/>
  <c r="J991" i="3"/>
  <c r="K791" i="3"/>
  <c r="H791" i="3"/>
  <c r="I791" i="3"/>
  <c r="J791" i="3"/>
  <c r="F791" i="3"/>
  <c r="J851" i="3"/>
  <c r="I851" i="3"/>
  <c r="K851" i="3"/>
  <c r="H851" i="3"/>
  <c r="F851" i="3"/>
  <c r="K802" i="8"/>
  <c r="J802" i="8"/>
  <c r="J974" i="8"/>
  <c r="K974" i="8"/>
  <c r="J709" i="8"/>
  <c r="K709" i="8"/>
  <c r="I636" i="3"/>
  <c r="J636" i="3"/>
  <c r="F636" i="3"/>
  <c r="K636" i="3"/>
  <c r="H636" i="3"/>
  <c r="K462" i="3"/>
  <c r="F462" i="3"/>
  <c r="J462" i="3"/>
  <c r="H462" i="3"/>
  <c r="I462" i="3"/>
  <c r="J845" i="3"/>
  <c r="K845" i="3"/>
  <c r="I845" i="3"/>
  <c r="F845" i="3"/>
  <c r="H845" i="3"/>
  <c r="J916" i="3"/>
  <c r="K916" i="3"/>
  <c r="I916" i="3"/>
  <c r="H916" i="3"/>
  <c r="F916" i="3"/>
  <c r="H703" i="3"/>
  <c r="F703" i="3"/>
  <c r="I703" i="3"/>
  <c r="K703" i="3"/>
  <c r="J703" i="3"/>
  <c r="J803" i="3"/>
  <c r="H803" i="3"/>
  <c r="F803" i="3"/>
  <c r="K803" i="3"/>
  <c r="I803" i="3"/>
  <c r="K348" i="3"/>
  <c r="F348" i="3"/>
  <c r="J348" i="3"/>
  <c r="I348" i="3"/>
  <c r="H348" i="3"/>
  <c r="I473" i="3"/>
  <c r="K473" i="3"/>
  <c r="J473" i="3"/>
  <c r="H473" i="3"/>
  <c r="F473" i="3"/>
  <c r="F883" i="3"/>
  <c r="I883" i="3"/>
  <c r="J883" i="3"/>
  <c r="K883" i="3"/>
  <c r="H883" i="3"/>
  <c r="F1000" i="3"/>
  <c r="J1000" i="3"/>
  <c r="H1000" i="3"/>
  <c r="N994" i="2"/>
  <c r="I1000" i="3"/>
  <c r="O994" i="2"/>
  <c r="K1000" i="3"/>
  <c r="F734" i="3"/>
  <c r="I734" i="3"/>
  <c r="K734" i="3"/>
  <c r="H734" i="3"/>
  <c r="J734" i="3"/>
  <c r="K470" i="3"/>
  <c r="F470" i="3"/>
  <c r="J470" i="3"/>
  <c r="H470" i="3"/>
  <c r="I470" i="3"/>
  <c r="J793" i="3"/>
  <c r="K793" i="3"/>
  <c r="H793" i="3"/>
  <c r="F793" i="3"/>
  <c r="I793" i="3"/>
  <c r="I492" i="3"/>
  <c r="F492" i="3"/>
  <c r="J492" i="3"/>
  <c r="K492" i="3"/>
  <c r="H492" i="3"/>
  <c r="I938" i="3"/>
  <c r="F938" i="3"/>
  <c r="H938" i="3"/>
  <c r="J938" i="3"/>
  <c r="K938" i="3"/>
  <c r="K675" i="3"/>
  <c r="F675" i="3"/>
  <c r="H675" i="3"/>
  <c r="J675" i="3"/>
  <c r="I675" i="3"/>
  <c r="K453" i="3"/>
  <c r="I453" i="3"/>
  <c r="J453" i="3"/>
  <c r="H453" i="3"/>
  <c r="F453" i="3"/>
  <c r="J801" i="3"/>
  <c r="I801" i="3"/>
  <c r="K801" i="3"/>
  <c r="H801" i="3"/>
  <c r="F801" i="3"/>
  <c r="J759" i="8"/>
  <c r="K759" i="8"/>
  <c r="K629" i="3"/>
  <c r="H629" i="3"/>
  <c r="J629" i="3"/>
  <c r="F629" i="3"/>
  <c r="I629" i="3"/>
  <c r="K612" i="3"/>
  <c r="I612" i="3"/>
  <c r="H612" i="3"/>
  <c r="J612" i="3"/>
  <c r="F612" i="3"/>
  <c r="J500" i="3"/>
  <c r="F500" i="3"/>
  <c r="H500" i="3"/>
  <c r="K500" i="3"/>
  <c r="I500" i="3"/>
  <c r="J996" i="3"/>
  <c r="K996" i="3"/>
  <c r="F996" i="3"/>
  <c r="I996" i="3"/>
  <c r="H996" i="3"/>
  <c r="J613" i="3"/>
  <c r="I613" i="3"/>
  <c r="H613" i="3"/>
  <c r="F613" i="3"/>
  <c r="K613" i="3"/>
  <c r="I739" i="3"/>
  <c r="H739" i="3"/>
  <c r="F739" i="3"/>
  <c r="J739" i="3"/>
  <c r="K739" i="3"/>
  <c r="F855" i="3"/>
  <c r="H855" i="3"/>
  <c r="I855" i="3"/>
  <c r="J855" i="3"/>
  <c r="K855" i="3"/>
  <c r="J512" i="3"/>
  <c r="K512" i="3"/>
  <c r="F512" i="3"/>
  <c r="H512" i="3"/>
  <c r="I512" i="3"/>
  <c r="I745" i="3"/>
  <c r="H745" i="3"/>
  <c r="J745" i="3"/>
  <c r="F745" i="3"/>
  <c r="K745" i="3"/>
  <c r="J911" i="3"/>
  <c r="F911" i="3"/>
  <c r="H911" i="3"/>
  <c r="K911" i="3"/>
  <c r="I911" i="3"/>
  <c r="K861" i="3"/>
  <c r="F861" i="3"/>
  <c r="H861" i="3"/>
  <c r="I861" i="3"/>
  <c r="J861" i="3"/>
  <c r="H697" i="3"/>
  <c r="F697" i="3"/>
  <c r="J697" i="3"/>
  <c r="K697" i="3"/>
  <c r="I697" i="3"/>
  <c r="J959" i="3"/>
  <c r="F959" i="3"/>
  <c r="I959" i="3"/>
  <c r="K959" i="3"/>
  <c r="H959" i="3"/>
  <c r="J557" i="3"/>
  <c r="F557" i="3"/>
  <c r="K557" i="3"/>
  <c r="H557" i="3"/>
  <c r="I557" i="3"/>
  <c r="K482" i="3"/>
  <c r="H482" i="3"/>
  <c r="I482" i="3"/>
  <c r="F482" i="3"/>
  <c r="J482" i="3"/>
  <c r="F715" i="3"/>
  <c r="H715" i="3"/>
  <c r="K715" i="3"/>
  <c r="I715" i="3"/>
  <c r="J715" i="3"/>
  <c r="H506" i="3"/>
  <c r="F506" i="3"/>
  <c r="J506" i="3"/>
  <c r="I506" i="3"/>
  <c r="K506" i="3"/>
  <c r="J664" i="3"/>
  <c r="H664" i="3"/>
  <c r="K664" i="3"/>
  <c r="F664" i="3"/>
  <c r="I664" i="3"/>
  <c r="I607" i="3"/>
  <c r="K607" i="3"/>
  <c r="H607" i="3"/>
  <c r="J607" i="3"/>
  <c r="F607" i="3"/>
  <c r="K783" i="8"/>
  <c r="J783" i="8"/>
  <c r="K830" i="8"/>
  <c r="J830" i="8"/>
  <c r="K892" i="8"/>
  <c r="J892" i="8"/>
  <c r="I560" i="3"/>
  <c r="K560" i="3"/>
  <c r="H560" i="3"/>
  <c r="F560" i="3"/>
  <c r="J560" i="3"/>
  <c r="K423" i="3"/>
  <c r="H423" i="3"/>
  <c r="J423" i="3"/>
  <c r="I423" i="3"/>
  <c r="F423" i="3"/>
  <c r="J954" i="8"/>
  <c r="K954" i="8"/>
  <c r="J853" i="8"/>
  <c r="K853" i="8"/>
  <c r="J884" i="8"/>
  <c r="K884" i="8"/>
  <c r="J686" i="3"/>
  <c r="K686" i="3"/>
  <c r="H686" i="3"/>
  <c r="I686" i="3"/>
  <c r="F686" i="3"/>
  <c r="J883" i="8"/>
  <c r="K883" i="8"/>
  <c r="H358" i="3"/>
  <c r="J358" i="3"/>
  <c r="K358" i="3"/>
  <c r="I358" i="3"/>
  <c r="F358" i="3"/>
  <c r="J458" i="3"/>
  <c r="K458" i="3"/>
  <c r="I458" i="3"/>
  <c r="H458" i="3"/>
  <c r="F458" i="3"/>
  <c r="H701" i="3"/>
  <c r="J701" i="3"/>
  <c r="K701" i="3"/>
  <c r="F701" i="3"/>
  <c r="I701" i="3"/>
  <c r="I973" i="3"/>
  <c r="J973" i="3"/>
  <c r="H973" i="3"/>
  <c r="K973" i="3"/>
  <c r="F973" i="3"/>
  <c r="K531" i="3"/>
  <c r="F531" i="3"/>
  <c r="J531" i="3"/>
  <c r="I531" i="3"/>
  <c r="H531" i="3"/>
  <c r="I945" i="3"/>
  <c r="J945" i="3"/>
  <c r="K945" i="3"/>
  <c r="F945" i="3"/>
  <c r="H945" i="3"/>
  <c r="K717" i="8"/>
  <c r="J717" i="8"/>
  <c r="H340" i="3"/>
  <c r="F340" i="3"/>
  <c r="J340" i="3"/>
  <c r="K340" i="3"/>
  <c r="I340" i="3"/>
  <c r="I489" i="3"/>
  <c r="J489" i="3"/>
  <c r="F489" i="3"/>
  <c r="H489" i="3"/>
  <c r="K489" i="3"/>
  <c r="I876" i="3"/>
  <c r="K876" i="3"/>
  <c r="H876" i="3"/>
  <c r="F876" i="3"/>
  <c r="J876" i="3"/>
  <c r="J725" i="8"/>
  <c r="K725" i="8"/>
  <c r="K777" i="8"/>
  <c r="J777" i="8"/>
  <c r="J321" i="3"/>
  <c r="F321" i="3"/>
  <c r="K321" i="3"/>
  <c r="H321" i="3"/>
  <c r="I321" i="3"/>
  <c r="K483" i="3"/>
  <c r="H483" i="3"/>
  <c r="I483" i="3"/>
  <c r="J483" i="3"/>
  <c r="F483" i="3"/>
  <c r="J344" i="3"/>
  <c r="K344" i="3"/>
  <c r="I344" i="3"/>
  <c r="F344" i="3"/>
  <c r="H344" i="3"/>
  <c r="J618" i="3"/>
  <c r="I618" i="3"/>
  <c r="H618" i="3"/>
  <c r="K618" i="3"/>
  <c r="F618" i="3"/>
  <c r="J959" i="8"/>
  <c r="K959" i="8"/>
  <c r="J976" i="8"/>
  <c r="K976" i="8"/>
  <c r="K599" i="3"/>
  <c r="J599" i="3"/>
  <c r="I599" i="3"/>
  <c r="H599" i="3"/>
  <c r="F599" i="3"/>
  <c r="F757" i="3"/>
  <c r="J757" i="3"/>
  <c r="K757" i="3"/>
  <c r="I757" i="3"/>
  <c r="H757" i="3"/>
  <c r="K580" i="3"/>
  <c r="J580" i="3"/>
  <c r="F580" i="3"/>
  <c r="I580" i="3"/>
  <c r="H580" i="3"/>
  <c r="J696" i="8"/>
  <c r="K696" i="8"/>
  <c r="J988" i="8"/>
  <c r="K988" i="8"/>
  <c r="F671" i="3"/>
  <c r="H671" i="3"/>
  <c r="I671" i="3"/>
  <c r="J671" i="3"/>
  <c r="K671" i="3"/>
  <c r="K387" i="3"/>
  <c r="J387" i="3"/>
  <c r="I387" i="3"/>
  <c r="H387" i="3"/>
  <c r="F387" i="3"/>
  <c r="K742" i="3"/>
  <c r="F742" i="3"/>
  <c r="I742" i="3"/>
  <c r="H742" i="3"/>
  <c r="J742" i="3"/>
  <c r="H950" i="3"/>
  <c r="K950" i="3"/>
  <c r="I950" i="3"/>
  <c r="F950" i="3"/>
  <c r="J950" i="3"/>
  <c r="J692" i="8"/>
  <c r="K692" i="8"/>
  <c r="J936" i="8"/>
  <c r="K936" i="8"/>
  <c r="K866" i="8"/>
  <c r="J866" i="8"/>
  <c r="J342" i="3"/>
  <c r="K342" i="3"/>
  <c r="F342" i="3"/>
  <c r="I342" i="3"/>
  <c r="H342" i="3"/>
  <c r="K807" i="8"/>
  <c r="J807" i="8"/>
  <c r="K498" i="3"/>
  <c r="H498" i="3"/>
  <c r="I498" i="3"/>
  <c r="J498" i="3"/>
  <c r="F498" i="3"/>
  <c r="F418" i="3"/>
  <c r="K418" i="3"/>
  <c r="J418" i="3"/>
  <c r="I418" i="3"/>
  <c r="H418" i="3"/>
  <c r="J774" i="3"/>
  <c r="I774" i="3"/>
  <c r="K774" i="3"/>
  <c r="F774" i="3"/>
  <c r="H774" i="3"/>
  <c r="K814" i="8"/>
  <c r="J814" i="8"/>
  <c r="I857" i="3"/>
  <c r="F857" i="3"/>
  <c r="H857" i="3"/>
  <c r="J857" i="3"/>
  <c r="K857" i="3"/>
  <c r="J601" i="3"/>
  <c r="F601" i="3"/>
  <c r="K601" i="3"/>
  <c r="H601" i="3"/>
  <c r="I601" i="3"/>
  <c r="F871" i="3"/>
  <c r="H871" i="3"/>
  <c r="J871" i="3"/>
  <c r="K871" i="3"/>
  <c r="I871" i="3"/>
  <c r="K700" i="3"/>
  <c r="I700" i="3"/>
  <c r="F700" i="3"/>
  <c r="J700" i="3"/>
  <c r="H700" i="3"/>
  <c r="K770" i="8"/>
  <c r="J770" i="8"/>
  <c r="K733" i="3"/>
  <c r="I733" i="3"/>
  <c r="H733" i="3"/>
  <c r="F733" i="3"/>
  <c r="J733" i="3"/>
  <c r="H399" i="3"/>
  <c r="F399" i="3"/>
  <c r="J399" i="3"/>
  <c r="K399" i="3"/>
  <c r="I399" i="3"/>
  <c r="I696" i="3"/>
  <c r="J696" i="3"/>
  <c r="F696" i="3"/>
  <c r="K696" i="3"/>
  <c r="H696" i="3"/>
  <c r="F456" i="3"/>
  <c r="K456" i="3"/>
  <c r="I456" i="3"/>
  <c r="H456" i="3"/>
  <c r="J456" i="3"/>
  <c r="J912" i="3"/>
  <c r="H912" i="3"/>
  <c r="I912" i="3"/>
  <c r="K912" i="3"/>
  <c r="F912" i="3"/>
  <c r="J478" i="3"/>
  <c r="F478" i="3"/>
  <c r="I478" i="3"/>
  <c r="K478" i="3"/>
  <c r="H478" i="3"/>
  <c r="J961" i="3"/>
  <c r="F961" i="3"/>
  <c r="K961" i="3"/>
  <c r="I961" i="3"/>
  <c r="H961" i="3"/>
  <c r="H948" i="3"/>
  <c r="K948" i="3"/>
  <c r="F948" i="3"/>
  <c r="J948" i="3"/>
  <c r="I948" i="3"/>
  <c r="J509" i="3"/>
  <c r="F509" i="3"/>
  <c r="I509" i="3"/>
  <c r="K509" i="3"/>
  <c r="H509" i="3"/>
  <c r="H965" i="3"/>
  <c r="F965" i="3"/>
  <c r="I965" i="3"/>
  <c r="K965" i="3"/>
  <c r="J965" i="3"/>
  <c r="H766" i="3"/>
  <c r="K766" i="3"/>
  <c r="I766" i="3"/>
  <c r="F766" i="3"/>
  <c r="J766" i="3"/>
  <c r="H884" i="3"/>
  <c r="I884" i="3"/>
  <c r="F884" i="3"/>
  <c r="J884" i="3"/>
  <c r="K884" i="3"/>
  <c r="I747" i="3"/>
  <c r="K747" i="3"/>
  <c r="H747" i="3"/>
  <c r="J747" i="3"/>
  <c r="F747" i="3"/>
  <c r="K322" i="3"/>
  <c r="I322" i="3"/>
  <c r="J322" i="3"/>
  <c r="F322" i="3"/>
  <c r="H322" i="3"/>
  <c r="H960" i="3"/>
  <c r="F960" i="3"/>
  <c r="I960" i="3"/>
  <c r="J960" i="3"/>
  <c r="K960" i="3"/>
  <c r="K708" i="3"/>
  <c r="I708" i="3"/>
  <c r="J708" i="3"/>
  <c r="H708" i="3"/>
  <c r="F708" i="3"/>
  <c r="I516" i="3"/>
  <c r="K516" i="3"/>
  <c r="J516" i="3"/>
  <c r="H516" i="3"/>
  <c r="F516" i="3"/>
  <c r="J660" i="3"/>
  <c r="F660" i="3"/>
  <c r="I660" i="3"/>
  <c r="K660" i="3"/>
  <c r="H660" i="3"/>
  <c r="F441" i="3"/>
  <c r="J441" i="3"/>
  <c r="I441" i="3"/>
  <c r="H441" i="3"/>
  <c r="K441" i="3"/>
  <c r="I412" i="3"/>
  <c r="K412" i="3"/>
  <c r="J412" i="3"/>
  <c r="H412" i="3"/>
  <c r="F412" i="3"/>
  <c r="J534" i="3"/>
  <c r="H534" i="3"/>
  <c r="K534" i="3"/>
  <c r="F534" i="3"/>
  <c r="I534" i="3"/>
  <c r="F474" i="3"/>
  <c r="K474" i="3"/>
  <c r="J474" i="3"/>
  <c r="H474" i="3"/>
  <c r="I474" i="3"/>
  <c r="F486" i="3"/>
  <c r="I486" i="3"/>
  <c r="K486" i="3"/>
  <c r="H486" i="3"/>
  <c r="J486" i="3"/>
  <c r="H750" i="3"/>
  <c r="F750" i="3"/>
  <c r="I750" i="3"/>
  <c r="J750" i="3"/>
  <c r="K750" i="3"/>
  <c r="J625" i="3"/>
  <c r="F625" i="3"/>
  <c r="I625" i="3"/>
  <c r="H625" i="3"/>
  <c r="K625" i="3"/>
  <c r="K606" i="3"/>
  <c r="H606" i="3"/>
  <c r="F606" i="3"/>
  <c r="I606" i="3"/>
  <c r="J606" i="3"/>
  <c r="J753" i="3"/>
  <c r="H753" i="3"/>
  <c r="F753" i="3"/>
  <c r="K753" i="3"/>
  <c r="I753" i="3"/>
  <c r="K755" i="3"/>
  <c r="I755" i="3"/>
  <c r="F755" i="3"/>
  <c r="H755" i="3"/>
  <c r="J755" i="3"/>
  <c r="J915" i="3"/>
  <c r="K915" i="3"/>
  <c r="F915" i="3"/>
  <c r="H915" i="3"/>
  <c r="I915" i="3"/>
  <c r="I931" i="3"/>
  <c r="H931" i="3"/>
  <c r="F931" i="3"/>
  <c r="J931" i="3"/>
  <c r="K931" i="3"/>
  <c r="J975" i="3"/>
  <c r="F975" i="3"/>
  <c r="I975" i="3"/>
  <c r="H975" i="3"/>
  <c r="K975" i="3"/>
  <c r="K303" i="3"/>
  <c r="I303" i="3"/>
  <c r="F303" i="3"/>
  <c r="J303" i="3"/>
  <c r="H303" i="3"/>
  <c r="J805" i="3"/>
  <c r="H805" i="3"/>
  <c r="K805" i="3"/>
  <c r="F805" i="3"/>
  <c r="I805" i="3"/>
  <c r="K318" i="3"/>
  <c r="F318" i="3"/>
  <c r="I318" i="3"/>
  <c r="J318" i="3"/>
  <c r="H318" i="3"/>
  <c r="I802" i="3"/>
  <c r="F802" i="3"/>
  <c r="K802" i="3"/>
  <c r="H802" i="3"/>
  <c r="J802" i="3"/>
  <c r="K762" i="8"/>
  <c r="J762" i="8"/>
  <c r="J866" i="3"/>
  <c r="I866" i="3"/>
  <c r="K866" i="3"/>
  <c r="H866" i="3"/>
  <c r="F866" i="3"/>
  <c r="K974" i="3"/>
  <c r="I974" i="3"/>
  <c r="J974" i="3"/>
  <c r="F974" i="3"/>
  <c r="H974" i="3"/>
  <c r="J702" i="8"/>
  <c r="K702" i="8"/>
  <c r="H691" i="3"/>
  <c r="K691" i="3"/>
  <c r="J691" i="3"/>
  <c r="F691" i="3"/>
  <c r="I691" i="3"/>
  <c r="K299" i="3"/>
  <c r="I299" i="3"/>
  <c r="F299" i="3"/>
  <c r="H299" i="3"/>
  <c r="J299" i="3"/>
  <c r="I493" i="3"/>
  <c r="F493" i="3"/>
  <c r="K493" i="3"/>
  <c r="H493" i="3"/>
  <c r="J493" i="3"/>
  <c r="J742" i="8"/>
  <c r="K742" i="8"/>
  <c r="J576" i="3"/>
  <c r="H576" i="3"/>
  <c r="I576" i="3"/>
  <c r="K576" i="3"/>
  <c r="F576" i="3"/>
  <c r="J931" i="8"/>
  <c r="K931" i="8"/>
  <c r="J350" i="3"/>
  <c r="F350" i="3"/>
  <c r="K350" i="3"/>
  <c r="H350" i="3"/>
  <c r="I350" i="3"/>
  <c r="J440" i="3"/>
  <c r="K440" i="3"/>
  <c r="I440" i="3"/>
  <c r="H440" i="3"/>
  <c r="F440" i="3"/>
  <c r="J932" i="8"/>
  <c r="K932" i="8"/>
  <c r="H527" i="3"/>
  <c r="F527" i="3"/>
  <c r="J527" i="3"/>
  <c r="K527" i="3"/>
  <c r="I527" i="3"/>
  <c r="K720" i="3"/>
  <c r="I720" i="3"/>
  <c r="H720" i="3"/>
  <c r="J720" i="3"/>
  <c r="F720" i="3"/>
  <c r="J634" i="3"/>
  <c r="H634" i="3"/>
  <c r="K634" i="3"/>
  <c r="F634" i="3"/>
  <c r="I634" i="3"/>
  <c r="J444" i="3"/>
  <c r="I444" i="3"/>
  <c r="H444" i="3"/>
  <c r="K444" i="3"/>
  <c r="F444" i="3"/>
  <c r="I362" i="3"/>
  <c r="F362" i="3"/>
  <c r="J362" i="3"/>
  <c r="K362" i="3"/>
  <c r="H362" i="3"/>
  <c r="K614" i="3"/>
  <c r="J614" i="3"/>
  <c r="I614" i="3"/>
  <c r="H614" i="3"/>
  <c r="F614" i="3"/>
  <c r="J910" i="3"/>
  <c r="F910" i="3"/>
  <c r="H910" i="3"/>
  <c r="K910" i="3"/>
  <c r="I910" i="3"/>
  <c r="K345" i="3"/>
  <c r="H345" i="3"/>
  <c r="I345" i="3"/>
  <c r="F345" i="3"/>
  <c r="J345" i="3"/>
  <c r="H814" i="3"/>
  <c r="K814" i="3"/>
  <c r="I814" i="3"/>
  <c r="J814" i="3"/>
  <c r="F814" i="3"/>
  <c r="J648" i="3"/>
  <c r="I648" i="3"/>
  <c r="F648" i="3"/>
  <c r="K648" i="3"/>
  <c r="H648" i="3"/>
  <c r="K532" i="3"/>
  <c r="J532" i="3"/>
  <c r="H532" i="3"/>
  <c r="F532" i="3"/>
  <c r="I532" i="3"/>
  <c r="K842" i="8"/>
  <c r="J842" i="8"/>
  <c r="I349" i="3"/>
  <c r="J349" i="3"/>
  <c r="K349" i="3"/>
  <c r="F349" i="3"/>
  <c r="H349" i="3"/>
  <c r="J670" i="3"/>
  <c r="F670" i="3"/>
  <c r="K670" i="3"/>
  <c r="I670" i="3"/>
  <c r="H670" i="3"/>
  <c r="K721" i="3"/>
  <c r="H721" i="3"/>
  <c r="F721" i="3"/>
  <c r="J721" i="3"/>
  <c r="I721" i="3"/>
  <c r="J375" i="3"/>
  <c r="H375" i="3"/>
  <c r="K375" i="3"/>
  <c r="F375" i="3"/>
  <c r="I375" i="3"/>
  <c r="I568" i="3"/>
  <c r="J568" i="3"/>
  <c r="K568" i="3"/>
  <c r="H568" i="3"/>
  <c r="F568" i="3"/>
  <c r="H525" i="3"/>
  <c r="K525" i="3"/>
  <c r="J525" i="3"/>
  <c r="I525" i="3"/>
  <c r="F525" i="3"/>
  <c r="K831" i="3"/>
  <c r="H831" i="3"/>
  <c r="I831" i="3"/>
  <c r="F831" i="3"/>
  <c r="J831" i="3"/>
  <c r="I792" i="3"/>
  <c r="J792" i="3"/>
  <c r="F792" i="3"/>
  <c r="K792" i="3"/>
  <c r="H792" i="3"/>
  <c r="I393" i="3"/>
  <c r="K393" i="3"/>
  <c r="J393" i="3"/>
  <c r="H393" i="3"/>
  <c r="F393" i="3"/>
  <c r="J843" i="3"/>
  <c r="F843" i="3"/>
  <c r="H843" i="3"/>
  <c r="K843" i="3"/>
  <c r="I843" i="3"/>
  <c r="H695" i="3"/>
  <c r="J695" i="3"/>
  <c r="F695" i="3"/>
  <c r="K695" i="3"/>
  <c r="I695" i="3"/>
  <c r="H536" i="3"/>
  <c r="F536" i="3"/>
  <c r="J536" i="3"/>
  <c r="K536" i="3"/>
  <c r="I536" i="3"/>
  <c r="J993" i="3"/>
  <c r="K993" i="3"/>
  <c r="H993" i="3"/>
  <c r="I993" i="3"/>
  <c r="F993" i="3"/>
  <c r="J622" i="3"/>
  <c r="I622" i="3"/>
  <c r="H622" i="3"/>
  <c r="K622" i="3"/>
  <c r="F622" i="3"/>
  <c r="K838" i="3"/>
  <c r="F838" i="3"/>
  <c r="I838" i="3"/>
  <c r="J838" i="3"/>
  <c r="H838" i="3"/>
  <c r="K676" i="3"/>
  <c r="I676" i="3"/>
  <c r="H676" i="3"/>
  <c r="J676" i="3"/>
  <c r="F676" i="3"/>
  <c r="J388" i="3"/>
  <c r="K388" i="3"/>
  <c r="I388" i="3"/>
  <c r="F388" i="3"/>
  <c r="H388" i="3"/>
  <c r="K942" i="8"/>
  <c r="J942" i="8"/>
  <c r="K761" i="3"/>
  <c r="J761" i="3"/>
  <c r="H761" i="3"/>
  <c r="F761" i="3"/>
  <c r="I761" i="3"/>
  <c r="K984" i="8"/>
  <c r="J984" i="8"/>
  <c r="J977" i="8"/>
  <c r="K977" i="8"/>
  <c r="J736" i="8"/>
  <c r="K736" i="8"/>
  <c r="J919" i="8"/>
  <c r="K919" i="8"/>
  <c r="K724" i="8"/>
  <c r="J724" i="8"/>
  <c r="I789" i="3"/>
  <c r="F789" i="3"/>
  <c r="K789" i="3"/>
  <c r="H789" i="3"/>
  <c r="J789" i="3"/>
  <c r="K566" i="3"/>
  <c r="J566" i="3"/>
  <c r="H566" i="3"/>
  <c r="F566" i="3"/>
  <c r="I566" i="3"/>
  <c r="J504" i="3"/>
  <c r="K504" i="3"/>
  <c r="I504" i="3"/>
  <c r="H504" i="3"/>
  <c r="F504" i="3"/>
  <c r="F698" i="3"/>
  <c r="I698" i="3"/>
  <c r="H698" i="3"/>
  <c r="J698" i="3"/>
  <c r="K698" i="3"/>
  <c r="J971" i="8"/>
  <c r="K971" i="8"/>
  <c r="J952" i="8"/>
  <c r="K952" i="8"/>
  <c r="H693" i="3"/>
  <c r="F693" i="3"/>
  <c r="K693" i="3"/>
  <c r="J693" i="3"/>
  <c r="I693" i="3"/>
  <c r="J969" i="8"/>
  <c r="K969" i="8"/>
  <c r="J716" i="8"/>
  <c r="K716" i="8"/>
  <c r="K938" i="8"/>
  <c r="J938" i="8"/>
  <c r="J637" i="3"/>
  <c r="K637" i="3"/>
  <c r="H637" i="3"/>
  <c r="I637" i="3"/>
  <c r="F637" i="3"/>
  <c r="J784" i="8"/>
  <c r="K784" i="8"/>
  <c r="J793" i="8"/>
  <c r="K793" i="8"/>
  <c r="F862" i="3"/>
  <c r="K862" i="3"/>
  <c r="H862" i="3"/>
  <c r="J862" i="3"/>
  <c r="I862" i="3"/>
  <c r="F889" i="3"/>
  <c r="J889" i="3"/>
  <c r="I889" i="3"/>
  <c r="K889" i="3"/>
  <c r="H889" i="3"/>
  <c r="I326" i="3"/>
  <c r="F326" i="3"/>
  <c r="J326" i="3"/>
  <c r="K326" i="3"/>
  <c r="H326" i="3"/>
  <c r="K408" i="3"/>
  <c r="J408" i="3"/>
  <c r="I408" i="3"/>
  <c r="H408" i="3"/>
  <c r="F408" i="3"/>
  <c r="J984" i="3"/>
  <c r="K984" i="3"/>
  <c r="F984" i="3"/>
  <c r="I984" i="3"/>
  <c r="H984" i="3"/>
  <c r="H820" i="3"/>
  <c r="I820" i="3"/>
  <c r="K820" i="3"/>
  <c r="J820" i="3"/>
  <c r="F820" i="3"/>
  <c r="J674" i="3"/>
  <c r="H674" i="3"/>
  <c r="F674" i="3"/>
  <c r="I674" i="3"/>
  <c r="K674" i="3"/>
  <c r="K464" i="3"/>
  <c r="H464" i="3"/>
  <c r="J464" i="3"/>
  <c r="I464" i="3"/>
  <c r="F464" i="3"/>
  <c r="K304" i="3"/>
  <c r="H304" i="3"/>
  <c r="J304" i="3"/>
  <c r="F304" i="3"/>
  <c r="I304" i="3"/>
  <c r="I319" i="3"/>
  <c r="K319" i="3"/>
  <c r="J319" i="3"/>
  <c r="H319" i="3"/>
  <c r="F319" i="3"/>
  <c r="H844" i="3"/>
  <c r="I844" i="3"/>
  <c r="J844" i="3"/>
  <c r="K844" i="3"/>
  <c r="F844" i="3"/>
  <c r="J468" i="3"/>
  <c r="H468" i="3"/>
  <c r="F468" i="3"/>
  <c r="K468" i="3"/>
  <c r="I468" i="3"/>
  <c r="K699" i="3"/>
  <c r="J699" i="3"/>
  <c r="H699" i="3"/>
  <c r="F699" i="3"/>
  <c r="I699" i="3"/>
  <c r="J311" i="3"/>
  <c r="I311" i="3"/>
  <c r="H311" i="3"/>
  <c r="F311" i="3"/>
  <c r="K311" i="3"/>
  <c r="I763" i="3"/>
  <c r="J763" i="3"/>
  <c r="K763" i="3"/>
  <c r="H763" i="3"/>
  <c r="F763" i="3"/>
  <c r="K529" i="3"/>
  <c r="F529" i="3"/>
  <c r="H529" i="3"/>
  <c r="J529" i="3"/>
  <c r="I529" i="3"/>
  <c r="H590" i="3"/>
  <c r="F590" i="3"/>
  <c r="J590" i="3"/>
  <c r="K590" i="3"/>
  <c r="I590" i="3"/>
  <c r="I556" i="3"/>
  <c r="H556" i="3"/>
  <c r="K556" i="3"/>
  <c r="F556" i="3"/>
  <c r="J556" i="3"/>
  <c r="H679" i="3"/>
  <c r="J679" i="3"/>
  <c r="I679" i="3"/>
  <c r="K679" i="3"/>
  <c r="F679" i="3"/>
  <c r="K374" i="3"/>
  <c r="F374" i="3"/>
  <c r="H374" i="3"/>
  <c r="J374" i="3"/>
  <c r="I374" i="3"/>
  <c r="H764" i="3"/>
  <c r="J764" i="3"/>
  <c r="F764" i="3"/>
  <c r="I764" i="3"/>
  <c r="K764" i="3"/>
  <c r="J369" i="3"/>
  <c r="K369" i="3"/>
  <c r="I369" i="3"/>
  <c r="H369" i="3"/>
  <c r="F369" i="3"/>
  <c r="K736" i="3"/>
  <c r="J736" i="3"/>
  <c r="I736" i="3"/>
  <c r="H736" i="3"/>
  <c r="F736" i="3"/>
  <c r="J450" i="3"/>
  <c r="F450" i="3"/>
  <c r="K450" i="3"/>
  <c r="I450" i="3"/>
  <c r="H450" i="3"/>
  <c r="J403" i="3"/>
  <c r="K403" i="3"/>
  <c r="F403" i="3"/>
  <c r="H403" i="3"/>
  <c r="I403" i="3"/>
  <c r="I740" i="3"/>
  <c r="H740" i="3"/>
  <c r="F740" i="3"/>
  <c r="K740" i="3"/>
  <c r="J740" i="3"/>
  <c r="J427" i="3"/>
  <c r="F427" i="3"/>
  <c r="I427" i="3"/>
  <c r="K427" i="3"/>
  <c r="H427" i="3"/>
  <c r="J765" i="3"/>
  <c r="H765" i="3"/>
  <c r="I765" i="3"/>
  <c r="F765" i="3"/>
  <c r="K765" i="3"/>
  <c r="J332" i="3"/>
  <c r="H332" i="3"/>
  <c r="K332" i="3"/>
  <c r="F332" i="3"/>
  <c r="I332" i="3"/>
  <c r="K528" i="3"/>
  <c r="J528" i="3"/>
  <c r="F528" i="3"/>
  <c r="I528" i="3"/>
  <c r="H528" i="3"/>
  <c r="F969" i="3"/>
  <c r="K969" i="3"/>
  <c r="H969" i="3"/>
  <c r="I969" i="3"/>
  <c r="J969" i="3"/>
  <c r="I840" i="3"/>
  <c r="J840" i="3"/>
  <c r="F840" i="3"/>
  <c r="K840" i="3"/>
  <c r="H840" i="3"/>
  <c r="K795" i="3"/>
  <c r="H795" i="3"/>
  <c r="J795" i="3"/>
  <c r="I795" i="3"/>
  <c r="F795" i="3"/>
  <c r="K380" i="3"/>
  <c r="J380" i="3"/>
  <c r="H380" i="3"/>
  <c r="F380" i="3"/>
  <c r="I380" i="3"/>
  <c r="J903" i="3"/>
  <c r="I903" i="3"/>
  <c r="H903" i="3"/>
  <c r="F903" i="3"/>
  <c r="K903" i="3"/>
  <c r="K661" i="3"/>
  <c r="J661" i="3"/>
  <c r="I661" i="3"/>
  <c r="H661" i="3"/>
  <c r="F661" i="3"/>
  <c r="H952" i="3"/>
  <c r="J952" i="3"/>
  <c r="F952" i="3"/>
  <c r="I952" i="3"/>
  <c r="K952" i="3"/>
  <c r="K550" i="3"/>
  <c r="J550" i="3"/>
  <c r="H550" i="3"/>
  <c r="I550" i="3"/>
  <c r="F550" i="3"/>
  <c r="I978" i="3"/>
  <c r="J978" i="3"/>
  <c r="K978" i="3"/>
  <c r="H978" i="3"/>
  <c r="F978" i="3"/>
  <c r="J951" i="3"/>
  <c r="K951" i="3"/>
  <c r="I951" i="3"/>
  <c r="H951" i="3"/>
  <c r="F951" i="3"/>
  <c r="K981" i="3"/>
  <c r="I981" i="3"/>
  <c r="H981" i="3"/>
  <c r="J981" i="3"/>
  <c r="F981" i="3"/>
  <c r="K662" i="3"/>
  <c r="I662" i="3"/>
  <c r="F662" i="3"/>
  <c r="J662" i="3"/>
  <c r="H662" i="3"/>
  <c r="K721" i="8"/>
  <c r="J721" i="8"/>
  <c r="H873" i="3"/>
  <c r="K873" i="3"/>
  <c r="J873" i="3"/>
  <c r="I873" i="3"/>
  <c r="F873" i="3"/>
  <c r="K705" i="8"/>
  <c r="J705" i="8"/>
  <c r="J904" i="8"/>
  <c r="K904" i="8"/>
  <c r="I425" i="3"/>
  <c r="J425" i="3"/>
  <c r="F425" i="3"/>
  <c r="H425" i="3"/>
  <c r="K425" i="3"/>
  <c r="H837" i="3"/>
  <c r="K837" i="3"/>
  <c r="J837" i="3"/>
  <c r="I837" i="3"/>
  <c r="F837" i="3"/>
  <c r="J774" i="8"/>
  <c r="K774" i="8"/>
  <c r="K724" i="3"/>
  <c r="J724" i="3"/>
  <c r="I724" i="3"/>
  <c r="F724" i="3"/>
  <c r="H724" i="3"/>
  <c r="H836" i="3"/>
  <c r="J836" i="3"/>
  <c r="F836" i="3"/>
  <c r="K836" i="3"/>
  <c r="I836" i="3"/>
  <c r="J900" i="8"/>
  <c r="K900" i="8"/>
  <c r="K795" i="8"/>
  <c r="J795" i="8"/>
  <c r="J946" i="8"/>
  <c r="K946" i="8"/>
  <c r="J747" i="8"/>
  <c r="K747" i="8"/>
  <c r="I854" i="3"/>
  <c r="K854" i="3"/>
  <c r="F854" i="3"/>
  <c r="J854" i="3"/>
  <c r="H854" i="3"/>
  <c r="K748" i="8"/>
  <c r="J748" i="8"/>
  <c r="I684" i="3"/>
  <c r="K684" i="3"/>
  <c r="F684" i="3"/>
  <c r="H684" i="3"/>
  <c r="J684" i="3"/>
  <c r="J826" i="3"/>
  <c r="K826" i="3"/>
  <c r="H826" i="3"/>
  <c r="F826" i="3"/>
  <c r="I826" i="3"/>
  <c r="F546" i="3"/>
  <c r="H546" i="3"/>
  <c r="I546" i="3"/>
  <c r="J546" i="3"/>
  <c r="K546" i="3"/>
  <c r="F769" i="3"/>
  <c r="K769" i="3"/>
  <c r="H769" i="3"/>
  <c r="J769" i="3"/>
  <c r="I769" i="3"/>
  <c r="F890" i="3"/>
  <c r="H890" i="3"/>
  <c r="I890" i="3"/>
  <c r="K890" i="3"/>
  <c r="J890" i="3"/>
  <c r="K400" i="3"/>
  <c r="F400" i="3"/>
  <c r="J400" i="3"/>
  <c r="H400" i="3"/>
  <c r="I400" i="3"/>
  <c r="K587" i="3"/>
  <c r="H587" i="3"/>
  <c r="I587" i="3"/>
  <c r="J587" i="3"/>
  <c r="F587" i="3"/>
  <c r="K849" i="3"/>
  <c r="I849" i="3"/>
  <c r="F849" i="3"/>
  <c r="J849" i="3"/>
  <c r="H849" i="3"/>
  <c r="I562" i="3"/>
  <c r="J562" i="3"/>
  <c r="F562" i="3"/>
  <c r="K562" i="3"/>
  <c r="H562" i="3"/>
  <c r="J623" i="3"/>
  <c r="I623" i="3"/>
  <c r="H623" i="3"/>
  <c r="K623" i="3"/>
  <c r="F623" i="3"/>
  <c r="I314" i="3"/>
  <c r="K314" i="3"/>
  <c r="F314" i="3"/>
  <c r="H314" i="3"/>
  <c r="J314" i="3"/>
  <c r="I794" i="3"/>
  <c r="F794" i="3"/>
  <c r="H794" i="3"/>
  <c r="K794" i="3"/>
  <c r="J794" i="3"/>
  <c r="J893" i="3"/>
  <c r="F893" i="3"/>
  <c r="K893" i="3"/>
  <c r="H893" i="3"/>
  <c r="I893" i="3"/>
  <c r="H850" i="3"/>
  <c r="F850" i="3"/>
  <c r="J850" i="3"/>
  <c r="I850" i="3"/>
  <c r="K850" i="3"/>
  <c r="I461" i="3"/>
  <c r="H461" i="3"/>
  <c r="J461" i="3"/>
  <c r="F461" i="3"/>
  <c r="K461" i="3"/>
  <c r="F881" i="3"/>
  <c r="H881" i="3"/>
  <c r="I881" i="3"/>
  <c r="K881" i="3"/>
  <c r="J881" i="3"/>
  <c r="I335" i="3"/>
  <c r="F335" i="3"/>
  <c r="H335" i="3"/>
  <c r="J335" i="3"/>
  <c r="K335" i="3"/>
  <c r="I812" i="3"/>
  <c r="K812" i="3"/>
  <c r="J812" i="3"/>
  <c r="F812" i="3"/>
  <c r="H812" i="3"/>
  <c r="F989" i="3"/>
  <c r="J989" i="3"/>
  <c r="I989" i="3"/>
  <c r="H989" i="3"/>
  <c r="K989" i="3"/>
  <c r="F501" i="3"/>
  <c r="K501" i="3"/>
  <c r="J501" i="3"/>
  <c r="H501" i="3"/>
  <c r="I501" i="3"/>
  <c r="H611" i="3"/>
  <c r="J611" i="3"/>
  <c r="F611" i="3"/>
  <c r="K611" i="3"/>
  <c r="I611" i="3"/>
  <c r="I672" i="3"/>
  <c r="F672" i="3"/>
  <c r="J672" i="3"/>
  <c r="K672" i="3"/>
  <c r="H672" i="3"/>
  <c r="I540" i="3"/>
  <c r="K540" i="3"/>
  <c r="J540" i="3"/>
  <c r="H540" i="3"/>
  <c r="F540" i="3"/>
  <c r="I967" i="3"/>
  <c r="F967" i="3"/>
  <c r="K967" i="3"/>
  <c r="H967" i="3"/>
  <c r="J967" i="3"/>
  <c r="F778" i="3"/>
  <c r="I778" i="3"/>
  <c r="K778" i="3"/>
  <c r="J778" i="3"/>
  <c r="H778" i="3"/>
  <c r="I953" i="3"/>
  <c r="H953" i="3"/>
  <c r="K953" i="3"/>
  <c r="F953" i="3"/>
  <c r="J953" i="3"/>
  <c r="H505" i="3"/>
  <c r="F505" i="3"/>
  <c r="K505" i="3"/>
  <c r="J505" i="3"/>
  <c r="I505" i="3"/>
  <c r="F485" i="3"/>
  <c r="J485" i="3"/>
  <c r="H485" i="3"/>
  <c r="K485" i="3"/>
  <c r="I485" i="3"/>
  <c r="F694" i="3"/>
  <c r="J694" i="3"/>
  <c r="H694" i="3"/>
  <c r="K694" i="3"/>
  <c r="I694" i="3"/>
  <c r="I680" i="3"/>
  <c r="J680" i="3"/>
  <c r="F680" i="3"/>
  <c r="K680" i="3"/>
  <c r="H680" i="3"/>
  <c r="J714" i="3"/>
  <c r="H714" i="3"/>
  <c r="I714" i="3"/>
  <c r="F714" i="3"/>
  <c r="K714" i="3"/>
  <c r="J649" i="3"/>
  <c r="K649" i="3"/>
  <c r="H649" i="3"/>
  <c r="I649" i="3"/>
  <c r="F649" i="3"/>
  <c r="F551" i="3"/>
  <c r="I551" i="3"/>
  <c r="H551" i="3"/>
  <c r="K551" i="3"/>
  <c r="J551" i="3"/>
  <c r="K702" i="3"/>
  <c r="J702" i="3"/>
  <c r="I702" i="3"/>
  <c r="F702" i="3"/>
  <c r="H702" i="3"/>
  <c r="K583" i="3"/>
  <c r="F583" i="3"/>
  <c r="I583" i="3"/>
  <c r="H583" i="3"/>
  <c r="J583" i="3"/>
  <c r="J652" i="3"/>
  <c r="H652" i="3"/>
  <c r="K652" i="3"/>
  <c r="F652" i="3"/>
  <c r="I652" i="3"/>
  <c r="H570" i="3"/>
  <c r="K570" i="3"/>
  <c r="F570" i="3"/>
  <c r="J570" i="3"/>
  <c r="I570" i="3"/>
  <c r="I582" i="3"/>
  <c r="H582" i="3"/>
  <c r="J582" i="3"/>
  <c r="F582" i="3"/>
  <c r="K582" i="3"/>
  <c r="H558" i="3"/>
  <c r="F558" i="3"/>
  <c r="K558" i="3"/>
  <c r="J558" i="3"/>
  <c r="I558" i="3"/>
  <c r="K514" i="3"/>
  <c r="I514" i="3"/>
  <c r="H514" i="3"/>
  <c r="F514" i="3"/>
  <c r="J514" i="3"/>
  <c r="J898" i="8"/>
  <c r="K898" i="8"/>
  <c r="J993" i="8"/>
  <c r="K993" i="8"/>
  <c r="K835" i="8"/>
  <c r="J835" i="8"/>
  <c r="J785" i="8"/>
  <c r="K785" i="8"/>
  <c r="J907" i="8"/>
  <c r="K907" i="8"/>
  <c r="K822" i="8"/>
  <c r="J822" i="8"/>
  <c r="K343" i="3"/>
  <c r="J343" i="3"/>
  <c r="I343" i="3"/>
  <c r="F343" i="3"/>
  <c r="H343" i="3"/>
  <c r="J744" i="3"/>
  <c r="F744" i="3"/>
  <c r="K744" i="3"/>
  <c r="I744" i="3"/>
  <c r="H744" i="3"/>
  <c r="I852" i="3"/>
  <c r="J852" i="3"/>
  <c r="K852" i="3"/>
  <c r="F852" i="3"/>
  <c r="H852" i="3"/>
  <c r="H829" i="3"/>
  <c r="F829" i="3"/>
  <c r="K829" i="3"/>
  <c r="J829" i="3"/>
  <c r="I829" i="3"/>
  <c r="J803" i="8"/>
  <c r="K803" i="8"/>
  <c r="I294" i="3"/>
  <c r="H294" i="3"/>
  <c r="F294" i="3"/>
  <c r="J294" i="3"/>
  <c r="K294" i="3"/>
  <c r="K347" i="3"/>
  <c r="J347" i="3"/>
  <c r="I347" i="3"/>
  <c r="F347" i="3"/>
  <c r="H347" i="3"/>
  <c r="J963" i="8"/>
  <c r="K963" i="8"/>
  <c r="J821" i="8"/>
  <c r="K821" i="8"/>
  <c r="J951" i="8"/>
  <c r="K951" i="8"/>
  <c r="K840" i="8"/>
  <c r="J840" i="8"/>
  <c r="H563" i="3"/>
  <c r="I563" i="3"/>
  <c r="F563" i="3"/>
  <c r="J563" i="3"/>
  <c r="K563" i="3"/>
  <c r="I475" i="3"/>
  <c r="J475" i="3"/>
  <c r="H475" i="3"/>
  <c r="F475" i="3"/>
  <c r="K475" i="3"/>
  <c r="K875" i="3"/>
  <c r="F875" i="3"/>
  <c r="I875" i="3"/>
  <c r="H875" i="3"/>
  <c r="J875" i="3"/>
  <c r="K860" i="3"/>
  <c r="H860" i="3"/>
  <c r="J860" i="3"/>
  <c r="I860" i="3"/>
  <c r="F860" i="3"/>
  <c r="I312" i="3"/>
  <c r="H312" i="3"/>
  <c r="K312" i="3"/>
  <c r="J312" i="3"/>
  <c r="F312" i="3"/>
  <c r="J873" i="8"/>
  <c r="K873" i="8"/>
  <c r="F947" i="3"/>
  <c r="I947" i="3"/>
  <c r="J947" i="3"/>
  <c r="K947" i="3"/>
  <c r="H947" i="3"/>
  <c r="J519" i="3"/>
  <c r="I519" i="3"/>
  <c r="F519" i="3"/>
  <c r="K519" i="3"/>
  <c r="H519" i="3"/>
  <c r="J735" i="3"/>
  <c r="H735" i="3"/>
  <c r="F735" i="3"/>
  <c r="K735" i="3"/>
  <c r="I735" i="3"/>
  <c r="K647" i="3"/>
  <c r="F647" i="3"/>
  <c r="H647" i="3"/>
  <c r="J647" i="3"/>
  <c r="I647" i="3"/>
  <c r="J762" i="3"/>
  <c r="F762" i="3"/>
  <c r="H762" i="3"/>
  <c r="K762" i="3"/>
  <c r="I762" i="3"/>
  <c r="K744" i="8"/>
  <c r="J744" i="8"/>
  <c r="J477" i="3"/>
  <c r="I477" i="3"/>
  <c r="H477" i="3"/>
  <c r="F477" i="3"/>
  <c r="K477" i="3"/>
  <c r="I943" i="3"/>
  <c r="H943" i="3"/>
  <c r="K943" i="3"/>
  <c r="F943" i="3"/>
  <c r="J943" i="3"/>
  <c r="J517" i="3"/>
  <c r="H517" i="3"/>
  <c r="K517" i="3"/>
  <c r="I517" i="3"/>
  <c r="F517" i="3"/>
  <c r="H934" i="3"/>
  <c r="J934" i="3"/>
  <c r="I934" i="3"/>
  <c r="K934" i="3"/>
  <c r="F934" i="3"/>
  <c r="I811" i="3"/>
  <c r="F811" i="3"/>
  <c r="H811" i="3"/>
  <c r="J811" i="3"/>
  <c r="K811" i="3"/>
  <c r="J685" i="3"/>
  <c r="K685" i="3"/>
  <c r="I685" i="3"/>
  <c r="H685" i="3"/>
  <c r="F685" i="3"/>
  <c r="K659" i="3"/>
  <c r="J659" i="3"/>
  <c r="I659" i="3"/>
  <c r="H659" i="3"/>
  <c r="F659" i="3"/>
  <c r="F869" i="3"/>
  <c r="J869" i="3"/>
  <c r="H869" i="3"/>
  <c r="I869" i="3"/>
  <c r="K869" i="3"/>
  <c r="K730" i="3"/>
  <c r="I730" i="3"/>
  <c r="F730" i="3"/>
  <c r="H730" i="3"/>
  <c r="J730" i="3"/>
  <c r="H449" i="3"/>
  <c r="I449" i="3"/>
  <c r="K449" i="3"/>
  <c r="F449" i="3"/>
  <c r="J449" i="3"/>
  <c r="F479" i="3"/>
  <c r="I479" i="3"/>
  <c r="H479" i="3"/>
  <c r="K479" i="3"/>
  <c r="J479" i="3"/>
  <c r="J459" i="3"/>
  <c r="I459" i="3"/>
  <c r="F459" i="3"/>
  <c r="H459" i="3"/>
  <c r="K459" i="3"/>
  <c r="F924" i="3"/>
  <c r="I924" i="3"/>
  <c r="H924" i="3"/>
  <c r="J924" i="3"/>
  <c r="K924" i="3"/>
  <c r="J777" i="3"/>
  <c r="I777" i="3"/>
  <c r="K777" i="3"/>
  <c r="H777" i="3"/>
  <c r="F777" i="3"/>
  <c r="I972" i="3"/>
  <c r="K972" i="3"/>
  <c r="H972" i="3"/>
  <c r="J972" i="3"/>
  <c r="F972" i="3"/>
  <c r="I688" i="3"/>
  <c r="F688" i="3"/>
  <c r="K688" i="3"/>
  <c r="J688" i="3"/>
  <c r="H688" i="3"/>
  <c r="F944" i="3"/>
  <c r="J944" i="3"/>
  <c r="I944" i="3"/>
  <c r="K944" i="3"/>
  <c r="H944" i="3"/>
  <c r="J792" i="8"/>
  <c r="K792" i="8"/>
  <c r="K389" i="3"/>
  <c r="J389" i="3"/>
  <c r="F389" i="3"/>
  <c r="H389" i="3"/>
  <c r="I389" i="3"/>
  <c r="K490" i="3"/>
  <c r="J490" i="3"/>
  <c r="H490" i="3"/>
  <c r="F490" i="3"/>
  <c r="I490" i="3"/>
  <c r="J939" i="3"/>
  <c r="I939" i="3"/>
  <c r="F939" i="3"/>
  <c r="H939" i="3"/>
  <c r="K939" i="3"/>
  <c r="K430" i="3"/>
  <c r="I430" i="3"/>
  <c r="H430" i="3"/>
  <c r="F430" i="3"/>
  <c r="J430" i="3"/>
  <c r="I508" i="3"/>
  <c r="H508" i="3"/>
  <c r="K508" i="3"/>
  <c r="J508" i="3"/>
  <c r="F508" i="3"/>
  <c r="K990" i="3"/>
  <c r="H990" i="3"/>
  <c r="J990" i="3"/>
  <c r="F990" i="3"/>
  <c r="I990" i="3"/>
  <c r="I419" i="3"/>
  <c r="F419" i="3"/>
  <c r="K419" i="3"/>
  <c r="H419" i="3"/>
  <c r="J419" i="3"/>
  <c r="K639" i="3"/>
  <c r="I639" i="3"/>
  <c r="H639" i="3"/>
  <c r="J639" i="3"/>
  <c r="F639" i="3"/>
  <c r="K598" i="3"/>
  <c r="F598" i="3"/>
  <c r="J598" i="3"/>
  <c r="I598" i="3"/>
  <c r="H598" i="3"/>
  <c r="H816" i="3"/>
  <c r="J816" i="3"/>
  <c r="F816" i="3"/>
  <c r="I816" i="3"/>
  <c r="K816" i="3"/>
  <c r="K874" i="8"/>
  <c r="J874" i="8"/>
  <c r="F567" i="3"/>
  <c r="K567" i="3"/>
  <c r="H567" i="3"/>
  <c r="I567" i="3"/>
  <c r="J567" i="3"/>
  <c r="K405" i="3"/>
  <c r="J405" i="3"/>
  <c r="I405" i="3"/>
  <c r="H405" i="3"/>
  <c r="F405" i="3"/>
  <c r="H859" i="3"/>
  <c r="F859" i="3"/>
  <c r="K859" i="3"/>
  <c r="J859" i="3"/>
  <c r="I859" i="3"/>
  <c r="K806" i="8"/>
  <c r="J806" i="8"/>
  <c r="K610" i="3"/>
  <c r="J610" i="3"/>
  <c r="F610" i="3"/>
  <c r="I610" i="3"/>
  <c r="H610" i="3"/>
  <c r="F446" i="3"/>
  <c r="I446" i="3"/>
  <c r="H446" i="3"/>
  <c r="J446" i="3"/>
  <c r="K446" i="3"/>
  <c r="K624" i="3"/>
  <c r="H624" i="3"/>
  <c r="I624" i="3"/>
  <c r="F624" i="3"/>
  <c r="J624" i="3"/>
  <c r="I937" i="3"/>
  <c r="H937" i="3"/>
  <c r="J937" i="3"/>
  <c r="K937" i="3"/>
  <c r="F937" i="3"/>
  <c r="J642" i="3"/>
  <c r="I642" i="3"/>
  <c r="H642" i="3"/>
  <c r="F642" i="3"/>
  <c r="K642" i="3"/>
  <c r="I955" i="3"/>
  <c r="H955" i="3"/>
  <c r="F955" i="3"/>
  <c r="K955" i="3"/>
  <c r="J955" i="3"/>
  <c r="F983" i="3"/>
  <c r="K983" i="3"/>
  <c r="I983" i="3"/>
  <c r="H983" i="3"/>
  <c r="J983" i="3"/>
  <c r="F825" i="3"/>
  <c r="I825" i="3"/>
  <c r="H825" i="3"/>
  <c r="K825" i="3"/>
  <c r="J825" i="3"/>
  <c r="K591" i="3"/>
  <c r="H591" i="3"/>
  <c r="F591" i="3"/>
  <c r="J591" i="3"/>
  <c r="I591" i="3"/>
  <c r="I689" i="3"/>
  <c r="K689" i="3"/>
  <c r="H689" i="3"/>
  <c r="J689" i="3"/>
  <c r="F689" i="3"/>
  <c r="H942" i="3"/>
  <c r="J942" i="3"/>
  <c r="F942" i="3"/>
  <c r="I942" i="3"/>
  <c r="K942" i="3"/>
  <c r="I471" i="3"/>
  <c r="K471" i="3"/>
  <c r="H471" i="3"/>
  <c r="J471" i="3"/>
  <c r="F471" i="3"/>
  <c r="K421" i="3"/>
  <c r="F421" i="3"/>
  <c r="J421" i="3"/>
  <c r="H421" i="3"/>
  <c r="I421" i="3"/>
  <c r="K834" i="3"/>
  <c r="F834" i="3"/>
  <c r="H834" i="3"/>
  <c r="J834" i="3"/>
  <c r="I834" i="3"/>
  <c r="H549" i="3"/>
  <c r="I549" i="3"/>
  <c r="F549" i="3"/>
  <c r="K549" i="3"/>
  <c r="J549" i="3"/>
  <c r="J526" i="3"/>
  <c r="H526" i="3"/>
  <c r="F526" i="3"/>
  <c r="I526" i="3"/>
  <c r="K526" i="3"/>
  <c r="J644" i="3"/>
  <c r="H644" i="3"/>
  <c r="K644" i="3"/>
  <c r="F644" i="3"/>
  <c r="I644" i="3"/>
  <c r="K678" i="3"/>
  <c r="H678" i="3"/>
  <c r="J678" i="3"/>
  <c r="I678" i="3"/>
  <c r="F678" i="3"/>
  <c r="H452" i="3"/>
  <c r="J452" i="3"/>
  <c r="F452" i="3"/>
  <c r="I452" i="3"/>
  <c r="K452" i="3"/>
  <c r="J683" i="3"/>
  <c r="H683" i="3"/>
  <c r="I683" i="3"/>
  <c r="K683" i="3"/>
  <c r="F683" i="3"/>
  <c r="I513" i="3"/>
  <c r="J513" i="3"/>
  <c r="H513" i="3"/>
  <c r="F513" i="3"/>
  <c r="K513" i="3"/>
  <c r="K432" i="3"/>
  <c r="J432" i="3"/>
  <c r="H432" i="3"/>
  <c r="I432" i="3"/>
  <c r="F432" i="3"/>
  <c r="I759" i="3"/>
  <c r="F759" i="3"/>
  <c r="J759" i="3"/>
  <c r="K759" i="3"/>
  <c r="H759" i="3"/>
  <c r="F835" i="3"/>
  <c r="I835" i="3"/>
  <c r="J835" i="3"/>
  <c r="H835" i="3"/>
  <c r="K835" i="3"/>
  <c r="H905" i="3"/>
  <c r="F905" i="3"/>
  <c r="I905" i="3"/>
  <c r="K905" i="3"/>
  <c r="J905" i="3"/>
  <c r="I874" i="3"/>
  <c r="H874" i="3"/>
  <c r="K874" i="3"/>
  <c r="J874" i="3"/>
  <c r="F874" i="3"/>
  <c r="J772" i="3"/>
  <c r="I772" i="3"/>
  <c r="F772" i="3"/>
  <c r="K772" i="3"/>
  <c r="H772" i="3"/>
  <c r="K713" i="3"/>
  <c r="F713" i="3"/>
  <c r="J713" i="3"/>
  <c r="H713" i="3"/>
  <c r="I713" i="3"/>
  <c r="I746" i="3"/>
  <c r="J746" i="3"/>
  <c r="H746" i="3"/>
  <c r="F746" i="3"/>
  <c r="K746" i="3"/>
  <c r="K760" i="3"/>
  <c r="J760" i="3"/>
  <c r="I760" i="3"/>
  <c r="F760" i="3"/>
  <c r="H760" i="3"/>
  <c r="J370" i="3"/>
  <c r="F370" i="3"/>
  <c r="H370" i="3"/>
  <c r="K370" i="3"/>
  <c r="I370" i="3"/>
  <c r="H957" i="3"/>
  <c r="I957" i="3"/>
  <c r="J957" i="3"/>
  <c r="F957" i="3"/>
  <c r="K957" i="3"/>
  <c r="I879" i="3"/>
  <c r="J879" i="3"/>
  <c r="F879" i="3"/>
  <c r="K879" i="3"/>
  <c r="H879" i="3"/>
  <c r="J796" i="3"/>
  <c r="I796" i="3"/>
  <c r="K796" i="3"/>
  <c r="H796" i="3"/>
  <c r="F796" i="3"/>
  <c r="K858" i="3"/>
  <c r="J858" i="3"/>
  <c r="F858" i="3"/>
  <c r="H858" i="3"/>
  <c r="I858" i="3"/>
  <c r="J605" i="3"/>
  <c r="K605" i="3"/>
  <c r="I605" i="3"/>
  <c r="H605" i="3"/>
  <c r="F605" i="3"/>
  <c r="H709" i="3"/>
  <c r="J709" i="3"/>
  <c r="F709" i="3"/>
  <c r="K709" i="3"/>
  <c r="I709" i="3"/>
  <c r="J712" i="3"/>
  <c r="H712" i="3"/>
  <c r="I712" i="3"/>
  <c r="F712" i="3"/>
  <c r="K712" i="3"/>
  <c r="I768" i="3"/>
  <c r="H768" i="3"/>
  <c r="J768" i="3"/>
  <c r="K768" i="3"/>
  <c r="F768" i="3"/>
  <c r="F966" i="3"/>
  <c r="J966" i="3"/>
  <c r="H966" i="3"/>
  <c r="I966" i="3"/>
  <c r="K966" i="3"/>
  <c r="K809" i="8"/>
  <c r="J809" i="8"/>
  <c r="K758" i="8"/>
  <c r="J758" i="8"/>
  <c r="K922" i="8"/>
  <c r="J922" i="8"/>
  <c r="J437" i="3"/>
  <c r="K437" i="3"/>
  <c r="I437" i="3"/>
  <c r="F437" i="3"/>
  <c r="H437" i="3"/>
  <c r="I533" i="3"/>
  <c r="F533" i="3"/>
  <c r="J533" i="3"/>
  <c r="K533" i="3"/>
  <c r="H533" i="3"/>
  <c r="K922" i="3"/>
  <c r="H922" i="3"/>
  <c r="J922" i="3"/>
  <c r="F922" i="3"/>
  <c r="I922" i="3"/>
  <c r="I296" i="3"/>
  <c r="K296" i="3"/>
  <c r="H296" i="3"/>
  <c r="J296" i="3"/>
  <c r="F296" i="3"/>
  <c r="K341" i="3"/>
  <c r="H341" i="3"/>
  <c r="F341" i="3"/>
  <c r="I341" i="3"/>
  <c r="J341" i="3"/>
  <c r="J780" i="8"/>
  <c r="K780" i="8"/>
  <c r="K1002" i="8"/>
  <c r="J1002" i="8"/>
  <c r="J846" i="8"/>
  <c r="K846" i="8"/>
  <c r="J987" i="3"/>
  <c r="K987" i="3"/>
  <c r="I987" i="3"/>
  <c r="F987" i="3"/>
  <c r="H987" i="3"/>
  <c r="K733" i="8"/>
  <c r="J733" i="8"/>
  <c r="J1001" i="8"/>
  <c r="K1001" i="8"/>
  <c r="J824" i="3"/>
  <c r="F824" i="3"/>
  <c r="K824" i="3"/>
  <c r="I824" i="3"/>
  <c r="H824" i="3"/>
  <c r="J555" i="3"/>
  <c r="K555" i="3"/>
  <c r="F555" i="3"/>
  <c r="I555" i="3"/>
  <c r="H555" i="3"/>
  <c r="I416" i="3"/>
  <c r="F416" i="3"/>
  <c r="K416" i="3"/>
  <c r="H416" i="3"/>
  <c r="J416" i="3"/>
  <c r="J836" i="8"/>
  <c r="K836" i="8"/>
  <c r="K847" i="8"/>
  <c r="J847" i="8"/>
  <c r="J494" i="3"/>
  <c r="F494" i="3"/>
  <c r="I494" i="3"/>
  <c r="H494" i="3"/>
  <c r="K494" i="3"/>
  <c r="H997" i="3"/>
  <c r="J997" i="3"/>
  <c r="I997" i="3"/>
  <c r="F997" i="3"/>
  <c r="K997" i="3"/>
  <c r="J666" i="3"/>
  <c r="K666" i="3"/>
  <c r="H666" i="3"/>
  <c r="I666" i="3"/>
  <c r="F666" i="3"/>
  <c r="J564" i="3"/>
  <c r="H564" i="3"/>
  <c r="I564" i="3"/>
  <c r="F564" i="3"/>
  <c r="K564" i="3"/>
  <c r="K645" i="3"/>
  <c r="H645" i="3"/>
  <c r="F645" i="3"/>
  <c r="I645" i="3"/>
  <c r="J645" i="3"/>
  <c r="J998" i="8"/>
  <c r="K998" i="8"/>
  <c r="I737" i="3"/>
  <c r="H737" i="3"/>
  <c r="F737" i="3"/>
  <c r="J737" i="3"/>
  <c r="K737" i="3"/>
  <c r="J865" i="3"/>
  <c r="H865" i="3"/>
  <c r="K865" i="3"/>
  <c r="I865" i="3"/>
  <c r="F865" i="3"/>
  <c r="K665" i="3"/>
  <c r="F665" i="3"/>
  <c r="I665" i="3"/>
  <c r="J665" i="3"/>
  <c r="H665" i="3"/>
  <c r="H717" i="3"/>
  <c r="I717" i="3"/>
  <c r="J717" i="3"/>
  <c r="F717" i="3"/>
  <c r="K717" i="3"/>
  <c r="J748" i="3"/>
  <c r="I748" i="3"/>
  <c r="F748" i="3"/>
  <c r="H748" i="3"/>
  <c r="K748" i="3"/>
  <c r="J363" i="3"/>
  <c r="H363" i="3"/>
  <c r="K363" i="3"/>
  <c r="I363" i="3"/>
  <c r="F363" i="3"/>
  <c r="K535" i="3"/>
  <c r="F535" i="3"/>
  <c r="J535" i="3"/>
  <c r="H535" i="3"/>
  <c r="I535" i="3"/>
  <c r="K899" i="3"/>
  <c r="I899" i="3"/>
  <c r="H899" i="3"/>
  <c r="F899" i="3"/>
  <c r="J899" i="3"/>
  <c r="F783" i="3"/>
  <c r="K783" i="3"/>
  <c r="I783" i="3"/>
  <c r="J783" i="3"/>
  <c r="H783" i="3"/>
  <c r="I407" i="3"/>
  <c r="F407" i="3"/>
  <c r="J407" i="3"/>
  <c r="H407" i="3"/>
  <c r="K407" i="3"/>
  <c r="J541" i="3"/>
  <c r="K541" i="3"/>
  <c r="H541" i="3"/>
  <c r="F541" i="3"/>
  <c r="I541" i="3"/>
  <c r="I386" i="3"/>
  <c r="F386" i="3"/>
  <c r="K386" i="3"/>
  <c r="H386" i="3"/>
  <c r="J386" i="3"/>
  <c r="I415" i="3"/>
  <c r="K415" i="3"/>
  <c r="F415" i="3"/>
  <c r="J415" i="3"/>
  <c r="H415" i="3"/>
  <c r="J780" i="3"/>
  <c r="I780" i="3"/>
  <c r="F780" i="3"/>
  <c r="K780" i="3"/>
  <c r="H780" i="3"/>
  <c r="H758" i="3"/>
  <c r="K758" i="3"/>
  <c r="I758" i="3"/>
  <c r="J758" i="3"/>
  <c r="F758" i="3"/>
  <c r="K761" i="8"/>
  <c r="J761" i="8"/>
  <c r="K682" i="3"/>
  <c r="F682" i="3"/>
  <c r="J682" i="3"/>
  <c r="H682" i="3"/>
  <c r="I682" i="3"/>
  <c r="K718" i="3"/>
  <c r="F718" i="3"/>
  <c r="J718" i="3"/>
  <c r="I718" i="3"/>
  <c r="H718" i="3"/>
  <c r="J1000" i="8"/>
  <c r="K1000" i="8"/>
  <c r="J754" i="8"/>
  <c r="K754" i="8"/>
  <c r="J609" i="3"/>
  <c r="H609" i="3"/>
  <c r="K609" i="3"/>
  <c r="I609" i="3"/>
  <c r="F609" i="3"/>
  <c r="K982" i="8"/>
  <c r="J982" i="8"/>
  <c r="J961" i="8"/>
  <c r="K961" i="8"/>
  <c r="H902" i="3"/>
  <c r="F902" i="3"/>
  <c r="K902" i="3"/>
  <c r="I902" i="3"/>
  <c r="J902" i="3"/>
  <c r="J667" i="3"/>
  <c r="H667" i="3"/>
  <c r="F667" i="3"/>
  <c r="I667" i="3"/>
  <c r="K667" i="3"/>
  <c r="J751" i="8"/>
  <c r="K751" i="8"/>
  <c r="J782" i="3"/>
  <c r="F782" i="3"/>
  <c r="I782" i="3"/>
  <c r="H782" i="3"/>
  <c r="K782" i="3"/>
  <c r="J862" i="8"/>
  <c r="K862" i="8"/>
  <c r="J714" i="8"/>
  <c r="K714" i="8"/>
  <c r="J361" i="3"/>
  <c r="K361" i="3"/>
  <c r="I361" i="3"/>
  <c r="H361" i="3"/>
  <c r="F361" i="3"/>
  <c r="J295" i="3"/>
  <c r="H295" i="3"/>
  <c r="I295" i="3"/>
  <c r="K295" i="3"/>
  <c r="F295" i="3"/>
  <c r="J451" i="3"/>
  <c r="F451" i="3"/>
  <c r="K451" i="3"/>
  <c r="I451" i="3"/>
  <c r="H451" i="3"/>
  <c r="I913" i="3"/>
  <c r="K913" i="3"/>
  <c r="F913" i="3"/>
  <c r="H913" i="3"/>
  <c r="J913" i="3"/>
  <c r="K784" i="3"/>
  <c r="J784" i="3"/>
  <c r="F784" i="3"/>
  <c r="H784" i="3"/>
  <c r="I784" i="3"/>
  <c r="J929" i="3"/>
  <c r="H929" i="3"/>
  <c r="F929" i="3"/>
  <c r="K929" i="3"/>
  <c r="I929" i="3"/>
  <c r="J852" i="8"/>
  <c r="K852" i="8"/>
  <c r="I919" i="3"/>
  <c r="H919" i="3"/>
  <c r="F919" i="3"/>
  <c r="K919" i="3"/>
  <c r="J919" i="3"/>
  <c r="I719" i="3"/>
  <c r="F719" i="3"/>
  <c r="H719" i="3"/>
  <c r="K719" i="3"/>
  <c r="J719" i="3"/>
  <c r="I775" i="3"/>
  <c r="F775" i="3"/>
  <c r="K775" i="3"/>
  <c r="H775" i="3"/>
  <c r="J775" i="3"/>
  <c r="F530" i="3"/>
  <c r="H530" i="3"/>
  <c r="I530" i="3"/>
  <c r="K530" i="3"/>
  <c r="J530" i="3"/>
  <c r="K955" i="8"/>
  <c r="J955" i="8"/>
  <c r="K773" i="3"/>
  <c r="F773" i="3"/>
  <c r="J773" i="3"/>
  <c r="H773" i="3"/>
  <c r="I773" i="3"/>
  <c r="I887" i="3"/>
  <c r="J887" i="3"/>
  <c r="K887" i="3"/>
  <c r="H887" i="3"/>
  <c r="F887" i="3"/>
  <c r="H723" i="3"/>
  <c r="K723" i="3"/>
  <c r="I723" i="3"/>
  <c r="F723" i="3"/>
  <c r="J723" i="3"/>
  <c r="K992" i="3"/>
  <c r="H992" i="3"/>
  <c r="I992" i="3"/>
  <c r="F992" i="3"/>
  <c r="J992" i="3"/>
  <c r="K785" i="3"/>
  <c r="I785" i="3"/>
  <c r="F785" i="3"/>
  <c r="J785" i="3"/>
  <c r="H785" i="3"/>
  <c r="I581" i="3"/>
  <c r="H581" i="3"/>
  <c r="K581" i="3"/>
  <c r="J581" i="3"/>
  <c r="F581" i="3"/>
  <c r="K510" i="3"/>
  <c r="F510" i="3"/>
  <c r="I510" i="3"/>
  <c r="H510" i="3"/>
  <c r="J510" i="3"/>
  <c r="K522" i="3"/>
  <c r="F522" i="3"/>
  <c r="I522" i="3"/>
  <c r="H522" i="3"/>
  <c r="J522" i="3"/>
  <c r="H767" i="3"/>
  <c r="I767" i="3"/>
  <c r="F767" i="3"/>
  <c r="K767" i="3"/>
  <c r="J767" i="3"/>
  <c r="F705" i="3"/>
  <c r="J705" i="3"/>
  <c r="H705" i="3"/>
  <c r="K705" i="3"/>
  <c r="I705" i="3"/>
  <c r="F586" i="3"/>
  <c r="I586" i="3"/>
  <c r="K586" i="3"/>
  <c r="J586" i="3"/>
  <c r="H586" i="3"/>
  <c r="K515" i="3"/>
  <c r="I515" i="3"/>
  <c r="H515" i="3"/>
  <c r="J515" i="3"/>
  <c r="F515" i="3"/>
  <c r="J487" i="3"/>
  <c r="F487" i="3"/>
  <c r="K487" i="3"/>
  <c r="I487" i="3"/>
  <c r="H487" i="3"/>
  <c r="K511" i="3"/>
  <c r="F511" i="3"/>
  <c r="I511" i="3"/>
  <c r="J511" i="3"/>
  <c r="H511" i="3"/>
  <c r="I488" i="3"/>
  <c r="F488" i="3"/>
  <c r="K488" i="3"/>
  <c r="H488" i="3"/>
  <c r="J488" i="3"/>
  <c r="K518" i="3"/>
  <c r="I518" i="3"/>
  <c r="J518" i="3"/>
  <c r="H518" i="3"/>
  <c r="F518" i="3"/>
  <c r="F914" i="3"/>
  <c r="H914" i="3"/>
  <c r="I914" i="3"/>
  <c r="K914" i="3"/>
  <c r="J914" i="3"/>
  <c r="J495" i="3"/>
  <c r="I495" i="3"/>
  <c r="F495" i="3"/>
  <c r="H495" i="3"/>
  <c r="K495" i="3"/>
  <c r="I711" i="3"/>
  <c r="J711" i="3"/>
  <c r="F711" i="3"/>
  <c r="H711" i="3"/>
  <c r="K711" i="3"/>
  <c r="J635" i="3"/>
  <c r="K635" i="3"/>
  <c r="H635" i="3"/>
  <c r="I635" i="3"/>
  <c r="F635" i="3"/>
  <c r="J882" i="3"/>
  <c r="F882" i="3"/>
  <c r="H882" i="3"/>
  <c r="K882" i="3"/>
  <c r="I882" i="3"/>
  <c r="K779" i="3"/>
  <c r="I779" i="3"/>
  <c r="H779" i="3"/>
  <c r="J779" i="3"/>
  <c r="F779" i="3"/>
  <c r="J786" i="3"/>
  <c r="F786" i="3"/>
  <c r="H786" i="3"/>
  <c r="K786" i="3"/>
  <c r="I786" i="3"/>
  <c r="I484" i="3"/>
  <c r="K484" i="3"/>
  <c r="H484" i="3"/>
  <c r="J484" i="3"/>
  <c r="F484" i="3"/>
  <c r="J571" i="3"/>
  <c r="F571" i="3"/>
  <c r="H571" i="3"/>
  <c r="K571" i="3"/>
  <c r="I571" i="3"/>
  <c r="J632" i="3"/>
  <c r="I632" i="3"/>
  <c r="H632" i="3"/>
  <c r="F632" i="3"/>
  <c r="K632" i="3"/>
  <c r="I594" i="3"/>
  <c r="J594" i="3"/>
  <c r="K594" i="3"/>
  <c r="H594" i="3"/>
  <c r="F594" i="3"/>
  <c r="H353" i="3"/>
  <c r="J353" i="3"/>
  <c r="K353" i="3"/>
  <c r="I353" i="3"/>
  <c r="F353" i="3"/>
  <c r="H497" i="3"/>
  <c r="I497" i="3"/>
  <c r="J497" i="3"/>
  <c r="F497" i="3"/>
  <c r="K497" i="3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AF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L513" i="4" s="1"/>
  <c r="AR513" i="4" s="1"/>
  <c r="AE513" i="4"/>
  <c r="AN333" i="4"/>
  <c r="AT333" i="4" s="1"/>
  <c r="AA601" i="4"/>
  <c r="AP392" i="4"/>
  <c r="AV392" i="4" s="1"/>
  <c r="AE805" i="4"/>
  <c r="AQ805" i="4" s="1"/>
  <c r="AW805" i="4" s="1"/>
  <c r="Z805" i="4"/>
  <c r="AJ884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M954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Q702" i="4" s="1"/>
  <c r="AW702" i="4" s="1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AO850" i="4" s="1"/>
  <c r="AU850" i="4" s="1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L954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O513" i="4" s="1"/>
  <c r="AU513" i="4" s="1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P663" i="4" s="1"/>
  <c r="AV663" i="4" s="1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N996" i="4" s="1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O919" i="4" s="1"/>
  <c r="AO970" i="4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N981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P805" i="4" s="1"/>
  <c r="AV805" i="4" s="1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Q191" i="4" s="1"/>
  <c r="AW191" i="4" s="1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K59" i="4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P919" i="4" s="1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B59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H59" i="4"/>
  <c r="AG24" i="4"/>
  <c r="AM24" i="4" s="1"/>
  <c r="AS24" i="4" s="1"/>
  <c r="AK24" i="4"/>
  <c r="AE24" i="4"/>
  <c r="AH24" i="4"/>
  <c r="AN24" i="4" s="1"/>
  <c r="AT24" i="4" s="1"/>
  <c r="AC24" i="4"/>
  <c r="AO24" i="4" s="1"/>
  <c r="AU24" i="4" s="1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P651" i="4" s="1"/>
  <c r="AV651" i="4" s="1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M174" i="4" s="1"/>
  <c r="AS174" i="4" s="1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N314" i="4" s="1"/>
  <c r="AT314" i="4" s="1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N666" i="4" s="1"/>
  <c r="AT666" i="4" s="1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L581" i="4" s="1"/>
  <c r="AR581" i="4" s="1"/>
  <c r="F581" i="4" s="1"/>
  <c r="J581" i="4" s="1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P783" i="4" s="1"/>
  <c r="AV783" i="4" s="1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O716" i="4" s="1"/>
  <c r="AU716" i="4" s="1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G160" i="4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D31" i="4"/>
  <c r="H31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357" i="4" l="1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G170" i="4"/>
  <c r="E170" i="4"/>
  <c r="I170" i="4" s="1"/>
  <c r="AO911" i="4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AI791" i="4"/>
  <c r="AO791" i="4" s="1"/>
  <c r="AU791" i="4" s="1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I884" i="4"/>
  <c r="AN663" i="4"/>
  <c r="AT663" i="4" s="1"/>
  <c r="AK937" i="4"/>
  <c r="AM427" i="4"/>
  <c r="AS427" i="4" s="1"/>
  <c r="AN937" i="4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L59" i="4" s="1"/>
  <c r="AR59" i="4" s="1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O59" i="4" s="1"/>
  <c r="AU59" i="4" s="1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N948" i="4" s="1"/>
  <c r="AK948" i="4"/>
  <c r="AG884" i="4"/>
  <c r="AQ15" i="4"/>
  <c r="AW15" i="4" s="1"/>
  <c r="AQ59" i="4"/>
  <c r="AW59" i="4" s="1"/>
  <c r="AQ22" i="4"/>
  <c r="AW22" i="4" s="1"/>
  <c r="AM108" i="4"/>
  <c r="AS108" i="4" s="1"/>
  <c r="AL15" i="4"/>
  <c r="AR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O44" i="4"/>
  <c r="AU44" i="4" s="1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684" i="4"/>
  <c r="D684" i="4"/>
  <c r="H684" i="4" s="1"/>
  <c r="E684" i="4"/>
  <c r="I684" i="4" s="1"/>
  <c r="G639" i="4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G422" i="4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L715" i="4" s="1"/>
  <c r="AR715" i="4" s="1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AD870" i="4"/>
  <c r="AF870" i="4"/>
  <c r="Z870" i="4"/>
  <c r="AB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F772" i="4"/>
  <c r="J772" i="4" s="1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N87" i="4" s="1"/>
  <c r="AT87" i="4" s="1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E67" i="4"/>
  <c r="I67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C125" i="4"/>
  <c r="AO125" i="4" s="1"/>
  <c r="AU125" i="4" s="1"/>
  <c r="AA125" i="4"/>
  <c r="AE125" i="4"/>
  <c r="AB141" i="4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N111" i="4" s="1"/>
  <c r="AT111" i="4" s="1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D137" i="4"/>
  <c r="AD146" i="4"/>
  <c r="AE146" i="4"/>
  <c r="AB146" i="4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M126" i="4" s="1"/>
  <c r="AS126" i="4" s="1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390" i="4" l="1"/>
  <c r="AR390" i="4" s="1"/>
  <c r="AQ390" i="4"/>
  <c r="AW390" i="4" s="1"/>
  <c r="AP224" i="4"/>
  <c r="AV224" i="4" s="1"/>
  <c r="AM141" i="4"/>
  <c r="AS141" i="4" s="1"/>
  <c r="AL86" i="4"/>
  <c r="AR86" i="4" s="1"/>
  <c r="G22" i="4"/>
  <c r="D59" i="4"/>
  <c r="H59" i="4" s="1"/>
  <c r="F59" i="4"/>
  <c r="J59" i="4" s="1"/>
  <c r="E59" i="4"/>
  <c r="I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M870" i="4" s="1"/>
  <c r="AS870" i="4" s="1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M240" i="4" s="1"/>
  <c r="AS240" i="4" s="1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N548" i="4" s="1"/>
  <c r="AT548" i="4" s="1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F184" i="4"/>
  <c r="J184" i="4" s="1"/>
  <c r="G184" i="4"/>
  <c r="D184" i="4"/>
  <c r="H184" i="4" s="1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O212" i="4" s="1"/>
  <c r="AU212" i="4" s="1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159" i="4" l="1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87" i="4" l="1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<sst xmlns="http://schemas.openxmlformats.org/spreadsheetml/2006/main" count="1722" uniqueCount="492">
  <si>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</si>
  <si>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</si>
  <si>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</si>
  <si>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</si>
  <si>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</si>
  <si>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</si>
  <si>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</si>
  <si>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</si>
  <si>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</si>
  <si>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</si>
  <si>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</si>
  <si>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</si>
  <si>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</si>
  <si>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</si>
  <si>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</si>
  <si>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</si>
  <si>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</si>
  <si>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</si>
  <si>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</si>
  <si>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</si>
  <si>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</si>
  <si>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</si>
  <si>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</si>
  <si>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</si>
  <si>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</si>
  <si>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</si>
  <si>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</si>
  <si>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</si>
  <si>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</si>
  <si>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</si>
  <si>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</si>
  <si>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</si>
  <si>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</si>
  <si>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</si>
  <si>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</si>
  <si>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</si>
  <si>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</si>
  <si>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</si>
  <si>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</si>
  <si>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</si>
  <si>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</si>
  <si>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</si>
  <si>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</si>
  <si>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</si>
  <si>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</si>
  <si>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</si>
  <si>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</si>
  <si>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</si>
  <si>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</si>
  <si>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</si>
  <si>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</si>
  <si>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</si>
  <si>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</si>
  <si>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</si>
  <si>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</si>
  <si>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</si>
  <si>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</si>
  <si>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</si>
  <si>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</si>
  <si>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</si>
  <si>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</si>
  <si>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</si>
  <si>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</si>
  <si>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</si>
  <si>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</si>
  <si>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</si>
  <si>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</si>
  <si>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</si>
  <si>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</si>
  <si>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</si>
  <si>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</si>
  <si>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</si>
  <si>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</si>
  <si>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</si>
  <si>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</si>
  <si>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</si>
  <si>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</si>
  <si>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</si>
  <si>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</si>
  <si>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</si>
  <si>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</si>
  <si>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</si>
  <si>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</si>
  <si>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Doncaster</t>
  </si>
  <si>
    <t>Southend</t>
  </si>
  <si>
    <t>Salford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</si>
  <si>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</si>
  <si>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</si>
  <si>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</si>
  <si>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</si>
  <si>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</si>
  <si>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</si>
  <si>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</si>
  <si>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</si>
  <si>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E1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</si>
  <si>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</si>
  <si>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</si>
  <si>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</si>
  <si>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</si>
  <si>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</si>
  <si>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</si>
  <si>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</si>
  <si>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</si>
  <si>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</si>
  <si>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</si>
  <si>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</si>
  <si>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</si>
  <si>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</si>
  <si>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</si>
  <si>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</si>
  <si>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Lamia</t>
  </si>
  <si>
    <t>Atromitos</t>
  </si>
  <si>
    <t>B1</t>
  </si>
  <si>
    <t>Barnsley</t>
  </si>
  <si>
    <t>Leyton Orient</t>
  </si>
  <si>
    <t>Barnet</t>
  </si>
  <si>
    <t>Birmingham</t>
  </si>
  <si>
    <t>Sheffield United</t>
  </si>
  <si>
    <t>Kilmarnock</t>
  </si>
  <si>
    <t>Oostende</t>
  </si>
  <si>
    <t>Oud-Heverlee Leuven</t>
  </si>
  <si>
    <t>Sandhausen</t>
  </si>
  <si>
    <t>Karlsruhe</t>
  </si>
  <si>
    <t>Burnley</t>
  </si>
  <si>
    <t>Watford</t>
  </si>
  <si>
    <t>Blackpool</t>
  </si>
  <si>
    <t>Bristol City</t>
  </si>
  <si>
    <t>Hull</t>
  </si>
  <si>
    <t>Blackburn</t>
  </si>
  <si>
    <t>Burton</t>
  </si>
  <si>
    <t>Charlton</t>
  </si>
  <si>
    <t>Ipswich</t>
  </si>
  <si>
    <t>Milton Keynes Dons</t>
  </si>
  <si>
    <t>Lincoln</t>
  </si>
  <si>
    <t>Portsmouth</t>
  </si>
  <si>
    <t>Accrington</t>
  </si>
  <si>
    <t>Shrewsbury</t>
  </si>
  <si>
    <t>Fleetwood Town</t>
  </si>
  <si>
    <t>Sunderland</t>
  </si>
  <si>
    <t>Newport County</t>
  </si>
  <si>
    <t>Scunthorpe</t>
  </si>
  <si>
    <t>Oldham</t>
  </si>
  <si>
    <t>Sutton</t>
  </si>
  <si>
    <t>Bristol Rvs</t>
  </si>
  <si>
    <t>Exeter</t>
  </si>
  <si>
    <t>Walsall</t>
  </si>
  <si>
    <t>Chesterfield</t>
  </si>
  <si>
    <t>Kings Lynn</t>
  </si>
  <si>
    <t>Grimsby</t>
  </si>
  <si>
    <t>Queens Park</t>
  </si>
  <si>
    <t>Dumbarton</t>
  </si>
  <si>
    <t>Alloa</t>
  </si>
  <si>
    <t>Genk</t>
  </si>
  <si>
    <t>Waregem</t>
  </si>
  <si>
    <t>D2</t>
  </si>
  <si>
    <t>E0</t>
  </si>
  <si>
    <t>SC2</t>
  </si>
  <si>
    <t>Newcastle</t>
  </si>
  <si>
    <t>Everton</t>
  </si>
  <si>
    <t>West Ham</t>
  </si>
  <si>
    <t>Man United</t>
  </si>
  <si>
    <t>Coventry</t>
  </si>
  <si>
    <t>Fulham</t>
  </si>
  <si>
    <t>Stoke</t>
  </si>
  <si>
    <t>Plymouth</t>
  </si>
  <si>
    <t>Wycombe</t>
  </si>
  <si>
    <t>Hartlepool</t>
  </si>
  <si>
    <t>Wealdstone</t>
  </si>
  <si>
    <t>Man City</t>
  </si>
  <si>
    <t>Brentford</t>
  </si>
  <si>
    <t>Norwich</t>
  </si>
  <si>
    <t>Crystal Palace</t>
  </si>
  <si>
    <t>Tottenham</t>
  </si>
  <si>
    <t>Southampton</t>
  </si>
  <si>
    <t>Aston Villa</t>
  </si>
  <si>
    <t>Leeds</t>
  </si>
  <si>
    <t>Nottm Forest</t>
  </si>
  <si>
    <t>Bournemouth</t>
  </si>
  <si>
    <t>Reading</t>
  </si>
  <si>
    <t>Peterboro</t>
  </si>
  <si>
    <t>QPR</t>
  </si>
  <si>
    <t>Middlesbrough</t>
  </si>
  <si>
    <t>West Brom</t>
  </si>
  <si>
    <t>Wolves</t>
  </si>
  <si>
    <t>Seraing</t>
  </si>
  <si>
    <t>Antwerp</t>
  </si>
  <si>
    <t>RB Leipzig</t>
  </si>
  <si>
    <t>FC Koln</t>
  </si>
  <si>
    <t>Erzgebirge Aue</t>
  </si>
  <si>
    <t>Holstein Kiel</t>
  </si>
  <si>
    <t>Hansa Rostock</t>
  </si>
  <si>
    <t>Werder Bremen</t>
  </si>
  <si>
    <t>Paris SG</t>
  </si>
  <si>
    <t>Rennes</t>
  </si>
  <si>
    <t>Heracles</t>
  </si>
  <si>
    <t>Utrecht</t>
  </si>
  <si>
    <t>Porto</t>
  </si>
  <si>
    <t>Sp Lisbon</t>
  </si>
  <si>
    <t>Edinburgh City</t>
  </si>
  <si>
    <t>Stirling</t>
  </si>
  <si>
    <t>Sevilla</t>
  </si>
  <si>
    <t>Elche</t>
  </si>
  <si>
    <t>Leganes</t>
  </si>
  <si>
    <t>Zaragoza</t>
  </si>
  <si>
    <t>Altay</t>
  </si>
  <si>
    <t>Rizespor</t>
  </si>
  <si>
    <t>Eupen</t>
  </si>
  <si>
    <t>Gent</t>
  </si>
  <si>
    <t>Mechelen</t>
  </si>
  <si>
    <t>Cercle Brugge</t>
  </si>
  <si>
    <t>Anderlecht</t>
  </si>
  <si>
    <t>Bochum</t>
  </si>
  <si>
    <t>Bayern Munich</t>
  </si>
  <si>
    <t>Ein Frankfurt</t>
  </si>
  <si>
    <t>Wolfsburg</t>
  </si>
  <si>
    <t>Freiburg</t>
  </si>
  <si>
    <t>Mainz</t>
  </si>
  <si>
    <t>Greuther Furth</t>
  </si>
  <si>
    <t>Hertha</t>
  </si>
  <si>
    <t>Mgladbach</t>
  </si>
  <si>
    <t>Augsburg</t>
  </si>
  <si>
    <t>Leverkusen</t>
  </si>
  <si>
    <t>Stuttgart</t>
  </si>
  <si>
    <t>Hamburg</t>
  </si>
  <si>
    <t>Heidenheim</t>
  </si>
  <si>
    <t>Nurnberg</t>
  </si>
  <si>
    <t>Paderborn</t>
  </si>
  <si>
    <t>Dresden</t>
  </si>
  <si>
    <t>Regensburg</t>
  </si>
  <si>
    <t>St Pauli</t>
  </si>
  <si>
    <t>Brighton</t>
  </si>
  <si>
    <t>Torquay</t>
  </si>
  <si>
    <t>Eastleigh</t>
  </si>
  <si>
    <t>Altrincham</t>
  </si>
  <si>
    <t>Weymouth</t>
  </si>
  <si>
    <t>Woking</t>
  </si>
  <si>
    <t>Montpellier</t>
  </si>
  <si>
    <t>Lille</t>
  </si>
  <si>
    <t>Lyon</t>
  </si>
  <si>
    <t>Nice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</si>
  <si>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</si>
  <si>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</si>
  <si>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</si>
  <si>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</si>
  <si>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</si>
  <si>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</si>
  <si>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</si>
  <si>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</si>
  <si>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</si>
  <si>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</si>
  <si>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</si>
  <si>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</si>
  <si>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</si>
  <si>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</si>
  <si>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</si>
  <si>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</si>
  <si>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</si>
  <si>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</si>
  <si>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Apollon</t>
  </si>
  <si>
    <t>Panetolikos</t>
  </si>
  <si>
    <t>Asteras Tripolis</t>
  </si>
  <si>
    <t>Ionikos</t>
  </si>
  <si>
    <t>Lazio</t>
  </si>
  <si>
    <t>Bologna</t>
  </si>
  <si>
    <t>Napoli</t>
  </si>
  <si>
    <t>Inter</t>
  </si>
  <si>
    <t>Torino</t>
  </si>
  <si>
    <t>Venezia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</si>
  <si>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</si>
  <si>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</si>
  <si>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</si>
  <si>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</si>
  <si>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</si>
  <si>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</si>
  <si>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</si>
  <si>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</si>
  <si>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</si>
  <si>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</si>
  <si>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</si>
  <si>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</si>
  <si>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</si>
  <si>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</si>
  <si>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Cambuur</t>
  </si>
  <si>
    <t>Zwolle</t>
  </si>
  <si>
    <t>Groningen</t>
  </si>
  <si>
    <t>Vitesse</t>
  </si>
  <si>
    <t>PSV Eindhoven</t>
  </si>
  <si>
    <t>Sp Braga</t>
  </si>
  <si>
    <t>Pacos Ferreira</t>
  </si>
  <si>
    <t>Benfica</t>
  </si>
  <si>
    <t>Santa Clara</t>
  </si>
  <si>
    <t>Portimonense</t>
  </si>
  <si>
    <t>Boavista</t>
  </si>
  <si>
    <t>Estoril</t>
  </si>
  <si>
    <t>Tondela</t>
  </si>
  <si>
    <t>Morton</t>
  </si>
  <si>
    <t>Queen of Sth</t>
  </si>
  <si>
    <t>Airdrie Utd</t>
  </si>
  <si>
    <t>Montrose</t>
  </si>
  <si>
    <t>East Fife</t>
  </si>
  <si>
    <t>Clyde</t>
  </si>
  <si>
    <t>Cove Rangers</t>
  </si>
  <si>
    <t>Cowdenbeath</t>
  </si>
  <si>
    <t>Forfar</t>
  </si>
  <si>
    <t>Elgin</t>
  </si>
  <si>
    <t>Stranraer</t>
  </si>
  <si>
    <t>Cadiz</t>
  </si>
  <si>
    <t>Celta</t>
  </si>
  <si>
    <t>Villarreal</t>
  </si>
  <si>
    <t>Real Madrid</t>
  </si>
  <si>
    <t>Vallecano</t>
  </si>
  <si>
    <t>Osasuna</t>
  </si>
  <si>
    <t>Ath Madrid</t>
  </si>
  <si>
    <t>Getafe</t>
  </si>
  <si>
    <t>Mirandes</t>
  </si>
  <si>
    <t>Sp Gijon</t>
  </si>
  <si>
    <t>Ibiza</t>
  </si>
  <si>
    <t>Cartagena</t>
  </si>
  <si>
    <t>Valladolid</t>
  </si>
  <si>
    <t>Girona</t>
  </si>
  <si>
    <t>Malaga</t>
  </si>
  <si>
    <t>Almeria</t>
  </si>
  <si>
    <t>Buyuksehyr</t>
  </si>
  <si>
    <t>Gaziantep</t>
  </si>
  <si>
    <t>Giresunspor</t>
  </si>
  <si>
    <t>Fenerbahce</t>
  </si>
  <si>
    <t>Galatasaray</t>
  </si>
  <si>
    <t>Kayserispor</t>
  </si>
  <si>
    <t>Standard</t>
  </si>
  <si>
    <t>St. Gilloise</t>
  </si>
  <si>
    <t>St Truiden</t>
  </si>
  <si>
    <t>Club Brugge</t>
  </si>
  <si>
    <t>Charleroi</t>
  </si>
  <si>
    <t>Beerschot VA</t>
  </si>
  <si>
    <t>Kortrijk</t>
  </si>
  <si>
    <t>Union Berlin</t>
  </si>
  <si>
    <t>Dortmund</t>
  </si>
  <si>
    <t>Hoffenheim</t>
  </si>
  <si>
    <t>Bielefeld</t>
  </si>
  <si>
    <t>Fortuna Dusseldorf</t>
  </si>
  <si>
    <t>Schalke 04</t>
  </si>
  <si>
    <t>Hannover</t>
  </si>
  <si>
    <t>Darmstadt</t>
  </si>
  <si>
    <t>Ingolstadt</t>
  </si>
  <si>
    <t>Monaco</t>
  </si>
  <si>
    <t>Lorient</t>
  </si>
  <si>
    <t>Angers</t>
  </si>
  <si>
    <t>Strasbourg</t>
  </si>
  <si>
    <t>Brest</t>
  </si>
  <si>
    <t>Troyes</t>
  </si>
  <si>
    <t>Clermont</t>
  </si>
  <si>
    <t>St Etienne</t>
  </si>
  <si>
    <t>Nantes</t>
  </si>
  <si>
    <t>Reims</t>
  </si>
  <si>
    <t>Lens</t>
  </si>
  <si>
    <t>Bordeaux</t>
  </si>
  <si>
    <t>Metz</t>
  </si>
  <si>
    <t>Marseille</t>
  </si>
  <si>
    <t>OFI Crete</t>
  </si>
  <si>
    <t>Volos NFC</t>
  </si>
  <si>
    <t>Panathinaikos</t>
  </si>
  <si>
    <t>PAOK</t>
  </si>
  <si>
    <t>Olympiakos</t>
  </si>
  <si>
    <t>AEK</t>
  </si>
  <si>
    <t>Milan</t>
  </si>
  <si>
    <t>Sampdoria</t>
  </si>
  <si>
    <t>Empoli</t>
  </si>
  <si>
    <t>Cagliari</t>
  </si>
  <si>
    <t>Genoa</t>
  </si>
  <si>
    <t>Salernitana</t>
  </si>
  <si>
    <t>Verona</t>
  </si>
  <si>
    <t>Udinese</t>
  </si>
  <si>
    <t>Sassuolo</t>
  </si>
  <si>
    <t>Roma</t>
  </si>
  <si>
    <t>Atalanta</t>
  </si>
  <si>
    <t>Juventus</t>
  </si>
  <si>
    <t>Ascoli</t>
  </si>
  <si>
    <t>Como</t>
  </si>
  <si>
    <t>Brescia</t>
  </si>
  <si>
    <t>Alessandria</t>
  </si>
  <si>
    <t>Lecce</t>
  </si>
  <si>
    <t>Benevento</t>
  </si>
  <si>
    <t>Go Ahead Eagles</t>
  </si>
  <si>
    <t>AZ Alkmaar</t>
  </si>
  <si>
    <t>Willem II</t>
  </si>
  <si>
    <t>Heerenveen</t>
  </si>
  <si>
    <t>Nijmegen</t>
  </si>
  <si>
    <t>Waalwijk</t>
  </si>
  <si>
    <t>Feyenoord</t>
  </si>
  <si>
    <t>Ajax</t>
  </si>
  <si>
    <t>Twente</t>
  </si>
  <si>
    <t>Famalicao</t>
  </si>
  <si>
    <t>Moreirense</t>
  </si>
  <si>
    <t>Belenenses</t>
  </si>
  <si>
    <t>Guimaraes</t>
  </si>
  <si>
    <t>Vizela</t>
  </si>
  <si>
    <t>Gil Vicente</t>
  </si>
  <si>
    <t>Alaves</t>
  </si>
  <si>
    <t>Valencia</t>
  </si>
  <si>
    <t>Levante</t>
  </si>
  <si>
    <t>Betis</t>
  </si>
  <si>
    <t>Sociedad</t>
  </si>
  <si>
    <t>Granada</t>
  </si>
  <si>
    <t>Espanol</t>
  </si>
  <si>
    <t>Barcelona</t>
  </si>
  <si>
    <t>Eibar</t>
  </si>
  <si>
    <t>Fuenlabrada</t>
  </si>
  <si>
    <t>Oviedo</t>
  </si>
  <si>
    <t>Huesca</t>
  </si>
  <si>
    <t>Alcorcon</t>
  </si>
  <si>
    <t>Tenerife</t>
  </si>
  <si>
    <t>Lugo</t>
  </si>
  <si>
    <t>Amorebieta</t>
  </si>
  <si>
    <t>Las Palmas</t>
  </si>
  <si>
    <t>Burgos</t>
  </si>
  <si>
    <t>Sivasspor</t>
  </si>
  <si>
    <t>Yeni Malatyaspor</t>
  </si>
  <si>
    <t>Antalyaspor</t>
  </si>
  <si>
    <t>Karagumruk</t>
  </si>
  <si>
    <t>Kasimpasa</t>
  </si>
  <si>
    <t>Alanyaspor</t>
  </si>
  <si>
    <t>Trabzonspor</t>
  </si>
  <si>
    <t>Konyaspor</t>
  </si>
  <si>
    <t>Le Havre</t>
  </si>
  <si>
    <t>Bastia</t>
  </si>
  <si>
    <t>Giannina</t>
  </si>
  <si>
    <t>Aris</t>
  </si>
  <si>
    <t>Spezia</t>
  </si>
  <si>
    <t>Fiorentina</t>
  </si>
  <si>
    <t>Arouca</t>
  </si>
  <si>
    <t>Maritimo</t>
  </si>
  <si>
    <t>Mallorca</t>
  </si>
  <si>
    <t>Ath Bilbao</t>
  </si>
  <si>
    <t>Ponferradina</t>
  </si>
  <si>
    <t>Sociedad B</t>
  </si>
  <si>
    <t>Ad. Demirspor</t>
  </si>
  <si>
    <t>Besiktas</t>
  </si>
  <si>
    <t>Hatayspor</t>
  </si>
  <si>
    <t>Goztep</t>
  </si>
  <si>
    <t>D1</t>
  </si>
  <si>
    <t>F1</t>
  </si>
  <si>
    <t>N1</t>
  </si>
  <si>
    <t>P1</t>
  </si>
  <si>
    <t>SC3</t>
  </si>
  <si>
    <t>SP1</t>
  </si>
  <si>
    <t>SP2</t>
  </si>
  <si>
    <t>T1</t>
  </si>
  <si>
    <t>F2</t>
  </si>
  <si>
    <t>I1</t>
  </si>
  <si>
    <t>I2</t>
  </si>
  <si>
    <t>Boreham Wood</t>
  </si>
  <si>
    <t>Stockport</t>
  </si>
  <si>
    <t>Notts County</t>
  </si>
  <si>
    <t>Maidenhead</t>
  </si>
  <si>
    <t>Aberdeen</t>
  </si>
  <si>
    <t>St Johnstone</t>
  </si>
  <si>
    <t>Albion Rvs</t>
  </si>
  <si>
    <t>Annan Athletic</t>
  </si>
  <si>
    <t>SC0</t>
  </si>
  <si>
    <t>Solihull</t>
  </si>
  <si>
    <t>Wrexham</t>
  </si>
  <si>
    <t>Dag and Red</t>
  </si>
  <si>
    <t>Hibernian</t>
  </si>
  <si>
    <t>Ross County</t>
  </si>
  <si>
    <t>Livingston</t>
  </si>
  <si>
    <t>St Mirren</t>
  </si>
  <si>
    <t>Motherwell</t>
  </si>
  <si>
    <t>Hearts</t>
  </si>
  <si>
    <t>Hamilton</t>
  </si>
  <si>
    <t>Inverness C</t>
  </si>
  <si>
    <t>Ayr</t>
  </si>
  <si>
    <t>Raith Rvs</t>
  </si>
  <si>
    <t>Arbroath</t>
  </si>
  <si>
    <t>Falkirk</t>
  </si>
  <si>
    <t>Peterhead</t>
  </si>
  <si>
    <t>Kelty Hearts</t>
  </si>
  <si>
    <t>Stenhousemuir</t>
  </si>
  <si>
    <t>Dundee United</t>
  </si>
  <si>
    <t>Rangers</t>
  </si>
  <si>
    <t>Celtic</t>
  </si>
  <si>
    <t>Dundee</t>
  </si>
  <si>
    <t>Aldershot</t>
  </si>
  <si>
    <t>Dover Athletic</t>
  </si>
  <si>
    <t>Halifax</t>
  </si>
  <si>
    <t>Partick</t>
  </si>
  <si>
    <t>For Sittard</t>
  </si>
  <si>
    <t>Dunfermline</t>
  </si>
  <si>
    <t>Sparta Rotterdam</t>
  </si>
  <si>
    <t>25/02/2022</t>
  </si>
  <si>
    <t>26/02/2022</t>
  </si>
  <si>
    <t>27/02/2022</t>
  </si>
  <si>
    <t>28/02/2022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</si>
</sst>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1.0588150667767779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1.0451969483194312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1.0497253316960662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1.0557597764789854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1.0434058512320166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1.0342024872400046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1.0342024872400046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1.0453465975749467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1.0421804198806015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1.0534192952886015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1.0720588896370926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1.0719067123302282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1.0440279853919932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1.044303665417317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1.0485981343437822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1.0497253316960662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1.0739974333492817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1.0655103519273617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1.0626247827424988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1.0748039017579798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1.042708496600167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1.0469799548748147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1.045344963452246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1.0448679076073528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1.0470882991581001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1.0574878909118912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1.0460060256260135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1.0490547245227648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1.047073470420135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1.0437075600663159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1.0434322558420379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1.0398247073454716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1.0448679076073528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1.0461286947489423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1.0452436950640556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1.0518374708906593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1.047073470420135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1.0490547245227648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1.0490547245227648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1.0420112422030368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1.0459631209894389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1.0509442098096211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1.0518428764688503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1.048583109071006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1.0538644213740753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1.0437075600663159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1.0490547245227648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1.0671330848711666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1.0608952469083379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1.0717032521441066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1.0719901214070431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1.0688734653100223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1.0662939096981978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1.0671721430378951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1.0724395508015951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1.06243870990235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1.0674111222252509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1.0700036736716445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1.0716502370068346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1.0765255566793932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1.0717975665577553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1.0725753995856002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1.070599000893548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1.064224351228114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1.0688060519478177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1.0717032521441066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1.0717032521441066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1.0729832486866209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1.0662939096981978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1.0716502370068346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1.0754427289104427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1.0775336364222727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1.0857175561235832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1.0775336364222727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1.0758906966555091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1.0858375829061273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1.0813672763420747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1.0932932123683894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1.0806907986103451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1.0886227150115235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1.0789786104679466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1.0808190774689317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1.0399586640868308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1.0719988640762954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1.0794144159661685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1.092926303462902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1.0717975665577553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1.0693473415042363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1.0726330476569563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1.0739974333492817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1.0703119118349562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1.0734999847345288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1.0774464451295942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1.0922781557382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1.0813672763420747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1.037952243407696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1.0434058512320166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1.0434322558420379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1.0522559150967761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1.0509930436304777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1.0484438729518561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1.0404319501157899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1.0405885922597782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1.048418440111401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1.0399586640868308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1.0499964535568072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1.0499964535568072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1.0437075600663159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1.0437075600663159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1.0513686083765104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1.0529232824658912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1.0523293923701496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1.0497471873879383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1.0490547245227648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1.0869608478919779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1.0700036736716445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1.0731630982443801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1.0869608478919779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1.1172478303772717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1.1280400211771446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1.1283876111698132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1.0710498142971454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1.0728504070978289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1.0719067123302282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1.1118476648375024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1.071200922068871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1.0764784527427438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1.0479830465041664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1.0545649393956353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1.0450375961866025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1.038506964435719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1.0681124392162278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1.0647027958175614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1.0667638263666883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1.0628171656645378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1.042106143326367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1.052267086616911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1.0730165337508553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1.0725753995856002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1.0626247827424988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1.06243870990235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1.0427491060172347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1.0442736271125563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1.0510694237812139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1.042106143326367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1.0533067630678474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1.0461286947489423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1.0344490471441554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1.0434058512320166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1.0359060590701679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1.0326216037183769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1.0407647371379136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1.0379105936695237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1.0376740753093197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1.083062374338202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1.0769576152392319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1.0874847379247663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1.0362637658896696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1.0425381099894757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1.0461929391857427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1.037952243407696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1.0481397396121741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1.051738571938915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1.0487772084693074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1.0510694237812139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1.0437075600663159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1.042106143326367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1.050186013602848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1.0724309196869584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1.0490547245227648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1.0518428764688503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1.0488545698370915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1.050186013602848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1.051738571938915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1.0512018249471584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1.0587691192107669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1.0439811611001015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1.0417159380917833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1.0423806634244144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1.038077229388916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1.0675466351235279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1.0670046225137999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1.0715238910055171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1.0678037670587686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1.0509442098096211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1.0533218816775407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1.0421804198806015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1.0437075600663159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1.050186013602848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1.0512018249471584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1.0741047977005509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1.0923137783555916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1.0887446417482889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1.0425381099894757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1.0487220727913058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1.0454473653146403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1.0656852654653921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1.0503245504598744</v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1.0357466613926236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5.2783966966186187</v>
      </c>
      <c r="I2" s="6">
        <f>IF('Log_working_3-way'!$D2="","",'True_Odds_Calculator_3-way'!O3/'True_Odds_Calculator_3-way'!B3-1)</f>
        <v>5.8240970885383891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3.6523405150610255E-2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1.0294007025056502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39.557275564158047</v>
      </c>
      <c r="I3" s="6">
        <f>IF('Log_working_3-way'!$D3="","",'True_Odds_Calculator_3-way'!O4/'True_Odds_Calculator_3-way'!B4-1)</f>
        <v>3.5849047643710366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2.6284642498367594E-2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1.0256811342686782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20.260929902946799</v>
      </c>
      <c r="I4" s="6">
        <f>IF('Log_working_3-way'!$D4="","",'True_Odds_Calculator_3-way'!O5/'True_Odds_Calculator_3-way'!B5-1)</f>
        <v>6.2685474770473277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2.7046714631413504E-2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1.0357392410031125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39.334081618910396</v>
      </c>
      <c r="I5" s="6">
        <f>IF('Log_working_3-way'!$D5="","",'True_Odds_Calculator_3-way'!O6/'True_Odds_Calculator_3-way'!B6-1)</f>
        <v>3.6602142529159094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3.1963723541305944E-2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1.0263535235492114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39.144677232145497</v>
      </c>
      <c r="I6" s="6">
        <f>IF('Log_working_3-way'!$D6="","",'True_Odds_Calculator_3-way'!O7/'True_Odds_Calculator_3-way'!B7-1)</f>
        <v>4.1629587270259911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2.358245422209615E-2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1.0246130177805954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3.254555248941247</v>
      </c>
      <c r="I7" s="6">
        <f>IF('Log_working_3-way'!$D7="","",'True_Odds_Calculator_3-way'!O8/'True_Odds_Calculator_3-way'!B8-1)</f>
        <v>5.7601759755701423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2.4412349805527978E-2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1.0295127282317766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42.943045240684718</v>
      </c>
      <c r="I8" s="6">
        <f>IF('Log_working_3-way'!$D8="","",'True_Odds_Calculator_3-way'!O9/'True_Odds_Calculator_3-way'!B9-1)</f>
        <v>4.1320361679806057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2.5031739007782994E-2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1.0349877850864571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-1.6356423699770417E-3</v>
      </c>
      <c r="I9" s="6">
        <f>IF('Log_working_3-way'!$D9="","",'True_Odds_Calculator_3-way'!O10/'True_Odds_Calculator_3-way'!B10-1)</f>
        <v>2.3052422681250446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2.6117378254627344E-2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1.0259544250923776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7.46779888865386</v>
      </c>
      <c r="I10" s="6">
        <f>IF('Log_working_3-way'!$D10="","",'True_Odds_Calculator_3-way'!O11/'True_Odds_Calculator_3-way'!B11-1)</f>
        <v>7.0818536495028628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2.7614133222253479E-2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1.0253745428630481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7.1309319174057517</v>
      </c>
      <c r="I11" s="6">
        <f>IF('Log_working_3-way'!$D11="","",'True_Odds_Calculator_3-way'!O12/'True_Odds_Calculator_3-way'!B12-1)</f>
        <v>10.035185133310057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2.7324103443610248E-2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1.0410330271206425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12.433935989801997</v>
      </c>
      <c r="I12" s="6">
        <f>IF('Log_working_3-way'!$D12="","",'True_Odds_Calculator_3-way'!O13/'True_Odds_Calculator_3-way'!B13-1)</f>
        <v>9.0301825784919991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4.4177191920923065E-2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1.0626511963483953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21.131941252535764</v>
      </c>
      <c r="I13" s="6">
        <f>IF('Log_working_3-way'!$D13="","",'True_Odds_Calculator_3-way'!O14/'True_Odds_Calculator_3-way'!B14-1)</f>
        <v>7.3190818008840672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6.4746081668001665E-2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1.0216844340856419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20.962452241710182</v>
      </c>
      <c r="I14" s="6">
        <f>IF('Log_working_3-way'!$D14="","",'True_Odds_Calculator_3-way'!O15/'True_Odds_Calculator_3-way'!B15-1)</f>
        <v>8.088622251014824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2.2714137093977627E-2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1.0328454190565615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35.077568368453441</v>
      </c>
      <c r="I15" s="6">
        <f>IF('Log_working_3-way'!$D15="","",'True_Odds_Calculator_3-way'!O16/'True_Odds_Calculator_3-way'!B16-1)</f>
        <v>5.1566425701446201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3.0564185245637532E-2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1.0289756598549151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24.8061965615831</v>
      </c>
      <c r="I16" s="6">
        <f>IF('Log_working_3-way'!$D16="","",'True_Odds_Calculator_3-way'!O17/'True_Odds_Calculator_3-way'!B17-1)</f>
        <v>6.3707929315069656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2.9609495676558684E-2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1.0352205550911089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39.364856622035191</v>
      </c>
      <c r="I17" s="6">
        <f>IF('Log_working_3-way'!$D17="","",'True_Odds_Calculator_3-way'!O18/'True_Odds_Calculator_3-way'!B18-1)</f>
        <v>4.6854743848201927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3.1176933014238406E-2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1.0742403124402453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53.464102185512317</v>
      </c>
      <c r="I18" s="6">
        <f>IF('Log_working_3-way'!$D18="","",'True_Odds_Calculator_3-way'!O19/'True_Odds_Calculator_3-way'!B19-1)</f>
        <v>2.443020467955979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5.3760193295077086E-2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1.042187156759018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15.896430187985025</v>
      </c>
      <c r="I19" s="6">
        <f>IF('Log_working_3-way'!$D19="","",'True_Odds_Calculator_3-way'!O20/'True_Odds_Calculator_3-way'!B20-1)</f>
        <v>6.3035117332210842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4.4843216898671656E-2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1.041488898575978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13.273868682141407</v>
      </c>
      <c r="I20" s="6">
        <f>IF('Log_working_3-way'!$D20="","",'True_Odds_Calculator_3-way'!O21/'True_Odds_Calculator_3-way'!B21-1)</f>
        <v>6.86122761772668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4.4380549285695237E-2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1.0496326689983273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3.5301598371526755</v>
      </c>
      <c r="I21" s="6">
        <f>IF('Log_working_3-way'!$D21="","",'True_Odds_Calculator_3-way'!O22/'True_Odds_Calculator_3-way'!B22-1)</f>
        <v>4.7334835438963543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4.7758284600389889E-2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1.0210098498544331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20.97606863287157</v>
      </c>
      <c r="I22" s="6">
        <f>IF('Log_working_3-way'!$D22="","",'True_Odds_Calculator_3-way'!O23/'True_Odds_Calculator_3-way'!B23-1)</f>
        <v>6.6339420711282031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2.2080462528722311E-2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1.0361255190199488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50.086564189480789</v>
      </c>
      <c r="I23" s="6">
        <f>IF('Log_working_3-way'!$D23="","",'True_Odds_Calculator_3-way'!O24/'True_Odds_Calculator_3-way'!B24-1)</f>
        <v>2.7998270884737777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2.7862760565575018E-2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1.0283007440028966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38.05540805612069</v>
      </c>
      <c r="I24" s="6">
        <f>IF('Log_working_3-way'!$D24="","",'True_Odds_Calculator_3-way'!O25/'True_Odds_Calculator_3-way'!B25-1)</f>
        <v>4.1524862291610374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2.5662899387728366E-2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1.0227925167607281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6.0583102538612623</v>
      </c>
      <c r="I25" s="6">
        <f>IF('Log_working_3-way'!$D25="","",'True_Odds_Calculator_3-way'!O26/'True_Odds_Calculator_3-way'!B26-1)</f>
        <v>6.0964117244886111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2.3795876480700029E-2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1.0195258422095483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12.532702666184331</v>
      </c>
      <c r="I26" s="6">
        <f>IF('Log_working_3-way'!$D26="","",'True_Odds_Calculator_3-way'!O27/'True_Odds_Calculator_3-way'!B27-1)</f>
        <v>8.1578514493520409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2.1200221133276465E-2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1.0303140799100867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1.0246536413022755</v>
      </c>
      <c r="I27" s="6">
        <f>IF('Log_working_3-way'!$D27="","",'True_Odds_Calculator_3-way'!O28/'True_Odds_Calculator_3-way'!B28-1)</f>
        <v>2.7638656681974481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2.5487380093456524E-2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1.0253358135596293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16.629181609709061</v>
      </c>
      <c r="I28" s="6">
        <f>IF('Log_working_3-way'!$D28="","",'True_Odds_Calculator_3-way'!O29/'True_Odds_Calculator_3-way'!B29-1)</f>
        <v>7.5725114634819626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2.714586871861524E-2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1.0272015793951279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5.1422843883510554</v>
      </c>
      <c r="I29" s="6">
        <f>IF('Log_working_3-way'!$D29="","",'True_Odds_Calculator_3-way'!O30/'True_Odds_Calculator_3-way'!B30-1)</f>
        <v>5.4964205960670149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2.7788929249479288E-2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1.0265136534485189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7.7718042575148107</v>
      </c>
      <c r="I30" s="6">
        <f>IF('Log_working_3-way'!$D30="","",'True_Odds_Calculator_3-way'!O31/'True_Odds_Calculator_3-way'!B31-1)</f>
        <v>6.2613141801155594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2.8069798561601855E-2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1.0285105833034092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6.1719128434582586</v>
      </c>
      <c r="I31" s="6">
        <f>IF('Log_working_3-way'!$D31="","",'True_Odds_Calculator_3-way'!O32/'True_Odds_Calculator_3-way'!B32-1)</f>
        <v>5.8335746041447631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2.9601957263126755E-2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1.0242115689772695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4.6952265641551607</v>
      </c>
      <c r="I32" s="6">
        <f>IF('Log_working_3-way'!$D32="","",'True_Odds_Calculator_3-way'!O33/'True_Odds_Calculator_3-way'!B33-1)</f>
        <v>5.0103753621408753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2.4444209824953766E-2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1.0204253747382166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14.045927020537016</v>
      </c>
      <c r="I33" s="6">
        <f>IF('Log_working_3-way'!$D33="","",'True_Odds_Calculator_3-way'!O34/'True_Odds_Calculator_3-way'!B34-1)</f>
        <v>8.5543105909220643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2.2117180205415643E-2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1.0215291471691126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18.483344381836261</v>
      </c>
      <c r="I34" s="6">
        <f>IF('Log_working_3-way'!$D34="","",'True_Odds_Calculator_3-way'!O35/'True_Odds_Calculator_3-way'!B35-1)</f>
        <v>7.3580955482286541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2.2917141338193892E-2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1.0230662486657722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23.418881711320552</v>
      </c>
      <c r="I35" s="6">
        <f>IF('Log_working_3-way'!$D35="","",'True_Odds_Calculator_3-way'!O36/'True_Odds_Calculator_3-way'!B36-1)</f>
        <v>7.254083866725443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2.3797907518837924E-2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1.0309492570307206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51.823453380706006</v>
      </c>
      <c r="I36" s="6">
        <f>IF('Log_working_3-way'!$D36="","",'True_Odds_Calculator_3-way'!O37/'True_Odds_Calculator_3-way'!B37-1)</f>
        <v>2.0390545049116411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2.3517783946787718E-2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1.0459120873564212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-0.13571716618393237</v>
      </c>
      <c r="I37" s="6">
        <f>IF('Log_working_3-way'!$D37="","",'True_Odds_Calculator_3-way'!O38/'True_Odds_Calculator_3-way'!B38-1)</f>
        <v>1.5461118570562249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3.1697059071311262E-2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1.02601873719749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18.92495186692517</v>
      </c>
      <c r="I38" s="6">
        <f>IF('Log_working_3-way'!$D38="","",'True_Odds_Calculator_3-way'!O39/'True_Odds_Calculator_3-way'!B39-1)</f>
        <v>7.4680308571322218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2.758598333819573E-2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1.0288377056758646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3.2894187837548019</v>
      </c>
      <c r="I39" s="6">
        <f>IF('Log_working_3-way'!$D39="","",'True_Odds_Calculator_3-way'!O40/'True_Odds_Calculator_3-way'!B40-1)</f>
        <v>6.8438093229276529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2.893430099312444E-2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1.0251421979610869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12.655801232650925</v>
      </c>
      <c r="I40" s="6">
        <f>IF('Log_working_3-way'!$D40="","",'True_Odds_Calculator_3-way'!O41/'True_Odds_Calculator_3-way'!B41-1)</f>
        <v>7.9394712036221478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2.721248788664532E-2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1.0274097440582173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22.13565663622618</v>
      </c>
      <c r="I41" s="6">
        <f>IF('Log_working_3-way'!$D41="","",'True_Odds_Calculator_3-way'!O42/'True_Odds_Calculator_3-way'!B42-1)</f>
        <v>7.0747782153942413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2.8514568614378843E-2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1.0315435971678164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31.803687605851501</v>
      </c>
      <c r="I42" s="6">
        <f>IF('Log_working_3-way'!$D42="","",'True_Odds_Calculator_3-way'!O43/'True_Odds_Calculator_3-way'!B43-1)</f>
        <v>5.0958429540738468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3.0434613665947907E-2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1.0314582800678287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2.7020922407552934</v>
      </c>
      <c r="I43" s="6">
        <f>IF('Log_working_3-way'!$D43="","",'True_Odds_Calculator_3-way'!O44/'True_Odds_Calculator_3-way'!B44-1)</f>
        <v>5.413394494885412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3.0416590821284784E-2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1.0280111314541809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23.297741439326479</v>
      </c>
      <c r="I44" s="6">
        <f>IF('Log_working_3-way'!$D44="","",'True_Odds_Calculator_3-way'!O45/'True_Odds_Calculator_3-way'!B45-1)</f>
        <v>7.0254133436803006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2.8902215558887168E-2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1.0304387866071529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26.453918763201973</v>
      </c>
      <c r="I45" s="6">
        <f>IF('Log_working_3-way'!$D45="","",'True_Odds_Calculator_3-way'!O46/'True_Odds_Calculator_3-way'!B46-1)</f>
        <v>7.1052766945655605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3.0575840527504727E-2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1.0258052603326988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6.0341382922084055</v>
      </c>
      <c r="I46" s="6">
        <f>IF('Log_working_3-way'!$D46="","",'True_Odds_Calculator_3-way'!O47/'True_Odds_Calculator_3-way'!B47-1)</f>
        <v>7.9930081339692745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2.7314026627684784E-2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1.0313740520815347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31.430070830476467</v>
      </c>
      <c r="I47" s="6">
        <f>IF('Log_working_3-way'!$D47="","",'True_Odds_Calculator_3-way'!O48/'True_Odds_Calculator_3-way'!B48-1)</f>
        <v>5.6514047715614311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3.0290977269157304E-2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1.0250908848851161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11.873496040956013</v>
      </c>
      <c r="I48" s="6">
        <f>IF('Log_working_3-way'!$D48="","",'True_Odds_Calculator_3-way'!O49/'True_Odds_Calculator_3-way'!B49-1)</f>
        <v>7.8325422602817785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2.7160023493182361E-2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1.0415976234338913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13.72425631254217</v>
      </c>
      <c r="I49" s="6">
        <f>IF('Log_working_3-way'!$D49="","",'True_Odds_Calculator_3-way'!O50/'True_Odds_Calculator_3-way'!B50-1)</f>
        <v>6.6835924108455629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4.4446671762168322E-2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1.0491414491629403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30.531934905459497</v>
      </c>
      <c r="I50" s="6">
        <f>IF('Log_working_3-way'!$D50="","",'True_Odds_Calculator_3-way'!O51/'True_Odds_Calculator_3-way'!B51-1)</f>
        <v>6.1657786541391761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4.7492403475541067E-2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1.0428204359377422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18.239621355039393</v>
      </c>
      <c r="I51" s="6">
        <f>IF('Log_working_3-way'!$D51="","",'True_Odds_Calculator_3-way'!O52/'True_Odds_Calculator_3-way'!B52-1)</f>
        <v>8.8287221643322038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4.5186407709014942E-2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1.0496940863396842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30.884937500138683</v>
      </c>
      <c r="I52" s="6">
        <f>IF('Log_working_3-way'!$D52="","",'True_Odds_Calculator_3-way'!O53/'True_Odds_Calculator_3-way'!B53-1)</f>
        <v>5.9706668695518665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4.7905750754388743E-2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1.0508434250052283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30.117319775006155</v>
      </c>
      <c r="I53" s="6">
        <f>IF('Log_working_3-way'!$D53="","",'True_Odds_Calculator_3-way'!O54/'True_Odds_Calculator_3-way'!B54-1)</f>
        <v>6.0369204728080961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4.9353268873663314E-2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1.0413235846743658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17.428551622826259</v>
      </c>
      <c r="I54" s="6">
        <f>IF('Log_working_3-way'!$D54="","",'True_Odds_Calculator_3-way'!O55/'True_Odds_Calculator_3-way'!B55-1)</f>
        <v>8.0141690274474033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4.3852420172306061E-2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1.0456626922566834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4.769895148843772</v>
      </c>
      <c r="I55" s="6">
        <f>IF('Log_working_3-way'!$D55="","",'True_Odds_Calculator_3-way'!O56/'True_Odds_Calculator_3-way'!B56-1)</f>
        <v>6.3340241519848854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4.6268765373636889E-2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1.0551897882267836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37.644255785555536</v>
      </c>
      <c r="I56" s="6">
        <f>IF('Log_working_3-way'!$D56="","",'True_Odds_Calculator_3-way'!O57/'True_Odds_Calculator_3-way'!B57-1)</f>
        <v>4.4257053722532813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4.9822187520673467E-2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1.0459558146161612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4.8524957456642852</v>
      </c>
      <c r="I57" s="6">
        <f>IF('Log_working_3-way'!$D57="","",'True_Odds_Calculator_3-way'!O58/'True_Odds_Calculator_3-way'!B58-1)</f>
        <v>6.842472111266261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4.6878216585158672E-2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1.0517248933958718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32.775407380583324</v>
      </c>
      <c r="I58" s="6">
        <f>IF('Log_working_3-way'!$D58="","",'True_Odds_Calculator_3-way'!O59/'True_Odds_Calculator_3-way'!B59-1)</f>
        <v>5.4986270129974546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4.9012928342528905E-2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1.047193063116282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27.220844555053937</v>
      </c>
      <c r="I59" s="6">
        <f>IF('Log_working_3-way'!$D59="","",'True_Odds_Calculator_3-way'!O60/'True_Odds_Calculator_3-way'!B60-1)</f>
        <v>7.8270148396255212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4.6632815901716196E-2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1.0442436795706591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23.400068423678849</v>
      </c>
      <c r="I60" s="6">
        <f>IF('Log_working_3-way'!$D60="","",'True_Odds_Calculator_3-way'!O61/'True_Odds_Calculator_3-way'!B61-1)</f>
        <v>6.8536324207675268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4.5390562938888213E-2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1.0406677230566035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11.949253549402474</v>
      </c>
      <c r="I61" s="6">
        <f>IF('Log_working_3-way'!$D61="","",'True_Odds_Calculator_3-way'!O62/'True_Odds_Calculator_3-way'!B62-1)</f>
        <v>8.9051661438466603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4.3800396261672203E-2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1.0410335580058385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13.50196641976137</v>
      </c>
      <c r="I62" s="6">
        <f>IF('Log_working_3-way'!$D62="","",'True_Odds_Calculator_3-way'!O63/'True_Odds_Calculator_3-way'!B63-1)</f>
        <v>7.6378304435860951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4.4015287744073373E-2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1.0410507189530658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11.393256690759614</v>
      </c>
      <c r="I63" s="6">
        <f>IF('Log_working_3-way'!$D63="","",'True_Odds_Calculator_3-way'!O64/'True_Odds_Calculator_3-way'!B64-1)</f>
        <v>7.6895816708581251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4.405881194504313E-2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1.0438690064292688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18.218228873461701</v>
      </c>
      <c r="I64" s="6">
        <f>IF('Log_working_3-way'!$D64="","",'True_Odds_Calculator_3-way'!O65/'True_Odds_Calculator_3-way'!B65-1)</f>
        <v>7.4653424713752212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4.6349841192890651E-2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1.0476590393131506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3.9078924745925292</v>
      </c>
      <c r="I65" s="6">
        <f>IF('Log_working_3-way'!$D65="","",'True_Odds_Calculator_3-way'!O66/'True_Odds_Calculator_3-way'!B66-1)</f>
        <v>6.6598948418752251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4.7677897196833019E-2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1.0484389779883678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27.490241392733754</v>
      </c>
      <c r="I66" s="6">
        <f>IF('Log_working_3-way'!$D66="","",'True_Odds_Calculator_3-way'!O67/'True_Odds_Calculator_3-way'!B67-1)</f>
        <v>6.5283241857188248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4.809751571256804E-2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1.0433167579833151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18.942919421330235</v>
      </c>
      <c r="I67" s="6">
        <f>IF('Log_working_3-way'!$D67="","",'True_Odds_Calculator_3-way'!O68/'True_Odds_Calculator_3-way'!B68-1)</f>
        <v>9.0175150906088071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4.5497589425386398E-2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1.0496305565086321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28.76115884084129</v>
      </c>
      <c r="I68" s="6">
        <f>IF('Log_working_3-way'!$D68="","",'True_Odds_Calculator_3-way'!O69/'True_Odds_Calculator_3-way'!B69-1)</f>
        <v>6.5665724294338119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4.8682692055498578E-2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1.0410363588560889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11.945078509397629</v>
      </c>
      <c r="I69" s="6">
        <f>IF('Log_working_3-way'!$D69="","",'True_Odds_Calculator_3-way'!O70/'True_Odds_Calculator_3-way'!B70-1)</f>
        <v>8.2946369740130059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4.4137042223943102E-2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1.0571316899452894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37.585810496945783</v>
      </c>
      <c r="I70" s="6">
        <f>IF('Log_working_3-way'!$D70="","",'True_Odds_Calculator_3-way'!O71/'True_Odds_Calculator_3-way'!B71-1)</f>
        <v>4.8272573947359119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5.141233581478355E-2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1.0428399831678783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16.924219949601312</v>
      </c>
      <c r="I71" s="6">
        <f>IF('Log_working_3-way'!$D71="","",'True_Odds_Calculator_3-way'!O72/'True_Odds_Calculator_3-way'!B72-1)</f>
        <v>7.7828677753046431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4.5528259150550143E-2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1.0415796377788744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15.762412823851751</v>
      </c>
      <c r="I72" s="6">
        <f>IF('Log_working_3-way'!$D72="","",'True_Odds_Calculator_3-way'!O73/'True_Odds_Calculator_3-way'!B73-1)</f>
        <v>8.2922796062852253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4.4401930396814393E-2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1.0551913410932974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6.5504696209178945</v>
      </c>
      <c r="I73" s="6">
        <f>IF('Log_working_3-way'!$D73="","",'True_Odds_Calculator_3-way'!O74/'True_Odds_Calculator_3-way'!B74-1)</f>
        <v>6.3826866437919145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5.686498959525732E-2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1.068905404629177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40.368467094532299</v>
      </c>
      <c r="I74" s="6">
        <f>IF('Log_working_3-way'!$D74="","",'True_Odds_Calculator_3-way'!O75/'True_Odds_Calculator_3-way'!B75-1)</f>
        <v>3.8721199288348709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6.0172847065688817E-2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1.0709201267849773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1.2799349032949143</v>
      </c>
      <c r="I75" s="6">
        <f>IF('Log_working_3-way'!$D75="","",'True_Odds_Calculator_3-way'!O76/'True_Odds_Calculator_3-way'!B76-1)</f>
        <v>4.1699773806272136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6.0853972402411749E-2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1.0662153608516605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33.588160986478229</v>
      </c>
      <c r="I76" s="6">
        <f>IF('Log_working_3-way'!$D76="","",'True_Odds_Calculator_3-way'!O77/'True_Odds_Calculator_3-way'!B77-1)</f>
        <v>5.4870225670591255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6.1951395340572812E-2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1.0513355578827992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11.722068244808943</v>
      </c>
      <c r="I77" s="6">
        <f>IF('Log_working_3-way'!$D77="","",'True_Odds_Calculator_3-way'!O78/'True_Odds_Calculator_3-way'!B78-1)</f>
        <v>7.0592527281775936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5.4670952630136105E-2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1.0506828192412301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11.100963932406721</v>
      </c>
      <c r="I78" s="6">
        <f>IF('Log_working_3-way'!$D78="","",'True_Odds_Calculator_3-way'!O79/'True_Odds_Calculator_3-way'!B79-1)</f>
        <v>7.4536918895138058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5.4056694331416466E-2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1.125345175579703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70.209105018160599</v>
      </c>
      <c r="I79" s="6">
        <f>IF('Log_working_3-way'!$D79="","",'True_Odds_Calculator_3-way'!O80/'True_Odds_Calculator_3-way'!B80-1)</f>
        <v>0.84212511881299568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6.1863742149189438E-2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1.0549114086841691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8.5326999367692089</v>
      </c>
      <c r="I80" s="6">
        <f>IF('Log_working_3-way'!$D80="","",'True_Odds_Calculator_3-way'!O81/'True_Odds_Calculator_3-way'!B81-1)</f>
        <v>5.9092925582609528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5.721415580570488E-2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1.0543356061657898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8.9170134252254716</v>
      </c>
      <c r="I81" s="6">
        <f>IF('Log_working_3-way'!$D81="","",'True_Odds_Calculator_3-way'!O82/'True_Odds_Calculator_3-way'!B82-1)</f>
        <v>4.8885601386431263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5.609294151236055E-2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1.080367867240714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45.567115451861419</v>
      </c>
      <c r="I82" s="6">
        <f>IF('Log_working_3-way'!$D82="","",'True_Odds_Calculator_3-way'!O83/'True_Odds_Calculator_3-way'!B83-1)</f>
        <v>3.8944940470972949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6.4986185521608952E-2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1.0589318903842504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27.208337202840291</v>
      </c>
      <c r="I83" s="6">
        <f>IF('Log_working_3-way'!$D83="","",'True_Odds_Calculator_3-way'!O84/'True_Odds_Calculator_3-way'!B84-1)</f>
        <v>5.9756395069257939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5.8571833251091832E-2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1.0210284495877315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18.847060883777942</v>
      </c>
      <c r="I84" s="6">
        <f>IF('Log_working_3-way'!$D84="","",'True_Odds_Calculator_3-way'!O85/'True_Odds_Calculator_3-way'!B85-1)</f>
        <v>7.4614407318002787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2.2345875287051786E-2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1.049760793488635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67.710360558568965</v>
      </c>
      <c r="I85" s="6">
        <f>IF('Log_working_3-way'!$D85="","",'True_Odds_Calculator_3-way'!O86/'True_Odds_Calculator_3-way'!B86-1)</f>
        <v>0.38556885622361303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2.7741396098171389E-2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1.0411252378849727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11.570352790083787</v>
      </c>
      <c r="I86" s="6">
        <f>IF('Log_working_3-way'!$D86="","",'True_Odds_Calculator_3-way'!O87/'True_Odds_Calculator_3-way'!B87-1)</f>
        <v>10.78897130363093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4.4321861376735772E-2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1.0501359230830729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29.107831831147674</v>
      </c>
      <c r="I87" s="6">
        <f>IF('Log_working_3-way'!$D87="","",'True_Odds_Calculator_3-way'!O88/'True_Odds_Calculator_3-way'!B88-1)</f>
        <v>8.3742842910160373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4.8287757256277652E-2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1.0430578616317583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19.893128364537546</v>
      </c>
      <c r="I88" s="6">
        <f>IF('Log_working_3-way'!$D88="","",'True_Odds_Calculator_3-way'!O89/'True_Odds_Calculator_3-way'!B89-1)</f>
        <v>7.5259229813531867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4.5126791251282938E-2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1.0540453006163237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36.230252442996751</v>
      </c>
      <c r="I89" s="6">
        <f>IF('Log_working_3-way'!$D89="","",'True_Odds_Calculator_3-way'!O90/'True_Odds_Calculator_3-way'!B90-1)</f>
        <v>5.4300520326578967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4.9213943950785932E-2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1.0397847568297249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15.110717222118751</v>
      </c>
      <c r="I90" s="6">
        <f>IF('Log_working_3-way'!$D90="","",'True_Odds_Calculator_3-way'!O91/'True_Odds_Calculator_3-way'!B91-1)</f>
        <v>9.6574184504006872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4.2570596511894099E-2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1.0429744718854677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5.3895137533508128</v>
      </c>
      <c r="I91" s="6">
        <f>IF('Log_working_3-way'!$D91="","",'True_Odds_Calculator_3-way'!O92/'True_Odds_Calculator_3-way'!B92-1)</f>
        <v>9.022424202989054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4.4985491248755949E-2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1.0439048982909724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19.881254447502478</v>
      </c>
      <c r="I92" s="6">
        <f>IF('Log_working_3-way'!$D92="","",'True_Odds_Calculator_3-way'!O93/'True_Odds_Calculator_3-way'!B93-1)</f>
        <v>9.6253103186424838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4.5721092175187827E-2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1.0467262688783956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23.593549186487351</v>
      </c>
      <c r="I93" s="6">
        <f>IF('Log_working_3-way'!$D93="","",'True_Odds_Calculator_3-way'!O94/'True_Odds_Calculator_3-way'!B94-1)</f>
        <v>7.6072653768938991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4.7722666975487993E-2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1.0428204359377422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18.239621355039393</v>
      </c>
      <c r="I94" s="6">
        <f>IF('Log_working_3-way'!$D94="","",'True_Odds_Calculator_3-way'!O95/'True_Odds_Calculator_3-way'!B95-1)</f>
        <v>8.8287221643322038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4.5186407709014942E-2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1.0510990489949443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13.35493711571263</v>
      </c>
      <c r="I95" s="6">
        <f>IF('Log_working_3-way'!$D95="","",'True_Odds_Calculator_3-way'!O96/'True_Odds_Calculator_3-way'!B96-1)</f>
        <v>9.6766501684124968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5.4708531464746635E-2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1.0520364346560933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16.917262133787727</v>
      </c>
      <c r="I96" s="6">
        <f>IF('Log_working_3-way'!$D96="","",'True_Odds_Calculator_3-way'!O97/'True_Odds_Calculator_3-way'!B97-1)</f>
        <v>9.1889080019066967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5.5049121973381965E-2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1.0219251488026684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6.9779053240269349</v>
      </c>
      <c r="I97" s="6">
        <f>IF('Log_working_3-way'!$D97="","",'True_Odds_Calculator_3-way'!O98/'True_Odds_Calculator_3-way'!B98-1)</f>
        <v>6.7112533312815588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2.3234166684990232E-2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1.0242543685402756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2.2196428879430123</v>
      </c>
      <c r="I98" s="6">
        <f>IF('Log_working_3-way'!$D98="","",'True_Odds_Calculator_3-way'!O99/'True_Odds_Calculator_3-way'!B99-1)</f>
        <v>4.9300565436093242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2.3031717224094805E-2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1.0196013132570816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11.763338144612808</v>
      </c>
      <c r="I99" s="6">
        <f>IF('Log_working_3-way'!$D99="","",'True_Odds_Calculator_3-way'!O100/'True_Odds_Calculator_3-way'!B100-1)</f>
        <v>6.1923544370120363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2.1118598717768888E-2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1.0256888388065299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8.444266421907475</v>
      </c>
      <c r="I100" s="6">
        <f>IF('Log_working_3-way'!$D100="","",'True_Odds_Calculator_3-way'!O101/'True_Odds_Calculator_3-way'!B101-1)</f>
        <v>7.723391448059882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2.7594344022235928E-2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1.0256531470305037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10.489019218710412</v>
      </c>
      <c r="I101" s="6">
        <f>IF('Log_working_3-way'!$D101="","",'True_Odds_Calculator_3-way'!O102/'True_Odds_Calculator_3-way'!B102-1)</f>
        <v>9.810018182884626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2.7853137999638289E-2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1.0283799558578528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23.535730115024244</v>
      </c>
      <c r="I102" s="6">
        <f>IF('Log_working_3-way'!$D102="","",'True_Odds_Calculator_3-way'!O103/'True_Odds_Calculator_3-way'!B103-1)</f>
        <v>7.4051855387982268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2.9188349407777592E-2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1.0284017188077752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23.045528259949453</v>
      </c>
      <c r="I103" s="6">
        <f>IF('Log_working_3-way'!$D103="","",'True_Odds_Calculator_3-way'!O104/'True_Odds_Calculator_3-way'!B104-1)</f>
        <v>6.7521097643574457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2.9374872120651263E-2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1.0253056959600615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7.8859839607443121</v>
      </c>
      <c r="I104" s="6">
        <f>IF('Log_working_3-way'!$D104="","",'True_Odds_Calculator_3-way'!O105/'True_Odds_Calculator_3-way'!B105-1)</f>
        <v>8.049275809814727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2.7160919632756242E-2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1.0255974711225213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13.847931158135017</v>
      </c>
      <c r="I105" s="6">
        <f>IF('Log_working_3-way'!$D105="","",'True_Odds_Calculator_3-way'!O106/'True_Odds_Calculator_3-way'!B106-1)</f>
        <v>9.1256401288193185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2.7671053966321635E-2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1.0267770299927053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20.43788043405544</v>
      </c>
      <c r="I106" s="6">
        <f>IF('Log_working_3-way'!$D106="","",'True_Odds_Calculator_3-way'!O107/'True_Odds_Calculator_3-way'!B107-1)</f>
        <v>7.1715202471133068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2.8155844839960809E-2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1.0286951701639444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24.549492875699762</v>
      </c>
      <c r="I107" s="6">
        <f>IF('Log_working_3-way'!$D107="","",'True_Odds_Calculator_3-way'!O108/'True_Odds_Calculator_3-way'!B108-1)</f>
        <v>7.0684954330530374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2.9315453143963888E-2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1.0274581623642216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21.253819768079879</v>
      </c>
      <c r="I108" s="6">
        <f>IF('Log_working_3-way'!$D108="","",'True_Odds_Calculator_3-way'!O109/'True_Odds_Calculator_3-way'!B109-1)</f>
        <v>6.9352579697101788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2.8733449786081389E-2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1.0332589032685573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32.938263668744028</v>
      </c>
      <c r="I109" s="6">
        <f>IF('Log_working_3-way'!$D109="","",'True_Odds_Calculator_3-way'!O110/'True_Odds_Calculator_3-way'!B110-1)</f>
        <v>5.3079885245926057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3.1660900696671046E-2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1.0436638297625151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0.14694105527957979</v>
      </c>
      <c r="I110" s="6">
        <f>IF('Log_working_3-way'!$D110="","",'True_Odds_Calculator_3-way'!O111/'True_Odds_Calculator_3-way'!B111-1)</f>
        <v>3.5283763135502912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3.4602536479883206E-2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1.0253184014868455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16.781737350401645</v>
      </c>
      <c r="I111" s="6">
        <f>IF('Log_working_3-way'!$D111="","",'True_Odds_Calculator_3-way'!O112/'True_Odds_Calculator_3-way'!B112-1)</f>
        <v>9.3306858466253466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2.7055929112954846E-2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1.0329834472892834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31.766327020489918</v>
      </c>
      <c r="I112" s="6">
        <f>IF('Log_working_3-way'!$D112="","",'True_Odds_Calculator_3-way'!O113/'True_Odds_Calculator_3-way'!B113-1)</f>
        <v>6.1192119518377046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3.1609528398359732E-2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1.024524758244626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9.540732811435106</v>
      </c>
      <c r="I113" s="6">
        <f>IF('Log_working_3-way'!$D113="","",'True_Odds_Calculator_3-way'!O114/'True_Odds_Calculator_3-way'!B114-1)</f>
        <v>8.6330481735452178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2.6554539678191436E-2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1.0249865439287245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14.579882109775701</v>
      </c>
      <c r="I114" s="6">
        <f>IF('Log_working_3-way'!$D114="","",'True_Odds_Calculator_3-way'!O115/'True_Odds_Calculator_3-way'!B115-1)</f>
        <v>8.5092053892673949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2.696540880503151E-2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1.0254877568051697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7.7246282619111817</v>
      </c>
      <c r="I115" s="6">
        <f>IF('Log_working_3-way'!$D115="","",'True_Odds_Calculator_3-way'!O116/'True_Odds_Calculator_3-way'!B116-1)</f>
        <v>9.0628057028542308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2.7448671005569469E-2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1.0545881946872129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22.915407374760214</v>
      </c>
      <c r="I116" s="6">
        <f>IF('Log_working_3-way'!$D116="","",'True_Odds_Calculator_3-way'!O117/'True_Odds_Calculator_3-way'!B117-1)</f>
        <v>7.6442625336376935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5.5883647846483031E-2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1.0437152798669402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6.0256979497443179</v>
      </c>
      <c r="I117" s="6">
        <f>IF('Log_working_3-way'!$D117="","",'True_Odds_Calculator_3-way'!O118/'True_Odds_Calculator_3-way'!B118-1)</f>
        <v>6.8540082473471955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4.5340539365279042E-2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1.0430525341772963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6.3418403825952563</v>
      </c>
      <c r="I118" s="6">
        <f>IF('Log_working_3-way'!$D118="","",'True_Odds_Calculator_3-way'!O119/'True_Odds_Calculator_3-way'!B119-1)</f>
        <v>7.7860053305803163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4.5154892349377862E-2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1.0506678893810291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10.596839323569853</v>
      </c>
      <c r="I119" s="6">
        <f>IF('Log_working_3-way'!$D119="","",'True_Odds_Calculator_3-way'!O120/'True_Odds_Calculator_3-way'!B120-1)</f>
        <v>8.4395910926640703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5.4212821265319677E-2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1.1043745397578162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37.578331776669096</v>
      </c>
      <c r="I120" s="6">
        <f>IF('Log_working_3-way'!$D120="","",'True_Odds_Calculator_3-way'!O121/'True_Odds_Calculator_3-way'!B121-1)</f>
        <v>4.2868650403076707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9.2987297255589851E-2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1.1087942160639856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4.6570060979607897</v>
      </c>
      <c r="I121" s="6">
        <f>IF('Log_working_3-way'!$D121="","",'True_Odds_Calculator_3-way'!O122/'True_Odds_Calculator_3-way'!B122-1)</f>
        <v>6.1018287760102199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0.10482468849608795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1.1191039894763559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37.644466159959578</v>
      </c>
      <c r="I122" s="6">
        <f>IF('Log_working_3-way'!$D122="","",'True_Odds_Calculator_3-way'!O123/'True_Odds_Calculator_3-way'!B123-1)</f>
        <v>4.5151855408534916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0.10542638427562889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1.1063897443447741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22.508284350495575</v>
      </c>
      <c r="I123" s="6">
        <f>IF('Log_working_3-way'!$D123="","",'True_Odds_Calculator_3-way'!O124/'True_Odds_Calculator_3-way'!B124-1)</f>
        <v>6.8583918657916145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0.10730413599549382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1.0884937225112199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14.24310739818479</v>
      </c>
      <c r="I124" s="6">
        <f>IF('Log_working_3-way'!$D124="","",'True_Odds_Calculator_3-way'!O125/'True_Odds_Calculator_3-way'!B125-1)</f>
        <v>8.2799659375232473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9.2934969186106553E-2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1.0996578201002896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14.993058950145455</v>
      </c>
      <c r="I125" s="6">
        <f>IF('Log_working_3-way'!$D125="","",'True_Odds_Calculator_3-way'!O126/'True_Odds_Calculator_3-way'!B126-1)</f>
        <v>7.7372288026314475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0.10386140179627978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1.1063893803899443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40.840375260076591</v>
      </c>
      <c r="I126" s="6">
        <f>IF('Log_working_3-way'!$D126="","",'True_Odds_Calculator_3-way'!O127/'True_Odds_Calculator_3-way'!B127-1)</f>
        <v>4.1707651147122702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9.11413099475753E-2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1.1022841338034031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9.1192435656371273</v>
      </c>
      <c r="I127" s="6">
        <f>IF('Log_working_3-way'!$D127="","",'True_Odds_Calculator_3-way'!O128/'True_Odds_Calculator_3-way'!B128-1)</f>
        <v>7.4604783923119555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0.10537483715840135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1.0956528223891109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25.68587240817255</v>
      </c>
      <c r="I128" s="6">
        <f>IF('Log_working_3-way'!$D128="","",'True_Odds_Calculator_3-way'!O129/'True_Odds_Calculator_3-way'!B129-1)</f>
        <v>6.3712227463980637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9.4901719901719694E-2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1.0209608958626082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14.899232529275151</v>
      </c>
      <c r="I129" s="6">
        <f>IF('Log_working_3-way'!$D129="","",'True_Odds_Calculator_3-way'!O130/'True_Odds_Calculator_3-way'!B130-1)</f>
        <v>8.73107899850271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2.2634587481979329E-2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1.0233562045650419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24.692164503492776</v>
      </c>
      <c r="I130" s="6">
        <f>IF('Log_working_3-way'!$D130="","",'True_Odds_Calculator_3-way'!O131/'True_Odds_Calculator_3-way'!B131-1)</f>
        <v>8.9085617595573137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2.3599542707823051E-2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1.0252678871126406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2.437693147765216</v>
      </c>
      <c r="I131" s="6">
        <f>IF('Log_working_3-way'!$D131="","",'True_Odds_Calculator_3-way'!O132/'True_Odds_Calculator_3-way'!B132-1)</f>
        <v>4.5100727746710545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2.3949347208974903E-2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1.0252885978275958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34.886550629712744</v>
      </c>
      <c r="I132" s="6">
        <f>IF('Log_working_3-way'!$D132="","",'True_Odds_Calculator_3-way'!O133/'True_Odds_Calculator_3-way'!B133-1)</f>
        <v>5.5914072585186663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2.3529572425471379E-2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1.0360227111220681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8.7017614785375645</v>
      </c>
      <c r="I133" s="6">
        <f>IF('Log_working_3-way'!$D133="","",'True_Odds_Calculator_3-way'!O134/'True_Odds_Calculator_3-way'!B134-1)</f>
        <v>9.6252390449099892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3.8791289447338562E-2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1.0353075102667408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13.472508815143126</v>
      </c>
      <c r="I134" s="6">
        <f>IF('Log_working_3-way'!$D134="","",'True_Odds_Calculator_3-way'!O135/'True_Odds_Calculator_3-way'!B135-1)</f>
        <v>9.3557976540842507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3.8046396845112795E-2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1.042440949326449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29.309499193312472</v>
      </c>
      <c r="I135" s="6">
        <f>IF('Log_working_3-way'!$D135="","",'True_Odds_Calculator_3-way'!O136/'True_Odds_Calculator_3-way'!B136-1)</f>
        <v>7.1626377822243477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4.131286712539195E-2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1.0466690756321002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32.535347537274049</v>
      </c>
      <c r="I136" s="6">
        <f>IF('Log_working_3-way'!$D136="","",'True_Odds_Calculator_3-way'!O137/'True_Odds_Calculator_3-way'!B137-1)</f>
        <v>6.4732612981186923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4.4055965892745741E-2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1.0342744131861628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32.907105752705114</v>
      </c>
      <c r="I137" s="6">
        <f>IF('Log_working_3-way'!$D137="","",'True_Odds_Calculator_3-way'!O138/'True_Odds_Calculator_3-way'!B138-1)</f>
        <v>5.3997782687334244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3.2608914483485574E-2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1.0249747194970171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12.064205150884071</v>
      </c>
      <c r="I138" s="6">
        <f>IF('Log_working_3-way'!$D138="","",'True_Odds_Calculator_3-way'!O139/'True_Odds_Calculator_3-way'!B139-1)</f>
        <v>8.0502504618738744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2.7050301201850591E-2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1.0499444910374907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30.873036627905869</v>
      </c>
      <c r="I139" s="6">
        <f>IF('Log_working_3-way'!$D139="","",'True_Odds_Calculator_3-way'!O140/'True_Odds_Calculator_3-way'!B140-1)</f>
        <v>5.3693295223750885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4.8297021677123464E-2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1.0559041923560997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37.120904206330103</v>
      </c>
      <c r="I140" s="6">
        <f>IF('Log_working_3-way'!$D140="","",'True_Odds_Calculator_3-way'!O141/'True_Odds_Calculator_3-way'!B141-1)</f>
        <v>4.3185914670446079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5.0806215057193738E-2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1.0496195976523994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3.469226304301797</v>
      </c>
      <c r="I141" s="6">
        <f>IF('Log_working_3-way'!$D141="","",'True_Odds_Calculator_3-way'!O142/'True_Odds_Calculator_3-way'!B142-1)</f>
        <v>5.4692487202649813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4.8295454545454586E-2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1.0423526051764822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17.409947896909159</v>
      </c>
      <c r="I142" s="6">
        <f>IF('Log_working_3-way'!$D142="","",'True_Odds_Calculator_3-way'!O143/'True_Odds_Calculator_3-way'!B143-1)</f>
        <v>7.0405186429147282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4.4907259894369833E-2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1.0263187860009089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2.045816231402894</v>
      </c>
      <c r="I143" s="6">
        <f>IF('Log_working_3-way'!$D143="","",'True_Odds_Calculator_3-way'!O144/'True_Odds_Calculator_3-way'!B144-1)</f>
        <v>5.0680313221143249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2.4857399042754302E-2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1.0274495053256847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2.0324810310966743</v>
      </c>
      <c r="I144" s="6">
        <f>IF('Log_working_3-way'!$D144="","",'True_Odds_Calculator_3-way'!O145/'True_Odds_Calculator_3-way'!B145-1)</f>
        <v>4.771391918152502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2.5736451527205828E-2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1.0251213471523182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14.091388341102711</v>
      </c>
      <c r="I145" s="6">
        <f>IF('Log_working_3-way'!$D145="","",'True_Odds_Calculator_3-way'!O146/'True_Odds_Calculator_3-way'!B146-1)</f>
        <v>7.0396684685442477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2.7077870486329925E-2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1.0288058854478739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31.130679554632195</v>
      </c>
      <c r="I146" s="6">
        <f>IF('Log_working_3-way'!$D146="","",'True_Odds_Calculator_3-way'!O147/'True_Odds_Calculator_3-way'!B147-1)</f>
        <v>5.2984444975107907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2.7972726944466508E-2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1.0256702405412053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12.347280549274178</v>
      </c>
      <c r="I147" s="6">
        <f>IF('Log_working_3-way'!$D147="","",'True_Odds_Calculator_3-way'!O148/'True_Odds_Calculator_3-way'!B148-1)</f>
        <v>7.318942170600252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2.7731534838718819E-2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1.0217196844793273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20.149979888923163</v>
      </c>
      <c r="I148" s="6">
        <f>IF('Log_working_3-way'!$D148="","",'True_Odds_Calculator_3-way'!O149/'True_Odds_Calculator_3-way'!B149-1)</f>
        <v>8.3709114471093695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2.2852760105958714E-2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1.031913510326758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46.005217351155437</v>
      </c>
      <c r="I149" s="6">
        <f>IF('Log_working_3-way'!$D149="","",'True_Odds_Calculator_3-way'!O150/'True_Odds_Calculator_3-way'!B150-1)</f>
        <v>3.7081279410388079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2.5956507800083184E-2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1.0209567180345389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9.1745458754922904</v>
      </c>
      <c r="I150" s="6">
        <f>IF('Log_working_3-way'!$D150="","",'True_Odds_Calculator_3-way'!O151/'True_Odds_Calculator_3-way'!B151-1)</f>
        <v>8.9169728856627959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2.2731372053885313E-2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1.021683909325775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21.385618878833572</v>
      </c>
      <c r="I151" s="6">
        <f>IF('Log_working_3-way'!$D151="","",'True_Odds_Calculator_3-way'!O152/'True_Odds_Calculator_3-way'!B152-1)</f>
        <v>7.7130872643914383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2.2676607908344026E-2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1.0219598279815134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24.456247677873165</v>
      </c>
      <c r="I152" s="6">
        <f>IF('Log_working_3-way'!$D152="","",'True_Odds_Calculator_3-way'!O153/'True_Odds_Calculator_3-way'!B153-1)</f>
        <v>5.9541490545292479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2.2570993999565525E-2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1.0205076492638203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8.4351843206966368</v>
      </c>
      <c r="I153" s="6">
        <f>IF('Log_working_3-way'!$D153="","",'True_Odds_Calculator_3-way'!O154/'True_Odds_Calculator_3-way'!B154-1)</f>
        <v>8.9855837163501739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2.2204686847651978E-2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1.0238560230524192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3.1886806704121371</v>
      </c>
      <c r="I154" s="6">
        <f>IF('Log_working_3-way'!$D154="","",'True_Odds_Calculator_3-way'!O155/'True_Odds_Calculator_3-way'!B155-1)</f>
        <v>5.0167424522026298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2.3360113472315369E-2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1.0224228141076062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28.207131053509066</v>
      </c>
      <c r="I155" s="6">
        <f>IF('Log_working_3-way'!$D155="","",'True_Odds_Calculator_3-way'!O156/'True_Odds_Calculator_3-way'!B156-1)</f>
        <v>5.7736676720980968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2.237193961534456E-2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1.0970838389561959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60.25095678747482</v>
      </c>
      <c r="I156" s="6">
        <f>IF('Log_working_3-way'!$D156="","",'True_Odds_Calculator_3-way'!O157/'True_Odds_Calculator_3-way'!B157-1)</f>
        <v>1.6513296460863609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6.1802522058246545E-2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1.0935462407494254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55.441562053986758</v>
      </c>
      <c r="I157" s="6">
        <f>IF('Log_working_3-way'!$D157="","",'True_Odds_Calculator_3-way'!O158/'True_Odds_Calculator_3-way'!B158-1)</f>
        <v>2.5275976283741723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6.4686027966321724E-2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1.0506655446442186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12.507590355808517</v>
      </c>
      <c r="I158" s="6">
        <f>IF('Log_working_3-way'!$D158="","",'True_Odds_Calculator_3-way'!O159/'True_Odds_Calculator_3-way'!B159-1)</f>
        <v>8.1486683840964176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5.421786307758425E-2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1.0275412683094187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33.539641076093226</v>
      </c>
      <c r="I159" s="6">
        <f>IF('Log_working_3-way'!$D159="","",'True_Odds_Calculator_3-way'!O160/'True_Odds_Calculator_3-way'!B160-1)</f>
        <v>6.4390802305458861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2.5802176815068245E-2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1.0308401497139923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38.993309505783756</v>
      </c>
      <c r="I160" s="6">
        <f>IF('Log_working_3-way'!$D160="","",'True_Odds_Calculator_3-way'!O161/'True_Odds_Calculator_3-way'!B161-1)</f>
        <v>4.7060613601108852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2.745653593111208E-2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1.0239019301078893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3.0856642099363789</v>
      </c>
      <c r="I161" s="6">
        <f>IF('Log_working_3-way'!$D161="","",'True_Odds_Calculator_3-way'!O162/'True_Odds_Calculator_3-way'!B162-1)</f>
        <v>5.6254890377074975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2.3574862048874046E-2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1.0202625426089311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10.635956607456608</v>
      </c>
      <c r="I162" s="6">
        <f>IF('Log_working_3-way'!$D162="","",'True_Odds_Calculator_3-way'!O163/'True_Odds_Calculator_3-way'!B163-1)</f>
        <v>6.9429870754872187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2.1884733852279403E-2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1.0260200098263554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17.078276112966943</v>
      </c>
      <c r="I163" s="6">
        <f>IF('Log_working_3-way'!$D163="","",'True_Odds_Calculator_3-way'!O164/'True_Odds_Calculator_3-way'!B164-1)</f>
        <v>9.9572218988371297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2.770155830140375E-2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1.0252237018736448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10.494272759488219</v>
      </c>
      <c r="I164" s="6">
        <f>IF('Log_working_3-way'!$D164="","",'True_Odds_Calculator_3-way'!O165/'True_Odds_Calculator_3-way'!B165-1)</f>
        <v>9.4632788126441501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2.7383350263861628E-2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1.0258666626669097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16.033937563177279</v>
      </c>
      <c r="I165" s="6">
        <f>IF('Log_working_3-way'!$D165="","",'True_Odds_Calculator_3-way'!O166/'True_Odds_Calculator_3-way'!B166-1)</f>
        <v>7.1747157953896199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2.775393219614597E-2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1.0263760309969763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6.0289038347734909</v>
      </c>
      <c r="I166" s="6">
        <f>IF('Log_working_3-way'!$D166="","",'True_Odds_Calculator_3-way'!O167/'True_Odds_Calculator_3-way'!B167-1)</f>
        <v>9.121621522073827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2.8079072169789221E-2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1.0255742305277491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11.324811883628781</v>
      </c>
      <c r="I167" s="6">
        <f>IF('Log_working_3-way'!$D167="","",'True_Odds_Calculator_3-way'!O168/'True_Odds_Calculator_3-way'!B168-1)</f>
        <v>6.8543022916387866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2.7559694436711801E-2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1.0296290059916353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29.321988921482355</v>
      </c>
      <c r="I168" s="6">
        <f>IF('Log_working_3-way'!$D168="","",'True_Odds_Calculator_3-way'!O169/'True_Odds_Calculator_3-way'!B169-1)</f>
        <v>4.9231632192239987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2.9286444656446919E-2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1.0384148275467455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0.55329611024223913</v>
      </c>
      <c r="I169" s="6">
        <f>IF('Log_working_3-way'!$D169="","",'True_Odds_Calculator_3-way'!O170/'True_Odds_Calculator_3-way'!B170-1)</f>
        <v>3.2965633347465113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3.1553038714930759E-2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1.0691879563531383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-0.76173671746800897</v>
      </c>
      <c r="I170" s="6">
        <f>IF('Log_working_3-way'!$D170="","",'True_Odds_Calculator_3-way'!O171/'True_Odds_Calculator_3-way'!B171-1)</f>
        <v>0.46216021258656914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3.4722628498756958E-2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1.0298594037353237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5.6154544108129318</v>
      </c>
      <c r="I171" s="6">
        <f>IF('Log_working_3-way'!$D171="","",'True_Odds_Calculator_3-way'!O172/'True_Odds_Calculator_3-way'!B172-1)</f>
        <v>5.1261987832866485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3.0487602177067252E-2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1.0257027332052657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17.890623595058134</v>
      </c>
      <c r="I172" s="6">
        <f>IF('Log_working_3-way'!$D172="","",'True_Odds_Calculator_3-way'!O173/'True_Odds_Calculator_3-way'!B173-1)</f>
        <v>9.1948549264225434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2.7311124567331202E-2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1.0460130917519233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53.694587081308633</v>
      </c>
      <c r="I173" s="6">
        <f>IF('Log_working_3-way'!$D173="","",'True_Odds_Calculator_3-way'!O174/'True_Odds_Calculator_3-way'!B174-1)</f>
        <v>2.1523040534910809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3.3599689309360636E-2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1.0256992327554808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16.473343293063689</v>
      </c>
      <c r="I174" s="6">
        <f>IF('Log_working_3-way'!$D174="","",'True_Odds_Calculator_3-way'!O175/'True_Odds_Calculator_3-way'!B175-1)</f>
        <v>7.3693408901753088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2.7542951735311405E-2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1.04749670917451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57.196289085427978</v>
      </c>
      <c r="I175" s="6">
        <f>IF('Log_working_3-way'!$D175="","",'True_Odds_Calculator_3-way'!O176/'True_Odds_Calculator_3-way'!B176-1)</f>
        <v>1.8105965617063835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3.2583751642004E-2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1.0378370859416546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0.87413040679464982</v>
      </c>
      <c r="I176" s="6">
        <f>IF('Log_working_3-way'!$D176="","",'True_Odds_Calculator_3-way'!O177/'True_Odds_Calculator_3-way'!B177-1)</f>
        <v>3.578697208066961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3.2149038437966349E-2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1.0582897961792677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63.938435918639485</v>
      </c>
      <c r="I177" s="6">
        <f>IF('Log_working_3-way'!$D177="","",'True_Odds_Calculator_3-way'!O178/'True_Odds_Calculator_3-way'!B178-1)</f>
        <v>1.2391889711618234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3.4614389884165542E-2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1.0287821109607425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42.374891272832706</v>
      </c>
      <c r="I178" s="6">
        <f>IF('Log_working_3-way'!$D178="","",'True_Odds_Calculator_3-way'!O179/'True_Odds_Calculator_3-way'!B179-1)</f>
        <v>4.0409868473075186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2.4658348187760026E-2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1.0212824765370008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17.645382627782148</v>
      </c>
      <c r="I179" s="6">
        <f>IF('Log_working_3-way'!$D179="","",'True_Odds_Calculator_3-way'!O180/'True_Odds_Calculator_3-way'!B180-1)</f>
        <v>8.4304088420925449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2.2722322582515719E-2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1.0237842492290792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25.77108107158038</v>
      </c>
      <c r="I180" s="6">
        <f>IF('Log_working_3-way'!$D180="","",'True_Odds_Calculator_3-way'!O181/'True_Odds_Calculator_3-way'!B181-1)</f>
        <v>8.1334980087003892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2.3923136160479919E-2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1.0290884619728053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38.534044707495788</v>
      </c>
      <c r="I181" s="6">
        <f>IF('Log_working_3-way'!$D181="","",'True_Odds_Calculator_3-way'!O182/'True_Odds_Calculator_3-way'!B182-1)</f>
        <v>4.2458517557240958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2.6193941046670277E-2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1.0489536939405129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35.018808570386263</v>
      </c>
      <c r="I182" s="6">
        <f>IF('Log_working_3-way'!$D182="","",'True_Odds_Calculator_3-way'!O183/'True_Odds_Calculator_3-way'!B183-1)</f>
        <v>6.1832142984169076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4.494985021569331E-2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1.0383778374256785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21.665802132568814</v>
      </c>
      <c r="I183" s="6">
        <f>IF('Log_working_3-way'!$D183="","",'True_Odds_Calculator_3-way'!O184/'True_Odds_Calculator_3-way'!B184-1)</f>
        <v>8.8178605405555874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3.9667495132815977E-2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1.0352316513774549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14.17302273077426</v>
      </c>
      <c r="I184" s="6">
        <f>IF('Log_working_3-way'!$D184="","",'True_Odds_Calculator_3-way'!O185/'True_Odds_Calculator_3-way'!B185-1)</f>
        <v>10.536591222507971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3.7831408808534528E-2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1.0532493001985495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45.875304399036978</v>
      </c>
      <c r="I185" s="6">
        <f>IF('Log_working_3-way'!$D185="","",'True_Odds_Calculator_3-way'!O186/'True_Odds_Calculator_3-way'!B186-1)</f>
        <v>3.6917980052074713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4.3239023856864289E-2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1.036405000163634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7.3260237925552349</v>
      </c>
      <c r="I186" s="6">
        <f>IF('Log_working_3-way'!$D186="","",'True_Odds_Calculator_3-way'!O187/'True_Odds_Calculator_3-way'!B187-1)</f>
        <v>9.6943150046598348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3.8973614137012724E-2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1.0247765683575203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11.159413477302396</v>
      </c>
      <c r="I187" s="6">
        <f>IF('Log_working_3-way'!$D187="","",'True_Odds_Calculator_3-way'!O188/'True_Odds_Calculator_3-way'!B188-1)</f>
        <v>8.5101100193717922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2.6867720784273796E-2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1.0257883562883485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14.320506029118432</v>
      </c>
      <c r="I188" s="6">
        <f>IF('Log_working_3-way'!$D188="","",'True_Odds_Calculator_3-way'!O189/'True_Odds_Calculator_3-way'!B189-1)</f>
        <v>8.9308292916446739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2.7840694467549332E-2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1.0260741396751598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14.316011759036746</v>
      </c>
      <c r="I189" s="6">
        <f>IF('Log_working_3-way'!$D189="","",'True_Odds_Calculator_3-way'!O190/'True_Odds_Calculator_3-way'!B190-1)</f>
        <v>8.208312527771545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2.8142299986960051E-2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1.0327899699929479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33.782347327339821</v>
      </c>
      <c r="I190" s="6">
        <f>IF('Log_working_3-way'!$D190="","",'True_Odds_Calculator_3-way'!O191/'True_Odds_Calculator_3-way'!B191-1)</f>
        <v>5.5105431327832983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3.0880133345371652E-2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1.0376204334730981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43.869423804499554</v>
      </c>
      <c r="I191" s="6">
        <f>IF('Log_working_3-way'!$D191="","",'True_Odds_Calculator_3-way'!O192/'True_Odds_Calculator_3-way'!B192-1)</f>
        <v>4.1953841895545638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3.1370815205401748E-2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1.0381630170873866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30.48652387262111</v>
      </c>
      <c r="I192" s="6">
        <f>IF('Log_working_3-way'!$D192="","",'True_Odds_Calculator_3-way'!O193/'True_Odds_Calculator_3-way'!B193-1)</f>
        <v>6.0057235387640429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3.7048781776861661E-2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1.0495908962978613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3.0030499428135728</v>
      </c>
      <c r="I193" s="6">
        <f>IF('Log_working_3-way'!$D193="","",'True_Odds_Calculator_3-way'!O194/'True_Odds_Calculator_3-way'!B194-1)</f>
        <v>7.4440753045404229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4.8985167837626742E-2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1.060318567925205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28.466543408540296</v>
      </c>
      <c r="I194" s="6">
        <f>IF('Log_working_3-way'!$D194="","",'True_Odds_Calculator_3-way'!O195/'True_Odds_Calculator_3-way'!B195-1)</f>
        <v>6.4916684574730397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5.916773946614784E-2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1.0499031837393547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13.151205552765873</v>
      </c>
      <c r="I195" s="6">
        <f>IF('Log_working_3-way'!$D195="","",'True_Odds_Calculator_3-way'!O196/'True_Odds_Calculator_3-way'!B196-1)</f>
        <v>8.5064594985287538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5.3433275285373893E-2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1.0284566723632573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43.57779829918428</v>
      </c>
      <c r="I196" s="6">
        <f>IF('Log_working_3-way'!$D196="","",'True_Odds_Calculator_3-way'!O197/'True_Odds_Calculator_3-way'!B197-1)</f>
        <v>3.496454594601726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2.4136758921390999E-2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1.0423502626920174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40.188289794188123</v>
      </c>
      <c r="I197" s="6">
        <f>IF('Log_working_3-way'!$D197="","",'True_Odds_Calculator_3-way'!O198/'True_Odds_Calculator_3-way'!B198-1)</f>
        <v>4.3632113062486075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3.7154315290212292E-2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1.0225741764956882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22.947995471291861</v>
      </c>
      <c r="I198" s="6">
        <f>IF('Log_working_3-way'!$D198="","",'True_Odds_Calculator_3-way'!O199/'True_Odds_Calculator_3-way'!B199-1)</f>
        <v>7.4530623461123984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2.3359189480044673E-2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1.0354122958786407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12.612788761281596</v>
      </c>
      <c r="I199" s="6">
        <f>IF('Log_working_3-way'!$D199="","",'True_Odds_Calculator_3-way'!O200/'True_Odds_Calculator_3-way'!B200-1)</f>
        <v>9.422291395356222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3.8220551378446155E-2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1.0312062918565446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13.42443421906739</v>
      </c>
      <c r="I200" s="6">
        <f>IF('Log_working_3-way'!$D200="","",'True_Odds_Calculator_3-way'!O201/'True_Odds_Calculator_3-way'!B201-1)</f>
        <v>6.4247855054002017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3.3479066720063955E-2</v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3.92</v>
      </c>
      <c r="B2" s="4">
        <f>IF('True_Odds_Calculator_3-way'!B3="","",'True_Odds_Calculator_3-way'!B3)</f>
        <v>3.76</v>
      </c>
      <c r="C2" s="4">
        <f>IF('True_Odds_Calculator_3-way'!C3="","",'True_Odds_Calculator_3-way'!C3)</f>
        <v>1.94</v>
      </c>
      <c r="D2" s="9">
        <f>(K2/(AR2+K2-(AR2*K2)))</f>
        <v>0.24423913809776227</v>
      </c>
      <c r="E2" s="9">
        <f>(L2/(AR2+L2-(AR2*L2)))</f>
        <v>0.25479040472113001</v>
      </c>
      <c r="F2" s="9">
        <f>(M2/(AR2+M2-(AR2*M2)))</f>
        <v>0.50097045718110789</v>
      </c>
      <c r="G2" s="9">
        <f>AR2</f>
        <v>1.0597081818910568</v>
      </c>
      <c r="H2" s="9">
        <f>IF(A2="","",1/D2)</f>
        <v>4.0943478911218856</v>
      </c>
      <c r="I2" s="9">
        <f>IF(B2="","",1/E2)</f>
        <v>3.9247945820193166</v>
      </c>
      <c r="J2" s="9">
        <f>IF(C2="","",1/F2)</f>
        <v>1.9961256909775937</v>
      </c>
      <c r="K2" s="11">
        <f>1/A2</f>
        <v>0.25510204081632654</v>
      </c>
      <c r="L2" s="11">
        <f>1/B2</f>
        <v>0.26595744680851063</v>
      </c>
      <c r="M2" s="11">
        <f>1/C2</f>
        <v>0.51546391752577325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-0.26493793393646137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0.2315167128487719</v>
      </c>
      <c r="Q2" s="11">
        <f>2*'OddsRatio_working_3-way'!K2*'OddsRatio_working_3-way'!L2*'OddsRatio_working_3-way'!M2</f>
        <v>6.9944626238299681E-2</v>
      </c>
      <c r="R2" s="11">
        <f>O2/N2</f>
        <v>0</v>
      </c>
      <c r="S2" s="11">
        <f>P2/N2</f>
        <v>-0.8738526394045758</v>
      </c>
      <c r="T2" s="11">
        <f>Q2/N2</f>
        <v>-0.2640038185512314</v>
      </c>
      <c r="U2" s="11">
        <f>'OddsRatio_working_3-way'!S2-'OddsRatio_working_3-way'!R2^2/3</f>
        <v>-0.8738526394045758</v>
      </c>
      <c r="V2" s="11">
        <f>'OddsRatio_working_3-way'!S2*'OddsRatio_working_3-way'!R2/3-2*'OddsRatio_working_3-way'!R2^3/27-'OddsRatio_working_3-way'!T2</f>
        <v>0.2640038185512314</v>
      </c>
      <c r="W2" s="11">
        <f>'OddsRatio_working_3-way'!V2^2+4*'OddsRatio_working_3-way'!U2^3/27</f>
        <v>-2.9159759385529935E-2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0.15720828190267319</v>
      </c>
      <c r="Y2" s="11">
        <f>IF('OddsRatio_working_3-way'!W2&gt;=0,IF('OddsRatio_working_3-way'!V2+SQRT('OddsRatio_working_3-way'!W2)&gt;0,0,PI()),ACOS('OddsRatio_working_3-way'!V2/(2*'OddsRatio_working_3-way'!X2)))</f>
        <v>0.57413470569474045</v>
      </c>
      <c r="Z2" s="11">
        <f>'OddsRatio_working_3-way'!X2^(1/3)*COS('OddsRatio_working_3-way'!Y2/3)</f>
        <v>0.52985409094552838</v>
      </c>
      <c r="AA2" s="11">
        <f>'OddsRatio_working_3-way'!X2^(1/3)*COS(('OddsRatio_working_3-way'!Y2+2*PI())/3)</f>
        <v>-0.35383228481420959</v>
      </c>
      <c r="AB2" s="11">
        <f>'OddsRatio_working_3-way'!X2^(1/3)*COS(('OddsRatio_working_3-way'!Y2+4*PI())/3)</f>
        <v>-0.17602180613131901</v>
      </c>
      <c r="AC2" s="11">
        <f>'OddsRatio_working_3-way'!X2^(1/3)*SIN('OddsRatio_working_3-way'!Y2/3)</f>
        <v>0.10265892773230322</v>
      </c>
      <c r="AD2" s="11">
        <f>'OddsRatio_working_3-way'!X2^(1/3)*SIN(('OddsRatio_working_3-way'!Y2+2*PI())/3)</f>
        <v>0.40753763919178637</v>
      </c>
      <c r="AE2" s="11">
        <f>'OddsRatio_working_3-way'!X2^(1/3)*SIN(('OddsRatio_working_3-way'!Y2+4*PI())/3)</f>
        <v>-0.51019656692408955</v>
      </c>
      <c r="AF2" s="11">
        <f>-'OddsRatio_working_3-way'!U2/(3*'OddsRatio_working_3-way'!X2^(1/3))*COS(('OddsRatio_working_3-way'!Y2)/3)</f>
        <v>0.52985409094552838</v>
      </c>
      <c r="AG2" s="11">
        <f>-'OddsRatio_working_3-way'!U2/(3*'OddsRatio_working_3-way'!X2^(1/3))*COS(('OddsRatio_working_3-way'!Y2+2*PI())/3)</f>
        <v>-0.35383228481420959</v>
      </c>
      <c r="AH2" s="11">
        <f>-'OddsRatio_working_3-way'!U2/(3*'OddsRatio_working_3-way'!X2^(1/3))*COS(('OddsRatio_working_3-way'!Y2+4*PI())/3)</f>
        <v>-0.17602180613131901</v>
      </c>
      <c r="AI2" s="11">
        <f>'OddsRatio_working_3-way'!U2/(3*'OddsRatio_working_3-way'!X2^(1/3))*SIN(('OddsRatio_working_3-way'!Y2)/3)</f>
        <v>-0.10265892773230322</v>
      </c>
      <c r="AJ2" s="11">
        <f>'OddsRatio_working_3-way'!U2/(3*'OddsRatio_working_3-way'!X2^(1/3))*SIN(('OddsRatio_working_3-way'!Y2+2*PI())/3)</f>
        <v>-0.40753763919178637</v>
      </c>
      <c r="AK2" s="11">
        <f>'OddsRatio_working_3-way'!U2/(3*'OddsRatio_working_3-way'!X2^(1/3))*SIN(('OddsRatio_working_3-way'!Y2+4*PI())/3)</f>
        <v>0.51019656692408955</v>
      </c>
      <c r="AL2" s="11">
        <f>'OddsRatio_working_3-way'!Z2+'OddsRatio_working_3-way'!AF2</f>
        <v>1.0597081818910568</v>
      </c>
      <c r="AM2" s="11">
        <f>'OddsRatio_working_3-way'!AA2+'OddsRatio_working_3-way'!AG2</f>
        <v>-0.70766456962841917</v>
      </c>
      <c r="AN2" s="11">
        <f>'OddsRatio_working_3-way'!AB2+'OddsRatio_working_3-way'!AH2</f>
        <v>-0.35204361226263803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1.0597081818910568</v>
      </c>
      <c r="AS2" s="11">
        <f>IF(('OddsRatio_working_3-way'!X2=0),IF(Q2&gt;0,-Q2^(1/3),(-Q2)^(1/3)),'OddsRatio_working_3-way'!AM2-'OddsRatio_working_3-way'!R2/3)</f>
        <v>-0.70766456962841917</v>
      </c>
      <c r="AT2" s="11">
        <f>IF(('OddsRatio_working_3-way'!X2=0),IF(Q2&gt;0,-Q2^(1/3),(-Q2)^(1/3)),'OddsRatio_working_3-way'!AN2-'OddsRatio_working_3-way'!R2/3)</f>
        <v>-0.35204361226263803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1.55</v>
      </c>
      <c r="B3" s="4">
        <f>IF('True_Odds_Calculator_3-way'!B4="","",'True_Odds_Calculator_3-way'!B4)</f>
        <v>4.6100000000000003</v>
      </c>
      <c r="C3" s="4">
        <f>IF('True_Odds_Calculator_3-way'!C4="","",'True_Odds_Calculator_3-way'!C4)</f>
        <v>6.09</v>
      </c>
      <c r="D3" s="9">
        <f t="shared" ref="D3" si="0">(K3/(AR3+K3-(AR3*K3)))</f>
        <v>0.63379279976351066</v>
      </c>
      <c r="E3" s="9">
        <f t="shared" ref="E3" si="1">(L3/(AR3+L3-(AR3*L3)))</f>
        <v>0.20865993355765353</v>
      </c>
      <c r="F3" s="9">
        <f t="shared" ref="F3" si="2">(M3/(AR3+M3-(AR3*M3)))</f>
        <v>0.15754726667883598</v>
      </c>
      <c r="G3" s="9">
        <f t="shared" ref="G3" si="3">AR3</f>
        <v>1.0505503902942688</v>
      </c>
      <c r="H3" s="9">
        <f t="shared" ref="H3" si="4">IF(A3="","",1/D3)</f>
        <v>1.5778027146618476</v>
      </c>
      <c r="I3" s="9">
        <f t="shared" ref="I3" si="5">IF(B3="","",1/E3)</f>
        <v>4.7924869089623101</v>
      </c>
      <c r="J3" s="9">
        <f t="shared" ref="J3" si="6">IF(C3="","",1/F3)</f>
        <v>6.3473014865978277</v>
      </c>
      <c r="K3" s="11">
        <f t="shared" ref="K3" si="7">1/A3</f>
        <v>0.64516129032258063</v>
      </c>
      <c r="L3" s="11">
        <f t="shared" ref="L3" si="8">1/B3</f>
        <v>0.21691973969631234</v>
      </c>
      <c r="M3" s="11">
        <f t="shared" ref="M3" si="9">1/C3</f>
        <v>0.16420361247947454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-0.23224039289370979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0.21256502910015243</v>
      </c>
      <c r="Q3" s="11">
        <f>2*'OddsRatio_working_3-way'!K3*'OddsRatio_working_3-way'!L3*'OddsRatio_working_3-way'!M3</f>
        <v>4.596000629192485E-2</v>
      </c>
      <c r="R3" s="11">
        <f t="shared" ref="R3" si="10">O3/N3</f>
        <v>0</v>
      </c>
      <c r="S3" s="11">
        <f t="shared" ref="S3" si="11">P3/N3</f>
        <v>-0.91528018210612372</v>
      </c>
      <c r="T3" s="11">
        <f t="shared" ref="T3" si="12">Q3/N3</f>
        <v>-0.19789841775267542</v>
      </c>
      <c r="U3" s="11">
        <f>'OddsRatio_working_3-way'!S3-'OddsRatio_working_3-way'!R3^2/3</f>
        <v>-0.91528018210612372</v>
      </c>
      <c r="V3" s="11">
        <f>'OddsRatio_working_3-way'!S3*'OddsRatio_working_3-way'!R3/3-2*'OddsRatio_working_3-way'!R3^3/27-'OddsRatio_working_3-way'!T3</f>
        <v>0.19789841775267542</v>
      </c>
      <c r="W3" s="11">
        <f>'OddsRatio_working_3-way'!V3^2+4*'OddsRatio_working_3-way'!U3^3/27</f>
        <v>-7.4431003940086476E-2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0.16851912924731938</v>
      </c>
      <c r="Y3" s="11">
        <f>IF('OddsRatio_working_3-way'!W3&gt;=0,IF('OddsRatio_working_3-way'!V3+SQRT('OddsRatio_working_3-way'!W3)&gt;0,0,PI()),ACOS('OddsRatio_working_3-way'!V3/(2*'OddsRatio_working_3-way'!X3)))</f>
        <v>0.94323931319188126</v>
      </c>
      <c r="Z3" s="11">
        <f>'OddsRatio_working_3-way'!X3^(1/3)*COS('OddsRatio_working_3-way'!Y3/3)</f>
        <v>0.5252751951471345</v>
      </c>
      <c r="AA3" s="11">
        <f>'OddsRatio_working_3-way'!X3^(1/3)*COS(('OddsRatio_working_3-way'!Y3+2*PI())/3)</f>
        <v>-0.41057178073920964</v>
      </c>
      <c r="AB3" s="11">
        <f>'OddsRatio_working_3-way'!X3^(1/3)*COS(('OddsRatio_working_3-way'!Y3+4*PI())/3)</f>
        <v>-0.11470341440792479</v>
      </c>
      <c r="AC3" s="11">
        <f>'OddsRatio_working_3-way'!X3^(1/3)*SIN('OddsRatio_working_3-way'!Y3/3)</f>
        <v>0.17081968094606204</v>
      </c>
      <c r="AD3" s="11">
        <f>'OddsRatio_working_3-way'!X3^(1/3)*SIN(('OddsRatio_working_3-way'!Y3+2*PI())/3)</f>
        <v>0.36949182250221596</v>
      </c>
      <c r="AE3" s="11">
        <f>'OddsRatio_working_3-way'!X3^(1/3)*SIN(('OddsRatio_working_3-way'!Y3+4*PI())/3)</f>
        <v>-0.54031150344827794</v>
      </c>
      <c r="AF3" s="11">
        <f>-'OddsRatio_working_3-way'!U3/(3*'OddsRatio_working_3-way'!X3^(1/3))*COS(('OddsRatio_working_3-way'!Y3)/3)</f>
        <v>0.52527519514713439</v>
      </c>
      <c r="AG3" s="11">
        <f>-'OddsRatio_working_3-way'!U3/(3*'OddsRatio_working_3-way'!X3^(1/3))*COS(('OddsRatio_working_3-way'!Y3+2*PI())/3)</f>
        <v>-0.41057178073920952</v>
      </c>
      <c r="AH3" s="11">
        <f>-'OddsRatio_working_3-way'!U3/(3*'OddsRatio_working_3-way'!X3^(1/3))*COS(('OddsRatio_working_3-way'!Y3+4*PI())/3)</f>
        <v>-0.11470341440792477</v>
      </c>
      <c r="AI3" s="11">
        <f>'OddsRatio_working_3-way'!U3/(3*'OddsRatio_working_3-way'!X3^(1/3))*SIN(('OddsRatio_working_3-way'!Y3)/3)</f>
        <v>-0.17081968094606201</v>
      </c>
      <c r="AJ3" s="11">
        <f>'OddsRatio_working_3-way'!U3/(3*'OddsRatio_working_3-way'!X3^(1/3))*SIN(('OddsRatio_working_3-way'!Y3+2*PI())/3)</f>
        <v>-0.36949182250221585</v>
      </c>
      <c r="AK3" s="11">
        <f>'OddsRatio_working_3-way'!U3/(3*'OddsRatio_working_3-way'!X3^(1/3))*SIN(('OddsRatio_working_3-way'!Y3+4*PI())/3)</f>
        <v>0.54031150344827783</v>
      </c>
      <c r="AL3" s="11">
        <f>'OddsRatio_working_3-way'!Z3+'OddsRatio_working_3-way'!AF3</f>
        <v>1.0505503902942688</v>
      </c>
      <c r="AM3" s="11">
        <f>'OddsRatio_working_3-way'!AA3+'OddsRatio_working_3-way'!AG3</f>
        <v>-0.82114356147841916</v>
      </c>
      <c r="AN3" s="11">
        <f>'OddsRatio_working_3-way'!AB3+'OddsRatio_working_3-way'!AH3</f>
        <v>-0.22940682881584956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1.0505503902942688</v>
      </c>
      <c r="AS3" s="11">
        <f>IF(('OddsRatio_working_3-way'!X3=0),IF(Q3&gt;0,-Q3^(1/3),(-Q3)^(1/3)),'OddsRatio_working_3-way'!AM3-'OddsRatio_working_3-way'!R3/3)</f>
        <v>-0.82114356147841916</v>
      </c>
      <c r="AT3" s="11">
        <f>IF(('OddsRatio_working_3-way'!X3=0),IF(Q3&gt;0,-Q3^(1/3),(-Q3)^(1/3)),'OddsRatio_working_3-way'!AN3-'OddsRatio_working_3-way'!R3/3)</f>
        <v>-0.22940682881584956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3.66</v>
      </c>
      <c r="C4" s="4">
        <f>IF('True_Odds_Calculator_3-way'!C5="","",'True_Odds_Calculator_3-way'!C5)</f>
        <v>3.49</v>
      </c>
      <c r="D4" s="9">
        <f t="shared" ref="D4:D67" si="13">(K4/(AR4+K4-(AR4*K4)))</f>
        <v>0.45691269381451888</v>
      </c>
      <c r="E4" s="9">
        <f t="shared" ref="E4:E67" si="14">(L4/(AR4+L4-(AR4*L4)))</f>
        <v>0.26501267062297978</v>
      </c>
      <c r="F4" s="9">
        <f t="shared" ref="F4:F67" si="15">(M4/(AR4+M4-(AR4*M4)))</f>
        <v>0.27807463556250128</v>
      </c>
      <c r="G4" s="9">
        <f t="shared" ref="G4:G67" si="16">AR4</f>
        <v>1.0426332651644432</v>
      </c>
      <c r="H4" s="9">
        <f t="shared" ref="H4:H67" si="17">IF(A4="","",1/D4)</f>
        <v>2.1886019222874653</v>
      </c>
      <c r="I4" s="9">
        <f t="shared" ref="I4:I67" si="18">IF(B4="","",1/E4)</f>
        <v>3.7734044853374189</v>
      </c>
      <c r="J4" s="9">
        <f t="shared" ref="J4:J67" si="19">IF(C4="","",1/F4)</f>
        <v>3.5961568302594631</v>
      </c>
      <c r="K4" s="11">
        <f t="shared" ref="K4:K67" si="20">1/A4</f>
        <v>0.46728971962616822</v>
      </c>
      <c r="L4" s="11">
        <f t="shared" ref="L4:L67" si="21">1/B4</f>
        <v>0.27322404371584696</v>
      </c>
      <c r="M4" s="11">
        <f t="shared" ref="M4:M67" si="22">1/C4</f>
        <v>0.28653295128939826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-0.27622663277029114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0.23010728047728857</v>
      </c>
      <c r="Q4" s="11">
        <f>2*'OddsRatio_working_3-way'!K4*'OddsRatio_working_3-way'!L4*'OddsRatio_working_3-way'!M4</f>
        <v>7.3166066924416073E-2</v>
      </c>
      <c r="R4" s="11">
        <f t="shared" ref="R4:R67" si="23">O4/N4</f>
        <v>0</v>
      </c>
      <c r="S4" s="11">
        <f t="shared" ref="S4:S67" si="24">P4/N4</f>
        <v>-0.83303799553841273</v>
      </c>
      <c r="T4" s="11">
        <f t="shared" ref="T4:T67" si="25">Q4/N4</f>
        <v>-0.26487694611714235</v>
      </c>
      <c r="U4" s="11">
        <f>'OddsRatio_working_3-way'!S4-'OddsRatio_working_3-way'!R4^2/3</f>
        <v>-0.83303799553841273</v>
      </c>
      <c r="V4" s="11">
        <f>'OddsRatio_working_3-way'!S4*'OddsRatio_working_3-way'!R4/3-2*'OddsRatio_working_3-way'!R4^3/27-'OddsRatio_working_3-way'!T4</f>
        <v>0.26487694611714235</v>
      </c>
      <c r="W4" s="11">
        <f>'OddsRatio_working_3-way'!V4^2+4*'OddsRatio_working_3-way'!U4^3/27</f>
        <v>-1.5482964106949007E-2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0.1463239220798265</v>
      </c>
      <c r="Y4" s="11">
        <f>IF('OddsRatio_working_3-way'!W4&gt;=0,IF('OddsRatio_working_3-way'!V4+SQRT('OddsRatio_working_3-way'!W4)&gt;0,0,PI()),ACOS('OddsRatio_working_3-way'!V4/(2*'OddsRatio_working_3-way'!X4)))</f>
        <v>0.43917037074374266</v>
      </c>
      <c r="Z4" s="11">
        <f>'OddsRatio_working_3-way'!X4^(1/3)*COS('OddsRatio_working_3-way'!Y4/3)</f>
        <v>0.5213166325822215</v>
      </c>
      <c r="AA4" s="11">
        <f>'OddsRatio_working_3-way'!X4^(1/3)*COS(('OddsRatio_working_3-way'!Y4+2*PI())/3)</f>
        <v>-0.32722576576495621</v>
      </c>
      <c r="AB4" s="11">
        <f>'OddsRatio_working_3-way'!X4^(1/3)*COS(('OddsRatio_working_3-way'!Y4+4*PI())/3)</f>
        <v>-0.1940908668172654</v>
      </c>
      <c r="AC4" s="11">
        <f>'OddsRatio_working_3-way'!X4^(1/3)*SIN('OddsRatio_working_3-way'!Y4/3)</f>
        <v>7.6865469745983031E-2</v>
      </c>
      <c r="AD4" s="11">
        <f>'OddsRatio_working_3-way'!X4^(1/3)*SIN(('OddsRatio_working_3-way'!Y4+2*PI())/3)</f>
        <v>0.41304071235857071</v>
      </c>
      <c r="AE4" s="11">
        <f>'OddsRatio_working_3-way'!X4^(1/3)*SIN(('OddsRatio_working_3-way'!Y4+4*PI())/3)</f>
        <v>-0.48990618210455367</v>
      </c>
      <c r="AF4" s="11">
        <f>-'OddsRatio_working_3-way'!U4/(3*'OddsRatio_working_3-way'!X4^(1/3))*COS(('OddsRatio_working_3-way'!Y4)/3)</f>
        <v>0.52131663258222161</v>
      </c>
      <c r="AG4" s="11">
        <f>-'OddsRatio_working_3-way'!U4/(3*'OddsRatio_working_3-way'!X4^(1/3))*COS(('OddsRatio_working_3-way'!Y4+2*PI())/3)</f>
        <v>-0.32722576576495627</v>
      </c>
      <c r="AH4" s="11">
        <f>-'OddsRatio_working_3-way'!U4/(3*'OddsRatio_working_3-way'!X4^(1/3))*COS(('OddsRatio_working_3-way'!Y4+4*PI())/3)</f>
        <v>-0.19409086681726542</v>
      </c>
      <c r="AI4" s="11">
        <f>'OddsRatio_working_3-way'!U4/(3*'OddsRatio_working_3-way'!X4^(1/3))*SIN(('OddsRatio_working_3-way'!Y4)/3)</f>
        <v>-7.6865469745983059E-2</v>
      </c>
      <c r="AJ4" s="11">
        <f>'OddsRatio_working_3-way'!U4/(3*'OddsRatio_working_3-way'!X4^(1/3))*SIN(('OddsRatio_working_3-way'!Y4+2*PI())/3)</f>
        <v>-0.41304071235857082</v>
      </c>
      <c r="AK4" s="11">
        <f>'OddsRatio_working_3-way'!U4/(3*'OddsRatio_working_3-way'!X4^(1/3))*SIN(('OddsRatio_working_3-way'!Y4+4*PI())/3)</f>
        <v>0.48990618210455378</v>
      </c>
      <c r="AL4" s="11">
        <f>'OddsRatio_working_3-way'!Z4+'OddsRatio_working_3-way'!AF4</f>
        <v>1.0426332651644432</v>
      </c>
      <c r="AM4" s="11">
        <f>'OddsRatio_working_3-way'!AA4+'OddsRatio_working_3-way'!AG4</f>
        <v>-0.65445153152991242</v>
      </c>
      <c r="AN4" s="11">
        <f>'OddsRatio_working_3-way'!AB4+'OddsRatio_working_3-way'!AH4</f>
        <v>-0.38818173363453079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1.0426332651644432</v>
      </c>
      <c r="AS4" s="11">
        <f>IF(('OddsRatio_working_3-way'!X4=0),IF(Q4&gt;0,-Q4^(1/3),(-Q4)^(1/3)),'OddsRatio_working_3-way'!AM4-'OddsRatio_working_3-way'!R4/3)</f>
        <v>-0.65445153152991242</v>
      </c>
      <c r="AT4" s="11">
        <f>IF(('OddsRatio_working_3-way'!X4=0),IF(Q4&gt;0,-Q4^(1/3),(-Q4)^(1/3)),'OddsRatio_working_3-way'!AN4-'OddsRatio_working_3-way'!R4/3)</f>
        <v>-0.38818173363453079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1.55</v>
      </c>
      <c r="B5" s="4">
        <f>IF('True_Odds_Calculator_3-way'!B6="","",'True_Odds_Calculator_3-way'!B6)</f>
        <v>4.5599999999999996</v>
      </c>
      <c r="C5" s="4">
        <f>IF('True_Odds_Calculator_3-way'!C6="","",'True_Odds_Calculator_3-way'!C6)</f>
        <v>5.97</v>
      </c>
      <c r="D5" s="9">
        <f t="shared" si="13"/>
        <v>0.63139153388108138</v>
      </c>
      <c r="E5" s="9">
        <f t="shared" si="14"/>
        <v>0.20925757199526401</v>
      </c>
      <c r="F5" s="9">
        <f t="shared" si="15"/>
        <v>0.15935089412365436</v>
      </c>
      <c r="G5" s="9">
        <f t="shared" si="16"/>
        <v>1.0614605599883344</v>
      </c>
      <c r="H5" s="9">
        <f t="shared" si="17"/>
        <v>1.5838033079935845</v>
      </c>
      <c r="I5" s="9">
        <f t="shared" si="18"/>
        <v>4.7787995935584702</v>
      </c>
      <c r="J5" s="9">
        <f t="shared" si="19"/>
        <v>6.2754589831420224</v>
      </c>
      <c r="K5" s="11">
        <f t="shared" si="20"/>
        <v>0.64516129032258063</v>
      </c>
      <c r="L5" s="11">
        <f t="shared" si="21"/>
        <v>0.2192982456140351</v>
      </c>
      <c r="M5" s="11">
        <f t="shared" si="22"/>
        <v>0.16750418760469013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-0.2306206565747051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0.21518647756799464</v>
      </c>
      <c r="Q5" s="11">
        <f>2*'OddsRatio_working_3-way'!K5*'OddsRatio_working_3-way'!L5*'OddsRatio_working_3-way'!M5</f>
        <v>4.739790254801645E-2</v>
      </c>
      <c r="R5" s="11">
        <f t="shared" si="23"/>
        <v>0</v>
      </c>
      <c r="S5" s="11">
        <f t="shared" si="24"/>
        <v>-0.93307547018577297</v>
      </c>
      <c r="T5" s="11">
        <f t="shared" si="25"/>
        <v>-0.20552323131845224</v>
      </c>
      <c r="U5" s="11">
        <f>'OddsRatio_working_3-way'!S5-'OddsRatio_working_3-way'!R5^2/3</f>
        <v>-0.93307547018577297</v>
      </c>
      <c r="V5" s="11">
        <f>'OddsRatio_working_3-way'!S5*'OddsRatio_working_3-way'!R5/3-2*'OddsRatio_working_3-way'!R5^3/27-'OddsRatio_working_3-way'!T5</f>
        <v>0.20552323131845224</v>
      </c>
      <c r="W5" s="11">
        <f>'OddsRatio_working_3-way'!V5^2+4*'OddsRatio_working_3-way'!U5^3/27</f>
        <v>-7.8110325957675475E-2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0.17345757735629014</v>
      </c>
      <c r="Y5" s="11">
        <f>IF('OddsRatio_working_3-way'!W5&gt;=0,IF('OddsRatio_working_3-way'!V5+SQRT('OddsRatio_working_3-way'!W5)&gt;0,0,PI()),ACOS('OddsRatio_working_3-way'!V5/(2*'OddsRatio_working_3-way'!X5)))</f>
        <v>0.93672349202435945</v>
      </c>
      <c r="Z5" s="11">
        <f>'OddsRatio_working_3-way'!X5^(1/3)*COS('OddsRatio_working_3-way'!Y5/3)</f>
        <v>0.53073027999416722</v>
      </c>
      <c r="AA5" s="11">
        <f>'OddsRatio_working_3-way'!X5^(1/3)*COS(('OddsRatio_working_3-way'!Y5+2*PI())/3)</f>
        <v>-0.41373257230427113</v>
      </c>
      <c r="AB5" s="11">
        <f>'OddsRatio_working_3-way'!X5^(1/3)*COS(('OddsRatio_working_3-way'!Y5+4*PI())/3)</f>
        <v>-0.11699770768989626</v>
      </c>
      <c r="AC5" s="11">
        <f>'OddsRatio_working_3-way'!X5^(1/3)*SIN('OddsRatio_working_3-way'!Y5/3)</f>
        <v>0.17131995396305646</v>
      </c>
      <c r="AD5" s="11">
        <f>'OddsRatio_working_3-way'!X5^(1/3)*SIN(('OddsRatio_working_3-way'!Y5+2*PI())/3)</f>
        <v>0.37396592805104861</v>
      </c>
      <c r="AE5" s="11">
        <f>'OddsRatio_working_3-way'!X5^(1/3)*SIN(('OddsRatio_working_3-way'!Y5+4*PI())/3)</f>
        <v>-0.54528588201410511</v>
      </c>
      <c r="AF5" s="11">
        <f>-'OddsRatio_working_3-way'!U5/(3*'OddsRatio_working_3-way'!X5^(1/3))*COS(('OddsRatio_working_3-way'!Y5)/3)</f>
        <v>0.53073027999416722</v>
      </c>
      <c r="AG5" s="11">
        <f>-'OddsRatio_working_3-way'!U5/(3*'OddsRatio_working_3-way'!X5^(1/3))*COS(('OddsRatio_working_3-way'!Y5+2*PI())/3)</f>
        <v>-0.41373257230427113</v>
      </c>
      <c r="AH5" s="11">
        <f>-'OddsRatio_working_3-way'!U5/(3*'OddsRatio_working_3-way'!X5^(1/3))*COS(('OddsRatio_working_3-way'!Y5+4*PI())/3)</f>
        <v>-0.11699770768989626</v>
      </c>
      <c r="AI5" s="11">
        <f>'OddsRatio_working_3-way'!U5/(3*'OddsRatio_working_3-way'!X5^(1/3))*SIN(('OddsRatio_working_3-way'!Y5)/3)</f>
        <v>-0.17131995396305646</v>
      </c>
      <c r="AJ5" s="11">
        <f>'OddsRatio_working_3-way'!U5/(3*'OddsRatio_working_3-way'!X5^(1/3))*SIN(('OddsRatio_working_3-way'!Y5+2*PI())/3)</f>
        <v>-0.37396592805104861</v>
      </c>
      <c r="AK5" s="11">
        <f>'OddsRatio_working_3-way'!U5/(3*'OddsRatio_working_3-way'!X5^(1/3))*SIN(('OddsRatio_working_3-way'!Y5+4*PI())/3)</f>
        <v>0.54528588201410511</v>
      </c>
      <c r="AL5" s="11">
        <f>'OddsRatio_working_3-way'!Z5+'OddsRatio_working_3-way'!AF5</f>
        <v>1.0614605599883344</v>
      </c>
      <c r="AM5" s="11">
        <f>'OddsRatio_working_3-way'!AA5+'OddsRatio_working_3-way'!AG5</f>
        <v>-0.82746514460854226</v>
      </c>
      <c r="AN5" s="11">
        <f>'OddsRatio_working_3-way'!AB5+'OddsRatio_working_3-way'!AH5</f>
        <v>-0.23399541537979252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1.0614605599883344</v>
      </c>
      <c r="AS5" s="11">
        <f>IF(('OddsRatio_working_3-way'!X5=0),IF(Q5&gt;0,-Q5^(1/3),(-Q5)^(1/3)),'OddsRatio_working_3-way'!AM5-'OddsRatio_working_3-way'!R5/3)</f>
        <v>-0.82746514460854226</v>
      </c>
      <c r="AT5" s="11">
        <f>IF(('OddsRatio_working_3-way'!X5=0),IF(Q5&gt;0,-Q5^(1/3),(-Q5)^(1/3)),'OddsRatio_working_3-way'!AN5-'OddsRatio_working_3-way'!R5/3)</f>
        <v>-0.23399541537979252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1.56</v>
      </c>
      <c r="B6" s="4">
        <f>IF('True_Odds_Calculator_3-way'!B7="","",'True_Odds_Calculator_3-way'!B7)</f>
        <v>4.3499999999999996</v>
      </c>
      <c r="C6" s="4">
        <f>IF('True_Odds_Calculator_3-way'!C7="","",'True_Odds_Calculator_3-way'!C7)</f>
        <v>6.55</v>
      </c>
      <c r="D6" s="9">
        <f t="shared" si="13"/>
        <v>0.63079810989326968</v>
      </c>
      <c r="E6" s="9">
        <f t="shared" si="14"/>
        <v>0.22215764987068101</v>
      </c>
      <c r="F6" s="9">
        <f t="shared" si="15"/>
        <v>0.14704424023604945</v>
      </c>
      <c r="G6" s="9">
        <f t="shared" si="16"/>
        <v>1.0451665582635545</v>
      </c>
      <c r="H6" s="9">
        <f t="shared" si="17"/>
        <v>1.5852932726275906</v>
      </c>
      <c r="I6" s="9">
        <f t="shared" si="18"/>
        <v>4.5013079701829062</v>
      </c>
      <c r="J6" s="9">
        <f t="shared" si="19"/>
        <v>6.8006743983627276</v>
      </c>
      <c r="K6" s="11">
        <f t="shared" si="20"/>
        <v>0.64102564102564097</v>
      </c>
      <c r="L6" s="11">
        <f t="shared" si="21"/>
        <v>0.22988505747126439</v>
      </c>
      <c r="M6" s="11">
        <f t="shared" si="22"/>
        <v>0.15267175572519084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-0.23424517923070187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0.212831536864177</v>
      </c>
      <c r="Q6" s="11">
        <f>2*'OddsRatio_working_3-way'!K6*'OddsRatio_working_3-way'!L6*'OddsRatio_working_3-way'!M6</f>
        <v>4.4996096588620943E-2</v>
      </c>
      <c r="R6" s="11">
        <f t="shared" si="23"/>
        <v>0</v>
      </c>
      <c r="S6" s="11">
        <f t="shared" si="24"/>
        <v>-0.90858449067404223</v>
      </c>
      <c r="T6" s="11">
        <f t="shared" si="25"/>
        <v>-0.19208974432855022</v>
      </c>
      <c r="U6" s="11">
        <f>'OddsRatio_working_3-way'!S6-'OddsRatio_working_3-way'!R6^2/3</f>
        <v>-0.90858449067404223</v>
      </c>
      <c r="V6" s="11">
        <f>'OddsRatio_working_3-way'!S6*'OddsRatio_working_3-way'!R6/3-2*'OddsRatio_working_3-way'!R6^3/27-'OddsRatio_working_3-way'!T6</f>
        <v>0.19208974432855022</v>
      </c>
      <c r="W6" s="11">
        <f>'OddsRatio_working_3-way'!V6^2+4*'OddsRatio_working_3-way'!U6^3/27</f>
        <v>-7.4221517880129081E-2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0.16667332401762502</v>
      </c>
      <c r="Y6" s="11">
        <f>IF('OddsRatio_working_3-way'!W6&gt;=0,IF('OddsRatio_working_3-way'!V6+SQRT('OddsRatio_working_3-way'!W6)&gt;0,0,PI()),ACOS('OddsRatio_working_3-way'!V6/(2*'OddsRatio_working_3-way'!X6)))</f>
        <v>0.9566681569980422</v>
      </c>
      <c r="Z6" s="11">
        <f>'OddsRatio_working_3-way'!X6^(1/3)*COS('OddsRatio_working_3-way'!Y6/3)</f>
        <v>0.52258327913177727</v>
      </c>
      <c r="AA6" s="11">
        <f>'OddsRatio_working_3-way'!X6^(1/3)*COS(('OddsRatio_working_3-way'!Y6+2*PI())/3)</f>
        <v>-0.41071104910634904</v>
      </c>
      <c r="AB6" s="11">
        <f>'OddsRatio_working_3-way'!X6^(1/3)*COS(('OddsRatio_working_3-way'!Y6+4*PI())/3)</f>
        <v>-0.11187223002542834</v>
      </c>
      <c r="AC6" s="11">
        <f>'OddsRatio_working_3-way'!X6^(1/3)*SIN('OddsRatio_working_3-way'!Y6/3)</f>
        <v>0.17253467264067954</v>
      </c>
      <c r="AD6" s="11">
        <f>'OddsRatio_working_3-way'!X6^(1/3)*SIN(('OddsRatio_working_3-way'!Y6+2*PI())/3)</f>
        <v>0.36630305900075366</v>
      </c>
      <c r="AE6" s="11">
        <f>'OddsRatio_working_3-way'!X6^(1/3)*SIN(('OddsRatio_working_3-way'!Y6+4*PI())/3)</f>
        <v>-0.53883773164143312</v>
      </c>
      <c r="AF6" s="11">
        <f>-'OddsRatio_working_3-way'!U6/(3*'OddsRatio_working_3-way'!X6^(1/3))*COS(('OddsRatio_working_3-way'!Y6)/3)</f>
        <v>0.52258327913177716</v>
      </c>
      <c r="AG6" s="11">
        <f>-'OddsRatio_working_3-way'!U6/(3*'OddsRatio_working_3-way'!X6^(1/3))*COS(('OddsRatio_working_3-way'!Y6+2*PI())/3)</f>
        <v>-0.41071104910634892</v>
      </c>
      <c r="AH6" s="11">
        <f>-'OddsRatio_working_3-way'!U6/(3*'OddsRatio_working_3-way'!X6^(1/3))*COS(('OddsRatio_working_3-way'!Y6+4*PI())/3)</f>
        <v>-0.11187223002542832</v>
      </c>
      <c r="AI6" s="11">
        <f>'OddsRatio_working_3-way'!U6/(3*'OddsRatio_working_3-way'!X6^(1/3))*SIN(('OddsRatio_working_3-way'!Y6)/3)</f>
        <v>-0.17253467264067951</v>
      </c>
      <c r="AJ6" s="11">
        <f>'OddsRatio_working_3-way'!U6/(3*'OddsRatio_working_3-way'!X6^(1/3))*SIN(('OddsRatio_working_3-way'!Y6+2*PI())/3)</f>
        <v>-0.36630305900075361</v>
      </c>
      <c r="AK6" s="11">
        <f>'OddsRatio_working_3-way'!U6/(3*'OddsRatio_working_3-way'!X6^(1/3))*SIN(('OddsRatio_working_3-way'!Y6+4*PI())/3)</f>
        <v>0.538837731641433</v>
      </c>
      <c r="AL6" s="11">
        <f>'OddsRatio_working_3-way'!Z6+'OddsRatio_working_3-way'!AF6</f>
        <v>1.0451665582635545</v>
      </c>
      <c r="AM6" s="11">
        <f>'OddsRatio_working_3-way'!AA6+'OddsRatio_working_3-way'!AG6</f>
        <v>-0.82142209821269796</v>
      </c>
      <c r="AN6" s="11">
        <f>'OddsRatio_working_3-way'!AB6+'OddsRatio_working_3-way'!AH6</f>
        <v>-0.22374446005085666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1.0451665582635545</v>
      </c>
      <c r="AS6" s="11">
        <f>IF(('OddsRatio_working_3-way'!X6=0),IF(Q6&gt;0,-Q6^(1/3),(-Q6)^(1/3)),'OddsRatio_working_3-way'!AM6-'OddsRatio_working_3-way'!R6/3)</f>
        <v>-0.82142209821269796</v>
      </c>
      <c r="AT6" s="11">
        <f>IF(('OddsRatio_working_3-way'!X6=0),IF(Q6&gt;0,-Q6^(1/3),(-Q6)^(1/3)),'OddsRatio_working_3-way'!AN6-'OddsRatio_working_3-way'!R6/3)</f>
        <v>-0.22374446005085666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4.79</v>
      </c>
      <c r="B7" s="4">
        <f>IF('True_Odds_Calculator_3-way'!B8="","",'True_Odds_Calculator_3-way'!B8)</f>
        <v>3.8</v>
      </c>
      <c r="C7" s="4">
        <f>IF('True_Odds_Calculator_3-way'!C8="","",'True_Odds_Calculator_3-way'!C8)</f>
        <v>1.81</v>
      </c>
      <c r="D7" s="9">
        <f t="shared" si="13"/>
        <v>0.20215978323859407</v>
      </c>
      <c r="E7" s="9">
        <f t="shared" si="14"/>
        <v>0.25538342940378017</v>
      </c>
      <c r="F7" s="9">
        <f t="shared" si="15"/>
        <v>0.54245678735762581</v>
      </c>
      <c r="G7" s="9">
        <f t="shared" si="16"/>
        <v>1.0413145837985742</v>
      </c>
      <c r="H7" s="9">
        <f t="shared" si="17"/>
        <v>4.9465822725965962</v>
      </c>
      <c r="I7" s="9">
        <f t="shared" si="18"/>
        <v>3.9156808346360079</v>
      </c>
      <c r="J7" s="9">
        <f t="shared" si="19"/>
        <v>1.8434648128768447</v>
      </c>
      <c r="K7" s="11">
        <f t="shared" si="20"/>
        <v>0.20876826722338204</v>
      </c>
      <c r="L7" s="11">
        <f t="shared" si="21"/>
        <v>0.26315789473684209</v>
      </c>
      <c r="M7" s="11">
        <f t="shared" si="22"/>
        <v>0.5524861878453039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-0.26090630560299055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0.2246125585130892</v>
      </c>
      <c r="Q7" s="11">
        <f>2*'OddsRatio_working_3-way'!K7*'OddsRatio_working_3-way'!L7*'OddsRatio_working_3-way'!M7</f>
        <v>6.0706096895429495E-2</v>
      </c>
      <c r="R7" s="11">
        <f t="shared" si="23"/>
        <v>0</v>
      </c>
      <c r="S7" s="11">
        <f t="shared" si="24"/>
        <v>-0.86089356098151215</v>
      </c>
      <c r="T7" s="11">
        <f t="shared" si="25"/>
        <v>-0.23267393540040862</v>
      </c>
      <c r="U7" s="11">
        <f>'OddsRatio_working_3-way'!S7-'OddsRatio_working_3-way'!R7^2/3</f>
        <v>-0.86089356098151215</v>
      </c>
      <c r="V7" s="11">
        <f>'OddsRatio_working_3-way'!S7*'OddsRatio_working_3-way'!R7/3-2*'OddsRatio_working_3-way'!R7^3/27-'OddsRatio_working_3-way'!T7</f>
        <v>0.23267393540040862</v>
      </c>
      <c r="W7" s="11">
        <f>'OddsRatio_working_3-way'!V7^2+4*'OddsRatio_working_3-way'!U7^3/27</f>
        <v>-4.0387387018384464E-2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0.15372422323197635</v>
      </c>
      <c r="Y7" s="11">
        <f>IF('OddsRatio_working_3-way'!W7&gt;=0,IF('OddsRatio_working_3-way'!V7+SQRT('OddsRatio_working_3-way'!W7)&gt;0,0,PI()),ACOS('OddsRatio_working_3-way'!V7/(2*'OddsRatio_working_3-way'!X7)))</f>
        <v>0.71240796917612936</v>
      </c>
      <c r="Z7" s="11">
        <f>'OddsRatio_working_3-way'!X7^(1/3)*COS('OddsRatio_working_3-way'!Y7/3)</f>
        <v>0.52065729189928722</v>
      </c>
      <c r="AA7" s="11">
        <f>'OddsRatio_working_3-way'!X7^(1/3)*COS(('OddsRatio_working_3-way'!Y7+2*PI())/3)</f>
        <v>-0.36946332668612347</v>
      </c>
      <c r="AB7" s="11">
        <f>'OddsRatio_working_3-way'!X7^(1/3)*COS(('OddsRatio_working_3-way'!Y7+4*PI())/3)</f>
        <v>-0.15119396521316367</v>
      </c>
      <c r="AC7" s="11">
        <f>'OddsRatio_working_3-way'!X7^(1/3)*SIN('OddsRatio_working_3-way'!Y7/3)</f>
        <v>0.12601787460226102</v>
      </c>
      <c r="AD7" s="11">
        <f>'OddsRatio_working_3-way'!X7^(1/3)*SIN(('OddsRatio_working_3-way'!Y7+2*PI())/3)</f>
        <v>0.38789350414926205</v>
      </c>
      <c r="AE7" s="11">
        <f>'OddsRatio_working_3-way'!X7^(1/3)*SIN(('OddsRatio_working_3-way'!Y7+4*PI())/3)</f>
        <v>-0.51391137875152315</v>
      </c>
      <c r="AF7" s="11">
        <f>-'OddsRatio_working_3-way'!U7/(3*'OddsRatio_working_3-way'!X7^(1/3))*COS(('OddsRatio_working_3-way'!Y7)/3)</f>
        <v>0.52065729189928711</v>
      </c>
      <c r="AG7" s="11">
        <f>-'OddsRatio_working_3-way'!U7/(3*'OddsRatio_working_3-way'!X7^(1/3))*COS(('OddsRatio_working_3-way'!Y7+2*PI())/3)</f>
        <v>-0.36946332668612342</v>
      </c>
      <c r="AH7" s="11">
        <f>-'OddsRatio_working_3-way'!U7/(3*'OddsRatio_working_3-way'!X7^(1/3))*COS(('OddsRatio_working_3-way'!Y7+4*PI())/3)</f>
        <v>-0.15119396521316364</v>
      </c>
      <c r="AI7" s="11">
        <f>'OddsRatio_working_3-way'!U7/(3*'OddsRatio_working_3-way'!X7^(1/3))*SIN(('OddsRatio_working_3-way'!Y7)/3)</f>
        <v>-0.12601787460226099</v>
      </c>
      <c r="AJ7" s="11">
        <f>'OddsRatio_working_3-way'!U7/(3*'OddsRatio_working_3-way'!X7^(1/3))*SIN(('OddsRatio_working_3-way'!Y7+2*PI())/3)</f>
        <v>-0.38789350414926199</v>
      </c>
      <c r="AK7" s="11">
        <f>'OddsRatio_working_3-way'!U7/(3*'OddsRatio_working_3-way'!X7^(1/3))*SIN(('OddsRatio_working_3-way'!Y7+4*PI())/3)</f>
        <v>0.51391137875152304</v>
      </c>
      <c r="AL7" s="11">
        <f>'OddsRatio_working_3-way'!Z7+'OddsRatio_working_3-way'!AF7</f>
        <v>1.0413145837985742</v>
      </c>
      <c r="AM7" s="11">
        <f>'OddsRatio_working_3-way'!AA7+'OddsRatio_working_3-way'!AG7</f>
        <v>-0.73892665337224694</v>
      </c>
      <c r="AN7" s="11">
        <f>'OddsRatio_working_3-way'!AB7+'OddsRatio_working_3-way'!AH7</f>
        <v>-0.30238793042632728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1.0413145837985742</v>
      </c>
      <c r="AS7" s="11">
        <f>IF(('OddsRatio_working_3-way'!X7=0),IF(Q7&gt;0,-Q7^(1/3),(-Q7)^(1/3)),'OddsRatio_working_3-way'!AM7-'OddsRatio_working_3-way'!R7/3)</f>
        <v>-0.73892665337224694</v>
      </c>
      <c r="AT7" s="11">
        <f>IF(('OddsRatio_working_3-way'!X7=0),IF(Q7&gt;0,-Q7^(1/3),(-Q7)^(1/3)),'OddsRatio_working_3-way'!AN7-'OddsRatio_working_3-way'!R7/3)</f>
        <v>-0.30238793042632728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1.49</v>
      </c>
      <c r="B8" s="4">
        <f>IF('True_Odds_Calculator_3-way'!B9="","",'True_Odds_Calculator_3-way'!B9)</f>
        <v>4.3600000000000003</v>
      </c>
      <c r="C8" s="4">
        <f>IF('True_Odds_Calculator_3-way'!C9="","",'True_Odds_Calculator_3-way'!C9)</f>
        <v>8.0299999999999994</v>
      </c>
      <c r="D8" s="9">
        <f t="shared" si="13"/>
        <v>0.6600860004721959</v>
      </c>
      <c r="E8" s="9">
        <f t="shared" si="14"/>
        <v>0.22069628379535433</v>
      </c>
      <c r="F8" s="9">
        <f t="shared" si="15"/>
        <v>0.11921771573244989</v>
      </c>
      <c r="G8" s="9">
        <f t="shared" si="16"/>
        <v>1.0509267570535026</v>
      </c>
      <c r="H8" s="9">
        <f t="shared" si="17"/>
        <v>1.5149541109562161</v>
      </c>
      <c r="I8" s="9">
        <f t="shared" si="18"/>
        <v>4.5311139036997687</v>
      </c>
      <c r="J8" s="9">
        <f t="shared" si="19"/>
        <v>8.388015102086122</v>
      </c>
      <c r="K8" s="11">
        <f t="shared" si="20"/>
        <v>0.67114093959731547</v>
      </c>
      <c r="L8" s="11">
        <f t="shared" si="21"/>
        <v>0.2293577981651376</v>
      </c>
      <c r="M8" s="11">
        <f t="shared" si="22"/>
        <v>0.12453300124533002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-0.22187193934328087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0.20856459786176818</v>
      </c>
      <c r="Q8" s="11">
        <f>2*'OddsRatio_working_3-way'!K8*'OddsRatio_working_3-way'!L8*'OddsRatio_working_3-way'!M8</f>
        <v>3.8339080489295616E-2</v>
      </c>
      <c r="R8" s="11">
        <f t="shared" si="23"/>
        <v>0</v>
      </c>
      <c r="S8" s="11">
        <f t="shared" si="24"/>
        <v>-0.94002242229954314</v>
      </c>
      <c r="T8" s="11">
        <f t="shared" si="25"/>
        <v>-0.17279823939329833</v>
      </c>
      <c r="U8" s="11">
        <f>'OddsRatio_working_3-way'!S8-'OddsRatio_working_3-way'!R8^2/3</f>
        <v>-0.94002242229954314</v>
      </c>
      <c r="V8" s="11">
        <f>'OddsRatio_working_3-way'!S8*'OddsRatio_working_3-way'!R8/3-2*'OddsRatio_working_3-way'!R8^3/27-'OddsRatio_working_3-way'!T8</f>
        <v>0.17279823939329833</v>
      </c>
      <c r="W8" s="11">
        <f>'OddsRatio_working_3-way'!V8^2+4*'OddsRatio_working_3-way'!U8^3/27</f>
        <v>-9.3199055640268536E-2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0.17539832323720497</v>
      </c>
      <c r="Y8" s="11">
        <f>IF('OddsRatio_working_3-way'!W8&gt;=0,IF('OddsRatio_working_3-way'!V8+SQRT('OddsRatio_working_3-way'!W8)&gt;0,0,PI()),ACOS('OddsRatio_working_3-way'!V8/(2*'OddsRatio_working_3-way'!X8)))</f>
        <v>1.0557351847662528</v>
      </c>
      <c r="Z8" s="11">
        <f>'OddsRatio_working_3-way'!X8^(1/3)*COS('OddsRatio_working_3-way'!Y8/3)</f>
        <v>0.52546337852675129</v>
      </c>
      <c r="AA8" s="11">
        <f>'OddsRatio_working_3-way'!X8^(1/3)*COS(('OddsRatio_working_3-way'!Y8+2*PI())/3)</f>
        <v>-0.42982981595941278</v>
      </c>
      <c r="AB8" s="11">
        <f>'OddsRatio_working_3-way'!X8^(1/3)*COS(('OddsRatio_working_3-way'!Y8+4*PI())/3)</f>
        <v>-9.5633562567338376E-2</v>
      </c>
      <c r="AC8" s="11">
        <f>'OddsRatio_working_3-way'!X8^(1/3)*SIN('OddsRatio_working_3-way'!Y8/3)</f>
        <v>0.1929482968580786</v>
      </c>
      <c r="AD8" s="11">
        <f>'OddsRatio_working_3-way'!X8^(1/3)*SIN(('OddsRatio_working_3-way'!Y8+2*PI())/3)</f>
        <v>0.35859048613352584</v>
      </c>
      <c r="AE8" s="11">
        <f>'OddsRatio_working_3-way'!X8^(1/3)*SIN(('OddsRatio_working_3-way'!Y8+4*PI())/3)</f>
        <v>-0.5515387829916043</v>
      </c>
      <c r="AF8" s="11">
        <f>-'OddsRatio_working_3-way'!U8/(3*'OddsRatio_working_3-way'!X8^(1/3))*COS(('OddsRatio_working_3-way'!Y8)/3)</f>
        <v>0.52546337852675129</v>
      </c>
      <c r="AG8" s="11">
        <f>-'OddsRatio_working_3-way'!U8/(3*'OddsRatio_working_3-way'!X8^(1/3))*COS(('OddsRatio_working_3-way'!Y8+2*PI())/3)</f>
        <v>-0.42982981595941278</v>
      </c>
      <c r="AH8" s="11">
        <f>-'OddsRatio_working_3-way'!U8/(3*'OddsRatio_working_3-way'!X8^(1/3))*COS(('OddsRatio_working_3-way'!Y8+4*PI())/3)</f>
        <v>-9.5633562567338376E-2</v>
      </c>
      <c r="AI8" s="11">
        <f>'OddsRatio_working_3-way'!U8/(3*'OddsRatio_working_3-way'!X8^(1/3))*SIN(('OddsRatio_working_3-way'!Y8)/3)</f>
        <v>-0.1929482968580786</v>
      </c>
      <c r="AJ8" s="11">
        <f>'OddsRatio_working_3-way'!U8/(3*'OddsRatio_working_3-way'!X8^(1/3))*SIN(('OddsRatio_working_3-way'!Y8+2*PI())/3)</f>
        <v>-0.35859048613352584</v>
      </c>
      <c r="AK8" s="11">
        <f>'OddsRatio_working_3-way'!U8/(3*'OddsRatio_working_3-way'!X8^(1/3))*SIN(('OddsRatio_working_3-way'!Y8+4*PI())/3)</f>
        <v>0.5515387829916043</v>
      </c>
      <c r="AL8" s="11">
        <f>'OddsRatio_working_3-way'!Z8+'OddsRatio_working_3-way'!AF8</f>
        <v>1.0509267570535026</v>
      </c>
      <c r="AM8" s="11">
        <f>'OddsRatio_working_3-way'!AA8+'OddsRatio_working_3-way'!AG8</f>
        <v>-0.85965963191882555</v>
      </c>
      <c r="AN8" s="11">
        <f>'OddsRatio_working_3-way'!AB8+'OddsRatio_working_3-way'!AH8</f>
        <v>-0.19126712513467675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1.0509267570535026</v>
      </c>
      <c r="AS8" s="11">
        <f>IF(('OddsRatio_working_3-way'!X8=0),IF(Q8&gt;0,-Q8^(1/3),(-Q8)^(1/3)),'OddsRatio_working_3-way'!AM8-'OddsRatio_working_3-way'!R8/3)</f>
        <v>-0.85965963191882555</v>
      </c>
      <c r="AT8" s="11">
        <f>IF(('OddsRatio_working_3-way'!X8=0),IF(Q8&gt;0,-Q8^(1/3),(-Q8)^(1/3)),'OddsRatio_working_3-way'!AN8-'OddsRatio_working_3-way'!R8/3)</f>
        <v>-0.19126712513467675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9.8800000000000008</v>
      </c>
      <c r="B9" s="4">
        <f>IF('True_Odds_Calculator_3-way'!B10="","",'True_Odds_Calculator_3-way'!B10)</f>
        <v>5.43</v>
      </c>
      <c r="C9" s="4">
        <f>IF('True_Odds_Calculator_3-way'!C10="","",'True_Odds_Calculator_3-way'!C10)</f>
        <v>1.35</v>
      </c>
      <c r="D9" s="9">
        <f t="shared" si="13"/>
        <v>9.5833768061042643E-2</v>
      </c>
      <c r="E9" s="9">
        <f t="shared" si="14"/>
        <v>0.17523130293311637</v>
      </c>
      <c r="F9" s="9">
        <f t="shared" si="15"/>
        <v>0.72893492900584111</v>
      </c>
      <c r="G9" s="9">
        <f t="shared" si="16"/>
        <v>1.0624701884819081</v>
      </c>
      <c r="H9" s="9">
        <f t="shared" si="17"/>
        <v>10.434735273719344</v>
      </c>
      <c r="I9" s="9">
        <f t="shared" si="18"/>
        <v>5.7067429349748524</v>
      </c>
      <c r="J9" s="9">
        <f t="shared" si="19"/>
        <v>1.3718645659686679</v>
      </c>
      <c r="K9" s="11">
        <f t="shared" si="20"/>
        <v>0.10121457489878542</v>
      </c>
      <c r="L9" s="11">
        <f t="shared" si="21"/>
        <v>0.18416206261510129</v>
      </c>
      <c r="M9" s="11">
        <f t="shared" si="22"/>
        <v>0.7407407407407407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-0.1901052863541961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0.18860802034205154</v>
      </c>
      <c r="Q9" s="11">
        <f>2*'OddsRatio_working_3-way'!K9*'OddsRatio_working_3-way'!L9*'OddsRatio_working_3-way'!M9</f>
        <v>2.7614644266771821E-2</v>
      </c>
      <c r="R9" s="11">
        <f t="shared" si="23"/>
        <v>0</v>
      </c>
      <c r="S9" s="11">
        <f t="shared" si="24"/>
        <v>-0.99212401695471575</v>
      </c>
      <c r="T9" s="11">
        <f t="shared" si="25"/>
        <v>-0.14525973893919703</v>
      </c>
      <c r="U9" s="11">
        <f>'OddsRatio_working_3-way'!S9-'OddsRatio_working_3-way'!R9^2/3</f>
        <v>-0.99212401695471575</v>
      </c>
      <c r="V9" s="11">
        <f>'OddsRatio_working_3-way'!S9*'OddsRatio_working_3-way'!R9/3-2*'OddsRatio_working_3-way'!R9^3/27-'OddsRatio_working_3-way'!T9</f>
        <v>0.14525973893919703</v>
      </c>
      <c r="W9" s="11">
        <f>'OddsRatio_working_3-way'!V9^2+4*'OddsRatio_working_3-way'!U9^3/27</f>
        <v>-0.12357481648553466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0.19018097186773072</v>
      </c>
      <c r="Y9" s="11">
        <f>IF('OddsRatio_working_3-way'!W9&gt;=0,IF('OddsRatio_working_3-way'!V9+SQRT('OddsRatio_working_3-way'!W9)&gt;0,0,PI()),ACOS('OddsRatio_working_3-way'!V9/(2*'OddsRatio_working_3-way'!X9)))</f>
        <v>1.1789464638335436</v>
      </c>
      <c r="Z9" s="11">
        <f>'OddsRatio_working_3-way'!X9^(1/3)*COS('OddsRatio_working_3-way'!Y9/3)</f>
        <v>0.53123509424095405</v>
      </c>
      <c r="AA9" s="11">
        <f>'OddsRatio_working_3-way'!X9^(1/3)*COS(('OddsRatio_working_3-way'!Y9+2*PI())/3)</f>
        <v>-0.45633451077023335</v>
      </c>
      <c r="AB9" s="11">
        <f>'OddsRatio_working_3-way'!X9^(1/3)*COS(('OddsRatio_working_3-way'!Y9+4*PI())/3)</f>
        <v>-7.4900583470720788E-2</v>
      </c>
      <c r="AC9" s="11">
        <f>'OddsRatio_working_3-way'!X9^(1/3)*SIN('OddsRatio_working_3-way'!Y9/3)</f>
        <v>0.22022098060442971</v>
      </c>
      <c r="AD9" s="11">
        <f>'OddsRatio_working_3-way'!X9^(1/3)*SIN(('OddsRatio_working_3-way'!Y9+2*PI())/3)</f>
        <v>0.34995259669227163</v>
      </c>
      <c r="AE9" s="11">
        <f>'OddsRatio_working_3-way'!X9^(1/3)*SIN(('OddsRatio_working_3-way'!Y9+4*PI())/3)</f>
        <v>-0.57017357729670137</v>
      </c>
      <c r="AF9" s="11">
        <f>-'OddsRatio_working_3-way'!U9/(3*'OddsRatio_working_3-way'!X9^(1/3))*COS(('OddsRatio_working_3-way'!Y9)/3)</f>
        <v>0.53123509424095405</v>
      </c>
      <c r="AG9" s="11">
        <f>-'OddsRatio_working_3-way'!U9/(3*'OddsRatio_working_3-way'!X9^(1/3))*COS(('OddsRatio_working_3-way'!Y9+2*PI())/3)</f>
        <v>-0.45633451077023335</v>
      </c>
      <c r="AH9" s="11">
        <f>-'OddsRatio_working_3-way'!U9/(3*'OddsRatio_working_3-way'!X9^(1/3))*COS(('OddsRatio_working_3-way'!Y9+4*PI())/3)</f>
        <v>-7.4900583470720788E-2</v>
      </c>
      <c r="AI9" s="11">
        <f>'OddsRatio_working_3-way'!U9/(3*'OddsRatio_working_3-way'!X9^(1/3))*SIN(('OddsRatio_working_3-way'!Y9)/3)</f>
        <v>-0.22022098060442971</v>
      </c>
      <c r="AJ9" s="11">
        <f>'OddsRatio_working_3-way'!U9/(3*'OddsRatio_working_3-way'!X9^(1/3))*SIN(('OddsRatio_working_3-way'!Y9+2*PI())/3)</f>
        <v>-0.34995259669227163</v>
      </c>
      <c r="AK9" s="11">
        <f>'OddsRatio_working_3-way'!U9/(3*'OddsRatio_working_3-way'!X9^(1/3))*SIN(('OddsRatio_working_3-way'!Y9+4*PI())/3)</f>
        <v>0.57017357729670137</v>
      </c>
      <c r="AL9" s="11">
        <f>'OddsRatio_working_3-way'!Z9+'OddsRatio_working_3-way'!AF9</f>
        <v>1.0624701884819081</v>
      </c>
      <c r="AM9" s="11">
        <f>'OddsRatio_working_3-way'!AA9+'OddsRatio_working_3-way'!AG9</f>
        <v>-0.9126690215404667</v>
      </c>
      <c r="AN9" s="11">
        <f>'OddsRatio_working_3-way'!AB9+'OddsRatio_working_3-way'!AH9</f>
        <v>-0.14980116694144158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1.0624701884819081</v>
      </c>
      <c r="AS9" s="11">
        <f>IF(('OddsRatio_working_3-way'!X9=0),IF(Q9&gt;0,-Q9^(1/3),(-Q9)^(1/3)),'OddsRatio_working_3-way'!AM9-'OddsRatio_working_3-way'!R9/3)</f>
        <v>-0.9126690215404667</v>
      </c>
      <c r="AT9" s="11">
        <f>IF(('OddsRatio_working_3-way'!X9=0),IF(Q9&gt;0,-Q9^(1/3),(-Q9)^(1/3)),'OddsRatio_working_3-way'!AN9-'OddsRatio_working_3-way'!R9/3)</f>
        <v>-0.14980116694144158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3.39</v>
      </c>
      <c r="B10" s="4">
        <f>IF('True_Odds_Calculator_3-way'!B11="","",'True_Odds_Calculator_3-way'!B11)</f>
        <v>3.47</v>
      </c>
      <c r="C10" s="4">
        <f>IF('True_Odds_Calculator_3-way'!C11="","",'True_Odds_Calculator_3-way'!C11)</f>
        <v>2.25</v>
      </c>
      <c r="D10" s="9">
        <f t="shared" si="13"/>
        <v>0.28630375838246369</v>
      </c>
      <c r="E10" s="9">
        <f t="shared" si="14"/>
        <v>0.27962371178274847</v>
      </c>
      <c r="F10" s="9">
        <f t="shared" si="15"/>
        <v>0.43407252983478767</v>
      </c>
      <c r="G10" s="9">
        <f t="shared" si="16"/>
        <v>1.0430099695654271</v>
      </c>
      <c r="H10" s="9">
        <f t="shared" si="17"/>
        <v>3.4927938272613703</v>
      </c>
      <c r="I10" s="9">
        <f t="shared" si="18"/>
        <v>3.5762346248266041</v>
      </c>
      <c r="J10" s="9">
        <f t="shared" si="19"/>
        <v>2.3037624619567838</v>
      </c>
      <c r="K10" s="11">
        <f t="shared" si="20"/>
        <v>0.29498525073746312</v>
      </c>
      <c r="L10" s="11">
        <f t="shared" si="21"/>
        <v>0.28818443804034583</v>
      </c>
      <c r="M10" s="11">
        <f t="shared" si="22"/>
        <v>0.44444444444444442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-0.27880026107564282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0.23084980877437072</v>
      </c>
      <c r="Q10" s="11">
        <f>2*'OddsRatio_working_3-way'!K10*'OddsRatio_working_3-way'!L10*'OddsRatio_working_3-way'!M10</f>
        <v>7.5564585523525615E-2</v>
      </c>
      <c r="R10" s="11">
        <f t="shared" si="23"/>
        <v>0</v>
      </c>
      <c r="S10" s="11">
        <f t="shared" si="24"/>
        <v>-0.8280114512221981</v>
      </c>
      <c r="T10" s="11">
        <f t="shared" si="25"/>
        <v>-0.27103484491724983</v>
      </c>
      <c r="U10" s="11">
        <f>'OddsRatio_working_3-way'!S10-'OddsRatio_working_3-way'!R10^2/3</f>
        <v>-0.8280114512221981</v>
      </c>
      <c r="V10" s="11">
        <f>'OddsRatio_working_3-way'!S10*'OddsRatio_working_3-way'!R10/3-2*'OddsRatio_working_3-way'!R10^3/27-'OddsRatio_working_3-way'!T10</f>
        <v>0.27103484491724983</v>
      </c>
      <c r="W10" s="11">
        <f>'OddsRatio_working_3-way'!V10^2+4*'OddsRatio_working_3-way'!U10^3/27</f>
        <v>-1.0641906122147216E-2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0.14500154592405634</v>
      </c>
      <c r="Y10" s="11">
        <f>IF('OddsRatio_working_3-way'!W10&gt;=0,IF('OddsRatio_working_3-way'!V10+SQRT('OddsRatio_working_3-way'!W10)&gt;0,0,PI()),ACOS('OddsRatio_working_3-way'!V10/(2*'OddsRatio_working_3-way'!X10)))</f>
        <v>0.36368329189694304</v>
      </c>
      <c r="Z10" s="11">
        <f>'OddsRatio_working_3-way'!X10^(1/3)*COS('OddsRatio_working_3-way'!Y10/3)</f>
        <v>0.52150498478271345</v>
      </c>
      <c r="AA10" s="11">
        <f>'OddsRatio_working_3-way'!X10^(1/3)*COS(('OddsRatio_working_3-way'!Y10+2*PI())/3)</f>
        <v>-0.31577317887049711</v>
      </c>
      <c r="AB10" s="11">
        <f>'OddsRatio_working_3-way'!X10^(1/3)*COS(('OddsRatio_working_3-way'!Y10+4*PI())/3)</f>
        <v>-0.20573180591221621</v>
      </c>
      <c r="AC10" s="11">
        <f>'OddsRatio_working_3-way'!X10^(1/3)*SIN('OddsRatio_working_3-way'!Y10/3)</f>
        <v>6.3532416299459465E-2</v>
      </c>
      <c r="AD10" s="11">
        <f>'OddsRatio_working_3-way'!X10^(1/3)*SIN(('OddsRatio_working_3-way'!Y10+2*PI())/3)</f>
        <v>0.41987035687231722</v>
      </c>
      <c r="AE10" s="11">
        <f>'OddsRatio_working_3-way'!X10^(1/3)*SIN(('OddsRatio_working_3-way'!Y10+4*PI())/3)</f>
        <v>-0.48340277317177666</v>
      </c>
      <c r="AF10" s="11">
        <f>-'OddsRatio_working_3-way'!U10/(3*'OddsRatio_working_3-way'!X10^(1/3))*COS(('OddsRatio_working_3-way'!Y10)/3)</f>
        <v>0.52150498478271357</v>
      </c>
      <c r="AG10" s="11">
        <f>-'OddsRatio_working_3-way'!U10/(3*'OddsRatio_working_3-way'!X10^(1/3))*COS(('OddsRatio_working_3-way'!Y10+2*PI())/3)</f>
        <v>-0.31577317887049716</v>
      </c>
      <c r="AH10" s="11">
        <f>-'OddsRatio_working_3-way'!U10/(3*'OddsRatio_working_3-way'!X10^(1/3))*COS(('OddsRatio_working_3-way'!Y10+4*PI())/3)</f>
        <v>-0.20573180591221626</v>
      </c>
      <c r="AI10" s="11">
        <f>'OddsRatio_working_3-way'!U10/(3*'OddsRatio_working_3-way'!X10^(1/3))*SIN(('OddsRatio_working_3-way'!Y10)/3)</f>
        <v>-6.3532416299459479E-2</v>
      </c>
      <c r="AJ10" s="11">
        <f>'OddsRatio_working_3-way'!U10/(3*'OddsRatio_working_3-way'!X10^(1/3))*SIN(('OddsRatio_working_3-way'!Y10+2*PI())/3)</f>
        <v>-0.41987035687231727</v>
      </c>
      <c r="AK10" s="11">
        <f>'OddsRatio_working_3-way'!U10/(3*'OddsRatio_working_3-way'!X10^(1/3))*SIN(('OddsRatio_working_3-way'!Y10+4*PI())/3)</f>
        <v>0.48340277317177677</v>
      </c>
      <c r="AL10" s="11">
        <f>'OddsRatio_working_3-way'!Z10+'OddsRatio_working_3-way'!AF10</f>
        <v>1.0430099695654271</v>
      </c>
      <c r="AM10" s="11">
        <f>'OddsRatio_working_3-way'!AA10+'OddsRatio_working_3-way'!AG10</f>
        <v>-0.63154635774099432</v>
      </c>
      <c r="AN10" s="11">
        <f>'OddsRatio_working_3-way'!AB10+'OddsRatio_working_3-way'!AH10</f>
        <v>-0.41146361182443247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1.0430099695654271</v>
      </c>
      <c r="AS10" s="11">
        <f>IF(('OddsRatio_working_3-way'!X10=0),IF(Q10&gt;0,-Q10^(1/3),(-Q10)^(1/3)),'OddsRatio_working_3-way'!AM10-'OddsRatio_working_3-way'!R10/3)</f>
        <v>-0.63154635774099432</v>
      </c>
      <c r="AT10" s="11">
        <f>IF(('OddsRatio_working_3-way'!X10=0),IF(Q10&gt;0,-Q10^(1/3),(-Q10)^(1/3)),'OddsRatio_working_3-way'!AN10-'OddsRatio_working_3-way'!R10/3)</f>
        <v>-0.41146361182443247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3.46</v>
      </c>
      <c r="B11" s="4">
        <f>IF('True_Odds_Calculator_3-way'!B12="","",'True_Odds_Calculator_3-way'!B12)</f>
        <v>2.97</v>
      </c>
      <c r="C11" s="4">
        <f>IF('True_Odds_Calculator_3-way'!C12="","",'True_Odds_Calculator_3-way'!C12)</f>
        <v>2.4900000000000002</v>
      </c>
      <c r="D11" s="9">
        <f t="shared" si="13"/>
        <v>0.28064564905350931</v>
      </c>
      <c r="E11" s="9">
        <f t="shared" si="14"/>
        <v>0.32758383618862968</v>
      </c>
      <c r="F11" s="9">
        <f t="shared" si="15"/>
        <v>0.39177051475786101</v>
      </c>
      <c r="G11" s="9">
        <f t="shared" si="16"/>
        <v>1.0419561780153335</v>
      </c>
      <c r="H11" s="9">
        <f t="shared" si="17"/>
        <v>3.56321219791772</v>
      </c>
      <c r="I11" s="9">
        <f t="shared" si="18"/>
        <v>3.0526536706902072</v>
      </c>
      <c r="J11" s="9">
        <f t="shared" si="19"/>
        <v>2.5525147052428467</v>
      </c>
      <c r="K11" s="11">
        <f t="shared" si="20"/>
        <v>0.28901734104046245</v>
      </c>
      <c r="L11" s="11">
        <f t="shared" si="21"/>
        <v>0.33670033670033667</v>
      </c>
      <c r="M11" s="11">
        <f t="shared" si="22"/>
        <v>0.40160642570281119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-0.28219915336009771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0.23136081821691312</v>
      </c>
      <c r="Q11" s="11">
        <f>2*'OddsRatio_working_3-way'!K11*'OddsRatio_working_3-way'!L11*'OddsRatio_working_3-way'!M11</f>
        <v>7.8162438586794961E-2</v>
      </c>
      <c r="R11" s="11">
        <f t="shared" si="23"/>
        <v>0</v>
      </c>
      <c r="S11" s="11">
        <f t="shared" si="24"/>
        <v>-0.81984944129753368</v>
      </c>
      <c r="T11" s="11">
        <f t="shared" si="25"/>
        <v>-0.27697616260051805</v>
      </c>
      <c r="U11" s="11">
        <f>'OddsRatio_working_3-way'!S11-'OddsRatio_working_3-way'!R11^2/3</f>
        <v>-0.81984944129753368</v>
      </c>
      <c r="V11" s="11">
        <f>'OddsRatio_working_3-way'!S11*'OddsRatio_working_3-way'!R11/3-2*'OddsRatio_working_3-way'!R11^3/27-'OddsRatio_working_3-way'!T11</f>
        <v>0.27697616260051805</v>
      </c>
      <c r="W11" s="11">
        <f>'OddsRatio_working_3-way'!V11^2+4*'OddsRatio_working_3-way'!U11^3/27</f>
        <v>-4.9233681281376646E-3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0.14286283874493594</v>
      </c>
      <c r="Y11" s="11">
        <f>IF('OddsRatio_working_3-way'!W11&gt;=0,IF('OddsRatio_working_3-way'!V11+SQRT('OddsRatio_working_3-way'!W11)&gt;0,0,PI()),ACOS('OddsRatio_working_3-way'!V11/(2*'OddsRatio_working_3-way'!X11)))</f>
        <v>0.24811148861200127</v>
      </c>
      <c r="Z11" s="11">
        <f>'OddsRatio_working_3-way'!X11^(1/3)*COS('OddsRatio_working_3-way'!Y11/3)</f>
        <v>0.52097808900766684</v>
      </c>
      <c r="AA11" s="11">
        <f>'OddsRatio_working_3-way'!X11^(1/3)*COS(('OddsRatio_working_3-way'!Y11+2*PI())/3)</f>
        <v>-0.29788868895165072</v>
      </c>
      <c r="AB11" s="11">
        <f>'OddsRatio_working_3-way'!X11^(1/3)*COS(('OddsRatio_working_3-way'!Y11+4*PI())/3)</f>
        <v>-0.22308940005601643</v>
      </c>
      <c r="AC11" s="11">
        <f>'OddsRatio_working_3-way'!X11^(1/3)*SIN('OddsRatio_working_3-way'!Y11/3)</f>
        <v>4.3185389579087255E-2</v>
      </c>
      <c r="AD11" s="11">
        <f>'OddsRatio_working_3-way'!X11^(1/3)*SIN(('OddsRatio_working_3-way'!Y11+2*PI())/3)</f>
        <v>0.42958756510616625</v>
      </c>
      <c r="AE11" s="11">
        <f>'OddsRatio_working_3-way'!X11^(1/3)*SIN(('OddsRatio_working_3-way'!Y11+4*PI())/3)</f>
        <v>-0.47277295468525332</v>
      </c>
      <c r="AF11" s="11">
        <f>-'OddsRatio_working_3-way'!U11/(3*'OddsRatio_working_3-way'!X11^(1/3))*COS(('OddsRatio_working_3-way'!Y11)/3)</f>
        <v>0.52097808900766673</v>
      </c>
      <c r="AG11" s="11">
        <f>-'OddsRatio_working_3-way'!U11/(3*'OddsRatio_working_3-way'!X11^(1/3))*COS(('OddsRatio_working_3-way'!Y11+2*PI())/3)</f>
        <v>-0.29788868895165066</v>
      </c>
      <c r="AH11" s="11">
        <f>-'OddsRatio_working_3-way'!U11/(3*'OddsRatio_working_3-way'!X11^(1/3))*COS(('OddsRatio_working_3-way'!Y11+4*PI())/3)</f>
        <v>-0.22308940005601638</v>
      </c>
      <c r="AI11" s="11">
        <f>'OddsRatio_working_3-way'!U11/(3*'OddsRatio_working_3-way'!X11^(1/3))*SIN(('OddsRatio_working_3-way'!Y11)/3)</f>
        <v>-4.3185389579087241E-2</v>
      </c>
      <c r="AJ11" s="11">
        <f>'OddsRatio_working_3-way'!U11/(3*'OddsRatio_working_3-way'!X11^(1/3))*SIN(('OddsRatio_working_3-way'!Y11+2*PI())/3)</f>
        <v>-0.42958756510616614</v>
      </c>
      <c r="AK11" s="11">
        <f>'OddsRatio_working_3-way'!U11/(3*'OddsRatio_working_3-way'!X11^(1/3))*SIN(('OddsRatio_working_3-way'!Y11+4*PI())/3)</f>
        <v>0.47277295468525321</v>
      </c>
      <c r="AL11" s="11">
        <f>'OddsRatio_working_3-way'!Z11+'OddsRatio_working_3-way'!AF11</f>
        <v>1.0419561780153335</v>
      </c>
      <c r="AM11" s="11">
        <f>'OddsRatio_working_3-way'!AA11+'OddsRatio_working_3-way'!AG11</f>
        <v>-0.59577737790330132</v>
      </c>
      <c r="AN11" s="11">
        <f>'OddsRatio_working_3-way'!AB11+'OddsRatio_working_3-way'!AH11</f>
        <v>-0.44617880011203281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1.0419561780153335</v>
      </c>
      <c r="AS11" s="11">
        <f>IF(('OddsRatio_working_3-way'!X11=0),IF(Q11&gt;0,-Q11^(1/3),(-Q11)^(1/3)),'OddsRatio_working_3-way'!AM11-'OddsRatio_working_3-way'!R11/3)</f>
        <v>-0.59577737790330132</v>
      </c>
      <c r="AT11" s="11">
        <f>IF(('OddsRatio_working_3-way'!X11=0),IF(Q11&gt;0,-Q11^(1/3),(-Q11)^(1/3)),'OddsRatio_working_3-way'!AN11-'OddsRatio_working_3-way'!R11/3)</f>
        <v>-0.44617880011203281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2.67</v>
      </c>
      <c r="B12" s="4">
        <f>IF('True_Odds_Calculator_3-way'!B13="","",'True_Odds_Calculator_3-way'!B13)</f>
        <v>3.09</v>
      </c>
      <c r="C12" s="4">
        <f>IF('True_Odds_Calculator_3-way'!C13="","",'True_Odds_Calculator_3-way'!C13)</f>
        <v>2.89</v>
      </c>
      <c r="D12" s="9">
        <f t="shared" si="13"/>
        <v>0.35927473106625607</v>
      </c>
      <c r="E12" s="9">
        <f t="shared" si="14"/>
        <v>0.30941538526237633</v>
      </c>
      <c r="F12" s="9">
        <f t="shared" si="15"/>
        <v>0.33130988367136749</v>
      </c>
      <c r="G12" s="9">
        <f t="shared" si="16"/>
        <v>1.0678953807026139</v>
      </c>
      <c r="H12" s="9">
        <f t="shared" si="17"/>
        <v>2.783385285773365</v>
      </c>
      <c r="I12" s="9">
        <f t="shared" si="18"/>
        <v>3.2319013456684629</v>
      </c>
      <c r="J12" s="9">
        <f t="shared" si="19"/>
        <v>3.0183222695279408</v>
      </c>
      <c r="K12" s="11">
        <f t="shared" si="20"/>
        <v>0.37453183520599254</v>
      </c>
      <c r="L12" s="11">
        <f t="shared" si="21"/>
        <v>0.3236245954692557</v>
      </c>
      <c r="M12" s="11">
        <f t="shared" si="22"/>
        <v>0.34602076124567471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-0.27666675599968737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0.23696317722241156</v>
      </c>
      <c r="Q12" s="11">
        <f>2*'OddsRatio_working_3-way'!K12*'OddsRatio_working_3-way'!L12*'OddsRatio_working_3-way'!M12</f>
        <v>8.3880770698198798E-2</v>
      </c>
      <c r="R12" s="11">
        <f t="shared" si="23"/>
        <v>0</v>
      </c>
      <c r="S12" s="11">
        <f t="shared" si="24"/>
        <v>-0.85649313509382863</v>
      </c>
      <c r="T12" s="11">
        <f t="shared" si="25"/>
        <v>-0.30318341065268273</v>
      </c>
      <c r="U12" s="11">
        <f>'OddsRatio_working_3-way'!S12-'OddsRatio_working_3-way'!R12^2/3</f>
        <v>-0.85649313509382863</v>
      </c>
      <c r="V12" s="11">
        <f>'OddsRatio_working_3-way'!S12*'OddsRatio_working_3-way'!R12/3-2*'OddsRatio_working_3-way'!R12^3/27-'OddsRatio_working_3-way'!T12</f>
        <v>0.30318341065268273</v>
      </c>
      <c r="W12" s="11">
        <f>'OddsRatio_working_3-way'!V12^2+4*'OddsRatio_working_3-way'!U12^3/27</f>
        <v>-1.1622867820733351E-3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0.15254709705289918</v>
      </c>
      <c r="Y12" s="11">
        <f>IF('OddsRatio_working_3-way'!W12&gt;=0,IF('OddsRatio_working_3-way'!V12+SQRT('OddsRatio_working_3-way'!W12)&gt;0,0,PI()),ACOS('OddsRatio_working_3-way'!V12/(2*'OddsRatio_working_3-way'!X12)))</f>
        <v>0.11197747900267174</v>
      </c>
      <c r="Z12" s="11">
        <f>'OddsRatio_working_3-way'!X12^(1/3)*COS('OddsRatio_working_3-way'!Y12/3)</f>
        <v>0.53394769035130696</v>
      </c>
      <c r="AA12" s="11">
        <f>'OddsRatio_working_3-way'!X12^(1/3)*COS(('OddsRatio_working_3-way'!Y12+2*PI())/3)</f>
        <v>-0.28424178511751619</v>
      </c>
      <c r="AB12" s="11">
        <f>'OddsRatio_working_3-way'!X12^(1/3)*COS(('OddsRatio_working_3-way'!Y12+4*PI())/3)</f>
        <v>-0.24970590523379088</v>
      </c>
      <c r="AC12" s="11">
        <f>'OddsRatio_working_3-way'!X12^(1/3)*SIN('OddsRatio_working_3-way'!Y12/3)</f>
        <v>1.9939299547569411E-2</v>
      </c>
      <c r="AD12" s="11">
        <f>'OddsRatio_working_3-way'!X12^(1/3)*SIN(('OddsRatio_working_3-way'!Y12+2*PI())/3)</f>
        <v>0.45244261436247429</v>
      </c>
      <c r="AE12" s="11">
        <f>'OddsRatio_working_3-way'!X12^(1/3)*SIN(('OddsRatio_working_3-way'!Y12+4*PI())/3)</f>
        <v>-0.47238191391004364</v>
      </c>
      <c r="AF12" s="11">
        <f>-'OddsRatio_working_3-way'!U12/(3*'OddsRatio_working_3-way'!X12^(1/3))*COS(('OddsRatio_working_3-way'!Y12)/3)</f>
        <v>0.53394769035130696</v>
      </c>
      <c r="AG12" s="11">
        <f>-'OddsRatio_working_3-way'!U12/(3*'OddsRatio_working_3-way'!X12^(1/3))*COS(('OddsRatio_working_3-way'!Y12+2*PI())/3)</f>
        <v>-0.28424178511751619</v>
      </c>
      <c r="AH12" s="11">
        <f>-'OddsRatio_working_3-way'!U12/(3*'OddsRatio_working_3-way'!X12^(1/3))*COS(('OddsRatio_working_3-way'!Y12+4*PI())/3)</f>
        <v>-0.24970590523379088</v>
      </c>
      <c r="AI12" s="11">
        <f>'OddsRatio_working_3-way'!U12/(3*'OddsRatio_working_3-way'!X12^(1/3))*SIN(('OddsRatio_working_3-way'!Y12)/3)</f>
        <v>-1.9939299547569411E-2</v>
      </c>
      <c r="AJ12" s="11">
        <f>'OddsRatio_working_3-way'!U12/(3*'OddsRatio_working_3-way'!X12^(1/3))*SIN(('OddsRatio_working_3-way'!Y12+2*PI())/3)</f>
        <v>-0.45244261436247429</v>
      </c>
      <c r="AK12" s="11">
        <f>'OddsRatio_working_3-way'!U12/(3*'OddsRatio_working_3-way'!X12^(1/3))*SIN(('OddsRatio_working_3-way'!Y12+4*PI())/3)</f>
        <v>0.47238191391004364</v>
      </c>
      <c r="AL12" s="11">
        <f>'OddsRatio_working_3-way'!Z12+'OddsRatio_working_3-way'!AF12</f>
        <v>1.0678953807026139</v>
      </c>
      <c r="AM12" s="11">
        <f>'OddsRatio_working_3-way'!AA12+'OddsRatio_working_3-way'!AG12</f>
        <v>-0.56848357023503238</v>
      </c>
      <c r="AN12" s="11">
        <f>'OddsRatio_working_3-way'!AB12+'OddsRatio_working_3-way'!AH12</f>
        <v>-0.49941181046758176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1.0678953807026139</v>
      </c>
      <c r="AS12" s="11">
        <f>IF(('OddsRatio_working_3-way'!X12=0),IF(Q12&gt;0,-Q12^(1/3),(-Q12)^(1/3)),'OddsRatio_working_3-way'!AM12-'OddsRatio_working_3-way'!R12/3)</f>
        <v>-0.56848357023503238</v>
      </c>
      <c r="AT12" s="11">
        <f>IF(('OddsRatio_working_3-way'!X12=0),IF(Q12&gt;0,-Q12^(1/3),(-Q12)^(1/3)),'OddsRatio_working_3-way'!AN12-'OddsRatio_working_3-way'!R12/3)</f>
        <v>-0.49941181046758176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2.06</v>
      </c>
      <c r="B13" s="4">
        <f>IF('True_Odds_Calculator_3-way'!B14="","",'True_Odds_Calculator_3-way'!B14)</f>
        <v>3.36</v>
      </c>
      <c r="C13" s="4">
        <f>IF('True_Odds_Calculator_3-way'!C14="","",'True_Odds_Calculator_3-way'!C14)</f>
        <v>3.55</v>
      </c>
      <c r="D13" s="9">
        <f t="shared" si="13"/>
        <v>0.46068311670688239</v>
      </c>
      <c r="E13" s="9">
        <f t="shared" si="14"/>
        <v>0.27728169364016175</v>
      </c>
      <c r="F13" s="9">
        <f t="shared" si="15"/>
        <v>0.2620351896529558</v>
      </c>
      <c r="G13" s="9">
        <f t="shared" si="16"/>
        <v>1.1044240478741123</v>
      </c>
      <c r="H13" s="9">
        <f t="shared" si="17"/>
        <v>2.1706894907465588</v>
      </c>
      <c r="I13" s="9">
        <f t="shared" si="18"/>
        <v>3.6064407529829046</v>
      </c>
      <c r="J13" s="9">
        <f t="shared" si="19"/>
        <v>3.8162813220789862</v>
      </c>
      <c r="K13" s="11">
        <f t="shared" si="20"/>
        <v>0.4854368932038835</v>
      </c>
      <c r="L13" s="11">
        <f t="shared" si="21"/>
        <v>0.29761904761904762</v>
      </c>
      <c r="M13" s="11">
        <f t="shared" si="22"/>
        <v>0.28169014084507044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-0.25961106444492177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0.24296263014983105</v>
      </c>
      <c r="Q13" s="11">
        <f>2*'OddsRatio_working_3-way'!K13*'OddsRatio_working_3-way'!L13*'OddsRatio_working_3-way'!M13</f>
        <v>8.1394515963092481E-2</v>
      </c>
      <c r="R13" s="11">
        <f t="shared" si="23"/>
        <v>0</v>
      </c>
      <c r="S13" s="11">
        <f t="shared" si="24"/>
        <v>-0.93587163039184407</v>
      </c>
      <c r="T13" s="11">
        <f t="shared" si="25"/>
        <v>-0.31352483430212535</v>
      </c>
      <c r="U13" s="11">
        <f>'OddsRatio_working_3-way'!S13-'OddsRatio_working_3-way'!R13^2/3</f>
        <v>-0.93587163039184407</v>
      </c>
      <c r="V13" s="11">
        <f>'OddsRatio_working_3-way'!S13*'OddsRatio_working_3-way'!R13/3-2*'OddsRatio_working_3-way'!R13^3/27-'OddsRatio_working_3-way'!T13</f>
        <v>0.31352483430212535</v>
      </c>
      <c r="W13" s="11">
        <f>'OddsRatio_working_3-way'!V13^2+4*'OddsRatio_working_3-way'!U13^3/27</f>
        <v>-2.3137513086128741E-2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0.17423786529504995</v>
      </c>
      <c r="Y13" s="11">
        <f>IF('OddsRatio_working_3-way'!W13&gt;=0,IF('OddsRatio_working_3-way'!V13+SQRT('OddsRatio_working_3-way'!W13)&gt;0,0,PI()),ACOS('OddsRatio_working_3-way'!V13/(2*'OddsRatio_working_3-way'!X13)))</f>
        <v>0.45170655364474888</v>
      </c>
      <c r="Z13" s="11">
        <f>'OddsRatio_working_3-way'!X13^(1/3)*COS('OddsRatio_working_3-way'!Y13/3)</f>
        <v>0.55221202393705615</v>
      </c>
      <c r="AA13" s="11">
        <f>'OddsRatio_working_3-way'!X13^(1/3)*COS(('OddsRatio_working_3-way'!Y13+2*PI())/3)</f>
        <v>-0.34866163244321002</v>
      </c>
      <c r="AB13" s="11">
        <f>'OddsRatio_working_3-way'!X13^(1/3)*COS(('OddsRatio_working_3-way'!Y13+4*PI())/3)</f>
        <v>-0.20355039149384604</v>
      </c>
      <c r="AC13" s="11">
        <f>'OddsRatio_working_3-way'!X13^(1/3)*SIN('OddsRatio_working_3-way'!Y13/3)</f>
        <v>8.3780014024555829E-2</v>
      </c>
      <c r="AD13" s="11">
        <f>'OddsRatio_working_3-way'!X13^(1/3)*SIN(('OddsRatio_working_3-way'!Y13+2*PI())/3)</f>
        <v>0.43633963399243325</v>
      </c>
      <c r="AE13" s="11">
        <f>'OddsRatio_working_3-way'!X13^(1/3)*SIN(('OddsRatio_working_3-way'!Y13+4*PI())/3)</f>
        <v>-0.52011964801698918</v>
      </c>
      <c r="AF13" s="11">
        <f>-'OddsRatio_working_3-way'!U13/(3*'OddsRatio_working_3-way'!X13^(1/3))*COS(('OddsRatio_working_3-way'!Y13)/3)</f>
        <v>0.55221202393705615</v>
      </c>
      <c r="AG13" s="11">
        <f>-'OddsRatio_working_3-way'!U13/(3*'OddsRatio_working_3-way'!X13^(1/3))*COS(('OddsRatio_working_3-way'!Y13+2*PI())/3)</f>
        <v>-0.34866163244321002</v>
      </c>
      <c r="AH13" s="11">
        <f>-'OddsRatio_working_3-way'!U13/(3*'OddsRatio_working_3-way'!X13^(1/3))*COS(('OddsRatio_working_3-way'!Y13+4*PI())/3)</f>
        <v>-0.20355039149384604</v>
      </c>
      <c r="AI13" s="11">
        <f>'OddsRatio_working_3-way'!U13/(3*'OddsRatio_working_3-way'!X13^(1/3))*SIN(('OddsRatio_working_3-way'!Y13)/3)</f>
        <v>-8.3780014024555829E-2</v>
      </c>
      <c r="AJ13" s="11">
        <f>'OddsRatio_working_3-way'!U13/(3*'OddsRatio_working_3-way'!X13^(1/3))*SIN(('OddsRatio_working_3-way'!Y13+2*PI())/3)</f>
        <v>-0.43633963399243325</v>
      </c>
      <c r="AK13" s="11">
        <f>'OddsRatio_working_3-way'!U13/(3*'OddsRatio_working_3-way'!X13^(1/3))*SIN(('OddsRatio_working_3-way'!Y13+4*PI())/3)</f>
        <v>0.52011964801698918</v>
      </c>
      <c r="AL13" s="11">
        <f>'OddsRatio_working_3-way'!Z13+'OddsRatio_working_3-way'!AF13</f>
        <v>1.1044240478741123</v>
      </c>
      <c r="AM13" s="11">
        <f>'OddsRatio_working_3-way'!AA13+'OddsRatio_working_3-way'!AG13</f>
        <v>-0.69732326488642005</v>
      </c>
      <c r="AN13" s="11">
        <f>'OddsRatio_working_3-way'!AB13+'OddsRatio_working_3-way'!AH13</f>
        <v>-0.40710078298769209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1.1044240478741123</v>
      </c>
      <c r="AS13" s="11">
        <f>IF(('OddsRatio_working_3-way'!X13=0),IF(Q13&gt;0,-Q13^(1/3),(-Q13)^(1/3)),'OddsRatio_working_3-way'!AM13-'OddsRatio_working_3-way'!R13/3)</f>
        <v>-0.69732326488642005</v>
      </c>
      <c r="AT13" s="11">
        <f>IF(('OddsRatio_working_3-way'!X13=0),IF(Q13&gt;0,-Q13^(1/3),(-Q13)^(1/3)),'OddsRatio_working_3-way'!AN13-'OddsRatio_working_3-way'!R13/3)</f>
        <v>-0.40710078298769209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2.11</v>
      </c>
      <c r="B14" s="4">
        <f>IF('True_Odds_Calculator_3-way'!B15="","",'True_Odds_Calculator_3-way'!B15)</f>
        <v>3.28</v>
      </c>
      <c r="C14" s="4">
        <f>IF('True_Odds_Calculator_3-way'!C15="","",'True_Odds_Calculator_3-way'!C15)</f>
        <v>4.0999999999999996</v>
      </c>
      <c r="D14" s="9">
        <f t="shared" si="13"/>
        <v>0.46512520254646744</v>
      </c>
      <c r="E14" s="9">
        <f t="shared" si="14"/>
        <v>0.29743514801864657</v>
      </c>
      <c r="F14" s="9">
        <f t="shared" si="15"/>
        <v>0.23743964943488588</v>
      </c>
      <c r="G14" s="9">
        <f t="shared" si="16"/>
        <v>1.0359988756939789</v>
      </c>
      <c r="H14" s="9">
        <f t="shared" si="17"/>
        <v>2.1499587520203165</v>
      </c>
      <c r="I14" s="9">
        <f t="shared" si="18"/>
        <v>3.3620774365822723</v>
      </c>
      <c r="J14" s="9">
        <f t="shared" si="19"/>
        <v>4.2115965146513341</v>
      </c>
      <c r="K14" s="11">
        <f t="shared" si="20"/>
        <v>0.47393364928909953</v>
      </c>
      <c r="L14" s="11">
        <f t="shared" si="21"/>
        <v>0.3048780487804878</v>
      </c>
      <c r="M14" s="11">
        <f t="shared" si="22"/>
        <v>0.24390243902439027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-0.27648995886560401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0.22872020998559303</v>
      </c>
      <c r="Q14" s="11">
        <f>2*'OddsRatio_working_3-way'!K14*'OddsRatio_working_3-way'!L14*'OddsRatio_working_3-way'!M14</f>
        <v>7.0483885973988636E-2</v>
      </c>
      <c r="R14" s="11">
        <f t="shared" si="23"/>
        <v>0</v>
      </c>
      <c r="S14" s="11">
        <f t="shared" si="24"/>
        <v>-0.82722790702417204</v>
      </c>
      <c r="T14" s="11">
        <f t="shared" si="25"/>
        <v>-0.25492385424473724</v>
      </c>
      <c r="U14" s="11">
        <f>'OddsRatio_working_3-way'!S14-'OddsRatio_working_3-way'!R14^2/3</f>
        <v>-0.82722790702417204</v>
      </c>
      <c r="V14" s="11">
        <f>'OddsRatio_working_3-way'!S14*'OddsRatio_working_3-way'!R14/3-2*'OddsRatio_working_3-way'!R14^3/27-'OddsRatio_working_3-way'!T14</f>
        <v>0.25492385424473724</v>
      </c>
      <c r="W14" s="11">
        <f>'OddsRatio_working_3-way'!V14^2+4*'OddsRatio_working_3-way'!U14^3/27</f>
        <v>-1.8877092025657044E-2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0.14479577297753643</v>
      </c>
      <c r="Y14" s="11">
        <f>IF('OddsRatio_working_3-way'!W14&gt;=0,IF('OddsRatio_working_3-way'!V14+SQRT('OddsRatio_working_3-way'!W14)&gt;0,0,PI()),ACOS('OddsRatio_working_3-way'!V14/(2*'OddsRatio_working_3-way'!X14)))</f>
        <v>0.49432822609396254</v>
      </c>
      <c r="Z14" s="11">
        <f>'OddsRatio_working_3-way'!X14^(1/3)*COS('OddsRatio_working_3-way'!Y14/3)</f>
        <v>0.51799943784698943</v>
      </c>
      <c r="AA14" s="11">
        <f>'OddsRatio_working_3-way'!X14^(1/3)*COS(('OddsRatio_working_3-way'!Y14+2*PI())/3)</f>
        <v>-0.33359471573088945</v>
      </c>
      <c r="AB14" s="11">
        <f>'OddsRatio_working_3-way'!X14^(1/3)*COS(('OddsRatio_working_3-way'!Y14+4*PI())/3)</f>
        <v>-0.18440472211609987</v>
      </c>
      <c r="AC14" s="11">
        <f>'OddsRatio_working_3-way'!X14^(1/3)*SIN('OddsRatio_working_3-way'!Y14/3)</f>
        <v>8.6134882973897306E-2</v>
      </c>
      <c r="AD14" s="11">
        <f>'OddsRatio_working_3-way'!X14^(1/3)*SIN(('OddsRatio_working_3-way'!Y14+2*PI())/3)</f>
        <v>0.40553323083460263</v>
      </c>
      <c r="AE14" s="11">
        <f>'OddsRatio_working_3-way'!X14^(1/3)*SIN(('OddsRatio_working_3-way'!Y14+4*PI())/3)</f>
        <v>-0.49166811380849995</v>
      </c>
      <c r="AF14" s="11">
        <f>-'OddsRatio_working_3-way'!U14/(3*'OddsRatio_working_3-way'!X14^(1/3))*COS(('OddsRatio_working_3-way'!Y14)/3)</f>
        <v>0.51799943784698932</v>
      </c>
      <c r="AG14" s="11">
        <f>-'OddsRatio_working_3-way'!U14/(3*'OddsRatio_working_3-way'!X14^(1/3))*COS(('OddsRatio_working_3-way'!Y14+2*PI())/3)</f>
        <v>-0.33359471573088939</v>
      </c>
      <c r="AH14" s="11">
        <f>-'OddsRatio_working_3-way'!U14/(3*'OddsRatio_working_3-way'!X14^(1/3))*COS(('OddsRatio_working_3-way'!Y14+4*PI())/3)</f>
        <v>-0.18440472211609982</v>
      </c>
      <c r="AI14" s="11">
        <f>'OddsRatio_working_3-way'!U14/(3*'OddsRatio_working_3-way'!X14^(1/3))*SIN(('OddsRatio_working_3-way'!Y14)/3)</f>
        <v>-8.6134882973897278E-2</v>
      </c>
      <c r="AJ14" s="11">
        <f>'OddsRatio_working_3-way'!U14/(3*'OddsRatio_working_3-way'!X14^(1/3))*SIN(('OddsRatio_working_3-way'!Y14+2*PI())/3)</f>
        <v>-0.40553323083460258</v>
      </c>
      <c r="AK14" s="11">
        <f>'OddsRatio_working_3-way'!U14/(3*'OddsRatio_working_3-way'!X14^(1/3))*SIN(('OddsRatio_working_3-way'!Y14+4*PI())/3)</f>
        <v>0.49166811380849984</v>
      </c>
      <c r="AL14" s="11">
        <f>'OddsRatio_working_3-way'!Z14+'OddsRatio_working_3-way'!AF14</f>
        <v>1.0359988756939789</v>
      </c>
      <c r="AM14" s="11">
        <f>'OddsRatio_working_3-way'!AA14+'OddsRatio_working_3-way'!AG14</f>
        <v>-0.66718943146177878</v>
      </c>
      <c r="AN14" s="11">
        <f>'OddsRatio_working_3-way'!AB14+'OddsRatio_working_3-way'!AH14</f>
        <v>-0.36880944423219969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1.0359988756939789</v>
      </c>
      <c r="AS14" s="11">
        <f>IF(('OddsRatio_working_3-way'!X14=0),IF(Q14&gt;0,-Q14^(1/3),(-Q14)^(1/3)),'OddsRatio_working_3-way'!AM14-'OddsRatio_working_3-way'!R14/3)</f>
        <v>-0.66718943146177878</v>
      </c>
      <c r="AT14" s="11">
        <f>IF(('OddsRatio_working_3-way'!X14=0),IF(Q14&gt;0,-Q14^(1/3),(-Q14)^(1/3)),'OddsRatio_working_3-way'!AN14-'OddsRatio_working_3-way'!R14/3)</f>
        <v>-0.36880944423219969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1.64</v>
      </c>
      <c r="B15" s="4">
        <f>IF('True_Odds_Calculator_3-way'!B16="","",'True_Odds_Calculator_3-way'!B16)</f>
        <v>3.97</v>
      </c>
      <c r="C15" s="4">
        <f>IF('True_Odds_Calculator_3-way'!C16="","",'True_Odds_Calculator_3-way'!C16)</f>
        <v>5.92</v>
      </c>
      <c r="D15" s="9">
        <f t="shared" si="13"/>
        <v>0.59676583292546526</v>
      </c>
      <c r="E15" s="9">
        <f t="shared" si="14"/>
        <v>0.24179900144543554</v>
      </c>
      <c r="F15" s="9">
        <f t="shared" si="15"/>
        <v>0.16143516562909918</v>
      </c>
      <c r="G15" s="9">
        <f t="shared" si="16"/>
        <v>1.055779924539769</v>
      </c>
      <c r="H15" s="9">
        <f t="shared" si="17"/>
        <v>1.6756991517054527</v>
      </c>
      <c r="I15" s="9">
        <f t="shared" si="18"/>
        <v>4.1356663758831127</v>
      </c>
      <c r="J15" s="9">
        <f t="shared" si="19"/>
        <v>6.1944372287356639</v>
      </c>
      <c r="K15" s="11">
        <f t="shared" si="20"/>
        <v>0.6097560975609756</v>
      </c>
      <c r="L15" s="11">
        <f t="shared" si="21"/>
        <v>0.25188916876574308</v>
      </c>
      <c r="M15" s="11">
        <f t="shared" si="22"/>
        <v>0.16891891891891891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-0.24263053985975913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0.22130588842820825</v>
      </c>
      <c r="Q15" s="11">
        <f>2*'OddsRatio_working_3-way'!K15*'OddsRatio_working_3-way'!L15*'OddsRatio_working_3-way'!M15</f>
        <v>5.1888836677188341E-2</v>
      </c>
      <c r="R15" s="11">
        <f t="shared" si="23"/>
        <v>0</v>
      </c>
      <c r="S15" s="11">
        <f t="shared" si="24"/>
        <v>-0.91211060469190497</v>
      </c>
      <c r="T15" s="11">
        <f t="shared" si="25"/>
        <v>-0.2138594618269414</v>
      </c>
      <c r="U15" s="11">
        <f>'OddsRatio_working_3-way'!S15-'OddsRatio_working_3-way'!R15^2/3</f>
        <v>-0.91211060469190497</v>
      </c>
      <c r="V15" s="11">
        <f>'OddsRatio_working_3-way'!S15*'OddsRatio_working_3-way'!R15/3-2*'OddsRatio_working_3-way'!R15^3/27-'OddsRatio_working_3-way'!T15</f>
        <v>0.2138594618269414</v>
      </c>
      <c r="W15" s="11">
        <f>'OddsRatio_working_3-way'!V15^2+4*'OddsRatio_working_3-way'!U15^3/27</f>
        <v>-6.668287811872374E-2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0.16764452535919028</v>
      </c>
      <c r="Y15" s="11">
        <f>IF('OddsRatio_working_3-way'!W15&gt;=0,IF('OddsRatio_working_3-way'!V15+SQRT('OddsRatio_working_3-way'!W15)&gt;0,0,PI()),ACOS('OddsRatio_working_3-way'!V15/(2*'OddsRatio_working_3-way'!X15)))</f>
        <v>0.87911096778143261</v>
      </c>
      <c r="Z15" s="11">
        <f>'OddsRatio_working_3-way'!X15^(1/3)*COS('OddsRatio_working_3-way'!Y15/3)</f>
        <v>0.52788996226988461</v>
      </c>
      <c r="AA15" s="11">
        <f>'OddsRatio_working_3-way'!X15^(1/3)*COS(('OddsRatio_working_3-way'!Y15+2*PI())/3)</f>
        <v>-0.40188261912400325</v>
      </c>
      <c r="AB15" s="11">
        <f>'OddsRatio_working_3-way'!X15^(1/3)*COS(('OddsRatio_working_3-way'!Y15+4*PI())/3)</f>
        <v>-0.12600734314588144</v>
      </c>
      <c r="AC15" s="11">
        <f>'OddsRatio_working_3-way'!X15^(1/3)*SIN('OddsRatio_working_3-way'!Y15/3)</f>
        <v>0.15927666484873099</v>
      </c>
      <c r="AD15" s="11">
        <f>'OddsRatio_working_3-way'!X15^(1/3)*SIN(('OddsRatio_working_3-way'!Y15+2*PI())/3)</f>
        <v>0.37752778530416331</v>
      </c>
      <c r="AE15" s="11">
        <f>'OddsRatio_working_3-way'!X15^(1/3)*SIN(('OddsRatio_working_3-way'!Y15+4*PI())/3)</f>
        <v>-0.53680445015289435</v>
      </c>
      <c r="AF15" s="11">
        <f>-'OddsRatio_working_3-way'!U15/(3*'OddsRatio_working_3-way'!X15^(1/3))*COS(('OddsRatio_working_3-way'!Y15)/3)</f>
        <v>0.52788996226988438</v>
      </c>
      <c r="AG15" s="11">
        <f>-'OddsRatio_working_3-way'!U15/(3*'OddsRatio_working_3-way'!X15^(1/3))*COS(('OddsRatio_working_3-way'!Y15+2*PI())/3)</f>
        <v>-0.40188261912400308</v>
      </c>
      <c r="AH15" s="11">
        <f>-'OddsRatio_working_3-way'!U15/(3*'OddsRatio_working_3-way'!X15^(1/3))*COS(('OddsRatio_working_3-way'!Y15+4*PI())/3)</f>
        <v>-0.12600734314588138</v>
      </c>
      <c r="AI15" s="11">
        <f>'OddsRatio_working_3-way'!U15/(3*'OddsRatio_working_3-way'!X15^(1/3))*SIN(('OddsRatio_working_3-way'!Y15)/3)</f>
        <v>-0.15927666484873093</v>
      </c>
      <c r="AJ15" s="11">
        <f>'OddsRatio_working_3-way'!U15/(3*'OddsRatio_working_3-way'!X15^(1/3))*SIN(('OddsRatio_working_3-way'!Y15+2*PI())/3)</f>
        <v>-0.37752778530416314</v>
      </c>
      <c r="AK15" s="11">
        <f>'OddsRatio_working_3-way'!U15/(3*'OddsRatio_working_3-way'!X15^(1/3))*SIN(('OddsRatio_working_3-way'!Y15+4*PI())/3)</f>
        <v>0.53680445015289413</v>
      </c>
      <c r="AL15" s="11">
        <f>'OddsRatio_working_3-way'!Z15+'OddsRatio_working_3-way'!AF15</f>
        <v>1.055779924539769</v>
      </c>
      <c r="AM15" s="11">
        <f>'OddsRatio_working_3-way'!AA15+'OddsRatio_working_3-way'!AG15</f>
        <v>-0.80376523824800628</v>
      </c>
      <c r="AN15" s="11">
        <f>'OddsRatio_working_3-way'!AB15+'OddsRatio_working_3-way'!AH15</f>
        <v>-0.25201468629176282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1.055779924539769</v>
      </c>
      <c r="AS15" s="11">
        <f>IF(('OddsRatio_working_3-way'!X15=0),IF(Q15&gt;0,-Q15^(1/3),(-Q15)^(1/3)),'OddsRatio_working_3-way'!AM15-'OddsRatio_working_3-way'!R15/3)</f>
        <v>-0.80376523824800628</v>
      </c>
      <c r="AT15" s="11">
        <f>IF(('OddsRatio_working_3-way'!X15=0),IF(Q15&gt;0,-Q15^(1/3),(-Q15)^(1/3)),'OddsRatio_working_3-way'!AN15-'OddsRatio_working_3-way'!R15/3)</f>
        <v>-0.25201468629176282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1.94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4.1900000000000004</v>
      </c>
      <c r="D16" s="9">
        <f t="shared" si="13"/>
        <v>0.50365922903098914</v>
      </c>
      <c r="E16" s="9">
        <f t="shared" si="14"/>
        <v>0.26615439771325794</v>
      </c>
      <c r="F16" s="9">
        <f t="shared" si="15"/>
        <v>0.23018637325575284</v>
      </c>
      <c r="G16" s="9">
        <f t="shared" si="16"/>
        <v>1.048371729018899</v>
      </c>
      <c r="H16" s="9">
        <f t="shared" si="17"/>
        <v>1.9854694252777645</v>
      </c>
      <c r="I16" s="9">
        <f t="shared" si="18"/>
        <v>3.7572176473197048</v>
      </c>
      <c r="J16" s="9">
        <f t="shared" si="19"/>
        <v>4.3443058155702881</v>
      </c>
      <c r="K16" s="11">
        <f t="shared" si="20"/>
        <v>0.51546391752577325</v>
      </c>
      <c r="L16" s="11">
        <f t="shared" si="21"/>
        <v>0.27548209366391185</v>
      </c>
      <c r="M16" s="11">
        <f t="shared" si="22"/>
        <v>0.2386634844868735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-0.26727104223844123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0.22909959318554785</v>
      </c>
      <c r="Q16" s="11">
        <f>2*'OddsRatio_working_3-way'!K16*'OddsRatio_working_3-way'!L16*'OddsRatio_working_3-way'!M16</f>
        <v>6.7780944729452036E-2</v>
      </c>
      <c r="R16" s="11">
        <f t="shared" si="23"/>
        <v>0</v>
      </c>
      <c r="S16" s="11">
        <f t="shared" si="24"/>
        <v>-0.85718075279236805</v>
      </c>
      <c r="T16" s="11">
        <f t="shared" si="25"/>
        <v>-0.25360377301549353</v>
      </c>
      <c r="U16" s="11">
        <f>'OddsRatio_working_3-way'!S16-'OddsRatio_working_3-way'!R16^2/3</f>
        <v>-0.85718075279236805</v>
      </c>
      <c r="V16" s="11">
        <f>'OddsRatio_working_3-way'!S16*'OddsRatio_working_3-way'!R16/3-2*'OddsRatio_working_3-way'!R16^3/27-'OddsRatio_working_3-way'!T16</f>
        <v>0.25360377301549353</v>
      </c>
      <c r="W16" s="11">
        <f>'OddsRatio_working_3-way'!V16^2+4*'OddsRatio_working_3-way'!U16^3/27</f>
        <v>-2.8991961590427925E-2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0.15273083781453722</v>
      </c>
      <c r="Y16" s="11">
        <f>IF('OddsRatio_working_3-way'!W16&gt;=0,IF('OddsRatio_working_3-way'!V16+SQRT('OddsRatio_working_3-way'!W16)&gt;0,0,PI()),ACOS('OddsRatio_working_3-way'!V16/(2*'OddsRatio_working_3-way'!X16)))</f>
        <v>0.59127423964385317</v>
      </c>
      <c r="Z16" s="11">
        <f>'OddsRatio_working_3-way'!X16^(1/3)*COS('OddsRatio_working_3-way'!Y16/3)</f>
        <v>0.52418586450944937</v>
      </c>
      <c r="AA16" s="11">
        <f>'OddsRatio_working_3-way'!X16^(1/3)*COS(('OddsRatio_working_3-way'!Y16+2*PI())/3)</f>
        <v>-0.35274100330123326</v>
      </c>
      <c r="AB16" s="11">
        <f>'OddsRatio_working_3-way'!X16^(1/3)*COS(('OddsRatio_working_3-way'!Y16+4*PI())/3)</f>
        <v>-0.17144486120821609</v>
      </c>
      <c r="AC16" s="11">
        <f>'OddsRatio_working_3-way'!X16^(1/3)*SIN('OddsRatio_working_3-way'!Y16/3)</f>
        <v>0.104671376440444</v>
      </c>
      <c r="AD16" s="11">
        <f>'OddsRatio_working_3-way'!X16^(1/3)*SIN(('OddsRatio_working_3-way'!Y16+2*PI())/3)</f>
        <v>0.401622586749669</v>
      </c>
      <c r="AE16" s="11">
        <f>'OddsRatio_working_3-way'!X16^(1/3)*SIN(('OddsRatio_working_3-way'!Y16+4*PI())/3)</f>
        <v>-0.50629396319011299</v>
      </c>
      <c r="AF16" s="11">
        <f>-'OddsRatio_working_3-way'!U16/(3*'OddsRatio_working_3-way'!X16^(1/3))*COS(('OddsRatio_working_3-way'!Y16)/3)</f>
        <v>0.52418586450944948</v>
      </c>
      <c r="AG16" s="11">
        <f>-'OddsRatio_working_3-way'!U16/(3*'OddsRatio_working_3-way'!X16^(1/3))*COS(('OddsRatio_working_3-way'!Y16+2*PI())/3)</f>
        <v>-0.35274100330123331</v>
      </c>
      <c r="AH16" s="11">
        <f>-'OddsRatio_working_3-way'!U16/(3*'OddsRatio_working_3-way'!X16^(1/3))*COS(('OddsRatio_working_3-way'!Y16+4*PI())/3)</f>
        <v>-0.17144486120821611</v>
      </c>
      <c r="AI16" s="11">
        <f>'OddsRatio_working_3-way'!U16/(3*'OddsRatio_working_3-way'!X16^(1/3))*SIN(('OddsRatio_working_3-way'!Y16)/3)</f>
        <v>-0.10467137644044403</v>
      </c>
      <c r="AJ16" s="11">
        <f>'OddsRatio_working_3-way'!U16/(3*'OddsRatio_working_3-way'!X16^(1/3))*SIN(('OddsRatio_working_3-way'!Y16+2*PI())/3)</f>
        <v>-0.40162258674966905</v>
      </c>
      <c r="AK16" s="11">
        <f>'OddsRatio_working_3-way'!U16/(3*'OddsRatio_working_3-way'!X16^(1/3))*SIN(('OddsRatio_working_3-way'!Y16+4*PI())/3)</f>
        <v>0.50629396319011311</v>
      </c>
      <c r="AL16" s="11">
        <f>'OddsRatio_working_3-way'!Z16+'OddsRatio_working_3-way'!AF16</f>
        <v>1.048371729018899</v>
      </c>
      <c r="AM16" s="11">
        <f>'OddsRatio_working_3-way'!AA16+'OddsRatio_working_3-way'!AG16</f>
        <v>-0.70548200660246652</v>
      </c>
      <c r="AN16" s="11">
        <f>'OddsRatio_working_3-way'!AB16+'OddsRatio_working_3-way'!AH16</f>
        <v>-0.34288972241643223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1.048371729018899</v>
      </c>
      <c r="AS16" s="11">
        <f>IF(('OddsRatio_working_3-way'!X16=0),IF(Q16&gt;0,-Q16^(1/3),(-Q16)^(1/3)),'OddsRatio_working_3-way'!AM16-'OddsRatio_working_3-way'!R16/3)</f>
        <v>-0.70548200660246652</v>
      </c>
      <c r="AT16" s="11">
        <f>IF(('OddsRatio_working_3-way'!X16=0),IF(Q16&gt;0,-Q16^(1/3),(-Q16)^(1/3)),'OddsRatio_working_3-way'!AN16-'OddsRatio_working_3-way'!R16/3)</f>
        <v>-0.34288972241643223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1.55</v>
      </c>
      <c r="B17" s="4">
        <f>IF('True_Odds_Calculator_3-way'!B18="","",'True_Odds_Calculator_3-way'!B18)</f>
        <v>4.13</v>
      </c>
      <c r="C17" s="4">
        <f>IF('True_Odds_Calculator_3-way'!C18="","",'True_Odds_Calculator_3-way'!C18)</f>
        <v>6.95</v>
      </c>
      <c r="D17" s="9">
        <f t="shared" si="13"/>
        <v>0.63163869993410093</v>
      </c>
      <c r="E17" s="9">
        <f t="shared" si="14"/>
        <v>0.23154341007876941</v>
      </c>
      <c r="F17" s="9">
        <f t="shared" si="15"/>
        <v>0.13681788998712968</v>
      </c>
      <c r="G17" s="9">
        <f t="shared" si="16"/>
        <v>1.0603337293479798</v>
      </c>
      <c r="H17" s="9">
        <f t="shared" si="17"/>
        <v>1.5831835511413888</v>
      </c>
      <c r="I17" s="9">
        <f t="shared" si="18"/>
        <v>4.3188445728591764</v>
      </c>
      <c r="J17" s="9">
        <f t="shared" si="19"/>
        <v>7.3089856896204797</v>
      </c>
      <c r="K17" s="11">
        <f t="shared" si="20"/>
        <v>0.64516129032258063</v>
      </c>
      <c r="L17" s="11">
        <f t="shared" si="21"/>
        <v>0.24213075060532688</v>
      </c>
      <c r="M17" s="11">
        <f t="shared" si="22"/>
        <v>0.14388489208633093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-0.23022762762999005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0.21645106784212553</v>
      </c>
      <c r="Q17" s="11">
        <f>2*'OddsRatio_working_3-way'!K17*'OddsRatio_working_3-way'!L17*'OddsRatio_working_3-way'!M17</f>
        <v>4.4953492802102916E-2</v>
      </c>
      <c r="R17" s="11">
        <f t="shared" si="23"/>
        <v>0</v>
      </c>
      <c r="S17" s="11">
        <f t="shared" si="24"/>
        <v>-0.94016113561311809</v>
      </c>
      <c r="T17" s="11">
        <f t="shared" si="25"/>
        <v>-0.19525672598403285</v>
      </c>
      <c r="U17" s="11">
        <f>'OddsRatio_working_3-way'!S17-'OddsRatio_working_3-way'!R17^2/3</f>
        <v>-0.94016113561311809</v>
      </c>
      <c r="V17" s="11">
        <f>'OddsRatio_working_3-way'!S17*'OddsRatio_working_3-way'!R17/3-2*'OddsRatio_working_3-way'!R17^3/27-'OddsRatio_working_3-way'!T17</f>
        <v>0.19525672598403285</v>
      </c>
      <c r="W17" s="11">
        <f>'OddsRatio_working_3-way'!V17^2+4*'OddsRatio_working_3-way'!U17^3/27</f>
        <v>-8.4987583033233532E-2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0.17543714834324373</v>
      </c>
      <c r="Y17" s="11">
        <f>IF('OddsRatio_working_3-way'!W17&gt;=0,IF('OddsRatio_working_3-way'!V17+SQRT('OddsRatio_working_3-way'!W17)&gt;0,0,PI()),ACOS('OddsRatio_working_3-way'!V17/(2*'OddsRatio_working_3-way'!X17)))</f>
        <v>0.98064559889131897</v>
      </c>
      <c r="Z17" s="11">
        <f>'OddsRatio_working_3-way'!X17^(1/3)*COS('OddsRatio_working_3-way'!Y17/3)</f>
        <v>0.53016686467398988</v>
      </c>
      <c r="AA17" s="11">
        <f>'OddsRatio_working_3-way'!X17^(1/3)*COS(('OddsRatio_working_3-way'!Y17+2*PI())/3)</f>
        <v>-0.42075168730438711</v>
      </c>
      <c r="AB17" s="11">
        <f>'OddsRatio_working_3-way'!X17^(1/3)*COS(('OddsRatio_working_3-way'!Y17+4*PI())/3)</f>
        <v>-0.10941517736960239</v>
      </c>
      <c r="AC17" s="11">
        <f>'OddsRatio_working_3-way'!X17^(1/3)*SIN('OddsRatio_working_3-way'!Y17/3)</f>
        <v>0.1797502178194065</v>
      </c>
      <c r="AD17" s="11">
        <f>'OddsRatio_working_3-way'!X17^(1/3)*SIN(('OddsRatio_working_3-way'!Y17+2*PI())/3)</f>
        <v>0.36926286414271875</v>
      </c>
      <c r="AE17" s="11">
        <f>'OddsRatio_working_3-way'!X17^(1/3)*SIN(('OddsRatio_working_3-way'!Y17+4*PI())/3)</f>
        <v>-0.54901308196212517</v>
      </c>
      <c r="AF17" s="11">
        <f>-'OddsRatio_working_3-way'!U17/(3*'OddsRatio_working_3-way'!X17^(1/3))*COS(('OddsRatio_working_3-way'!Y17)/3)</f>
        <v>0.53016686467398988</v>
      </c>
      <c r="AG17" s="11">
        <f>-'OddsRatio_working_3-way'!U17/(3*'OddsRatio_working_3-way'!X17^(1/3))*COS(('OddsRatio_working_3-way'!Y17+2*PI())/3)</f>
        <v>-0.42075168730438711</v>
      </c>
      <c r="AH17" s="11">
        <f>-'OddsRatio_working_3-way'!U17/(3*'OddsRatio_working_3-way'!X17^(1/3))*COS(('OddsRatio_working_3-way'!Y17+4*PI())/3)</f>
        <v>-0.10941517736960239</v>
      </c>
      <c r="AI17" s="11">
        <f>'OddsRatio_working_3-way'!U17/(3*'OddsRatio_working_3-way'!X17^(1/3))*SIN(('OddsRatio_working_3-way'!Y17)/3)</f>
        <v>-0.1797502178194065</v>
      </c>
      <c r="AJ17" s="11">
        <f>'OddsRatio_working_3-way'!U17/(3*'OddsRatio_working_3-way'!X17^(1/3))*SIN(('OddsRatio_working_3-way'!Y17+2*PI())/3)</f>
        <v>-0.36926286414271875</v>
      </c>
      <c r="AK17" s="11">
        <f>'OddsRatio_working_3-way'!U17/(3*'OddsRatio_working_3-way'!X17^(1/3))*SIN(('OddsRatio_working_3-way'!Y17+4*PI())/3)</f>
        <v>0.54901308196212517</v>
      </c>
      <c r="AL17" s="11">
        <f>'OddsRatio_working_3-way'!Z17+'OddsRatio_working_3-way'!AF17</f>
        <v>1.0603337293479798</v>
      </c>
      <c r="AM17" s="11">
        <f>'OddsRatio_working_3-way'!AA17+'OddsRatio_working_3-way'!AG17</f>
        <v>-0.84150337460877422</v>
      </c>
      <c r="AN17" s="11">
        <f>'OddsRatio_working_3-way'!AB17+'OddsRatio_working_3-way'!AH17</f>
        <v>-0.21883035473920479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1.0603337293479798</v>
      </c>
      <c r="AS17" s="11">
        <f>IF(('OddsRatio_working_3-way'!X17=0),IF(Q17&gt;0,-Q17^(1/3),(-Q17)^(1/3)),'OddsRatio_working_3-way'!AM17-'OddsRatio_working_3-way'!R17/3)</f>
        <v>-0.84150337460877422</v>
      </c>
      <c r="AT17" s="11">
        <f>IF(('OddsRatio_working_3-way'!X17=0),IF(Q17&gt;0,-Q17^(1/3),(-Q17)^(1/3)),'OddsRatio_working_3-way'!AN17-'OddsRatio_working_3-way'!R17/3)</f>
        <v>-0.21883035473920479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1.32</v>
      </c>
      <c r="B18" s="4">
        <f>IF('True_Odds_Calculator_3-way'!B19="","",'True_Odds_Calculator_3-way'!B19)</f>
        <v>5.25</v>
      </c>
      <c r="C18" s="4">
        <f>IF('True_Odds_Calculator_3-way'!C19="","",'True_Odds_Calculator_3-way'!C19)</f>
        <v>9.4600000000000009</v>
      </c>
      <c r="D18" s="9">
        <f t="shared" si="13"/>
        <v>0.73375294443222183</v>
      </c>
      <c r="E18" s="9">
        <f t="shared" si="14"/>
        <v>0.17184526854785781</v>
      </c>
      <c r="F18" s="9">
        <f t="shared" si="15"/>
        <v>9.440178701992015E-2</v>
      </c>
      <c r="G18" s="9">
        <f t="shared" si="16"/>
        <v>1.1339266914875896</v>
      </c>
      <c r="H18" s="9">
        <f t="shared" si="17"/>
        <v>1.3628565412760287</v>
      </c>
      <c r="I18" s="9">
        <f t="shared" si="18"/>
        <v>5.8191884388222554</v>
      </c>
      <c r="J18" s="9">
        <f t="shared" si="19"/>
        <v>10.593019809985011</v>
      </c>
      <c r="K18" s="11">
        <f t="shared" si="20"/>
        <v>0.75757575757575757</v>
      </c>
      <c r="L18" s="11">
        <f t="shared" si="21"/>
        <v>0.19047619047619047</v>
      </c>
      <c r="M18" s="11">
        <f t="shared" si="22"/>
        <v>0.10570824524312895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-0.17550314379067011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0.19875590700115012</v>
      </c>
      <c r="Q18" s="11">
        <f>2*'OddsRatio_working_3-way'!K18*'OddsRatio_working_3-way'!L18*'OddsRatio_working_3-way'!M18</f>
        <v>3.0507430084597099E-2</v>
      </c>
      <c r="R18" s="11">
        <f t="shared" si="23"/>
        <v>0</v>
      </c>
      <c r="S18" s="11">
        <f t="shared" si="24"/>
        <v>-1.1324920038937567</v>
      </c>
      <c r="T18" s="11">
        <f t="shared" si="25"/>
        <v>-0.17382839660686977</v>
      </c>
      <c r="U18" s="11">
        <f>'OddsRatio_working_3-way'!S18-'OddsRatio_working_3-way'!R18^2/3</f>
        <v>-1.1324920038937567</v>
      </c>
      <c r="V18" s="11">
        <f>'OddsRatio_working_3-way'!S18*'OddsRatio_working_3-way'!R18/3-2*'OddsRatio_working_3-way'!R18^3/27-'OddsRatio_working_3-way'!T18</f>
        <v>0.17382839660686977</v>
      </c>
      <c r="W18" s="11">
        <f>'OddsRatio_working_3-way'!V18^2+4*'OddsRatio_working_3-way'!U18^3/27</f>
        <v>-0.18496356808480532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0.23193742666488765</v>
      </c>
      <c r="Y18" s="11">
        <f>IF('OddsRatio_working_3-way'!W18&gt;=0,IF('OddsRatio_working_3-way'!V18+SQRT('OddsRatio_working_3-way'!W18)&gt;0,0,PI()),ACOS('OddsRatio_working_3-way'!V18/(2*'OddsRatio_working_3-way'!X18)))</f>
        <v>1.1866894575814566</v>
      </c>
      <c r="Z18" s="11">
        <f>'OddsRatio_working_3-way'!X18^(1/3)*COS('OddsRatio_working_3-way'!Y18/3)</f>
        <v>0.56696334574379481</v>
      </c>
      <c r="AA18" s="11">
        <f>'OddsRatio_working_3-way'!X18^(1/3)*COS(('OddsRatio_working_3-way'!Y18+2*PI())/3)</f>
        <v>-0.48851197407318525</v>
      </c>
      <c r="AB18" s="11">
        <f>'OddsRatio_working_3-way'!X18^(1/3)*COS(('OddsRatio_working_3-way'!Y18+4*PI())/3)</f>
        <v>-7.8451371670609449E-2</v>
      </c>
      <c r="AC18" s="11">
        <f>'OddsRatio_working_3-way'!X18^(1/3)*SIN('OddsRatio_working_3-way'!Y18/3)</f>
        <v>0.23674859918118718</v>
      </c>
      <c r="AD18" s="11">
        <f>'OddsRatio_working_3-way'!X18^(1/3)*SIN(('OddsRatio_working_3-way'!Y18+2*PI())/3)</f>
        <v>0.3726303608381526</v>
      </c>
      <c r="AE18" s="11">
        <f>'OddsRatio_working_3-way'!X18^(1/3)*SIN(('OddsRatio_working_3-way'!Y18+4*PI())/3)</f>
        <v>-0.60937896001933978</v>
      </c>
      <c r="AF18" s="11">
        <f>-'OddsRatio_working_3-way'!U18/(3*'OddsRatio_working_3-way'!X18^(1/3))*COS(('OddsRatio_working_3-way'!Y18)/3)</f>
        <v>0.56696334574379481</v>
      </c>
      <c r="AG18" s="11">
        <f>-'OddsRatio_working_3-way'!U18/(3*'OddsRatio_working_3-way'!X18^(1/3))*COS(('OddsRatio_working_3-way'!Y18+2*PI())/3)</f>
        <v>-0.48851197407318525</v>
      </c>
      <c r="AH18" s="11">
        <f>-'OddsRatio_working_3-way'!U18/(3*'OddsRatio_working_3-way'!X18^(1/3))*COS(('OddsRatio_working_3-way'!Y18+4*PI())/3)</f>
        <v>-7.8451371670609449E-2</v>
      </c>
      <c r="AI18" s="11">
        <f>'OddsRatio_working_3-way'!U18/(3*'OddsRatio_working_3-way'!X18^(1/3))*SIN(('OddsRatio_working_3-way'!Y18)/3)</f>
        <v>-0.23674859918118718</v>
      </c>
      <c r="AJ18" s="11">
        <f>'OddsRatio_working_3-way'!U18/(3*'OddsRatio_working_3-way'!X18^(1/3))*SIN(('OddsRatio_working_3-way'!Y18+2*PI())/3)</f>
        <v>-0.3726303608381526</v>
      </c>
      <c r="AK18" s="11">
        <f>'OddsRatio_working_3-way'!U18/(3*'OddsRatio_working_3-way'!X18^(1/3))*SIN(('OddsRatio_working_3-way'!Y18+4*PI())/3)</f>
        <v>0.60937896001933978</v>
      </c>
      <c r="AL18" s="11">
        <f>'OddsRatio_working_3-way'!Z18+'OddsRatio_working_3-way'!AF18</f>
        <v>1.1339266914875896</v>
      </c>
      <c r="AM18" s="11">
        <f>'OddsRatio_working_3-way'!AA18+'OddsRatio_working_3-way'!AG18</f>
        <v>-0.9770239481463705</v>
      </c>
      <c r="AN18" s="11">
        <f>'OddsRatio_working_3-way'!AB18+'OddsRatio_working_3-way'!AH18</f>
        <v>-0.1569027433412189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1.1339266914875896</v>
      </c>
      <c r="AS18" s="11">
        <f>IF(('OddsRatio_working_3-way'!X18=0),IF(Q18&gt;0,-Q18^(1/3),(-Q18)^(1/3)),'OddsRatio_working_3-way'!AM18-'OddsRatio_working_3-way'!R18/3)</f>
        <v>-0.9770239481463705</v>
      </c>
      <c r="AT18" s="11">
        <f>IF(('OddsRatio_working_3-way'!X18=0),IF(Q18&gt;0,-Q18^(1/3),(-Q18)^(1/3)),'OddsRatio_working_3-way'!AN18-'OddsRatio_working_3-way'!R18/3)</f>
        <v>-0.1569027433412189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2.38</v>
      </c>
      <c r="B19" s="4">
        <f>IF('True_Odds_Calculator_3-way'!B20="","",'True_Odds_Calculator_3-way'!B20)</f>
        <v>3.62</v>
      </c>
      <c r="C19" s="4">
        <f>IF('True_Odds_Calculator_3-way'!C20="","",'True_Odds_Calculator_3-way'!C20)</f>
        <v>2.87</v>
      </c>
      <c r="D19" s="9">
        <f t="shared" si="13"/>
        <v>0.40380306078126432</v>
      </c>
      <c r="E19" s="9">
        <f t="shared" si="14"/>
        <v>0.26294171525480192</v>
      </c>
      <c r="F19" s="9">
        <f t="shared" si="15"/>
        <v>0.33325522396393364</v>
      </c>
      <c r="G19" s="9">
        <f t="shared" si="16"/>
        <v>1.0698947321348626</v>
      </c>
      <c r="H19" s="9">
        <f t="shared" si="17"/>
        <v>2.4764547303461106</v>
      </c>
      <c r="I19" s="9">
        <f t="shared" si="18"/>
        <v>3.8031241981933399</v>
      </c>
      <c r="J19" s="9">
        <f t="shared" si="19"/>
        <v>3.0007031490921938</v>
      </c>
      <c r="K19" s="11">
        <f t="shared" si="20"/>
        <v>0.42016806722689076</v>
      </c>
      <c r="L19" s="11">
        <f t="shared" si="21"/>
        <v>0.27624309392265195</v>
      </c>
      <c r="M19" s="11">
        <f t="shared" si="22"/>
        <v>0.34843205574912889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-0.27343528706456299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0.23739451312124366</v>
      </c>
      <c r="Q19" s="11">
        <f>2*'OddsRatio_working_3-way'!K19*'OddsRatio_working_3-way'!L19*'OddsRatio_working_3-way'!M19</f>
        <v>8.0883990841991021E-2</v>
      </c>
      <c r="R19" s="11">
        <f t="shared" si="23"/>
        <v>0</v>
      </c>
      <c r="S19" s="11">
        <f t="shared" si="24"/>
        <v>-0.86819267428783076</v>
      </c>
      <c r="T19" s="11">
        <f t="shared" si="25"/>
        <v>-0.29580670333486569</v>
      </c>
      <c r="U19" s="11">
        <f>'OddsRatio_working_3-way'!S19-'OddsRatio_working_3-way'!R19^2/3</f>
        <v>-0.86819267428783076</v>
      </c>
      <c r="V19" s="11">
        <f>'OddsRatio_working_3-way'!S19*'OddsRatio_working_3-way'!R19/3-2*'OddsRatio_working_3-way'!R19^3/27-'OddsRatio_working_3-way'!T19</f>
        <v>0.29580670333486569</v>
      </c>
      <c r="W19" s="11">
        <f>'OddsRatio_working_3-way'!V19^2+4*'OddsRatio_working_3-way'!U19^3/27</f>
        <v>-9.447672036135224E-3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0.15568339488684757</v>
      </c>
      <c r="Y19" s="11">
        <f>IF('OddsRatio_working_3-way'!W19&gt;=0,IF('OddsRatio_working_3-way'!V19+SQRT('OddsRatio_working_3-way'!W19)&gt;0,0,PI()),ACOS('OddsRatio_working_3-way'!V19/(2*'OddsRatio_working_3-way'!X19)))</f>
        <v>0.31747553158383734</v>
      </c>
      <c r="Z19" s="11">
        <f>'OddsRatio_working_3-way'!X19^(1/3)*COS('OddsRatio_working_3-way'!Y19/3)</f>
        <v>0.53494736606743143</v>
      </c>
      <c r="AA19" s="11">
        <f>'OddsRatio_working_3-way'!X19^(1/3)*COS(('OddsRatio_working_3-way'!Y19+2*PI())/3)</f>
        <v>-0.31668399928037178</v>
      </c>
      <c r="AB19" s="11">
        <f>'OddsRatio_working_3-way'!X19^(1/3)*COS(('OddsRatio_working_3-way'!Y19+4*PI())/3)</f>
        <v>-0.21826336678705949</v>
      </c>
      <c r="AC19" s="11">
        <f>'OddsRatio_working_3-way'!X19^(1/3)*SIN('OddsRatio_working_3-way'!Y19/3)</f>
        <v>5.6823178663827086E-2</v>
      </c>
      <c r="AD19" s="11">
        <f>'OddsRatio_working_3-way'!X19^(1/3)*SIN(('OddsRatio_working_3-way'!Y19+2*PI())/3)</f>
        <v>0.43486641937005571</v>
      </c>
      <c r="AE19" s="11">
        <f>'OddsRatio_working_3-way'!X19^(1/3)*SIN(('OddsRatio_working_3-way'!Y19+4*PI())/3)</f>
        <v>-0.49168959803388274</v>
      </c>
      <c r="AF19" s="11">
        <f>-'OddsRatio_working_3-way'!U19/(3*'OddsRatio_working_3-way'!X19^(1/3))*COS(('OddsRatio_working_3-way'!Y19)/3)</f>
        <v>0.53494736606743121</v>
      </c>
      <c r="AG19" s="11">
        <f>-'OddsRatio_working_3-way'!U19/(3*'OddsRatio_working_3-way'!X19^(1/3))*COS(('OddsRatio_working_3-way'!Y19+2*PI())/3)</f>
        <v>-0.31668399928037166</v>
      </c>
      <c r="AH19" s="11">
        <f>-'OddsRatio_working_3-way'!U19/(3*'OddsRatio_working_3-way'!X19^(1/3))*COS(('OddsRatio_working_3-way'!Y19+4*PI())/3)</f>
        <v>-0.2182633667870594</v>
      </c>
      <c r="AI19" s="11">
        <f>'OddsRatio_working_3-way'!U19/(3*'OddsRatio_working_3-way'!X19^(1/3))*SIN(('OddsRatio_working_3-way'!Y19)/3)</f>
        <v>-5.6823178663827058E-2</v>
      </c>
      <c r="AJ19" s="11">
        <f>'OddsRatio_working_3-way'!U19/(3*'OddsRatio_working_3-way'!X19^(1/3))*SIN(('OddsRatio_working_3-way'!Y19+2*PI())/3)</f>
        <v>-0.43486641937005555</v>
      </c>
      <c r="AK19" s="11">
        <f>'OddsRatio_working_3-way'!U19/(3*'OddsRatio_working_3-way'!X19^(1/3))*SIN(('OddsRatio_working_3-way'!Y19+4*PI())/3)</f>
        <v>0.49168959803388257</v>
      </c>
      <c r="AL19" s="11">
        <f>'OddsRatio_working_3-way'!Z19+'OddsRatio_working_3-way'!AF19</f>
        <v>1.0698947321348626</v>
      </c>
      <c r="AM19" s="11">
        <f>'OddsRatio_working_3-way'!AA19+'OddsRatio_working_3-way'!AG19</f>
        <v>-0.63336799856074344</v>
      </c>
      <c r="AN19" s="11">
        <f>'OddsRatio_working_3-way'!AB19+'OddsRatio_working_3-way'!AH19</f>
        <v>-0.43652673357411886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1.0698947321348626</v>
      </c>
      <c r="AS19" s="11">
        <f>IF(('OddsRatio_working_3-way'!X19=0),IF(Q19&gt;0,-Q19^(1/3),(-Q19)^(1/3)),'OddsRatio_working_3-way'!AM19-'OddsRatio_working_3-way'!R19/3)</f>
        <v>-0.63336799856074344</v>
      </c>
      <c r="AT19" s="11">
        <f>IF(('OddsRatio_working_3-way'!X19=0),IF(Q19&gt;0,-Q19^(1/3),(-Q19)^(1/3)),'OddsRatio_working_3-way'!AN19-'OddsRatio_working_3-way'!R19/3)</f>
        <v>-0.43652673357411886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2.59</v>
      </c>
      <c r="B20" s="4">
        <f>IF('True_Odds_Calculator_3-way'!B21="","",'True_Odds_Calculator_3-way'!B21)</f>
        <v>3.49</v>
      </c>
      <c r="C20" s="4">
        <f>IF('True_Odds_Calculator_3-way'!C21="","",'True_Odds_Calculator_3-way'!C21)</f>
        <v>2.69</v>
      </c>
      <c r="D20" s="9">
        <f t="shared" si="13"/>
        <v>0.37048039936614191</v>
      </c>
      <c r="E20" s="9">
        <f t="shared" si="14"/>
        <v>0.27314878694755057</v>
      </c>
      <c r="F20" s="9">
        <f t="shared" si="15"/>
        <v>0.35637081368630752</v>
      </c>
      <c r="G20" s="9">
        <f t="shared" si="16"/>
        <v>1.0686780671949254</v>
      </c>
      <c r="H20" s="9">
        <f t="shared" si="17"/>
        <v>2.6991981268399314</v>
      </c>
      <c r="I20" s="9">
        <f t="shared" si="18"/>
        <v>3.6610083873153636</v>
      </c>
      <c r="J20" s="9">
        <f t="shared" si="19"/>
        <v>2.8060659335594238</v>
      </c>
      <c r="K20" s="11">
        <f t="shared" si="20"/>
        <v>0.38610038610038611</v>
      </c>
      <c r="L20" s="11">
        <f t="shared" si="21"/>
        <v>0.28653295128939826</v>
      </c>
      <c r="M20" s="11">
        <f t="shared" si="22"/>
        <v>0.37174721189591081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-0.27517292798872672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0.23730032997083839</v>
      </c>
      <c r="Q20" s="11">
        <f>2*'OddsRatio_working_3-way'!K20*'OddsRatio_working_3-way'!L20*'OddsRatio_working_3-way'!M20</f>
        <v>8.2253147303583504E-2</v>
      </c>
      <c r="R20" s="11">
        <f t="shared" si="23"/>
        <v>0</v>
      </c>
      <c r="S20" s="11">
        <f t="shared" si="24"/>
        <v>-0.86236800874743058</v>
      </c>
      <c r="T20" s="11">
        <f t="shared" si="25"/>
        <v>-0.29891438778073853</v>
      </c>
      <c r="U20" s="11">
        <f>'OddsRatio_working_3-way'!S20-'OddsRatio_working_3-way'!R20^2/3</f>
        <v>-0.86236800874743058</v>
      </c>
      <c r="V20" s="11">
        <f>'OddsRatio_working_3-way'!S20*'OddsRatio_working_3-way'!R20/3-2*'OddsRatio_working_3-way'!R20^3/27-'OddsRatio_working_3-way'!T20</f>
        <v>0.29891438778073853</v>
      </c>
      <c r="W20" s="11">
        <f>'OddsRatio_working_3-way'!V20^2+4*'OddsRatio_working_3-way'!U20^3/27</f>
        <v>-5.661243347759623E-3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0.15411931625374978</v>
      </c>
      <c r="Y20" s="11">
        <f>IF('OddsRatio_working_3-way'!W20&gt;=0,IF('OddsRatio_working_3-way'!V20+SQRT('OddsRatio_working_3-way'!W20)&gt;0,0,PI()),ACOS('OddsRatio_working_3-way'!V20/(2*'OddsRatio_working_3-way'!X20)))</f>
        <v>0.24659212589548685</v>
      </c>
      <c r="Z20" s="11">
        <f>'OddsRatio_working_3-way'!X20^(1/3)*COS('OddsRatio_working_3-way'!Y20/3)</f>
        <v>0.53433903359746271</v>
      </c>
      <c r="AA20" s="11">
        <f>'OddsRatio_working_3-way'!X20^(1/3)*COS(('OddsRatio_working_3-way'!Y20+2*PI())/3)</f>
        <v>-0.30529234549040751</v>
      </c>
      <c r="AB20" s="11">
        <f>'OddsRatio_working_3-way'!X20^(1/3)*COS(('OddsRatio_working_3-way'!Y20+4*PI())/3)</f>
        <v>-0.22904668810705509</v>
      </c>
      <c r="AC20" s="11">
        <f>'OddsRatio_working_3-way'!X20^(1/3)*SIN('OddsRatio_working_3-way'!Y20/3)</f>
        <v>4.4020450814818535E-2</v>
      </c>
      <c r="AD20" s="11">
        <f>'OddsRatio_working_3-way'!X20^(1/3)*SIN(('OddsRatio_working_3-way'!Y20+2*PI())/3)</f>
        <v>0.44074095192162011</v>
      </c>
      <c r="AE20" s="11">
        <f>'OddsRatio_working_3-way'!X20^(1/3)*SIN(('OddsRatio_working_3-way'!Y20+4*PI())/3)</f>
        <v>-0.48476140273643864</v>
      </c>
      <c r="AF20" s="11">
        <f>-'OddsRatio_working_3-way'!U20/(3*'OddsRatio_working_3-way'!X20^(1/3))*COS(('OddsRatio_working_3-way'!Y20)/3)</f>
        <v>0.53433903359746271</v>
      </c>
      <c r="AG20" s="11">
        <f>-'OddsRatio_working_3-way'!U20/(3*'OddsRatio_working_3-way'!X20^(1/3))*COS(('OddsRatio_working_3-way'!Y20+2*PI())/3)</f>
        <v>-0.30529234549040751</v>
      </c>
      <c r="AH20" s="11">
        <f>-'OddsRatio_working_3-way'!U20/(3*'OddsRatio_working_3-way'!X20^(1/3))*COS(('OddsRatio_working_3-way'!Y20+4*PI())/3)</f>
        <v>-0.22904668810705509</v>
      </c>
      <c r="AI20" s="11">
        <f>'OddsRatio_working_3-way'!U20/(3*'OddsRatio_working_3-way'!X20^(1/3))*SIN(('OddsRatio_working_3-way'!Y20)/3)</f>
        <v>-4.4020450814818535E-2</v>
      </c>
      <c r="AJ20" s="11">
        <f>'OddsRatio_working_3-way'!U20/(3*'OddsRatio_working_3-way'!X20^(1/3))*SIN(('OddsRatio_working_3-way'!Y20+2*PI())/3)</f>
        <v>-0.44074095192162011</v>
      </c>
      <c r="AK20" s="11">
        <f>'OddsRatio_working_3-way'!U20/(3*'OddsRatio_working_3-way'!X20^(1/3))*SIN(('OddsRatio_working_3-way'!Y20+4*PI())/3)</f>
        <v>0.48476140273643864</v>
      </c>
      <c r="AL20" s="11">
        <f>'OddsRatio_working_3-way'!Z20+'OddsRatio_working_3-way'!AF20</f>
        <v>1.0686780671949254</v>
      </c>
      <c r="AM20" s="11">
        <f>'OddsRatio_working_3-way'!AA20+'OddsRatio_working_3-way'!AG20</f>
        <v>-0.61058469098081503</v>
      </c>
      <c r="AN20" s="11">
        <f>'OddsRatio_working_3-way'!AB20+'OddsRatio_working_3-way'!AH20</f>
        <v>-0.45809337621411017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1.0686780671949254</v>
      </c>
      <c r="AS20" s="11">
        <f>IF(('OddsRatio_working_3-way'!X20=0),IF(Q20&gt;0,-Q20^(1/3),(-Q20)^(1/3)),'OddsRatio_working_3-way'!AM20-'OddsRatio_working_3-way'!R20/3)</f>
        <v>-0.61058469098081503</v>
      </c>
      <c r="AT20" s="11">
        <f>IF(('OddsRatio_working_3-way'!X20=0),IF(Q20&gt;0,-Q20^(1/3),(-Q20)^(1/3)),'OddsRatio_working_3-way'!AN20-'OddsRatio_working_3-way'!R20/3)</f>
        <v>-0.45809337621411017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4.59</v>
      </c>
      <c r="B21" s="4">
        <f>IF('True_Odds_Calculator_3-way'!B22="","",'True_Odds_Calculator_3-way'!B22)</f>
        <v>4.08</v>
      </c>
      <c r="C21" s="4">
        <f>IF('True_Odds_Calculator_3-way'!C22="","",'True_Odds_Calculator_3-way'!C22)</f>
        <v>1.71</v>
      </c>
      <c r="D21" s="9">
        <f t="shared" si="13"/>
        <v>0.20443288012746388</v>
      </c>
      <c r="E21" s="9">
        <f t="shared" si="14"/>
        <v>0.23048176419269537</v>
      </c>
      <c r="F21" s="9">
        <f t="shared" si="15"/>
        <v>0.56508535567984053</v>
      </c>
      <c r="G21" s="9">
        <f t="shared" si="16"/>
        <v>1.0840058602008824</v>
      </c>
      <c r="H21" s="9">
        <f t="shared" si="17"/>
        <v>4.891581038121168</v>
      </c>
      <c r="I21" s="9">
        <f t="shared" si="18"/>
        <v>4.3387380494187182</v>
      </c>
      <c r="J21" s="9">
        <f t="shared" si="19"/>
        <v>1.7696441607426265</v>
      </c>
      <c r="K21" s="11">
        <f t="shared" si="20"/>
        <v>0.2178649237472767</v>
      </c>
      <c r="L21" s="11">
        <f t="shared" si="21"/>
        <v>0.24509803921568626</v>
      </c>
      <c r="M21" s="11">
        <f t="shared" si="22"/>
        <v>0.58479532163742687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-0.24515149993542229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0.23045567269448775</v>
      </c>
      <c r="Q21" s="11">
        <f>2*'OddsRatio_working_3-way'!K21*'OddsRatio_working_3-way'!L21*'OddsRatio_working_3-way'!M21</f>
        <v>6.2454111841324586E-2</v>
      </c>
      <c r="R21" s="11">
        <f t="shared" si="23"/>
        <v>0</v>
      </c>
      <c r="S21" s="11">
        <f t="shared" si="24"/>
        <v>-0.94005410024084812</v>
      </c>
      <c r="T21" s="11">
        <f t="shared" si="25"/>
        <v>-0.25475720873735719</v>
      </c>
      <c r="U21" s="11">
        <f>'OddsRatio_working_3-way'!S21-'OddsRatio_working_3-way'!R21^2/3</f>
        <v>-0.94005410024084812</v>
      </c>
      <c r="V21" s="11">
        <f>'OddsRatio_working_3-way'!S21*'OddsRatio_working_3-way'!R21/3-2*'OddsRatio_working_3-way'!R21^3/27-'OddsRatio_working_3-way'!T21</f>
        <v>0.25475720873735719</v>
      </c>
      <c r="W21" s="11">
        <f>'OddsRatio_working_3-way'!V21^2+4*'OddsRatio_working_3-way'!U21^3/27</f>
        <v>-5.8169493066317454E-2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0.17540718946922246</v>
      </c>
      <c r="Y21" s="11">
        <f>IF('OddsRatio_working_3-way'!W21&gt;=0,IF('OddsRatio_working_3-way'!V21+SQRT('OddsRatio_working_3-way'!W21)&gt;0,0,PI()),ACOS('OddsRatio_working_3-way'!V21/(2*'OddsRatio_working_3-way'!X21)))</f>
        <v>0.75803542767993282</v>
      </c>
      <c r="Z21" s="11">
        <f>'OddsRatio_working_3-way'!X21^(1/3)*COS('OddsRatio_working_3-way'!Y21/3)</f>
        <v>0.5420029301004412</v>
      </c>
      <c r="AA21" s="11">
        <f>'OddsRatio_working_3-way'!X21^(1/3)*COS(('OddsRatio_working_3-way'!Y21+2*PI())/3)</f>
        <v>-0.39219611378569158</v>
      </c>
      <c r="AB21" s="11">
        <f>'OddsRatio_working_3-way'!X21^(1/3)*COS(('OddsRatio_working_3-way'!Y21+4*PI())/3)</f>
        <v>-0.14980681631474968</v>
      </c>
      <c r="AC21" s="11">
        <f>'OddsRatio_working_3-way'!X21^(1/3)*SIN('OddsRatio_working_3-way'!Y21/3)</f>
        <v>0.13994352614353278</v>
      </c>
      <c r="AD21" s="11">
        <f>'OddsRatio_working_3-way'!X21^(1/3)*SIN(('OddsRatio_working_3-way'!Y21+2*PI())/3)</f>
        <v>0.39941654332081711</v>
      </c>
      <c r="AE21" s="11">
        <f>'OddsRatio_working_3-way'!X21^(1/3)*SIN(('OddsRatio_working_3-way'!Y21+4*PI())/3)</f>
        <v>-0.53936006946434978</v>
      </c>
      <c r="AF21" s="11">
        <f>-'OddsRatio_working_3-way'!U21/(3*'OddsRatio_working_3-way'!X21^(1/3))*COS(('OddsRatio_working_3-way'!Y21)/3)</f>
        <v>0.5420029301004412</v>
      </c>
      <c r="AG21" s="11">
        <f>-'OddsRatio_working_3-way'!U21/(3*'OddsRatio_working_3-way'!X21^(1/3))*COS(('OddsRatio_working_3-way'!Y21+2*PI())/3)</f>
        <v>-0.39219611378569158</v>
      </c>
      <c r="AH21" s="11">
        <f>-'OddsRatio_working_3-way'!U21/(3*'OddsRatio_working_3-way'!X21^(1/3))*COS(('OddsRatio_working_3-way'!Y21+4*PI())/3)</f>
        <v>-0.14980681631474968</v>
      </c>
      <c r="AI21" s="11">
        <f>'OddsRatio_working_3-way'!U21/(3*'OddsRatio_working_3-way'!X21^(1/3))*SIN(('OddsRatio_working_3-way'!Y21)/3)</f>
        <v>-0.13994352614353278</v>
      </c>
      <c r="AJ21" s="11">
        <f>'OddsRatio_working_3-way'!U21/(3*'OddsRatio_working_3-way'!X21^(1/3))*SIN(('OddsRatio_working_3-way'!Y21+2*PI())/3)</f>
        <v>-0.39941654332081711</v>
      </c>
      <c r="AK21" s="11">
        <f>'OddsRatio_working_3-way'!U21/(3*'OddsRatio_working_3-way'!X21^(1/3))*SIN(('OddsRatio_working_3-way'!Y21+4*PI())/3)</f>
        <v>0.53936006946434978</v>
      </c>
      <c r="AL21" s="11">
        <f>'OddsRatio_working_3-way'!Z21+'OddsRatio_working_3-way'!AF21</f>
        <v>1.0840058602008824</v>
      </c>
      <c r="AM21" s="11">
        <f>'OddsRatio_working_3-way'!AA21+'OddsRatio_working_3-way'!AG21</f>
        <v>-0.78439222757138316</v>
      </c>
      <c r="AN21" s="11">
        <f>'OddsRatio_working_3-way'!AB21+'OddsRatio_working_3-way'!AH21</f>
        <v>-0.29961363262949936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1.0840058602008824</v>
      </c>
      <c r="AS21" s="11">
        <f>IF(('OddsRatio_working_3-way'!X21=0),IF(Q21&gt;0,-Q21^(1/3),(-Q21)^(1/3)),'OddsRatio_working_3-way'!AM21-'OddsRatio_working_3-way'!R21/3)</f>
        <v>-0.78439222757138316</v>
      </c>
      <c r="AT21" s="11">
        <f>IF(('OddsRatio_working_3-way'!X21=0),IF(Q21&gt;0,-Q21^(1/3),(-Q21)^(1/3)),'OddsRatio_working_3-way'!AN21-'OddsRatio_working_3-way'!R21/3)</f>
        <v>-0.29961363262949936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2.11</v>
      </c>
      <c r="B22" s="4">
        <f>IF('True_Odds_Calculator_3-way'!B23="","",'True_Odds_Calculator_3-way'!B23)</f>
        <v>3.58</v>
      </c>
      <c r="C22" s="4">
        <f>IF('True_Odds_Calculator_3-way'!C23="","",'True_Odds_Calculator_3-way'!C23)</f>
        <v>3.72</v>
      </c>
      <c r="D22" s="9">
        <f t="shared" si="13"/>
        <v>0.46539163371202114</v>
      </c>
      <c r="E22" s="9">
        <f t="shared" si="14"/>
        <v>0.27247835673731247</v>
      </c>
      <c r="F22" s="9">
        <f t="shared" si="15"/>
        <v>0.26213000955066629</v>
      </c>
      <c r="G22" s="9">
        <f t="shared" si="16"/>
        <v>1.0348900236483956</v>
      </c>
      <c r="H22" s="9">
        <f t="shared" si="17"/>
        <v>2.1487279262497192</v>
      </c>
      <c r="I22" s="9">
        <f t="shared" si="18"/>
        <v>3.670016261012861</v>
      </c>
      <c r="J22" s="9">
        <f t="shared" si="19"/>
        <v>3.8149008643236368</v>
      </c>
      <c r="K22" s="11">
        <f t="shared" si="20"/>
        <v>0.47393364928909953</v>
      </c>
      <c r="L22" s="11">
        <f t="shared" si="21"/>
        <v>0.27932960893854747</v>
      </c>
      <c r="M22" s="11">
        <f t="shared" si="22"/>
        <v>0.26881720430107525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-0.27720634519348941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0.22811277497019944</v>
      </c>
      <c r="Q22" s="11">
        <f>2*'OddsRatio_working_3-way'!K22*'OddsRatio_working_3-way'!L22*'OddsRatio_working_3-way'!M22</f>
        <v>7.1174032752012298E-2</v>
      </c>
      <c r="R22" s="11">
        <f t="shared" si="23"/>
        <v>0</v>
      </c>
      <c r="S22" s="11">
        <f t="shared" si="24"/>
        <v>-0.8228988222148278</v>
      </c>
      <c r="T22" s="11">
        <f t="shared" si="25"/>
        <v>-0.25675470271913503</v>
      </c>
      <c r="U22" s="11">
        <f>'OddsRatio_working_3-way'!S22-'OddsRatio_working_3-way'!R22^2/3</f>
        <v>-0.8228988222148278</v>
      </c>
      <c r="V22" s="11">
        <f>'OddsRatio_working_3-way'!S22*'OddsRatio_working_3-way'!R22/3-2*'OddsRatio_working_3-way'!R22^3/27-'OddsRatio_working_3-way'!T22</f>
        <v>0.25675470271913503</v>
      </c>
      <c r="W22" s="11">
        <f>'OddsRatio_working_3-way'!V22^2+4*'OddsRatio_working_3-way'!U22^3/27</f>
        <v>-1.6630533791582039E-2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0.14366063409992788</v>
      </c>
      <c r="Y22" s="11">
        <f>IF('OddsRatio_working_3-way'!W22&gt;=0,IF('OddsRatio_working_3-way'!V22+SQRT('OddsRatio_working_3-way'!W22)&gt;0,0,PI()),ACOS('OddsRatio_working_3-way'!V22/(2*'OddsRatio_working_3-way'!X22)))</f>
        <v>0.46545960327741942</v>
      </c>
      <c r="Z22" s="11">
        <f>'OddsRatio_working_3-way'!X22^(1/3)*COS('OddsRatio_working_3-way'!Y22/3)</f>
        <v>0.51744501182419778</v>
      </c>
      <c r="AA22" s="11">
        <f>'OddsRatio_working_3-way'!X22^(1/3)*COS(('OddsRatio_working_3-way'!Y22+2*PI())/3)</f>
        <v>-0.32881316404425515</v>
      </c>
      <c r="AB22" s="11">
        <f>'OddsRatio_working_3-way'!X22^(1/3)*COS(('OddsRatio_working_3-way'!Y22+4*PI())/3)</f>
        <v>-0.1886318477799426</v>
      </c>
      <c r="AC22" s="11">
        <f>'OddsRatio_working_3-way'!X22^(1/3)*SIN('OddsRatio_working_3-way'!Y22/3)</f>
        <v>8.0933720680556889E-2</v>
      </c>
      <c r="AD22" s="11">
        <f>'OddsRatio_working_3-way'!X22^(1/3)*SIN(('OddsRatio_working_3-way'!Y22+2*PI())/3)</f>
        <v>0.40765366496101613</v>
      </c>
      <c r="AE22" s="11">
        <f>'OddsRatio_working_3-way'!X22^(1/3)*SIN(('OddsRatio_working_3-way'!Y22+4*PI())/3)</f>
        <v>-0.488587385641573</v>
      </c>
      <c r="AF22" s="11">
        <f>-'OddsRatio_working_3-way'!U22/(3*'OddsRatio_working_3-way'!X22^(1/3))*COS(('OddsRatio_working_3-way'!Y22)/3)</f>
        <v>0.51744501182419766</v>
      </c>
      <c r="AG22" s="11">
        <f>-'OddsRatio_working_3-way'!U22/(3*'OddsRatio_working_3-way'!X22^(1/3))*COS(('OddsRatio_working_3-way'!Y22+2*PI())/3)</f>
        <v>-0.32881316404425504</v>
      </c>
      <c r="AH22" s="11">
        <f>-'OddsRatio_working_3-way'!U22/(3*'OddsRatio_working_3-way'!X22^(1/3))*COS(('OddsRatio_working_3-way'!Y22+4*PI())/3)</f>
        <v>-0.18863184777994257</v>
      </c>
      <c r="AI22" s="11">
        <f>'OddsRatio_working_3-way'!U22/(3*'OddsRatio_working_3-way'!X22^(1/3))*SIN(('OddsRatio_working_3-way'!Y22)/3)</f>
        <v>-8.0933720680556875E-2</v>
      </c>
      <c r="AJ22" s="11">
        <f>'OddsRatio_working_3-way'!U22/(3*'OddsRatio_working_3-way'!X22^(1/3))*SIN(('OddsRatio_working_3-way'!Y22+2*PI())/3)</f>
        <v>-0.40765366496101602</v>
      </c>
      <c r="AK22" s="11">
        <f>'OddsRatio_working_3-way'!U22/(3*'OddsRatio_working_3-way'!X22^(1/3))*SIN(('OddsRatio_working_3-way'!Y22+4*PI())/3)</f>
        <v>0.48858738564157289</v>
      </c>
      <c r="AL22" s="11">
        <f>'OddsRatio_working_3-way'!Z22+'OddsRatio_working_3-way'!AF22</f>
        <v>1.0348900236483956</v>
      </c>
      <c r="AM22" s="11">
        <f>'OddsRatio_working_3-way'!AA22+'OddsRatio_working_3-way'!AG22</f>
        <v>-0.65762632808851018</v>
      </c>
      <c r="AN22" s="11">
        <f>'OddsRatio_working_3-way'!AB22+'OddsRatio_working_3-way'!AH22</f>
        <v>-0.37726369555988515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1.0348900236483956</v>
      </c>
      <c r="AS22" s="11">
        <f>IF(('OddsRatio_working_3-way'!X22=0),IF(Q22&gt;0,-Q22^(1/3),(-Q22)^(1/3)),'OddsRatio_working_3-way'!AM22-'OddsRatio_working_3-way'!R22/3)</f>
        <v>-0.65762632808851018</v>
      </c>
      <c r="AT22" s="11">
        <f>IF(('OddsRatio_working_3-way'!X22=0),IF(Q22&gt;0,-Q22^(1/3),(-Q22)^(1/3)),'OddsRatio_working_3-way'!AN22-'OddsRatio_working_3-way'!R22/3)</f>
        <v>-0.37726369555988515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1.38</v>
      </c>
      <c r="B23" s="4">
        <f>IF('True_Odds_Calculator_3-way'!B24="","",'True_Odds_Calculator_3-way'!B24)</f>
        <v>5.0599999999999996</v>
      </c>
      <c r="C23" s="4">
        <f>IF('True_Odds_Calculator_3-way'!C24="","",'True_Odds_Calculator_3-way'!C24)</f>
        <v>9.4700000000000006</v>
      </c>
      <c r="D23" s="9">
        <f t="shared" si="13"/>
        <v>0.71211436802647621</v>
      </c>
      <c r="E23" s="9">
        <f t="shared" si="14"/>
        <v>0.1879949036563632</v>
      </c>
      <c r="F23" s="9">
        <f t="shared" si="15"/>
        <v>9.9890728317160504E-2</v>
      </c>
      <c r="G23" s="9">
        <f t="shared" si="16"/>
        <v>1.0638653036182126</v>
      </c>
      <c r="H23" s="9">
        <f t="shared" si="17"/>
        <v>1.4042688153749205</v>
      </c>
      <c r="I23" s="9">
        <f t="shared" si="18"/>
        <v>5.3192931326899417</v>
      </c>
      <c r="J23" s="9">
        <f t="shared" si="19"/>
        <v>10.01093912164626</v>
      </c>
      <c r="K23" s="11">
        <f t="shared" si="20"/>
        <v>0.7246376811594204</v>
      </c>
      <c r="L23" s="11">
        <f t="shared" si="21"/>
        <v>0.19762845849802374</v>
      </c>
      <c r="M23" s="11">
        <f t="shared" si="22"/>
        <v>0.10559662090813093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-0.19761206582788204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0.19523004753450918</v>
      </c>
      <c r="Q23" s="11">
        <f>2*'OddsRatio_working_3-way'!K23*'OddsRatio_working_3-way'!L23*'OddsRatio_working_3-way'!M23</f>
        <v>3.0244778858947975E-2</v>
      </c>
      <c r="R23" s="11">
        <f t="shared" si="23"/>
        <v>0</v>
      </c>
      <c r="S23" s="11">
        <f t="shared" si="24"/>
        <v>-0.9879459875924399</v>
      </c>
      <c r="T23" s="11">
        <f t="shared" si="25"/>
        <v>-0.15305127615684586</v>
      </c>
      <c r="U23" s="11">
        <f>'OddsRatio_working_3-way'!S23-'OddsRatio_working_3-way'!R23^2/3</f>
        <v>-0.9879459875924399</v>
      </c>
      <c r="V23" s="11">
        <f>'OddsRatio_working_3-way'!S23*'OddsRatio_working_3-way'!R23/3-2*'OddsRatio_working_3-way'!R23^3/27-'OddsRatio_working_3-way'!T23</f>
        <v>0.15305127615684586</v>
      </c>
      <c r="W23" s="11">
        <f>'OddsRatio_working_3-way'!V23^2+4*'OddsRatio_working_3-way'!U23^3/27</f>
        <v>-0.11943043412367092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0.18898090330567135</v>
      </c>
      <c r="Y23" s="11">
        <f>IF('OddsRatio_working_3-way'!W23&gt;=0,IF('OddsRatio_working_3-way'!V23+SQRT('OddsRatio_working_3-way'!W23)&gt;0,0,PI()),ACOS('OddsRatio_working_3-way'!V23/(2*'OddsRatio_working_3-way'!X23)))</f>
        <v>1.153884789972452</v>
      </c>
      <c r="Z23" s="11">
        <f>'OddsRatio_working_3-way'!X23^(1/3)*COS('OddsRatio_working_3-way'!Y23/3)</f>
        <v>0.53193265180910632</v>
      </c>
      <c r="AA23" s="11">
        <f>'OddsRatio_working_3-way'!X23^(1/3)*COS(('OddsRatio_working_3-way'!Y23+2*PI())/3)</f>
        <v>-0.45243948041374527</v>
      </c>
      <c r="AB23" s="11">
        <f>'OddsRatio_working_3-way'!X23^(1/3)*COS(('OddsRatio_working_3-way'!Y23+4*PI())/3)</f>
        <v>-7.9493171395360884E-2</v>
      </c>
      <c r="AC23" s="11">
        <f>'OddsRatio_working_3-way'!X23^(1/3)*SIN('OddsRatio_working_3-way'!Y23/3)</f>
        <v>0.21532065190504165</v>
      </c>
      <c r="AD23" s="11">
        <f>'OddsRatio_working_3-way'!X23^(1/3)*SIN(('OddsRatio_working_3-way'!Y23+2*PI())/3)</f>
        <v>0.35300686361658767</v>
      </c>
      <c r="AE23" s="11">
        <f>'OddsRatio_working_3-way'!X23^(1/3)*SIN(('OddsRatio_working_3-way'!Y23+4*PI())/3)</f>
        <v>-0.56832751552162919</v>
      </c>
      <c r="AF23" s="11">
        <f>-'OddsRatio_working_3-way'!U23/(3*'OddsRatio_working_3-way'!X23^(1/3))*COS(('OddsRatio_working_3-way'!Y23)/3)</f>
        <v>0.53193265180910632</v>
      </c>
      <c r="AG23" s="11">
        <f>-'OddsRatio_working_3-way'!U23/(3*'OddsRatio_working_3-way'!X23^(1/3))*COS(('OddsRatio_working_3-way'!Y23+2*PI())/3)</f>
        <v>-0.45243948041374527</v>
      </c>
      <c r="AH23" s="11">
        <f>-'OddsRatio_working_3-way'!U23/(3*'OddsRatio_working_3-way'!X23^(1/3))*COS(('OddsRatio_working_3-way'!Y23+4*PI())/3)</f>
        <v>-7.9493171395360884E-2</v>
      </c>
      <c r="AI23" s="11">
        <f>'OddsRatio_working_3-way'!U23/(3*'OddsRatio_working_3-way'!X23^(1/3))*SIN(('OddsRatio_working_3-way'!Y23)/3)</f>
        <v>-0.21532065190504165</v>
      </c>
      <c r="AJ23" s="11">
        <f>'OddsRatio_working_3-way'!U23/(3*'OddsRatio_working_3-way'!X23^(1/3))*SIN(('OddsRatio_working_3-way'!Y23+2*PI())/3)</f>
        <v>-0.35300686361658767</v>
      </c>
      <c r="AK23" s="11">
        <f>'OddsRatio_working_3-way'!U23/(3*'OddsRatio_working_3-way'!X23^(1/3))*SIN(('OddsRatio_working_3-way'!Y23+4*PI())/3)</f>
        <v>0.56832751552162919</v>
      </c>
      <c r="AL23" s="11">
        <f>'OddsRatio_working_3-way'!Z23+'OddsRatio_working_3-way'!AF23</f>
        <v>1.0638653036182126</v>
      </c>
      <c r="AM23" s="11">
        <f>'OddsRatio_working_3-way'!AA23+'OddsRatio_working_3-way'!AG23</f>
        <v>-0.90487896082749053</v>
      </c>
      <c r="AN23" s="11">
        <f>'OddsRatio_working_3-way'!AB23+'OddsRatio_working_3-way'!AH23</f>
        <v>-0.15898634279072177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1.0638653036182126</v>
      </c>
      <c r="AS23" s="11">
        <f>IF(('OddsRatio_working_3-way'!X23=0),IF(Q23&gt;0,-Q23^(1/3),(-Q23)^(1/3)),'OddsRatio_working_3-way'!AM23-'OddsRatio_working_3-way'!R23/3)</f>
        <v>-0.90487896082749053</v>
      </c>
      <c r="AT23" s="11">
        <f>IF(('OddsRatio_working_3-way'!X23=0),IF(Q23&gt;0,-Q23^(1/3),(-Q23)^(1/3)),'OddsRatio_working_3-way'!AN23-'OddsRatio_working_3-way'!R23/3)</f>
        <v>-0.15898634279072177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1.58</v>
      </c>
      <c r="B24" s="4">
        <f>IF('True_Odds_Calculator_3-way'!B25="","",'True_Odds_Calculator_3-way'!B25)</f>
        <v>4.3499999999999996</v>
      </c>
      <c r="C24" s="4">
        <f>IF('True_Odds_Calculator_3-way'!C25="","",'True_Odds_Calculator_3-way'!C25)</f>
        <v>6.14</v>
      </c>
      <c r="D24" s="9">
        <f t="shared" si="13"/>
        <v>0.62185767594187646</v>
      </c>
      <c r="E24" s="9">
        <f t="shared" si="14"/>
        <v>0.22162064143142432</v>
      </c>
      <c r="F24" s="9">
        <f t="shared" si="15"/>
        <v>0.15652168262669913</v>
      </c>
      <c r="G24" s="9">
        <f t="shared" si="16"/>
        <v>1.0484224115279421</v>
      </c>
      <c r="H24" s="9">
        <f t="shared" si="17"/>
        <v>1.6080849986862067</v>
      </c>
      <c r="I24" s="9">
        <f t="shared" si="18"/>
        <v>4.5122150786186053</v>
      </c>
      <c r="J24" s="9">
        <f t="shared" si="19"/>
        <v>6.3888911952536223</v>
      </c>
      <c r="K24" s="11">
        <f t="shared" si="20"/>
        <v>0.63291139240506322</v>
      </c>
      <c r="L24" s="11">
        <f t="shared" si="21"/>
        <v>0.22988505747126439</v>
      </c>
      <c r="M24" s="11">
        <f t="shared" si="22"/>
        <v>0.16286644951140067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-0.23665800794403435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0.21492778947597901</v>
      </c>
      <c r="Q24" s="11">
        <f>2*'OddsRatio_working_3-way'!K24*'OddsRatio_working_3-way'!L24*'OddsRatio_working_3-way'!M24</f>
        <v>4.7393117855783692E-2</v>
      </c>
      <c r="R24" s="11">
        <f t="shared" si="23"/>
        <v>0</v>
      </c>
      <c r="S24" s="11">
        <f t="shared" si="24"/>
        <v>-0.9081788161033022</v>
      </c>
      <c r="T24" s="11">
        <f t="shared" si="25"/>
        <v>-0.20025993739874362</v>
      </c>
      <c r="U24" s="11">
        <f>'OddsRatio_working_3-way'!S24-'OddsRatio_working_3-way'!R24^2/3</f>
        <v>-0.9081788161033022</v>
      </c>
      <c r="V24" s="11">
        <f>'OddsRatio_working_3-way'!S24*'OddsRatio_working_3-way'!R24/3-2*'OddsRatio_working_3-way'!R24^3/27-'OddsRatio_working_3-way'!T24</f>
        <v>0.20025993739874362</v>
      </c>
      <c r="W24" s="11">
        <f>'OddsRatio_working_3-way'!V24^2+4*'OddsRatio_working_3-way'!U24^3/27</f>
        <v>-7.0867169536093955E-2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0.16656170933248934</v>
      </c>
      <c r="Y24" s="11">
        <f>IF('OddsRatio_working_3-way'!W24&gt;=0,IF('OddsRatio_working_3-way'!V24+SQRT('OddsRatio_working_3-way'!W24)&gt;0,0,PI()),ACOS('OddsRatio_working_3-way'!V24/(2*'OddsRatio_working_3-way'!X24)))</f>
        <v>0.92584644528250959</v>
      </c>
      <c r="Z24" s="11">
        <f>'OddsRatio_working_3-way'!X24^(1/3)*COS('OddsRatio_working_3-way'!Y24/3)</f>
        <v>0.52421120576397107</v>
      </c>
      <c r="AA24" s="11">
        <f>'OddsRatio_working_3-way'!X24^(1/3)*COS(('OddsRatio_working_3-way'!Y24+2*PI())/3)</f>
        <v>-0.40683522265429828</v>
      </c>
      <c r="AB24" s="11">
        <f>'OddsRatio_working_3-way'!X24^(1/3)*COS(('OddsRatio_working_3-way'!Y24+4*PI())/3)</f>
        <v>-0.11737598310967277</v>
      </c>
      <c r="AC24" s="11">
        <f>'OddsRatio_working_3-way'!X24^(1/3)*SIN('OddsRatio_working_3-way'!Y24/3)</f>
        <v>0.16711936987051387</v>
      </c>
      <c r="AD24" s="11">
        <f>'OddsRatio_working_3-way'!X24^(1/3)*SIN(('OddsRatio_working_3-way'!Y24+2*PI())/3)</f>
        <v>0.37042053620481363</v>
      </c>
      <c r="AE24" s="11">
        <f>'OddsRatio_working_3-way'!X24^(1/3)*SIN(('OddsRatio_working_3-way'!Y24+4*PI())/3)</f>
        <v>-0.53753990607532753</v>
      </c>
      <c r="AF24" s="11">
        <f>-'OddsRatio_working_3-way'!U24/(3*'OddsRatio_working_3-way'!X24^(1/3))*COS(('OddsRatio_working_3-way'!Y24)/3)</f>
        <v>0.52421120576397107</v>
      </c>
      <c r="AG24" s="11">
        <f>-'OddsRatio_working_3-way'!U24/(3*'OddsRatio_working_3-way'!X24^(1/3))*COS(('OddsRatio_working_3-way'!Y24+2*PI())/3)</f>
        <v>-0.40683522265429828</v>
      </c>
      <c r="AH24" s="11">
        <f>-'OddsRatio_working_3-way'!U24/(3*'OddsRatio_working_3-way'!X24^(1/3))*COS(('OddsRatio_working_3-way'!Y24+4*PI())/3)</f>
        <v>-0.11737598310967277</v>
      </c>
      <c r="AI24" s="11">
        <f>'OddsRatio_working_3-way'!U24/(3*'OddsRatio_working_3-way'!X24^(1/3))*SIN(('OddsRatio_working_3-way'!Y24)/3)</f>
        <v>-0.16711936987051387</v>
      </c>
      <c r="AJ24" s="11">
        <f>'OddsRatio_working_3-way'!U24/(3*'OddsRatio_working_3-way'!X24^(1/3))*SIN(('OddsRatio_working_3-way'!Y24+2*PI())/3)</f>
        <v>-0.37042053620481363</v>
      </c>
      <c r="AK24" s="11">
        <f>'OddsRatio_working_3-way'!U24/(3*'OddsRatio_working_3-way'!X24^(1/3))*SIN(('OddsRatio_working_3-way'!Y24+4*PI())/3)</f>
        <v>0.53753990607532753</v>
      </c>
      <c r="AL24" s="11">
        <f>'OddsRatio_working_3-way'!Z24+'OddsRatio_working_3-way'!AF24</f>
        <v>1.0484224115279421</v>
      </c>
      <c r="AM24" s="11">
        <f>'OddsRatio_working_3-way'!AA24+'OddsRatio_working_3-way'!AG24</f>
        <v>-0.81367044530859656</v>
      </c>
      <c r="AN24" s="11">
        <f>'OddsRatio_working_3-way'!AB24+'OddsRatio_working_3-way'!AH24</f>
        <v>-0.23475196621934555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1.0484224115279421</v>
      </c>
      <c r="AS24" s="11">
        <f>IF(('OddsRatio_working_3-way'!X24=0),IF(Q24&gt;0,-Q24^(1/3),(-Q24)^(1/3)),'OddsRatio_working_3-way'!AM24-'OddsRatio_working_3-way'!R24/3)</f>
        <v>-0.81367044530859656</v>
      </c>
      <c r="AT24" s="11">
        <f>IF(('OddsRatio_working_3-way'!X24=0),IF(Q24&gt;0,-Q24^(1/3),(-Q24)^(1/3)),'OddsRatio_working_3-way'!AN24-'OddsRatio_working_3-way'!R24/3)</f>
        <v>-0.23475196621934555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3.72</v>
      </c>
      <c r="B25" s="4">
        <f>IF('True_Odds_Calculator_3-way'!B26="","",'True_Odds_Calculator_3-way'!B26)</f>
        <v>3.71</v>
      </c>
      <c r="C25" s="4">
        <f>IF('True_Odds_Calculator_3-way'!C26="","",'True_Odds_Calculator_3-way'!C26)</f>
        <v>2.06</v>
      </c>
      <c r="D25" s="9">
        <f t="shared" si="13"/>
        <v>0.26156854137929608</v>
      </c>
      <c r="E25" s="9">
        <f t="shared" si="14"/>
        <v>0.26228058636443202</v>
      </c>
      <c r="F25" s="9">
        <f t="shared" si="15"/>
        <v>0.47615087225627184</v>
      </c>
      <c r="G25" s="9">
        <f t="shared" si="16"/>
        <v>1.0379006300723255</v>
      </c>
      <c r="H25" s="9">
        <f t="shared" si="17"/>
        <v>3.8230897137967252</v>
      </c>
      <c r="I25" s="9">
        <f t="shared" si="18"/>
        <v>3.8127107074960023</v>
      </c>
      <c r="J25" s="9">
        <f t="shared" si="19"/>
        <v>2.1001746678766651</v>
      </c>
      <c r="K25" s="11">
        <f t="shared" si="20"/>
        <v>0.26881720430107525</v>
      </c>
      <c r="L25" s="11">
        <f t="shared" si="21"/>
        <v>0.26954177897574122</v>
      </c>
      <c r="M25" s="11">
        <f t="shared" si="22"/>
        <v>0.4854368932038835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-0.27482737535978996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0.22827619604767729</v>
      </c>
      <c r="Q25" s="11">
        <f>2*'OddsRatio_working_3-way'!K25*'OddsRatio_working_3-way'!L25*'OddsRatio_working_3-way'!M25</f>
        <v>7.034705579281271E-2</v>
      </c>
      <c r="R25" s="11">
        <f t="shared" si="23"/>
        <v>0</v>
      </c>
      <c r="S25" s="11">
        <f t="shared" si="24"/>
        <v>-0.83061665799787865</v>
      </c>
      <c r="T25" s="11">
        <f t="shared" si="25"/>
        <v>-0.25596815346621832</v>
      </c>
      <c r="U25" s="11">
        <f>'OddsRatio_working_3-way'!S25-'OddsRatio_working_3-way'!R25^2/3</f>
        <v>-0.83061665799787865</v>
      </c>
      <c r="V25" s="11">
        <f>'OddsRatio_working_3-way'!S25*'OddsRatio_working_3-way'!R25/3-2*'OddsRatio_working_3-way'!R25^3/27-'OddsRatio_working_3-way'!T25</f>
        <v>0.25596815346621832</v>
      </c>
      <c r="W25" s="11">
        <f>'OddsRatio_working_3-way'!V25^2+4*'OddsRatio_working_3-way'!U25^3/27</f>
        <v>-1.9378436882762001E-2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0.14568642049936184</v>
      </c>
      <c r="Y25" s="11">
        <f>IF('OddsRatio_working_3-way'!W25&gt;=0,IF('OddsRatio_working_3-way'!V25+SQRT('OddsRatio_working_3-way'!W25)&gt;0,0,PI()),ACOS('OddsRatio_working_3-way'!V25/(2*'OddsRatio_working_3-way'!X25)))</f>
        <v>0.4981037577574392</v>
      </c>
      <c r="Z25" s="11">
        <f>'OddsRatio_working_3-way'!X25^(1/3)*COS('OddsRatio_working_3-way'!Y25/3)</f>
        <v>0.51895031503616273</v>
      </c>
      <c r="AA25" s="11">
        <f>'OddsRatio_working_3-way'!X25^(1/3)*COS(('OddsRatio_working_3-way'!Y25+2*PI())/3)</f>
        <v>-0.33478845244248551</v>
      </c>
      <c r="AB25" s="11">
        <f>'OddsRatio_working_3-way'!X25^(1/3)*COS(('OddsRatio_working_3-way'!Y25+4*PI())/3)</f>
        <v>-0.18416186259367737</v>
      </c>
      <c r="AC25" s="11">
        <f>'OddsRatio_working_3-way'!X25^(1/3)*SIN('OddsRatio_working_3-way'!Y25/3)</f>
        <v>8.6964302196324728E-2</v>
      </c>
      <c r="AD25" s="11">
        <f>'OddsRatio_working_3-way'!X25^(1/3)*SIN(('OddsRatio_working_3-way'!Y25+2*PI())/3)</f>
        <v>0.40594200502509209</v>
      </c>
      <c r="AE25" s="11">
        <f>'OddsRatio_working_3-way'!X25^(1/3)*SIN(('OddsRatio_working_3-way'!Y25+4*PI())/3)</f>
        <v>-0.49290630722141687</v>
      </c>
      <c r="AF25" s="11">
        <f>-'OddsRatio_working_3-way'!U25/(3*'OddsRatio_working_3-way'!X25^(1/3))*COS(('OddsRatio_working_3-way'!Y25)/3)</f>
        <v>0.51895031503616262</v>
      </c>
      <c r="AG25" s="11">
        <f>-'OddsRatio_working_3-way'!U25/(3*'OddsRatio_working_3-way'!X25^(1/3))*COS(('OddsRatio_working_3-way'!Y25+2*PI())/3)</f>
        <v>-0.33478845244248545</v>
      </c>
      <c r="AH25" s="11">
        <f>-'OddsRatio_working_3-way'!U25/(3*'OddsRatio_working_3-way'!X25^(1/3))*COS(('OddsRatio_working_3-way'!Y25+4*PI())/3)</f>
        <v>-0.18416186259367734</v>
      </c>
      <c r="AI25" s="11">
        <f>'OddsRatio_working_3-way'!U25/(3*'OddsRatio_working_3-way'!X25^(1/3))*SIN(('OddsRatio_working_3-way'!Y25)/3)</f>
        <v>-8.69643021963247E-2</v>
      </c>
      <c r="AJ25" s="11">
        <f>'OddsRatio_working_3-way'!U25/(3*'OddsRatio_working_3-way'!X25^(1/3))*SIN(('OddsRatio_working_3-way'!Y25+2*PI())/3)</f>
        <v>-0.40594200502509203</v>
      </c>
      <c r="AK25" s="11">
        <f>'OddsRatio_working_3-way'!U25/(3*'OddsRatio_working_3-way'!X25^(1/3))*SIN(('OddsRatio_working_3-way'!Y25+4*PI())/3)</f>
        <v>0.49290630722141676</v>
      </c>
      <c r="AL25" s="11">
        <f>'OddsRatio_working_3-way'!Z25+'OddsRatio_working_3-way'!AF25</f>
        <v>1.0379006300723255</v>
      </c>
      <c r="AM25" s="11">
        <f>'OddsRatio_working_3-way'!AA25+'OddsRatio_working_3-way'!AG25</f>
        <v>-0.6695769048849709</v>
      </c>
      <c r="AN25" s="11">
        <f>'OddsRatio_working_3-way'!AB25+'OddsRatio_working_3-way'!AH25</f>
        <v>-0.36832372518735468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1.0379006300723255</v>
      </c>
      <c r="AS25" s="11">
        <f>IF(('OddsRatio_working_3-way'!X25=0),IF(Q25&gt;0,-Q25^(1/3),(-Q25)^(1/3)),'OddsRatio_working_3-way'!AM25-'OddsRatio_working_3-way'!R25/3)</f>
        <v>-0.6695769048849709</v>
      </c>
      <c r="AT25" s="11">
        <f>IF(('OddsRatio_working_3-way'!X25=0),IF(Q25&gt;0,-Q25^(1/3),(-Q25)^(1/3)),'OddsRatio_working_3-way'!AN25-'OddsRatio_working_3-way'!R25/3)</f>
        <v>-0.36832372518735468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2.69</v>
      </c>
      <c r="B26" s="4">
        <f>IF('True_Odds_Calculator_3-way'!B27="","",'True_Odds_Calculator_3-way'!B27)</f>
        <v>3.27</v>
      </c>
      <c r="C26" s="4">
        <f>IF('True_Odds_Calculator_3-way'!C27="","",'True_Odds_Calculator_3-way'!C27)</f>
        <v>2.91</v>
      </c>
      <c r="D26" s="9">
        <f t="shared" si="13"/>
        <v>0.36436544443311669</v>
      </c>
      <c r="E26" s="9">
        <f t="shared" si="14"/>
        <v>0.29911456750710663</v>
      </c>
      <c r="F26" s="9">
        <f t="shared" si="15"/>
        <v>0.33651998805977662</v>
      </c>
      <c r="G26" s="9">
        <f t="shared" si="16"/>
        <v>1.032246958057103</v>
      </c>
      <c r="H26" s="9">
        <f t="shared" si="17"/>
        <v>2.7444973591165041</v>
      </c>
      <c r="I26" s="9">
        <f t="shared" si="18"/>
        <v>3.3432005947896237</v>
      </c>
      <c r="J26" s="9">
        <f t="shared" si="19"/>
        <v>2.9715916898890664</v>
      </c>
      <c r="K26" s="11">
        <f t="shared" si="20"/>
        <v>0.37174721189591081</v>
      </c>
      <c r="L26" s="11">
        <f t="shared" si="21"/>
        <v>0.3058103975535168</v>
      </c>
      <c r="M26" s="11">
        <f t="shared" si="22"/>
        <v>0.3436426116838488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-0.28625488544015665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0.22932166144676652</v>
      </c>
      <c r="Q26" s="11">
        <f>2*'OddsRatio_working_3-way'!K26*'OddsRatio_working_3-way'!L26*'OddsRatio_working_3-way'!M26</f>
        <v>7.8133445126666631E-2</v>
      </c>
      <c r="R26" s="11">
        <f t="shared" si="23"/>
        <v>0</v>
      </c>
      <c r="S26" s="11">
        <f t="shared" si="24"/>
        <v>-0.80111003553407523</v>
      </c>
      <c r="T26" s="11">
        <f t="shared" si="25"/>
        <v>-0.27295060835913981</v>
      </c>
      <c r="U26" s="11">
        <f>'OddsRatio_working_3-way'!S26-'OddsRatio_working_3-way'!R26^2/3</f>
        <v>-0.80111003553407523</v>
      </c>
      <c r="V26" s="11">
        <f>'OddsRatio_working_3-way'!S26*'OddsRatio_working_3-way'!R26/3-2*'OddsRatio_working_3-way'!R26^3/27-'OddsRatio_working_3-way'!T26</f>
        <v>0.27295060835913981</v>
      </c>
      <c r="W26" s="11">
        <f>'OddsRatio_working_3-way'!V26^2+4*'OddsRatio_working_3-way'!U26^3/27</f>
        <v>-1.6659989997110797E-3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0.13799278387232392</v>
      </c>
      <c r="Y26" s="11">
        <f>IF('OddsRatio_working_3-way'!W26&gt;=0,IF('OddsRatio_working_3-way'!V26+SQRT('OddsRatio_working_3-way'!W26)&gt;0,0,PI()),ACOS('OddsRatio_working_3-way'!V26/(2*'OddsRatio_working_3-way'!X26)))</f>
        <v>0.14843866716673126</v>
      </c>
      <c r="Z26" s="11">
        <f>'OddsRatio_working_3-way'!X26^(1/3)*COS('OddsRatio_working_3-way'!Y26/3)</f>
        <v>0.51612347902855149</v>
      </c>
      <c r="AA26" s="11">
        <f>'OddsRatio_working_3-way'!X26^(1/3)*COS(('OddsRatio_working_3-way'!Y26+2*PI())/3)</f>
        <v>-0.28019598176733429</v>
      </c>
      <c r="AB26" s="11">
        <f>'OddsRatio_working_3-way'!X26^(1/3)*COS(('OddsRatio_working_3-way'!Y26+4*PI())/3)</f>
        <v>-0.23592749726121728</v>
      </c>
      <c r="AC26" s="11">
        <f>'OddsRatio_working_3-way'!X26^(1/3)*SIN('OddsRatio_working_3-way'!Y26/3)</f>
        <v>2.5558421446223473E-2</v>
      </c>
      <c r="AD26" s="11">
        <f>'OddsRatio_working_3-way'!X26^(1/3)*SIN(('OddsRatio_working_3-way'!Y26+2*PI())/3)</f>
        <v>0.43419683360521877</v>
      </c>
      <c r="AE26" s="11">
        <f>'OddsRatio_working_3-way'!X26^(1/3)*SIN(('OddsRatio_working_3-way'!Y26+4*PI())/3)</f>
        <v>-0.45975525505144221</v>
      </c>
      <c r="AF26" s="11">
        <f>-'OddsRatio_working_3-way'!U26/(3*'OddsRatio_working_3-way'!X26^(1/3))*COS(('OddsRatio_working_3-way'!Y26)/3)</f>
        <v>0.51612347902855149</v>
      </c>
      <c r="AG26" s="11">
        <f>-'OddsRatio_working_3-way'!U26/(3*'OddsRatio_working_3-way'!X26^(1/3))*COS(('OddsRatio_working_3-way'!Y26+2*PI())/3)</f>
        <v>-0.28019598176733429</v>
      </c>
      <c r="AH26" s="11">
        <f>-'OddsRatio_working_3-way'!U26/(3*'OddsRatio_working_3-way'!X26^(1/3))*COS(('OddsRatio_working_3-way'!Y26+4*PI())/3)</f>
        <v>-0.23592749726121728</v>
      </c>
      <c r="AI26" s="11">
        <f>'OddsRatio_working_3-way'!U26/(3*'OddsRatio_working_3-way'!X26^(1/3))*SIN(('OddsRatio_working_3-way'!Y26)/3)</f>
        <v>-2.5558421446223473E-2</v>
      </c>
      <c r="AJ26" s="11">
        <f>'OddsRatio_working_3-way'!U26/(3*'OddsRatio_working_3-way'!X26^(1/3))*SIN(('OddsRatio_working_3-way'!Y26+2*PI())/3)</f>
        <v>-0.43419683360521877</v>
      </c>
      <c r="AK26" s="11">
        <f>'OddsRatio_working_3-way'!U26/(3*'OddsRatio_working_3-way'!X26^(1/3))*SIN(('OddsRatio_working_3-way'!Y26+4*PI())/3)</f>
        <v>0.45975525505144221</v>
      </c>
      <c r="AL26" s="11">
        <f>'OddsRatio_working_3-way'!Z26+'OddsRatio_working_3-way'!AF26</f>
        <v>1.032246958057103</v>
      </c>
      <c r="AM26" s="11">
        <f>'OddsRatio_working_3-way'!AA26+'OddsRatio_working_3-way'!AG26</f>
        <v>-0.56039196353466858</v>
      </c>
      <c r="AN26" s="11">
        <f>'OddsRatio_working_3-way'!AB26+'OddsRatio_working_3-way'!AH26</f>
        <v>-0.47185499452243457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1.032246958057103</v>
      </c>
      <c r="AS26" s="11">
        <f>IF(('OddsRatio_working_3-way'!X26=0),IF(Q26&gt;0,-Q26^(1/3),(-Q26)^(1/3)),'OddsRatio_working_3-way'!AM26-'OddsRatio_working_3-way'!R26/3)</f>
        <v>-0.56039196353466858</v>
      </c>
      <c r="AT26" s="11">
        <f>IF(('OddsRatio_working_3-way'!X26=0),IF(Q26&gt;0,-Q26^(1/3),(-Q26)^(1/3)),'OddsRatio_working_3-way'!AN26-'OddsRatio_working_3-way'!R26/3)</f>
        <v>-0.47185499452243457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6.94</v>
      </c>
      <c r="B27" s="4">
        <f>IF('True_Odds_Calculator_3-way'!B28="","",'True_Odds_Calculator_3-way'!B28)</f>
        <v>5.09</v>
      </c>
      <c r="C27" s="4">
        <f>IF('True_Odds_Calculator_3-way'!C28="","",'True_Odds_Calculator_3-way'!C28)</f>
        <v>1.46</v>
      </c>
      <c r="D27" s="9">
        <f t="shared" si="13"/>
        <v>0.13784909428595338</v>
      </c>
      <c r="E27" s="9">
        <f t="shared" si="14"/>
        <v>0.18845102316999049</v>
      </c>
      <c r="F27" s="9">
        <f t="shared" si="15"/>
        <v>0.67369988254405622</v>
      </c>
      <c r="G27" s="9">
        <f t="shared" si="16"/>
        <v>1.0529140642674484</v>
      </c>
      <c r="H27" s="9">
        <f t="shared" si="17"/>
        <v>7.2543095417486434</v>
      </c>
      <c r="I27" s="9">
        <f t="shared" si="18"/>
        <v>5.3064185228538632</v>
      </c>
      <c r="J27" s="9">
        <f t="shared" si="19"/>
        <v>1.4843404695630262</v>
      </c>
      <c r="K27" s="11">
        <f t="shared" si="20"/>
        <v>0.14409221902017291</v>
      </c>
      <c r="L27" s="11">
        <f t="shared" si="21"/>
        <v>0.19646365422396858</v>
      </c>
      <c r="M27" s="11">
        <f t="shared" si="22"/>
        <v>0.68493150684931503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-0.21668930472528014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0.20339739181333447</v>
      </c>
      <c r="Q27" s="11">
        <f>2*'OddsRatio_working_3-way'!K27*'OddsRatio_working_3-way'!L27*'OddsRatio_working_3-way'!M27</f>
        <v>3.8779293005402192E-2</v>
      </c>
      <c r="R27" s="11">
        <f t="shared" si="23"/>
        <v>0</v>
      </c>
      <c r="S27" s="11">
        <f t="shared" si="24"/>
        <v>-0.9386591187377834</v>
      </c>
      <c r="T27" s="11">
        <f t="shared" si="25"/>
        <v>-0.17896265371549736</v>
      </c>
      <c r="U27" s="11">
        <f>'OddsRatio_working_3-way'!S27-'OddsRatio_working_3-way'!R27^2/3</f>
        <v>-0.9386591187377834</v>
      </c>
      <c r="V27" s="11">
        <f>'OddsRatio_working_3-way'!S27*'OddsRatio_working_3-way'!R27/3-2*'OddsRatio_working_3-way'!R27^3/27-'OddsRatio_working_3-way'!T27</f>
        <v>0.17896265371549736</v>
      </c>
      <c r="W27" s="11">
        <f>'OddsRatio_working_3-way'!V27^2+4*'OddsRatio_working_3-way'!U27^3/27</f>
        <v>-9.0496021877874283E-2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0.17501689440077442</v>
      </c>
      <c r="Y27" s="11">
        <f>IF('OddsRatio_working_3-way'!W27&gt;=0,IF('OddsRatio_working_3-way'!V27+SQRT('OddsRatio_working_3-way'!W27)&gt;0,0,PI()),ACOS('OddsRatio_working_3-way'!V27/(2*'OddsRatio_working_3-way'!X27)))</f>
        <v>1.0341315240647768</v>
      </c>
      <c r="Z27" s="11">
        <f>'OddsRatio_working_3-way'!X27^(1/3)*COS('OddsRatio_working_3-way'!Y27/3)</f>
        <v>0.52645703213372419</v>
      </c>
      <c r="AA27" s="11">
        <f>'OddsRatio_working_3-way'!X27^(1/3)*COS(('OddsRatio_working_3-way'!Y27+2*PI())/3)</f>
        <v>-0.42692648389835053</v>
      </c>
      <c r="AB27" s="11">
        <f>'OddsRatio_working_3-way'!X27^(1/3)*COS(('OddsRatio_working_3-way'!Y27+4*PI())/3)</f>
        <v>-9.9530548235374064E-2</v>
      </c>
      <c r="AC27" s="11">
        <f>'OddsRatio_working_3-way'!X27^(1/3)*SIN('OddsRatio_working_3-way'!Y27/3)</f>
        <v>0.18902213158660913</v>
      </c>
      <c r="AD27" s="11">
        <f>'OddsRatio_working_3-way'!X27^(1/3)*SIN(('OddsRatio_working_3-way'!Y27+2*PI())/3)</f>
        <v>0.36141409803546121</v>
      </c>
      <c r="AE27" s="11">
        <f>'OddsRatio_working_3-way'!X27^(1/3)*SIN(('OddsRatio_working_3-way'!Y27+4*PI())/3)</f>
        <v>-0.55043622962207017</v>
      </c>
      <c r="AF27" s="11">
        <f>-'OddsRatio_working_3-way'!U27/(3*'OddsRatio_working_3-way'!X27^(1/3))*COS(('OddsRatio_working_3-way'!Y27)/3)</f>
        <v>0.52645703213372419</v>
      </c>
      <c r="AG27" s="11">
        <f>-'OddsRatio_working_3-way'!U27/(3*'OddsRatio_working_3-way'!X27^(1/3))*COS(('OddsRatio_working_3-way'!Y27+2*PI())/3)</f>
        <v>-0.42692648389835053</v>
      </c>
      <c r="AH27" s="11">
        <f>-'OddsRatio_working_3-way'!U27/(3*'OddsRatio_working_3-way'!X27^(1/3))*COS(('OddsRatio_working_3-way'!Y27+4*PI())/3)</f>
        <v>-9.9530548235374064E-2</v>
      </c>
      <c r="AI27" s="11">
        <f>'OddsRatio_working_3-way'!U27/(3*'OddsRatio_working_3-way'!X27^(1/3))*SIN(('OddsRatio_working_3-way'!Y27)/3)</f>
        <v>-0.18902213158660913</v>
      </c>
      <c r="AJ27" s="11">
        <f>'OddsRatio_working_3-way'!U27/(3*'OddsRatio_working_3-way'!X27^(1/3))*SIN(('OddsRatio_working_3-way'!Y27+2*PI())/3)</f>
        <v>-0.36141409803546121</v>
      </c>
      <c r="AK27" s="11">
        <f>'OddsRatio_working_3-way'!U27/(3*'OddsRatio_working_3-way'!X27^(1/3))*SIN(('OddsRatio_working_3-way'!Y27+4*PI())/3)</f>
        <v>0.55043622962207017</v>
      </c>
      <c r="AL27" s="11">
        <f>'OddsRatio_working_3-way'!Z27+'OddsRatio_working_3-way'!AF27</f>
        <v>1.0529140642674484</v>
      </c>
      <c r="AM27" s="11">
        <f>'OddsRatio_working_3-way'!AA27+'OddsRatio_working_3-way'!AG27</f>
        <v>-0.85385296779670106</v>
      </c>
      <c r="AN27" s="11">
        <f>'OddsRatio_working_3-way'!AB27+'OddsRatio_working_3-way'!AH27</f>
        <v>-0.19906109647074813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1.0529140642674484</v>
      </c>
      <c r="AS27" s="11">
        <f>IF(('OddsRatio_working_3-way'!X27=0),IF(Q27&gt;0,-Q27^(1/3),(-Q27)^(1/3)),'OddsRatio_working_3-way'!AM27-'OddsRatio_working_3-way'!R27/3)</f>
        <v>-0.85385296779670106</v>
      </c>
      <c r="AT27" s="11">
        <f>IF(('OddsRatio_working_3-way'!X27=0),IF(Q27&gt;0,-Q27^(1/3),(-Q27)^(1/3)),'OddsRatio_working_3-way'!AN27-'OddsRatio_working_3-way'!R27/3)</f>
        <v>-0.19906109647074813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2.35</v>
      </c>
      <c r="B28" s="4">
        <f>IF('True_Odds_Calculator_3-way'!B29="","",'True_Odds_Calculator_3-way'!B29)</f>
        <v>3.37</v>
      </c>
      <c r="C28" s="4">
        <f>IF('True_Odds_Calculator_3-way'!C29="","",'True_Odds_Calculator_3-way'!C29)</f>
        <v>3.28</v>
      </c>
      <c r="D28" s="9">
        <f t="shared" si="13"/>
        <v>0.41552189767424208</v>
      </c>
      <c r="E28" s="9">
        <f t="shared" si="14"/>
        <v>0.28823547535466831</v>
      </c>
      <c r="F28" s="9">
        <f t="shared" si="15"/>
        <v>0.29624262697108966</v>
      </c>
      <c r="G28" s="9">
        <f t="shared" si="16"/>
        <v>1.0419348411884251</v>
      </c>
      <c r="H28" s="9">
        <f t="shared" si="17"/>
        <v>2.4066120356043736</v>
      </c>
      <c r="I28" s="9">
        <f t="shared" si="18"/>
        <v>3.4693855736165675</v>
      </c>
      <c r="J28" s="9">
        <f t="shared" si="19"/>
        <v>3.3756114379096092</v>
      </c>
      <c r="K28" s="11">
        <f t="shared" si="20"/>
        <v>0.42553191489361702</v>
      </c>
      <c r="L28" s="11">
        <f t="shared" si="21"/>
        <v>0.29673590504451036</v>
      </c>
      <c r="M28" s="11">
        <f t="shared" si="22"/>
        <v>0.3048780487804878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-0.28083119930889955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0.23098280102063598</v>
      </c>
      <c r="Q28" s="11">
        <f>2*'OddsRatio_working_3-way'!K28*'OddsRatio_working_3-way'!L28*'OddsRatio_working_3-way'!M28</f>
        <v>7.6994267006878656E-2</v>
      </c>
      <c r="R28" s="11">
        <f t="shared" si="23"/>
        <v>0</v>
      </c>
      <c r="S28" s="11">
        <f t="shared" si="24"/>
        <v>-0.82249693619891229</v>
      </c>
      <c r="T28" s="11">
        <f t="shared" si="25"/>
        <v>-0.27416564539963745</v>
      </c>
      <c r="U28" s="11">
        <f>'OddsRatio_working_3-way'!S28-'OddsRatio_working_3-way'!R28^2/3</f>
        <v>-0.82249693619891229</v>
      </c>
      <c r="V28" s="11">
        <f>'OddsRatio_working_3-way'!S28*'OddsRatio_working_3-way'!R28/3-2*'OddsRatio_working_3-way'!R28^3/27-'OddsRatio_working_3-way'!T28</f>
        <v>0.27416564539963745</v>
      </c>
      <c r="W28" s="11">
        <f>'OddsRatio_working_3-way'!V28^2+4*'OddsRatio_working_3-way'!U28^3/27</f>
        <v>-7.2658170465125932E-3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0.14355540582290199</v>
      </c>
      <c r="Y28" s="11">
        <f>IF('OddsRatio_working_3-way'!W28&gt;=0,IF('OddsRatio_working_3-way'!V28+SQRT('OddsRatio_working_3-way'!W28)&gt;0,0,PI()),ACOS('OddsRatio_working_3-way'!V28/(2*'OddsRatio_working_3-way'!X28)))</f>
        <v>0.30143208480796213</v>
      </c>
      <c r="Z28" s="11">
        <f>'OddsRatio_working_3-way'!X28^(1/3)*COS('OddsRatio_working_3-way'!Y28/3)</f>
        <v>0.52096742059421253</v>
      </c>
      <c r="AA28" s="11">
        <f>'OddsRatio_working_3-way'!X28^(1/3)*COS(('OddsRatio_working_3-way'!Y28+2*PI())/3)</f>
        <v>-0.30596935703635514</v>
      </c>
      <c r="AB28" s="11">
        <f>'OddsRatio_working_3-way'!X28^(1/3)*COS(('OddsRatio_working_3-way'!Y28+4*PI())/3)</f>
        <v>-0.21499806355785747</v>
      </c>
      <c r="AC28" s="11">
        <f>'OddsRatio_working_3-way'!X28^(1/3)*SIN('OddsRatio_working_3-way'!Y28/3)</f>
        <v>5.2522300778339158E-2</v>
      </c>
      <c r="AD28" s="11">
        <f>'OddsRatio_working_3-way'!X28^(1/3)*SIN(('OddsRatio_working_3-way'!Y28+2*PI())/3)</f>
        <v>0.42490987038947081</v>
      </c>
      <c r="AE28" s="11">
        <f>'OddsRatio_working_3-way'!X28^(1/3)*SIN(('OddsRatio_working_3-way'!Y28+4*PI())/3)</f>
        <v>-0.47743217116780984</v>
      </c>
      <c r="AF28" s="11">
        <f>-'OddsRatio_working_3-way'!U28/(3*'OddsRatio_working_3-way'!X28^(1/3))*COS(('OddsRatio_working_3-way'!Y28)/3)</f>
        <v>0.52096742059421253</v>
      </c>
      <c r="AG28" s="11">
        <f>-'OddsRatio_working_3-way'!U28/(3*'OddsRatio_working_3-way'!X28^(1/3))*COS(('OddsRatio_working_3-way'!Y28+2*PI())/3)</f>
        <v>-0.30596935703635514</v>
      </c>
      <c r="AH28" s="11">
        <f>-'OddsRatio_working_3-way'!U28/(3*'OddsRatio_working_3-way'!X28^(1/3))*COS(('OddsRatio_working_3-way'!Y28+4*PI())/3)</f>
        <v>-0.21499806355785747</v>
      </c>
      <c r="AI28" s="11">
        <f>'OddsRatio_working_3-way'!U28/(3*'OddsRatio_working_3-way'!X28^(1/3))*SIN(('OddsRatio_working_3-way'!Y28)/3)</f>
        <v>-5.2522300778339158E-2</v>
      </c>
      <c r="AJ28" s="11">
        <f>'OddsRatio_working_3-way'!U28/(3*'OddsRatio_working_3-way'!X28^(1/3))*SIN(('OddsRatio_working_3-way'!Y28+2*PI())/3)</f>
        <v>-0.42490987038947081</v>
      </c>
      <c r="AK28" s="11">
        <f>'OddsRatio_working_3-way'!U28/(3*'OddsRatio_working_3-way'!X28^(1/3))*SIN(('OddsRatio_working_3-way'!Y28+4*PI())/3)</f>
        <v>0.47743217116780984</v>
      </c>
      <c r="AL28" s="11">
        <f>'OddsRatio_working_3-way'!Z28+'OddsRatio_working_3-way'!AF28</f>
        <v>1.0419348411884251</v>
      </c>
      <c r="AM28" s="11">
        <f>'OddsRatio_working_3-way'!AA28+'OddsRatio_working_3-way'!AG28</f>
        <v>-0.61193871407271028</v>
      </c>
      <c r="AN28" s="11">
        <f>'OddsRatio_working_3-way'!AB28+'OddsRatio_working_3-way'!AH28</f>
        <v>-0.42999612711571494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1.0419348411884251</v>
      </c>
      <c r="AS28" s="11">
        <f>IF(('OddsRatio_working_3-way'!X28=0),IF(Q28&gt;0,-Q28^(1/3),(-Q28)^(1/3)),'OddsRatio_working_3-way'!AM28-'OddsRatio_working_3-way'!R28/3)</f>
        <v>-0.61193871407271028</v>
      </c>
      <c r="AT28" s="11">
        <f>IF(('OddsRatio_working_3-way'!X28=0),IF(Q28&gt;0,-Q28^(1/3),(-Q28)^(1/3)),'OddsRatio_working_3-way'!AN28-'OddsRatio_working_3-way'!R28/3)</f>
        <v>-0.42999612711571494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3.98</v>
      </c>
      <c r="B29" s="4">
        <f>IF('True_Odds_Calculator_3-way'!B30="","",'True_Odds_Calculator_3-way'!B30)</f>
        <v>3.87</v>
      </c>
      <c r="C29" s="4">
        <f>IF('True_Odds_Calculator_3-way'!C30="","",'True_Odds_Calculator_3-way'!C30)</f>
        <v>1.93</v>
      </c>
      <c r="D29" s="9">
        <f t="shared" si="13"/>
        <v>0.24299025851601389</v>
      </c>
      <c r="E29" s="9">
        <f t="shared" si="14"/>
        <v>0.24997539924058154</v>
      </c>
      <c r="F29" s="9">
        <f t="shared" si="15"/>
        <v>0.50703434224340482</v>
      </c>
      <c r="G29" s="9">
        <f t="shared" si="16"/>
        <v>1.0454333278352399</v>
      </c>
      <c r="H29" s="9">
        <f t="shared" si="17"/>
        <v>4.1153913169490153</v>
      </c>
      <c r="I29" s="9">
        <f t="shared" si="18"/>
        <v>4.0003936508871387</v>
      </c>
      <c r="J29" s="9">
        <f t="shared" si="19"/>
        <v>1.9722529948867726</v>
      </c>
      <c r="K29" s="11">
        <f t="shared" si="20"/>
        <v>0.25125628140703515</v>
      </c>
      <c r="L29" s="11">
        <f t="shared" si="21"/>
        <v>0.25839793281653745</v>
      </c>
      <c r="M29" s="11">
        <f t="shared" si="22"/>
        <v>0.5181347150259068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-0.26756528354105358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0.22807534882913583</v>
      </c>
      <c r="Q29" s="11">
        <f>2*'OddsRatio_working_3-way'!K29*'OddsRatio_working_3-way'!L29*'OddsRatio_working_3-way'!M29</f>
        <v>6.7278863961396998E-2</v>
      </c>
      <c r="R29" s="11">
        <f t="shared" si="23"/>
        <v>0</v>
      </c>
      <c r="S29" s="11">
        <f t="shared" si="24"/>
        <v>-0.85241009525117017</v>
      </c>
      <c r="T29" s="11">
        <f t="shared" si="25"/>
        <v>-0.25144840567881127</v>
      </c>
      <c r="U29" s="11">
        <f>'OddsRatio_working_3-way'!S29-'OddsRatio_working_3-way'!R29^2/3</f>
        <v>-0.85241009525117017</v>
      </c>
      <c r="V29" s="11">
        <f>'OddsRatio_working_3-way'!S29*'OddsRatio_working_3-way'!R29/3-2*'OddsRatio_working_3-way'!R29^3/27-'OddsRatio_working_3-way'!T29</f>
        <v>0.25144840567881127</v>
      </c>
      <c r="W29" s="11">
        <f>'OddsRatio_working_3-way'!V29^2+4*'OddsRatio_working_3-way'!U29^3/27</f>
        <v>-2.853128554556135E-2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0.15145757348509961</v>
      </c>
      <c r="Y29" s="11">
        <f>IF('OddsRatio_working_3-way'!W29&gt;=0,IF('OddsRatio_working_3-way'!V29+SQRT('OddsRatio_working_3-way'!W29)&gt;0,0,PI()),ACOS('OddsRatio_working_3-way'!V29/(2*'OddsRatio_working_3-way'!X29)))</f>
        <v>0.59151796171655602</v>
      </c>
      <c r="Z29" s="11">
        <f>'OddsRatio_working_3-way'!X29^(1/3)*COS('OddsRatio_working_3-way'!Y29/3)</f>
        <v>0.52271666391761995</v>
      </c>
      <c r="AA29" s="11">
        <f>'OddsRatio_working_3-way'!X29^(1/3)*COS(('OddsRatio_working_3-way'!Y29+2*PI())/3)</f>
        <v>-0.35179057598668984</v>
      </c>
      <c r="AB29" s="11">
        <f>'OddsRatio_working_3-way'!X29^(1/3)*COS(('OddsRatio_working_3-way'!Y29+4*PI())/3)</f>
        <v>-0.17092608793093009</v>
      </c>
      <c r="AC29" s="11">
        <f>'OddsRatio_working_3-way'!X29^(1/3)*SIN('OddsRatio_working_3-way'!Y29/3)</f>
        <v>0.10442216086583671</v>
      </c>
      <c r="AD29" s="11">
        <f>'OddsRatio_working_3-way'!X29^(1/3)*SIN(('OddsRatio_working_3-way'!Y29+2*PI())/3)</f>
        <v>0.40047482950119329</v>
      </c>
      <c r="AE29" s="11">
        <f>'OddsRatio_working_3-way'!X29^(1/3)*SIN(('OddsRatio_working_3-way'!Y29+4*PI())/3)</f>
        <v>-0.50489699036702995</v>
      </c>
      <c r="AF29" s="11">
        <f>-'OddsRatio_working_3-way'!U29/(3*'OddsRatio_working_3-way'!X29^(1/3))*COS(('OddsRatio_working_3-way'!Y29)/3)</f>
        <v>0.52271666391761984</v>
      </c>
      <c r="AG29" s="11">
        <f>-'OddsRatio_working_3-way'!U29/(3*'OddsRatio_working_3-way'!X29^(1/3))*COS(('OddsRatio_working_3-way'!Y29+2*PI())/3)</f>
        <v>-0.35179057598668972</v>
      </c>
      <c r="AH29" s="11">
        <f>-'OddsRatio_working_3-way'!U29/(3*'OddsRatio_working_3-way'!X29^(1/3))*COS(('OddsRatio_working_3-way'!Y29+4*PI())/3)</f>
        <v>-0.17092608793093006</v>
      </c>
      <c r="AI29" s="11">
        <f>'OddsRatio_working_3-way'!U29/(3*'OddsRatio_working_3-way'!X29^(1/3))*SIN(('OddsRatio_working_3-way'!Y29)/3)</f>
        <v>-0.10442216086583669</v>
      </c>
      <c r="AJ29" s="11">
        <f>'OddsRatio_working_3-way'!U29/(3*'OddsRatio_working_3-way'!X29^(1/3))*SIN(('OddsRatio_working_3-way'!Y29+2*PI())/3)</f>
        <v>-0.40047482950119317</v>
      </c>
      <c r="AK29" s="11">
        <f>'OddsRatio_working_3-way'!U29/(3*'OddsRatio_working_3-way'!X29^(1/3))*SIN(('OddsRatio_working_3-way'!Y29+4*PI())/3)</f>
        <v>0.50489699036702984</v>
      </c>
      <c r="AL29" s="11">
        <f>'OddsRatio_working_3-way'!Z29+'OddsRatio_working_3-way'!AF29</f>
        <v>1.0454333278352399</v>
      </c>
      <c r="AM29" s="11">
        <f>'OddsRatio_working_3-way'!AA29+'OddsRatio_working_3-way'!AG29</f>
        <v>-0.70358115197337956</v>
      </c>
      <c r="AN29" s="11">
        <f>'OddsRatio_working_3-way'!AB29+'OddsRatio_working_3-way'!AH29</f>
        <v>-0.34185217586186012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1.0454333278352399</v>
      </c>
      <c r="AS29" s="11">
        <f>IF(('OddsRatio_working_3-way'!X29=0),IF(Q29&gt;0,-Q29^(1/3),(-Q29)^(1/3)),'OddsRatio_working_3-way'!AM29-'OddsRatio_working_3-way'!R29/3)</f>
        <v>-0.70358115197337956</v>
      </c>
      <c r="AT29" s="11">
        <f>IF(('OddsRatio_working_3-way'!X29=0),IF(Q29&gt;0,-Q29^(1/3),(-Q29)^(1/3)),'OddsRatio_working_3-way'!AN29-'OddsRatio_working_3-way'!R29/3)</f>
        <v>-0.34185217586186012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3.33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2.2000000000000002</v>
      </c>
      <c r="D30" s="9">
        <f t="shared" si="13"/>
        <v>0.29133727302973295</v>
      </c>
      <c r="E30" s="9">
        <f t="shared" si="14"/>
        <v>0.26476336086138608</v>
      </c>
      <c r="F30" s="9">
        <f t="shared" si="15"/>
        <v>0.4438993661088807</v>
      </c>
      <c r="G30" s="9">
        <f t="shared" si="16"/>
        <v>1.0439690395854224</v>
      </c>
      <c r="H30" s="9">
        <f t="shared" si="17"/>
        <v>3.4324478622340342</v>
      </c>
      <c r="I30" s="9">
        <f t="shared" si="18"/>
        <v>3.776957645297224</v>
      </c>
      <c r="J30" s="9">
        <f t="shared" si="19"/>
        <v>2.252762847502507</v>
      </c>
      <c r="K30" s="11">
        <f t="shared" si="20"/>
        <v>0.3003003003003003</v>
      </c>
      <c r="L30" s="11">
        <f t="shared" si="21"/>
        <v>0.27322404371584696</v>
      </c>
      <c r="M30" s="11">
        <f t="shared" si="22"/>
        <v>0.45454545454545453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-0.27737722819690014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0.23085678823383743</v>
      </c>
      <c r="Q30" s="11">
        <f>2*'OddsRatio_working_3-way'!K30*'OddsRatio_working_3-way'!L30*'OddsRatio_working_3-way'!M30</f>
        <v>7.4590238524664745E-2</v>
      </c>
      <c r="R30" s="11">
        <f t="shared" si="23"/>
        <v>0</v>
      </c>
      <c r="S30" s="11">
        <f t="shared" si="24"/>
        <v>-0.83228457409618528</v>
      </c>
      <c r="T30" s="11">
        <f t="shared" si="25"/>
        <v>-0.26891262490991441</v>
      </c>
      <c r="U30" s="11">
        <f>'OddsRatio_working_3-way'!S30-'OddsRatio_working_3-way'!R30^2/3</f>
        <v>-0.83228457409618528</v>
      </c>
      <c r="V30" s="11">
        <f>'OddsRatio_working_3-way'!S30*'OddsRatio_working_3-way'!R30/3-2*'OddsRatio_working_3-way'!R30^3/27-'OddsRatio_working_3-way'!T30</f>
        <v>0.26891262490991441</v>
      </c>
      <c r="W30" s="11">
        <f>'OddsRatio_working_3-way'!V30^2+4*'OddsRatio_working_3-way'!U30^3/27</f>
        <v>-1.3096598269634441E-2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0.14612545817342606</v>
      </c>
      <c r="Y30" s="11">
        <f>IF('OddsRatio_working_3-way'!W30&gt;=0,IF('OddsRatio_working_3-way'!V30+SQRT('OddsRatio_working_3-way'!W30)&gt;0,0,PI()),ACOS('OddsRatio_working_3-way'!V30/(2*'OddsRatio_working_3-way'!X30)))</f>
        <v>0.40235090074179913</v>
      </c>
      <c r="Z30" s="11">
        <f>'OddsRatio_working_3-way'!X30^(1/3)*COS('OddsRatio_working_3-way'!Y30/3)</f>
        <v>0.52198451979271121</v>
      </c>
      <c r="AA30" s="11">
        <f>'OddsRatio_working_3-way'!X30^(1/3)*COS(('OddsRatio_working_3-way'!Y30+2*PI())/3)</f>
        <v>-0.32198622965260149</v>
      </c>
      <c r="AB30" s="11">
        <f>'OddsRatio_working_3-way'!X30^(1/3)*COS(('OddsRatio_working_3-way'!Y30+4*PI())/3)</f>
        <v>-0.19999829014010986</v>
      </c>
      <c r="AC30" s="11">
        <f>'OddsRatio_working_3-way'!X30^(1/3)*SIN('OddsRatio_working_3-way'!Y30/3)</f>
        <v>7.0429769715424778E-2</v>
      </c>
      <c r="AD30" s="11">
        <f>'OddsRatio_working_3-way'!X30^(1/3)*SIN(('OddsRatio_working_3-way'!Y30+2*PI())/3)</f>
        <v>0.41683696966499656</v>
      </c>
      <c r="AE30" s="11">
        <f>'OddsRatio_working_3-way'!X30^(1/3)*SIN(('OddsRatio_working_3-way'!Y30+4*PI())/3)</f>
        <v>-0.48726673938042148</v>
      </c>
      <c r="AF30" s="11">
        <f>-'OddsRatio_working_3-way'!U30/(3*'OddsRatio_working_3-way'!X30^(1/3))*COS(('OddsRatio_working_3-way'!Y30)/3)</f>
        <v>0.52198451979271121</v>
      </c>
      <c r="AG30" s="11">
        <f>-'OddsRatio_working_3-way'!U30/(3*'OddsRatio_working_3-way'!X30^(1/3))*COS(('OddsRatio_working_3-way'!Y30+2*PI())/3)</f>
        <v>-0.32198622965260149</v>
      </c>
      <c r="AH30" s="11">
        <f>-'OddsRatio_working_3-way'!U30/(3*'OddsRatio_working_3-way'!X30^(1/3))*COS(('OddsRatio_working_3-way'!Y30+4*PI())/3)</f>
        <v>-0.19999829014010986</v>
      </c>
      <c r="AI30" s="11">
        <f>'OddsRatio_working_3-way'!U30/(3*'OddsRatio_working_3-way'!X30^(1/3))*SIN(('OddsRatio_working_3-way'!Y30)/3)</f>
        <v>-7.0429769715424778E-2</v>
      </c>
      <c r="AJ30" s="11">
        <f>'OddsRatio_working_3-way'!U30/(3*'OddsRatio_working_3-way'!X30^(1/3))*SIN(('OddsRatio_working_3-way'!Y30+2*PI())/3)</f>
        <v>-0.41683696966499656</v>
      </c>
      <c r="AK30" s="11">
        <f>'OddsRatio_working_3-way'!U30/(3*'OddsRatio_working_3-way'!X30^(1/3))*SIN(('OddsRatio_working_3-way'!Y30+4*PI())/3)</f>
        <v>0.48726673938042148</v>
      </c>
      <c r="AL30" s="11">
        <f>'OddsRatio_working_3-way'!Z30+'OddsRatio_working_3-way'!AF30</f>
        <v>1.0439690395854224</v>
      </c>
      <c r="AM30" s="11">
        <f>'OddsRatio_working_3-way'!AA30+'OddsRatio_working_3-way'!AG30</f>
        <v>-0.64397245930520297</v>
      </c>
      <c r="AN30" s="11">
        <f>'OddsRatio_working_3-way'!AB30+'OddsRatio_working_3-way'!AH30</f>
        <v>-0.39999658028021973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1.0439690395854224</v>
      </c>
      <c r="AS30" s="11">
        <f>IF(('OddsRatio_working_3-way'!X30=0),IF(Q30&gt;0,-Q30^(1/3),(-Q30)^(1/3)),'OddsRatio_working_3-way'!AM30-'OddsRatio_working_3-way'!R30/3)</f>
        <v>-0.64397245930520297</v>
      </c>
      <c r="AT30" s="11">
        <f>IF(('OddsRatio_working_3-way'!X30=0),IF(Q30&gt;0,-Q30^(1/3),(-Q30)^(1/3)),'OddsRatio_working_3-way'!AN30-'OddsRatio_working_3-way'!R30/3)</f>
        <v>-0.39999658028021973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3.68</v>
      </c>
      <c r="B31" s="4">
        <f>IF('True_Odds_Calculator_3-way'!B32="","",'True_Odds_Calculator_3-way'!B32)</f>
        <v>3.77</v>
      </c>
      <c r="C31" s="4">
        <f>IF('True_Odds_Calculator_3-way'!C32="","",'True_Odds_Calculator_3-way'!C32)</f>
        <v>2.0299999999999998</v>
      </c>
      <c r="D31" s="9">
        <f t="shared" si="13"/>
        <v>0.262660073899255</v>
      </c>
      <c r="E31" s="9">
        <f t="shared" si="14"/>
        <v>0.256313391531588</v>
      </c>
      <c r="F31" s="9">
        <f t="shared" si="15"/>
        <v>0.48102653456915712</v>
      </c>
      <c r="G31" s="9">
        <f t="shared" si="16"/>
        <v>1.0474634915499932</v>
      </c>
      <c r="H31" s="9">
        <f t="shared" si="17"/>
        <v>3.807202157353982</v>
      </c>
      <c r="I31" s="9">
        <f t="shared" si="18"/>
        <v>3.9014738715934794</v>
      </c>
      <c r="J31" s="9">
        <f t="shared" si="19"/>
        <v>2.0788873962964929</v>
      </c>
      <c r="K31" s="11">
        <f t="shared" si="20"/>
        <v>0.27173913043478259</v>
      </c>
      <c r="L31" s="11">
        <f t="shared" si="21"/>
        <v>0.26525198938992045</v>
      </c>
      <c r="M31" s="11">
        <f t="shared" si="22"/>
        <v>0.49261083743842371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-0.27149796643928881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0.23008579075373264</v>
      </c>
      <c r="Q31" s="11">
        <f>2*'OddsRatio_working_3-way'!K31*'OddsRatio_working_3-way'!L31*'OddsRatio_working_3-way'!M31</f>
        <v>7.1014132948682931E-2</v>
      </c>
      <c r="R31" s="11">
        <f t="shared" si="23"/>
        <v>0</v>
      </c>
      <c r="S31" s="11">
        <f t="shared" si="24"/>
        <v>-0.84746782368693518</v>
      </c>
      <c r="T31" s="11">
        <f t="shared" si="25"/>
        <v>-0.26156414311325166</v>
      </c>
      <c r="U31" s="11">
        <f>'OddsRatio_working_3-way'!S31-'OddsRatio_working_3-way'!R31^2/3</f>
        <v>-0.84746782368693518</v>
      </c>
      <c r="V31" s="11">
        <f>'OddsRatio_working_3-way'!S31*'OddsRatio_working_3-way'!R31/3-2*'OddsRatio_working_3-way'!R31^3/27-'OddsRatio_working_3-way'!T31</f>
        <v>0.26156414311325166</v>
      </c>
      <c r="W31" s="11">
        <f>'OddsRatio_working_3-way'!V31^2+4*'OddsRatio_working_3-way'!U31^3/27</f>
        <v>-2.1754990443856051E-2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0.15014225871354944</v>
      </c>
      <c r="Y31" s="11">
        <f>IF('OddsRatio_working_3-way'!W31&gt;=0,IF('OddsRatio_working_3-way'!V31+SQRT('OddsRatio_working_3-way'!W31)&gt;0,0,PI()),ACOS('OddsRatio_working_3-way'!V31/(2*'OddsRatio_working_3-way'!X31)))</f>
        <v>0.51345148421497733</v>
      </c>
      <c r="Z31" s="11">
        <f>'OddsRatio_working_3-way'!X31^(1/3)*COS('OddsRatio_working_3-way'!Y31/3)</f>
        <v>0.5237317457749967</v>
      </c>
      <c r="AA31" s="11">
        <f>'OddsRatio_working_3-way'!X31^(1/3)*COS(('OddsRatio_working_3-way'!Y31+2*PI())/3)</f>
        <v>-0.34026070544895903</v>
      </c>
      <c r="AB31" s="11">
        <f>'OddsRatio_working_3-way'!X31^(1/3)*COS(('OddsRatio_working_3-way'!Y31+4*PI())/3)</f>
        <v>-0.18347104032603784</v>
      </c>
      <c r="AC31" s="11">
        <f>'OddsRatio_working_3-way'!X31^(1/3)*SIN('OddsRatio_working_3-way'!Y31/3)</f>
        <v>9.0522555364870014E-2</v>
      </c>
      <c r="AD31" s="11">
        <f>'OddsRatio_working_3-way'!X31^(1/3)*SIN(('OddsRatio_working_3-way'!Y31+2*PI())/3)</f>
        <v>0.40830371892708556</v>
      </c>
      <c r="AE31" s="11">
        <f>'OddsRatio_working_3-way'!X31^(1/3)*SIN(('OddsRatio_working_3-way'!Y31+4*PI())/3)</f>
        <v>-0.49882627429195542</v>
      </c>
      <c r="AF31" s="11">
        <f>-'OddsRatio_working_3-way'!U31/(3*'OddsRatio_working_3-way'!X31^(1/3))*COS(('OddsRatio_working_3-way'!Y31)/3)</f>
        <v>0.52373174577499659</v>
      </c>
      <c r="AG31" s="11">
        <f>-'OddsRatio_working_3-way'!U31/(3*'OddsRatio_working_3-way'!X31^(1/3))*COS(('OddsRatio_working_3-way'!Y31+2*PI())/3)</f>
        <v>-0.34026070544895892</v>
      </c>
      <c r="AH31" s="11">
        <f>-'OddsRatio_working_3-way'!U31/(3*'OddsRatio_working_3-way'!X31^(1/3))*COS(('OddsRatio_working_3-way'!Y31+4*PI())/3)</f>
        <v>-0.18347104032603778</v>
      </c>
      <c r="AI31" s="11">
        <f>'OddsRatio_working_3-way'!U31/(3*'OddsRatio_working_3-way'!X31^(1/3))*SIN(('OddsRatio_working_3-way'!Y31)/3)</f>
        <v>-9.0522555364869986E-2</v>
      </c>
      <c r="AJ31" s="11">
        <f>'OddsRatio_working_3-way'!U31/(3*'OddsRatio_working_3-way'!X31^(1/3))*SIN(('OddsRatio_working_3-way'!Y31+2*PI())/3)</f>
        <v>-0.40830371892708545</v>
      </c>
      <c r="AK31" s="11">
        <f>'OddsRatio_working_3-way'!U31/(3*'OddsRatio_working_3-way'!X31^(1/3))*SIN(('OddsRatio_working_3-way'!Y31+4*PI())/3)</f>
        <v>0.49882627429195531</v>
      </c>
      <c r="AL31" s="11">
        <f>'OddsRatio_working_3-way'!Z31+'OddsRatio_working_3-way'!AF31</f>
        <v>1.0474634915499932</v>
      </c>
      <c r="AM31" s="11">
        <f>'OddsRatio_working_3-way'!AA31+'OddsRatio_working_3-way'!AG31</f>
        <v>-0.68052141089791796</v>
      </c>
      <c r="AN31" s="11">
        <f>'OddsRatio_working_3-way'!AB31+'OddsRatio_working_3-way'!AH31</f>
        <v>-0.36694208065207562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1.0474634915499932</v>
      </c>
      <c r="AS31" s="11">
        <f>IF(('OddsRatio_working_3-way'!X31=0),IF(Q31&gt;0,-Q31^(1/3),(-Q31)^(1/3)),'OddsRatio_working_3-way'!AM31-'OddsRatio_working_3-way'!R31/3)</f>
        <v>-0.68052141089791796</v>
      </c>
      <c r="AT31" s="11">
        <f>IF(('OddsRatio_working_3-way'!X31=0),IF(Q31&gt;0,-Q31^(1/3),(-Q31)^(1/3)),'OddsRatio_working_3-way'!AN31-'OddsRatio_working_3-way'!R31/3)</f>
        <v>-0.36694208065207562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4.1399999999999997</v>
      </c>
      <c r="B32" s="4">
        <f>IF('True_Odds_Calculator_3-way'!B33="","",'True_Odds_Calculator_3-way'!B33)</f>
        <v>4.03</v>
      </c>
      <c r="C32" s="4">
        <f>IF('True_Odds_Calculator_3-way'!C33="","",'True_Odds_Calculator_3-way'!C33)</f>
        <v>1.87</v>
      </c>
      <c r="D32" s="9">
        <f t="shared" si="13"/>
        <v>0.23434051735700451</v>
      </c>
      <c r="E32" s="9">
        <f t="shared" si="14"/>
        <v>0.24079934971614059</v>
      </c>
      <c r="F32" s="9">
        <f t="shared" si="15"/>
        <v>0.52486013292685507</v>
      </c>
      <c r="G32" s="9">
        <f t="shared" si="16"/>
        <v>1.0405396485335723</v>
      </c>
      <c r="H32" s="9">
        <f t="shared" si="17"/>
        <v>4.2672944963954169</v>
      </c>
      <c r="I32" s="9">
        <f t="shared" si="18"/>
        <v>4.1528351350567236</v>
      </c>
      <c r="J32" s="9">
        <f t="shared" si="19"/>
        <v>1.9052694942242085</v>
      </c>
      <c r="K32" s="11">
        <f t="shared" si="20"/>
        <v>0.24154589371980678</v>
      </c>
      <c r="L32" s="11">
        <f t="shared" si="21"/>
        <v>0.24813895781637715</v>
      </c>
      <c r="M32" s="11">
        <f t="shared" si="22"/>
        <v>0.53475935828876997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-0.26530445052019203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0.22564497442807807</v>
      </c>
      <c r="Q32" s="11">
        <f>2*'OddsRatio_working_3-way'!K32*'OddsRatio_working_3-way'!L32*'OddsRatio_working_3-way'!M32</f>
        <v>6.4103685917067638E-2</v>
      </c>
      <c r="R32" s="11">
        <f t="shared" si="23"/>
        <v>0</v>
      </c>
      <c r="S32" s="11">
        <f t="shared" si="24"/>
        <v>-0.85051334037422976</v>
      </c>
      <c r="T32" s="11">
        <f t="shared" si="25"/>
        <v>-0.24162310806086074</v>
      </c>
      <c r="U32" s="11">
        <f>'OddsRatio_working_3-way'!S32-'OddsRatio_working_3-way'!R32^2/3</f>
        <v>-0.85051334037422976</v>
      </c>
      <c r="V32" s="11">
        <f>'OddsRatio_working_3-way'!S32*'OddsRatio_working_3-way'!R32/3-2*'OddsRatio_working_3-way'!R32^3/27-'OddsRatio_working_3-way'!T32</f>
        <v>0.24162310806086074</v>
      </c>
      <c r="W32" s="11">
        <f>'OddsRatio_working_3-way'!V32^2+4*'OddsRatio_working_3-way'!U32^3/27</f>
        <v>-3.276469400185171E-2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0.15095232720203597</v>
      </c>
      <c r="Y32" s="11">
        <f>IF('OddsRatio_working_3-way'!W32&gt;=0,IF('OddsRatio_working_3-way'!V32+SQRT('OddsRatio_working_3-way'!W32)&gt;0,0,PI()),ACOS('OddsRatio_working_3-way'!V32/(2*'OddsRatio_working_3-way'!X32)))</f>
        <v>0.64295225493321972</v>
      </c>
      <c r="Z32" s="11">
        <f>'OddsRatio_working_3-way'!X32^(1/3)*COS('OddsRatio_working_3-way'!Y32/3)</f>
        <v>0.52026982426678625</v>
      </c>
      <c r="AA32" s="11">
        <f>'OddsRatio_working_3-way'!X32^(1/3)*COS(('OddsRatio_working_3-way'!Y32+2*PI())/3)</f>
        <v>-0.35820538455813988</v>
      </c>
      <c r="AB32" s="11">
        <f>'OddsRatio_working_3-way'!X32^(1/3)*COS(('OddsRatio_working_3-way'!Y32+4*PI())/3)</f>
        <v>-0.16206443970864609</v>
      </c>
      <c r="AC32" s="11">
        <f>'OddsRatio_working_3-way'!X32^(1/3)*SIN('OddsRatio_working_3-way'!Y32/3)</f>
        <v>0.11324202730796273</v>
      </c>
      <c r="AD32" s="11">
        <f>'OddsRatio_working_3-way'!X32^(1/3)*SIN(('OddsRatio_working_3-way'!Y32+2*PI())/3)</f>
        <v>0.39394587098352124</v>
      </c>
      <c r="AE32" s="11">
        <f>'OddsRatio_working_3-way'!X32^(1/3)*SIN(('OddsRatio_working_3-way'!Y32+4*PI())/3)</f>
        <v>-0.50718789829148392</v>
      </c>
      <c r="AF32" s="11">
        <f>-'OddsRatio_working_3-way'!U32/(3*'OddsRatio_working_3-way'!X32^(1/3))*COS(('OddsRatio_working_3-way'!Y32)/3)</f>
        <v>0.52026982426678603</v>
      </c>
      <c r="AG32" s="11">
        <f>-'OddsRatio_working_3-way'!U32/(3*'OddsRatio_working_3-way'!X32^(1/3))*COS(('OddsRatio_working_3-way'!Y32+2*PI())/3)</f>
        <v>-0.35820538455813972</v>
      </c>
      <c r="AH32" s="11">
        <f>-'OddsRatio_working_3-way'!U32/(3*'OddsRatio_working_3-way'!X32^(1/3))*COS(('OddsRatio_working_3-way'!Y32+4*PI())/3)</f>
        <v>-0.16206443970864601</v>
      </c>
      <c r="AI32" s="11">
        <f>'OddsRatio_working_3-way'!U32/(3*'OddsRatio_working_3-way'!X32^(1/3))*SIN(('OddsRatio_working_3-way'!Y32)/3)</f>
        <v>-0.11324202730796268</v>
      </c>
      <c r="AJ32" s="11">
        <f>'OddsRatio_working_3-way'!U32/(3*'OddsRatio_working_3-way'!X32^(1/3))*SIN(('OddsRatio_working_3-way'!Y32+2*PI())/3)</f>
        <v>-0.39394587098352107</v>
      </c>
      <c r="AK32" s="11">
        <f>'OddsRatio_working_3-way'!U32/(3*'OddsRatio_working_3-way'!X32^(1/3))*SIN(('OddsRatio_working_3-way'!Y32+4*PI())/3)</f>
        <v>0.5071878982914837</v>
      </c>
      <c r="AL32" s="11">
        <f>'OddsRatio_working_3-way'!Z32+'OddsRatio_working_3-way'!AF32</f>
        <v>1.0405396485335723</v>
      </c>
      <c r="AM32" s="11">
        <f>'OddsRatio_working_3-way'!AA32+'OddsRatio_working_3-way'!AG32</f>
        <v>-0.71641076911627954</v>
      </c>
      <c r="AN32" s="11">
        <f>'OddsRatio_working_3-way'!AB32+'OddsRatio_working_3-way'!AH32</f>
        <v>-0.32412887941729207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1.0405396485335723</v>
      </c>
      <c r="AS32" s="11">
        <f>IF(('OddsRatio_working_3-way'!X32=0),IF(Q32&gt;0,-Q32^(1/3),(-Q32)^(1/3)),'OddsRatio_working_3-way'!AM32-'OddsRatio_working_3-way'!R32/3)</f>
        <v>-0.71641076911627954</v>
      </c>
      <c r="AT32" s="11">
        <f>IF(('OddsRatio_working_3-way'!X32=0),IF(Q32&gt;0,-Q32^(1/3),(-Q32)^(1/3)),'OddsRatio_working_3-way'!AN32-'OddsRatio_working_3-way'!R32/3)</f>
        <v>-0.32412887941729207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2.5499999999999998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3.15</v>
      </c>
      <c r="D33" s="9">
        <f t="shared" si="13"/>
        <v>0.38427391916945963</v>
      </c>
      <c r="E33" s="9">
        <f t="shared" si="14"/>
        <v>0.3054137371066698</v>
      </c>
      <c r="F33" s="9">
        <f t="shared" si="15"/>
        <v>0.31031234372387051</v>
      </c>
      <c r="G33" s="9">
        <f t="shared" si="16"/>
        <v>1.0337486177892767</v>
      </c>
      <c r="H33" s="9">
        <f t="shared" si="17"/>
        <v>2.6023103575733786</v>
      </c>
      <c r="I33" s="9">
        <f t="shared" si="18"/>
        <v>3.2742469591364083</v>
      </c>
      <c r="J33" s="9">
        <f t="shared" si="19"/>
        <v>3.2225595282469448</v>
      </c>
      <c r="K33" s="11">
        <f t="shared" si="20"/>
        <v>0.39215686274509809</v>
      </c>
      <c r="L33" s="11">
        <f t="shared" si="21"/>
        <v>0.3125</v>
      </c>
      <c r="M33" s="11">
        <f t="shared" si="22"/>
        <v>0.31746031746031744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-0.2852279800809211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0.22953625894802365</v>
      </c>
      <c r="Q33" s="11">
        <f>2*'OddsRatio_working_3-way'!K33*'OddsRatio_working_3-way'!L33*'OddsRatio_working_3-way'!M33</f>
        <v>7.78089013383131E-2</v>
      </c>
      <c r="R33" s="11">
        <f t="shared" si="23"/>
        <v>0</v>
      </c>
      <c r="S33" s="11">
        <f t="shared" si="24"/>
        <v>-0.80474664120575645</v>
      </c>
      <c r="T33" s="11">
        <f t="shared" si="25"/>
        <v>-0.27279547159517165</v>
      </c>
      <c r="U33" s="11">
        <f>'OddsRatio_working_3-way'!S33-'OddsRatio_working_3-way'!R33^2/3</f>
        <v>-0.80474664120575645</v>
      </c>
      <c r="V33" s="11">
        <f>'OddsRatio_working_3-way'!S33*'OddsRatio_working_3-way'!R33/3-2*'OddsRatio_working_3-way'!R33^3/27-'OddsRatio_working_3-way'!T33</f>
        <v>0.27279547159517165</v>
      </c>
      <c r="W33" s="11">
        <f>'OddsRatio_working_3-way'!V33^2+4*'OddsRatio_working_3-way'!U33^3/27</f>
        <v>-2.7926649743984927E-3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0.13893346815763166</v>
      </c>
      <c r="Y33" s="11">
        <f>IF('OddsRatio_working_3-way'!W33&gt;=0,IF('OddsRatio_working_3-way'!V33+SQRT('OddsRatio_working_3-way'!W33)&gt;0,0,PI()),ACOS('OddsRatio_working_3-way'!V33/(2*'OddsRatio_working_3-way'!X33)))</f>
        <v>0.19134892555349903</v>
      </c>
      <c r="Z33" s="11">
        <f>'OddsRatio_working_3-way'!X33^(1/3)*COS('OddsRatio_working_3-way'!Y33/3)</f>
        <v>0.51687430889463837</v>
      </c>
      <c r="AA33" s="11">
        <f>'OddsRatio_working_3-way'!X33^(1/3)*COS(('OddsRatio_working_3-way'!Y33+2*PI())/3)</f>
        <v>-0.28702687121675574</v>
      </c>
      <c r="AB33" s="11">
        <f>'OddsRatio_working_3-way'!X33^(1/3)*COS(('OddsRatio_working_3-way'!Y33+4*PI())/3)</f>
        <v>-0.22984743767788277</v>
      </c>
      <c r="AC33" s="11">
        <f>'OddsRatio_working_3-way'!X33^(1/3)*SIN('OddsRatio_working_3-way'!Y33/3)</f>
        <v>3.3012561345778624E-2</v>
      </c>
      <c r="AD33" s="11">
        <f>'OddsRatio_working_3-way'!X33^(1/3)*SIN(('OddsRatio_working_3-way'!Y33+2*PI())/3)</f>
        <v>0.43112000139339252</v>
      </c>
      <c r="AE33" s="11">
        <f>'OddsRatio_working_3-way'!X33^(1/3)*SIN(('OddsRatio_working_3-way'!Y33+4*PI())/3)</f>
        <v>-0.46413256273917114</v>
      </c>
      <c r="AF33" s="11">
        <f>-'OddsRatio_working_3-way'!U33/(3*'OddsRatio_working_3-way'!X33^(1/3))*COS(('OddsRatio_working_3-way'!Y33)/3)</f>
        <v>0.51687430889463826</v>
      </c>
      <c r="AG33" s="11">
        <f>-'OddsRatio_working_3-way'!U33/(3*'OddsRatio_working_3-way'!X33^(1/3))*COS(('OddsRatio_working_3-way'!Y33+2*PI())/3)</f>
        <v>-0.28702687121675569</v>
      </c>
      <c r="AH33" s="11">
        <f>-'OddsRatio_working_3-way'!U33/(3*'OddsRatio_working_3-way'!X33^(1/3))*COS(('OddsRatio_working_3-way'!Y33+4*PI())/3)</f>
        <v>-0.22984743767788271</v>
      </c>
      <c r="AI33" s="11">
        <f>'OddsRatio_working_3-way'!U33/(3*'OddsRatio_working_3-way'!X33^(1/3))*SIN(('OddsRatio_working_3-way'!Y33)/3)</f>
        <v>-3.3012561345778617E-2</v>
      </c>
      <c r="AJ33" s="11">
        <f>'OddsRatio_working_3-way'!U33/(3*'OddsRatio_working_3-way'!X33^(1/3))*SIN(('OddsRatio_working_3-way'!Y33+2*PI())/3)</f>
        <v>-0.43112000139339246</v>
      </c>
      <c r="AK33" s="11">
        <f>'OddsRatio_working_3-way'!U33/(3*'OddsRatio_working_3-way'!X33^(1/3))*SIN(('OddsRatio_working_3-way'!Y33+4*PI())/3)</f>
        <v>0.46413256273917108</v>
      </c>
      <c r="AL33" s="11">
        <f>'OddsRatio_working_3-way'!Z33+'OddsRatio_working_3-way'!AF33</f>
        <v>1.0337486177892767</v>
      </c>
      <c r="AM33" s="11">
        <f>'OddsRatio_working_3-way'!AA33+'OddsRatio_working_3-way'!AG33</f>
        <v>-0.57405374243351148</v>
      </c>
      <c r="AN33" s="11">
        <f>'OddsRatio_working_3-way'!AB33+'OddsRatio_working_3-way'!AH33</f>
        <v>-0.45969487535576548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1.0337486177892767</v>
      </c>
      <c r="AS33" s="11">
        <f>IF(('OddsRatio_working_3-way'!X33=0),IF(Q33&gt;0,-Q33^(1/3),(-Q33)^(1/3)),'OddsRatio_working_3-way'!AM33-'OddsRatio_working_3-way'!R33/3)</f>
        <v>-0.57405374243351148</v>
      </c>
      <c r="AT33" s="11">
        <f>IF(('OddsRatio_working_3-way'!X33=0),IF(Q33&gt;0,-Q33^(1/3),(-Q33)^(1/3)),'OddsRatio_working_3-way'!AN33-'OddsRatio_working_3-way'!R33/3)</f>
        <v>-0.45969487535576548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2.2400000000000002</v>
      </c>
      <c r="B34" s="4">
        <f>IF('True_Odds_Calculator_3-way'!B35="","",'True_Odds_Calculator_3-way'!B35)</f>
        <v>3.42</v>
      </c>
      <c r="C34" s="4">
        <f>IF('True_Odds_Calculator_3-way'!C35="","",'True_Odds_Calculator_3-way'!C35)</f>
        <v>3.52</v>
      </c>
      <c r="D34" s="9">
        <f t="shared" si="13"/>
        <v>0.4377840608455279</v>
      </c>
      <c r="E34" s="9">
        <f t="shared" si="14"/>
        <v>0.28519912375861128</v>
      </c>
      <c r="F34" s="9">
        <f t="shared" si="15"/>
        <v>0.27701681539586093</v>
      </c>
      <c r="G34" s="9">
        <f t="shared" si="16"/>
        <v>1.0356703029693171</v>
      </c>
      <c r="H34" s="9">
        <f t="shared" si="17"/>
        <v>2.2842311756819536</v>
      </c>
      <c r="I34" s="9">
        <f t="shared" si="18"/>
        <v>3.5063221331857477</v>
      </c>
      <c r="J34" s="9">
        <f t="shared" si="19"/>
        <v>3.6098891634826784</v>
      </c>
      <c r="K34" s="11">
        <f t="shared" si="20"/>
        <v>0.4464285714285714</v>
      </c>
      <c r="L34" s="11">
        <f t="shared" si="21"/>
        <v>0.29239766081871343</v>
      </c>
      <c r="M34" s="11">
        <f t="shared" si="22"/>
        <v>0.28409090909090912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-0.28042763157894746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0.22917734677603097</v>
      </c>
      <c r="Q34" s="11">
        <f>2*'OddsRatio_working_3-way'!K34*'OddsRatio_working_3-way'!L34*'OddsRatio_working_3-way'!M34</f>
        <v>7.416742614111034E-2</v>
      </c>
      <c r="R34" s="11">
        <f t="shared" si="23"/>
        <v>0</v>
      </c>
      <c r="S34" s="11">
        <f t="shared" si="24"/>
        <v>-0.81724238615734179</v>
      </c>
      <c r="T34" s="11">
        <f t="shared" si="25"/>
        <v>-0.26447973662049895</v>
      </c>
      <c r="U34" s="11">
        <f>'OddsRatio_working_3-way'!S34-'OddsRatio_working_3-way'!R34^2/3</f>
        <v>-0.81724238615734179</v>
      </c>
      <c r="V34" s="11">
        <f>'OddsRatio_working_3-way'!S34*'OddsRatio_working_3-way'!R34/3-2*'OddsRatio_working_3-way'!R34^3/27-'OddsRatio_working_3-way'!T34</f>
        <v>0.26447973662049895</v>
      </c>
      <c r="W34" s="11">
        <f>'OddsRatio_working_3-way'!V34^2+4*'OddsRatio_working_3-way'!U34^3/27</f>
        <v>-1.0913287775580538E-2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0.14218194229439707</v>
      </c>
      <c r="Y34" s="11">
        <f>IF('OddsRatio_working_3-way'!W34&gt;=0,IF('OddsRatio_working_3-way'!V34+SQRT('OddsRatio_working_3-way'!W34)&gt;0,0,PI()),ACOS('OddsRatio_working_3-way'!V34/(2*'OddsRatio_working_3-way'!X34)))</f>
        <v>0.37617941298672197</v>
      </c>
      <c r="Z34" s="11">
        <f>'OddsRatio_working_3-way'!X34^(1/3)*COS('OddsRatio_working_3-way'!Y34/3)</f>
        <v>0.51783515148465853</v>
      </c>
      <c r="AA34" s="11">
        <f>'OddsRatio_working_3-way'!X34^(1/3)*COS(('OddsRatio_working_3-way'!Y34+2*PI())/3)</f>
        <v>-0.31544777523322964</v>
      </c>
      <c r="AB34" s="11">
        <f>'OddsRatio_working_3-way'!X34^(1/3)*COS(('OddsRatio_working_3-way'!Y34+4*PI())/3)</f>
        <v>-0.20238737625142866</v>
      </c>
      <c r="AC34" s="11">
        <f>'OddsRatio_working_3-way'!X34^(1/3)*SIN('OddsRatio_working_3-way'!Y34/3)</f>
        <v>6.5275451786829225E-2</v>
      </c>
      <c r="AD34" s="11">
        <f>'OddsRatio_working_3-way'!X34^(1/3)*SIN(('OddsRatio_working_3-way'!Y34+2*PI())/3)</f>
        <v>0.41582067026486286</v>
      </c>
      <c r="AE34" s="11">
        <f>'OddsRatio_working_3-way'!X34^(1/3)*SIN(('OddsRatio_working_3-way'!Y34+4*PI())/3)</f>
        <v>-0.48109612205169211</v>
      </c>
      <c r="AF34" s="11">
        <f>-'OddsRatio_working_3-way'!U34/(3*'OddsRatio_working_3-way'!X34^(1/3))*COS(('OddsRatio_working_3-way'!Y34)/3)</f>
        <v>0.51783515148465853</v>
      </c>
      <c r="AG34" s="11">
        <f>-'OddsRatio_working_3-way'!U34/(3*'OddsRatio_working_3-way'!X34^(1/3))*COS(('OddsRatio_working_3-way'!Y34+2*PI())/3)</f>
        <v>-0.31544777523322964</v>
      </c>
      <c r="AH34" s="11">
        <f>-'OddsRatio_working_3-way'!U34/(3*'OddsRatio_working_3-way'!X34^(1/3))*COS(('OddsRatio_working_3-way'!Y34+4*PI())/3)</f>
        <v>-0.20238737625142866</v>
      </c>
      <c r="AI34" s="11">
        <f>'OddsRatio_working_3-way'!U34/(3*'OddsRatio_working_3-way'!X34^(1/3))*SIN(('OddsRatio_working_3-way'!Y34)/3)</f>
        <v>-6.5275451786829225E-2</v>
      </c>
      <c r="AJ34" s="11">
        <f>'OddsRatio_working_3-way'!U34/(3*'OddsRatio_working_3-way'!X34^(1/3))*SIN(('OddsRatio_working_3-way'!Y34+2*PI())/3)</f>
        <v>-0.41582067026486286</v>
      </c>
      <c r="AK34" s="11">
        <f>'OddsRatio_working_3-way'!U34/(3*'OddsRatio_working_3-way'!X34^(1/3))*SIN(('OddsRatio_working_3-way'!Y34+4*PI())/3)</f>
        <v>0.48109612205169211</v>
      </c>
      <c r="AL34" s="11">
        <f>'OddsRatio_working_3-way'!Z34+'OddsRatio_working_3-way'!AF34</f>
        <v>1.0356703029693171</v>
      </c>
      <c r="AM34" s="11">
        <f>'OddsRatio_working_3-way'!AA34+'OddsRatio_working_3-way'!AG34</f>
        <v>-0.63089555046645929</v>
      </c>
      <c r="AN34" s="11">
        <f>'OddsRatio_working_3-way'!AB34+'OddsRatio_working_3-way'!AH34</f>
        <v>-0.40477475250285733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1.0356703029693171</v>
      </c>
      <c r="AS34" s="11">
        <f>IF(('OddsRatio_working_3-way'!X34=0),IF(Q34&gt;0,-Q34^(1/3),(-Q34)^(1/3)),'OddsRatio_working_3-way'!AM34-'OddsRatio_working_3-way'!R34/3)</f>
        <v>-0.63089555046645929</v>
      </c>
      <c r="AT34" s="11">
        <f>IF(('OddsRatio_working_3-way'!X34=0),IF(Q34&gt;0,-Q34^(1/3),(-Q34)^(1/3)),'OddsRatio_working_3-way'!AN34-'OddsRatio_working_3-way'!R34/3)</f>
        <v>-0.40477475250285733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</v>
      </c>
      <c r="B35" s="4">
        <f>IF('True_Odds_Calculator_3-way'!B36="","",'True_Odds_Calculator_3-way'!B36)</f>
        <v>3.44</v>
      </c>
      <c r="C35" s="4">
        <f>IF('True_Odds_Calculator_3-way'!C36="","",'True_Odds_Calculator_3-way'!C36)</f>
        <v>4.29</v>
      </c>
      <c r="D35" s="9">
        <f t="shared" si="13"/>
        <v>0.4905797668662803</v>
      </c>
      <c r="E35" s="9">
        <f t="shared" si="14"/>
        <v>0.28298894385911533</v>
      </c>
      <c r="F35" s="9">
        <f t="shared" si="15"/>
        <v>0.22643128927460415</v>
      </c>
      <c r="G35" s="9">
        <f t="shared" si="16"/>
        <v>1.0384044910530825</v>
      </c>
      <c r="H35" s="9">
        <f t="shared" si="17"/>
        <v>2.0384044910530825</v>
      </c>
      <c r="I35" s="9">
        <f t="shared" si="18"/>
        <v>3.533706958169522</v>
      </c>
      <c r="J35" s="9">
        <f t="shared" si="19"/>
        <v>4.4163507755646423</v>
      </c>
      <c r="K35" s="11">
        <f t="shared" si="20"/>
        <v>0.5</v>
      </c>
      <c r="L35" s="11">
        <f t="shared" si="21"/>
        <v>0.29069767441860467</v>
      </c>
      <c r="M35" s="11">
        <f t="shared" si="22"/>
        <v>0.23310023310023309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-0.27198189407491724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0.22801810592508265</v>
      </c>
      <c r="Q35" s="11">
        <f>2*'OddsRatio_working_3-way'!K35*'OddsRatio_working_3-way'!L35*'OddsRatio_working_3-way'!M35</f>
        <v>6.776169566867242E-2</v>
      </c>
      <c r="R35" s="11">
        <f t="shared" si="23"/>
        <v>0</v>
      </c>
      <c r="S35" s="11">
        <f t="shared" si="24"/>
        <v>-0.83835766605212036</v>
      </c>
      <c r="T35" s="11">
        <f t="shared" si="25"/>
        <v>-0.24914046539438947</v>
      </c>
      <c r="U35" s="11">
        <f>'OddsRatio_working_3-way'!S35-'OddsRatio_working_3-way'!R35^2/3</f>
        <v>-0.83835766605212036</v>
      </c>
      <c r="V35" s="11">
        <f>'OddsRatio_working_3-way'!S35*'OddsRatio_working_3-way'!R35/3-2*'OddsRatio_working_3-way'!R35^3/27-'OddsRatio_working_3-way'!T35</f>
        <v>0.24914046539438947</v>
      </c>
      <c r="W35" s="11">
        <f>'OddsRatio_working_3-way'!V35^2+4*'OddsRatio_working_3-way'!U35^3/27</f>
        <v>-2.5222998898108841E-2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0.14772776515862024</v>
      </c>
      <c r="Y35" s="11">
        <f>IF('OddsRatio_working_3-way'!W35&gt;=0,IF('OddsRatio_working_3-way'!V35+SQRT('OddsRatio_working_3-way'!W35)&gt;0,0,PI()),ACOS('OddsRatio_working_3-way'!V35/(2*'OddsRatio_working_3-way'!X35)))</f>
        <v>0.56751038394572051</v>
      </c>
      <c r="Z35" s="11">
        <f>'OddsRatio_working_3-way'!X35^(1/3)*COS('OddsRatio_working_3-way'!Y35/3)</f>
        <v>0.51920224552654126</v>
      </c>
      <c r="AA35" s="11">
        <f>'OddsRatio_working_3-way'!X35^(1/3)*COS(('OddsRatio_working_3-way'!Y35+2*PI())/3)</f>
        <v>-0.34568937802017519</v>
      </c>
      <c r="AB35" s="11">
        <f>'OddsRatio_working_3-way'!X35^(1/3)*COS(('OddsRatio_working_3-way'!Y35+4*PI())/3)</f>
        <v>-0.17351286750636616</v>
      </c>
      <c r="AC35" s="11">
        <f>'OddsRatio_working_3-way'!X35^(1/3)*SIN('OddsRatio_working_3-way'!Y35/3)</f>
        <v>9.9406154693278348E-2</v>
      </c>
      <c r="AD35" s="11">
        <f>'OddsRatio_working_3-way'!X35^(1/3)*SIN(('OddsRatio_working_3-way'!Y35+2*PI())/3)</f>
        <v>0.39993925698127103</v>
      </c>
      <c r="AE35" s="11">
        <f>'OddsRatio_working_3-way'!X35^(1/3)*SIN(('OddsRatio_working_3-way'!Y35+4*PI())/3)</f>
        <v>-0.49934541167454921</v>
      </c>
      <c r="AF35" s="11">
        <f>-'OddsRatio_working_3-way'!U35/(3*'OddsRatio_working_3-way'!X35^(1/3))*COS(('OddsRatio_working_3-way'!Y35)/3)</f>
        <v>0.51920224552654126</v>
      </c>
      <c r="AG35" s="11">
        <f>-'OddsRatio_working_3-way'!U35/(3*'OddsRatio_working_3-way'!X35^(1/3))*COS(('OddsRatio_working_3-way'!Y35+2*PI())/3)</f>
        <v>-0.34568937802017519</v>
      </c>
      <c r="AH35" s="11">
        <f>-'OddsRatio_working_3-way'!U35/(3*'OddsRatio_working_3-way'!X35^(1/3))*COS(('OddsRatio_working_3-way'!Y35+4*PI())/3)</f>
        <v>-0.17351286750636616</v>
      </c>
      <c r="AI35" s="11">
        <f>'OddsRatio_working_3-way'!U35/(3*'OddsRatio_working_3-way'!X35^(1/3))*SIN(('OddsRatio_working_3-way'!Y35)/3)</f>
        <v>-9.9406154693278348E-2</v>
      </c>
      <c r="AJ35" s="11">
        <f>'OddsRatio_working_3-way'!U35/(3*'OddsRatio_working_3-way'!X35^(1/3))*SIN(('OddsRatio_working_3-way'!Y35+2*PI())/3)</f>
        <v>-0.39993925698127103</v>
      </c>
      <c r="AK35" s="11">
        <f>'OddsRatio_working_3-way'!U35/(3*'OddsRatio_working_3-way'!X35^(1/3))*SIN(('OddsRatio_working_3-way'!Y35+4*PI())/3)</f>
        <v>0.49934541167454921</v>
      </c>
      <c r="AL35" s="11">
        <f>'OddsRatio_working_3-way'!Z35+'OddsRatio_working_3-way'!AF35</f>
        <v>1.0384044910530825</v>
      </c>
      <c r="AM35" s="11">
        <f>'OddsRatio_working_3-way'!AA35+'OddsRatio_working_3-way'!AG35</f>
        <v>-0.69137875604035037</v>
      </c>
      <c r="AN35" s="11">
        <f>'OddsRatio_working_3-way'!AB35+'OddsRatio_working_3-way'!AH35</f>
        <v>-0.34702573501273232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1.0384044910530825</v>
      </c>
      <c r="AS35" s="11">
        <f>IF(('OddsRatio_working_3-way'!X35=0),IF(Q35&gt;0,-Q35^(1/3),(-Q35)^(1/3)),'OddsRatio_working_3-way'!AM35-'OddsRatio_working_3-way'!R35/3)</f>
        <v>-0.69137875604035037</v>
      </c>
      <c r="AT35" s="11">
        <f>IF(('OddsRatio_working_3-way'!X35=0),IF(Q35&gt;0,-Q35^(1/3),(-Q35)^(1/3)),'OddsRatio_working_3-way'!AN35-'OddsRatio_working_3-way'!R35/3)</f>
        <v>-0.34702573501273232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1.36</v>
      </c>
      <c r="B36" s="4">
        <f>IF('True_Odds_Calculator_3-way'!B37="","",'True_Odds_Calculator_3-way'!B37)</f>
        <v>5.67</v>
      </c>
      <c r="C36" s="4">
        <f>IF('True_Odds_Calculator_3-way'!C37="","",'True_Odds_Calculator_3-way'!C37)</f>
        <v>8.94</v>
      </c>
      <c r="D36" s="9">
        <f t="shared" si="13"/>
        <v>0.72469055618254052</v>
      </c>
      <c r="E36" s="9">
        <f t="shared" si="14"/>
        <v>0.16868702272266836</v>
      </c>
      <c r="F36" s="9">
        <f t="shared" si="15"/>
        <v>0.10662242109479095</v>
      </c>
      <c r="G36" s="9">
        <f t="shared" si="16"/>
        <v>1.0552758670914253</v>
      </c>
      <c r="H36" s="9">
        <f t="shared" si="17"/>
        <v>1.3798993121529135</v>
      </c>
      <c r="I36" s="9">
        <f t="shared" si="18"/>
        <v>5.9281382993169567</v>
      </c>
      <c r="J36" s="9">
        <f t="shared" si="19"/>
        <v>9.3788903847059153</v>
      </c>
      <c r="K36" s="11">
        <f t="shared" si="20"/>
        <v>0.73529411764705876</v>
      </c>
      <c r="L36" s="11">
        <f t="shared" si="21"/>
        <v>0.17636684303350969</v>
      </c>
      <c r="M36" s="11">
        <f t="shared" si="22"/>
        <v>0.11185682326621925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-0.19363345636539475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0.18813971856038791</v>
      </c>
      <c r="Q36" s="11">
        <f>2*'OddsRatio_working_3-way'!K36*'OddsRatio_working_3-way'!L36*'OddsRatio_working_3-way'!M36</f>
        <v>2.9011521751794594E-2</v>
      </c>
      <c r="R36" s="11">
        <f t="shared" si="23"/>
        <v>0</v>
      </c>
      <c r="S36" s="11">
        <f t="shared" si="24"/>
        <v>-0.97162815812862469</v>
      </c>
      <c r="T36" s="11">
        <f t="shared" si="25"/>
        <v>-0.14982700973456048</v>
      </c>
      <c r="U36" s="11">
        <f>'OddsRatio_working_3-way'!S36-'OddsRatio_working_3-way'!R36^2/3</f>
        <v>-0.97162815812862469</v>
      </c>
      <c r="V36" s="11">
        <f>'OddsRatio_working_3-way'!S36*'OddsRatio_working_3-way'!R36/3-2*'OddsRatio_working_3-way'!R36^3/27-'OddsRatio_working_3-way'!T36</f>
        <v>0.14982700973456048</v>
      </c>
      <c r="W36" s="11">
        <f>'OddsRatio_working_3-way'!V36^2+4*'OddsRatio_working_3-way'!U36^3/27</f>
        <v>-0.11344468498830015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0.18431821521101777</v>
      </c>
      <c r="Y36" s="11">
        <f>IF('OddsRatio_working_3-way'!W36&gt;=0,IF('OddsRatio_working_3-way'!V36+SQRT('OddsRatio_working_3-way'!W36)&gt;0,0,PI()),ACOS('OddsRatio_working_3-way'!V36/(2*'OddsRatio_working_3-way'!X36)))</f>
        <v>1.1522466932316928</v>
      </c>
      <c r="Z36" s="11">
        <f>'OddsRatio_working_3-way'!X36^(1/3)*COS('OddsRatio_working_3-way'!Y36/3)</f>
        <v>0.52763793354571276</v>
      </c>
      <c r="AA36" s="11">
        <f>'OddsRatio_working_3-way'!X36^(1/3)*COS(('OddsRatio_working_3-way'!Y36+2*PI())/3)</f>
        <v>-0.44849624703457053</v>
      </c>
      <c r="AB36" s="11">
        <f>'OddsRatio_working_3-way'!X36^(1/3)*COS(('OddsRatio_working_3-way'!Y36+4*PI())/3)</f>
        <v>-7.9141686511142187E-2</v>
      </c>
      <c r="AC36" s="11">
        <f>'OddsRatio_working_3-way'!X36^(1/3)*SIN('OddsRatio_working_3-way'!Y36/3)</f>
        <v>0.21324695494461732</v>
      </c>
      <c r="AD36" s="11">
        <f>'OddsRatio_working_3-way'!X36^(1/3)*SIN(('OddsRatio_working_3-way'!Y36+2*PI())/3)</f>
        <v>0.35032437697860414</v>
      </c>
      <c r="AE36" s="11">
        <f>'OddsRatio_working_3-way'!X36^(1/3)*SIN(('OddsRatio_working_3-way'!Y36+4*PI())/3)</f>
        <v>-0.5635713319232214</v>
      </c>
      <c r="AF36" s="11">
        <f>-'OddsRatio_working_3-way'!U36/(3*'OddsRatio_working_3-way'!X36^(1/3))*COS(('OddsRatio_working_3-way'!Y36)/3)</f>
        <v>0.52763793354571265</v>
      </c>
      <c r="AG36" s="11">
        <f>-'OddsRatio_working_3-way'!U36/(3*'OddsRatio_working_3-way'!X36^(1/3))*COS(('OddsRatio_working_3-way'!Y36+2*PI())/3)</f>
        <v>-0.44849624703457042</v>
      </c>
      <c r="AH36" s="11">
        <f>-'OddsRatio_working_3-way'!U36/(3*'OddsRatio_working_3-way'!X36^(1/3))*COS(('OddsRatio_working_3-way'!Y36+4*PI())/3)</f>
        <v>-7.9141686511142159E-2</v>
      </c>
      <c r="AI36" s="11">
        <f>'OddsRatio_working_3-way'!U36/(3*'OddsRatio_working_3-way'!X36^(1/3))*SIN(('OddsRatio_working_3-way'!Y36)/3)</f>
        <v>-0.21324695494461729</v>
      </c>
      <c r="AJ36" s="11">
        <f>'OddsRatio_working_3-way'!U36/(3*'OddsRatio_working_3-way'!X36^(1/3))*SIN(('OddsRatio_working_3-way'!Y36+2*PI())/3)</f>
        <v>-0.35032437697860408</v>
      </c>
      <c r="AK36" s="11">
        <f>'OddsRatio_working_3-way'!U36/(3*'OddsRatio_working_3-way'!X36^(1/3))*SIN(('OddsRatio_working_3-way'!Y36+4*PI())/3)</f>
        <v>0.56357133192322129</v>
      </c>
      <c r="AL36" s="11">
        <f>'OddsRatio_working_3-way'!Z36+'OddsRatio_working_3-way'!AF36</f>
        <v>1.0552758670914253</v>
      </c>
      <c r="AM36" s="11">
        <f>'OddsRatio_working_3-way'!AA36+'OddsRatio_working_3-way'!AG36</f>
        <v>-0.89699249406914094</v>
      </c>
      <c r="AN36" s="11">
        <f>'OddsRatio_working_3-way'!AB36+'OddsRatio_working_3-way'!AH36</f>
        <v>-0.15828337302228435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1.0552758670914253</v>
      </c>
      <c r="AS36" s="11">
        <f>IF(('OddsRatio_working_3-way'!X36=0),IF(Q36&gt;0,-Q36^(1/3),(-Q36)^(1/3)),'OddsRatio_working_3-way'!AM36-'OddsRatio_working_3-way'!R36/3)</f>
        <v>-0.89699249406914094</v>
      </c>
      <c r="AT36" s="11">
        <f>IF(('OddsRatio_working_3-way'!X36=0),IF(Q36&gt;0,-Q36^(1/3),(-Q36)^(1/3)),'OddsRatio_working_3-way'!AN36-'OddsRatio_working_3-way'!R36/3)</f>
        <v>-0.15828337302228435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10.59</v>
      </c>
      <c r="B37" s="4">
        <f>IF('True_Odds_Calculator_3-way'!B38="","",'True_Odds_Calculator_3-way'!B38)</f>
        <v>6.17</v>
      </c>
      <c r="C37" s="4">
        <f>IF('True_Odds_Calculator_3-way'!C38="","",'True_Odds_Calculator_3-way'!C38)</f>
        <v>1.29</v>
      </c>
      <c r="D37" s="9">
        <f t="shared" si="13"/>
        <v>8.7754091350306596E-2</v>
      </c>
      <c r="E37" s="9">
        <f t="shared" si="14"/>
        <v>0.15141794772306019</v>
      </c>
      <c r="F37" s="9">
        <f t="shared" si="15"/>
        <v>0.76082796092663341</v>
      </c>
      <c r="G37" s="9">
        <f t="shared" si="16"/>
        <v>1.0839916664130518</v>
      </c>
      <c r="H37" s="9">
        <f t="shared" si="17"/>
        <v>11.395480080901164</v>
      </c>
      <c r="I37" s="9">
        <f t="shared" si="18"/>
        <v>6.6042369153554779</v>
      </c>
      <c r="J37" s="9">
        <f t="shared" si="19"/>
        <v>1.3143575832597849</v>
      </c>
      <c r="K37" s="11">
        <f t="shared" si="20"/>
        <v>9.442870632672333E-2</v>
      </c>
      <c r="L37" s="11">
        <f t="shared" si="21"/>
        <v>0.16207455429497569</v>
      </c>
      <c r="M37" s="11">
        <f t="shared" si="22"/>
        <v>0.77519379844961234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-0.17058322221858013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0.17855238905647305</v>
      </c>
      <c r="Q37" s="11">
        <f>2*'OddsRatio_working_3-way'!K37*'OddsRatio_working_3-way'!L37*'OddsRatio_working_3-way'!M37</f>
        <v>2.3727892233418348E-2</v>
      </c>
      <c r="R37" s="11">
        <f t="shared" si="23"/>
        <v>0</v>
      </c>
      <c r="S37" s="11">
        <f t="shared" si="24"/>
        <v>-1.0467171784789098</v>
      </c>
      <c r="T37" s="11">
        <f t="shared" si="25"/>
        <v>-0.13909862836929032</v>
      </c>
      <c r="U37" s="11">
        <f>'OddsRatio_working_3-way'!S37-'OddsRatio_working_3-way'!R37^2/3</f>
        <v>-1.0467171784789098</v>
      </c>
      <c r="V37" s="11">
        <f>'OddsRatio_working_3-way'!S37*'OddsRatio_working_3-way'!R37/3-2*'OddsRatio_working_3-way'!R37^3/27-'OddsRatio_working_3-way'!T37</f>
        <v>0.13909862836929032</v>
      </c>
      <c r="W37" s="11">
        <f>'OddsRatio_working_3-way'!V37^2+4*'OddsRatio_working_3-way'!U37^3/27</f>
        <v>-0.15054801302715798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0.20609248011595177</v>
      </c>
      <c r="Y37" s="11">
        <f>IF('OddsRatio_working_3-way'!W37&gt;=0,IF('OddsRatio_working_3-way'!V37+SQRT('OddsRatio_working_3-way'!W37)&gt;0,0,PI()),ACOS('OddsRatio_working_3-way'!V37/(2*'OddsRatio_working_3-way'!X37)))</f>
        <v>1.2265720831498776</v>
      </c>
      <c r="Z37" s="11">
        <f>'OddsRatio_working_3-way'!X37^(1/3)*COS('OddsRatio_working_3-way'!Y37/3)</f>
        <v>0.54199583320652589</v>
      </c>
      <c r="AA37" s="11">
        <f>'OddsRatio_working_3-way'!X37^(1/3)*COS(('OddsRatio_working_3-way'!Y37+2*PI())/3)</f>
        <v>-0.4743687163995961</v>
      </c>
      <c r="AB37" s="11">
        <f>'OddsRatio_working_3-way'!X37^(1/3)*COS(('OddsRatio_working_3-way'!Y37+4*PI())/3)</f>
        <v>-6.7627116806930065E-2</v>
      </c>
      <c r="AC37" s="11">
        <f>'OddsRatio_working_3-way'!X37^(1/3)*SIN('OddsRatio_working_3-way'!Y37/3)</f>
        <v>0.23483237201544502</v>
      </c>
      <c r="AD37" s="11">
        <f>'OddsRatio_working_3-way'!X37^(1/3)*SIN(('OddsRatio_working_3-way'!Y37+2*PI())/3)</f>
        <v>0.35196597429444254</v>
      </c>
      <c r="AE37" s="11">
        <f>'OddsRatio_working_3-way'!X37^(1/3)*SIN(('OddsRatio_working_3-way'!Y37+4*PI())/3)</f>
        <v>-0.58679834630988736</v>
      </c>
      <c r="AF37" s="11">
        <f>-'OddsRatio_working_3-way'!U37/(3*'OddsRatio_working_3-way'!X37^(1/3))*COS(('OddsRatio_working_3-way'!Y37)/3)</f>
        <v>0.54199583320652589</v>
      </c>
      <c r="AG37" s="11">
        <f>-'OddsRatio_working_3-way'!U37/(3*'OddsRatio_working_3-way'!X37^(1/3))*COS(('OddsRatio_working_3-way'!Y37+2*PI())/3)</f>
        <v>-0.4743687163995961</v>
      </c>
      <c r="AH37" s="11">
        <f>-'OddsRatio_working_3-way'!U37/(3*'OddsRatio_working_3-way'!X37^(1/3))*COS(('OddsRatio_working_3-way'!Y37+4*PI())/3)</f>
        <v>-6.7627116806930065E-2</v>
      </c>
      <c r="AI37" s="11">
        <f>'OddsRatio_working_3-way'!U37/(3*'OddsRatio_working_3-way'!X37^(1/3))*SIN(('OddsRatio_working_3-way'!Y37)/3)</f>
        <v>-0.23483237201544502</v>
      </c>
      <c r="AJ37" s="11">
        <f>'OddsRatio_working_3-way'!U37/(3*'OddsRatio_working_3-way'!X37^(1/3))*SIN(('OddsRatio_working_3-way'!Y37+2*PI())/3)</f>
        <v>-0.35196597429444254</v>
      </c>
      <c r="AK37" s="11">
        <f>'OddsRatio_working_3-way'!U37/(3*'OddsRatio_working_3-way'!X37^(1/3))*SIN(('OddsRatio_working_3-way'!Y37+4*PI())/3)</f>
        <v>0.58679834630988736</v>
      </c>
      <c r="AL37" s="11">
        <f>'OddsRatio_working_3-way'!Z37+'OddsRatio_working_3-way'!AF37</f>
        <v>1.0839916664130518</v>
      </c>
      <c r="AM37" s="11">
        <f>'OddsRatio_working_3-way'!AA37+'OddsRatio_working_3-way'!AG37</f>
        <v>-0.9487374327991922</v>
      </c>
      <c r="AN37" s="11">
        <f>'OddsRatio_working_3-way'!AB37+'OddsRatio_working_3-way'!AH37</f>
        <v>-0.13525423361386013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1.0839916664130518</v>
      </c>
      <c r="AS37" s="11">
        <f>IF(('OddsRatio_working_3-way'!X37=0),IF(Q37&gt;0,-Q37^(1/3),(-Q37)^(1/3)),'OddsRatio_working_3-way'!AM37-'OddsRatio_working_3-way'!R37/3)</f>
        <v>-0.9487374327991922</v>
      </c>
      <c r="AT37" s="11">
        <f>IF(('OddsRatio_working_3-way'!X37=0),IF(Q37&gt;0,-Q37^(1/3),(-Q37)^(1/3)),'OddsRatio_working_3-way'!AN37-'OddsRatio_working_3-way'!R37/3)</f>
        <v>-0.13525423361386013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2.21</v>
      </c>
      <c r="B38" s="4">
        <f>IF('True_Odds_Calculator_3-way'!B39="","",'True_Odds_Calculator_3-way'!B39)</f>
        <v>3.39</v>
      </c>
      <c r="C38" s="4">
        <f>IF('True_Odds_Calculator_3-way'!C39="","",'True_Odds_Calculator_3-way'!C39)</f>
        <v>3.57</v>
      </c>
      <c r="D38" s="9">
        <f t="shared" si="13"/>
        <v>0.44204734479408003</v>
      </c>
      <c r="E38" s="9">
        <f t="shared" si="14"/>
        <v>0.2862780076712968</v>
      </c>
      <c r="F38" s="9">
        <f t="shared" si="15"/>
        <v>0.27167464753462323</v>
      </c>
      <c r="G38" s="9">
        <f t="shared" si="16"/>
        <v>1.0431414243177966</v>
      </c>
      <c r="H38" s="9">
        <f t="shared" si="17"/>
        <v>2.2622011234245334</v>
      </c>
      <c r="I38" s="9">
        <f t="shared" si="18"/>
        <v>3.4931080041195335</v>
      </c>
      <c r="J38" s="9">
        <f t="shared" si="19"/>
        <v>3.6808734604967372</v>
      </c>
      <c r="K38" s="11">
        <f t="shared" si="20"/>
        <v>0.45248868778280543</v>
      </c>
      <c r="L38" s="11">
        <f t="shared" si="21"/>
        <v>0.29498525073746312</v>
      </c>
      <c r="M38" s="11">
        <f t="shared" si="22"/>
        <v>0.28011204481792717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-0.2778793066633346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0.23068798522759387</v>
      </c>
      <c r="Q38" s="11">
        <f>2*'OddsRatio_working_3-way'!K38*'OddsRatio_working_3-way'!L38*'OddsRatio_working_3-way'!M38</f>
        <v>7.4777304773936432E-2</v>
      </c>
      <c r="R38" s="11">
        <f t="shared" si="23"/>
        <v>0</v>
      </c>
      <c r="S38" s="11">
        <f t="shared" si="24"/>
        <v>-0.83017331516191128</v>
      </c>
      <c r="T38" s="11">
        <f t="shared" si="25"/>
        <v>-0.26909994008489835</v>
      </c>
      <c r="U38" s="11">
        <f>'OddsRatio_working_3-way'!S38-'OddsRatio_working_3-way'!R38^2/3</f>
        <v>-0.83017331516191128</v>
      </c>
      <c r="V38" s="11">
        <f>'OddsRatio_working_3-way'!S38*'OddsRatio_working_3-way'!R38/3-2*'OddsRatio_working_3-way'!R38^3/27-'OddsRatio_working_3-way'!T38</f>
        <v>0.26909994008489835</v>
      </c>
      <c r="W38" s="11">
        <f>'OddsRatio_working_3-way'!V38^2+4*'OddsRatio_working_3-way'!U38^3/27</f>
        <v>-1.2347483764127837E-2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0.14556979556026012</v>
      </c>
      <c r="Y38" s="11">
        <f>IF('OddsRatio_working_3-way'!W38&gt;=0,IF('OddsRatio_working_3-way'!V38+SQRT('OddsRatio_working_3-way'!W38)&gt;0,0,PI()),ACOS('OddsRatio_working_3-way'!V38/(2*'OddsRatio_working_3-way'!X38)))</f>
        <v>0.39160234151229223</v>
      </c>
      <c r="Z38" s="11">
        <f>'OddsRatio_working_3-way'!X38^(1/3)*COS('OddsRatio_working_3-way'!Y38/3)</f>
        <v>0.52157071215889828</v>
      </c>
      <c r="AA38" s="11">
        <f>'OddsRatio_working_3-way'!X38^(1/3)*COS(('OddsRatio_working_3-way'!Y38+2*PI())/3)</f>
        <v>-0.32008394758061887</v>
      </c>
      <c r="AB38" s="11">
        <f>'OddsRatio_working_3-way'!X38^(1/3)*COS(('OddsRatio_working_3-way'!Y38+4*PI())/3)</f>
        <v>-0.20148676457827946</v>
      </c>
      <c r="AC38" s="11">
        <f>'OddsRatio_working_3-way'!X38^(1/3)*SIN('OddsRatio_working_3-way'!Y38/3)</f>
        <v>6.8472115531532041E-2</v>
      </c>
      <c r="AD38" s="11">
        <f>'OddsRatio_working_3-way'!X38^(1/3)*SIN(('OddsRatio_working_3-way'!Y38+2*PI())/3)</f>
        <v>0.41745742883378106</v>
      </c>
      <c r="AE38" s="11">
        <f>'OddsRatio_working_3-way'!X38^(1/3)*SIN(('OddsRatio_working_3-way'!Y38+4*PI())/3)</f>
        <v>-0.48592954436531305</v>
      </c>
      <c r="AF38" s="11">
        <f>-'OddsRatio_working_3-way'!U38/(3*'OddsRatio_working_3-way'!X38^(1/3))*COS(('OddsRatio_working_3-way'!Y38)/3)</f>
        <v>0.52157071215889828</v>
      </c>
      <c r="AG38" s="11">
        <f>-'OddsRatio_working_3-way'!U38/(3*'OddsRatio_working_3-way'!X38^(1/3))*COS(('OddsRatio_working_3-way'!Y38+2*PI())/3)</f>
        <v>-0.32008394758061887</v>
      </c>
      <c r="AH38" s="11">
        <f>-'OddsRatio_working_3-way'!U38/(3*'OddsRatio_working_3-way'!X38^(1/3))*COS(('OddsRatio_working_3-way'!Y38+4*PI())/3)</f>
        <v>-0.20148676457827946</v>
      </c>
      <c r="AI38" s="11">
        <f>'OddsRatio_working_3-way'!U38/(3*'OddsRatio_working_3-way'!X38^(1/3))*SIN(('OddsRatio_working_3-way'!Y38)/3)</f>
        <v>-6.8472115531532041E-2</v>
      </c>
      <c r="AJ38" s="11">
        <f>'OddsRatio_working_3-way'!U38/(3*'OddsRatio_working_3-way'!X38^(1/3))*SIN(('OddsRatio_working_3-way'!Y38+2*PI())/3)</f>
        <v>-0.41745742883378106</v>
      </c>
      <c r="AK38" s="11">
        <f>'OddsRatio_working_3-way'!U38/(3*'OddsRatio_working_3-way'!X38^(1/3))*SIN(('OddsRatio_working_3-way'!Y38+4*PI())/3)</f>
        <v>0.48592954436531305</v>
      </c>
      <c r="AL38" s="11">
        <f>'OddsRatio_working_3-way'!Z38+'OddsRatio_working_3-way'!AF38</f>
        <v>1.0431414243177966</v>
      </c>
      <c r="AM38" s="11">
        <f>'OddsRatio_working_3-way'!AA38+'OddsRatio_working_3-way'!AG38</f>
        <v>-0.64016789516123773</v>
      </c>
      <c r="AN38" s="11">
        <f>'OddsRatio_working_3-way'!AB38+'OddsRatio_working_3-way'!AH38</f>
        <v>-0.40297352915655893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1.0431414243177966</v>
      </c>
      <c r="AS38" s="11">
        <f>IF(('OddsRatio_working_3-way'!X38=0),IF(Q38&gt;0,-Q38^(1/3),(-Q38)^(1/3)),'OddsRatio_working_3-way'!AM38-'OddsRatio_working_3-way'!R38/3)</f>
        <v>-0.64016789516123773</v>
      </c>
      <c r="AT38" s="11">
        <f>IF(('OddsRatio_working_3-way'!X38=0),IF(Q38&gt;0,-Q38^(1/3),(-Q38)^(1/3)),'OddsRatio_working_3-way'!AN38-'OddsRatio_working_3-way'!R38/3)</f>
        <v>-0.40297352915655893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4.76</v>
      </c>
      <c r="B39" s="4">
        <f>IF('True_Odds_Calculator_3-way'!B40="","",'True_Odds_Calculator_3-way'!B40)</f>
        <v>3.52</v>
      </c>
      <c r="C39" s="4">
        <f>IF('True_Odds_Calculator_3-way'!C40="","",'True_Odds_Calculator_3-way'!C40)</f>
        <v>1.87</v>
      </c>
      <c r="D39" s="9">
        <f t="shared" si="13"/>
        <v>0.20237229892253289</v>
      </c>
      <c r="E39" s="9">
        <f t="shared" si="14"/>
        <v>0.27460695311516242</v>
      </c>
      <c r="F39" s="9">
        <f t="shared" si="15"/>
        <v>0.52302074796230469</v>
      </c>
      <c r="G39" s="9">
        <f t="shared" si="16"/>
        <v>1.0482414244031955</v>
      </c>
      <c r="H39" s="9">
        <f t="shared" si="17"/>
        <v>4.941387755756014</v>
      </c>
      <c r="I39" s="9">
        <f t="shared" si="18"/>
        <v>3.6415683894960522</v>
      </c>
      <c r="J39" s="9">
        <f t="shared" si="19"/>
        <v>1.9119700392307808</v>
      </c>
      <c r="K39" s="11">
        <f t="shared" si="20"/>
        <v>0.21008403361344538</v>
      </c>
      <c r="L39" s="11">
        <f t="shared" si="21"/>
        <v>0.28409090909090912</v>
      </c>
      <c r="M39" s="11">
        <f t="shared" si="22"/>
        <v>0.53475935828876997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-0.26309731476450582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0.22819956859749246</v>
      </c>
      <c r="Q39" s="11">
        <f>2*'OddsRatio_working_3-way'!K39*'OddsRatio_working_3-way'!L39*'OddsRatio_working_3-way'!M39</f>
        <v>6.3832047160137753E-2</v>
      </c>
      <c r="R39" s="11">
        <f t="shared" si="23"/>
        <v>0</v>
      </c>
      <c r="S39" s="11">
        <f t="shared" si="24"/>
        <v>-0.86735802986720045</v>
      </c>
      <c r="T39" s="11">
        <f t="shared" si="25"/>
        <v>-0.24261763073208403</v>
      </c>
      <c r="U39" s="11">
        <f>'OddsRatio_working_3-way'!S39-'OddsRatio_working_3-way'!R39^2/3</f>
        <v>-0.86735802986720045</v>
      </c>
      <c r="V39" s="11">
        <f>'OddsRatio_working_3-way'!S39*'OddsRatio_working_3-way'!R39/3-2*'OddsRatio_working_3-way'!R39^3/27-'OddsRatio_working_3-way'!T39</f>
        <v>0.24261763073208403</v>
      </c>
      <c r="W39" s="11">
        <f>'OddsRatio_working_3-way'!V39^2+4*'OddsRatio_working_3-way'!U39^3/27</f>
        <v>-3.780662270900504E-2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0.15545894751593983</v>
      </c>
      <c r="Y39" s="11">
        <f>IF('OddsRatio_working_3-way'!W39&gt;=0,IF('OddsRatio_working_3-way'!V39+SQRT('OddsRatio_working_3-way'!W39)&gt;0,0,PI()),ACOS('OddsRatio_working_3-way'!V39/(2*'OddsRatio_working_3-way'!X39)))</f>
        <v>0.67560777835575314</v>
      </c>
      <c r="Z39" s="11">
        <f>'OddsRatio_working_3-way'!X39^(1/3)*COS('OddsRatio_working_3-way'!Y39/3)</f>
        <v>0.52412071220159773</v>
      </c>
      <c r="AA39" s="11">
        <f>'OddsRatio_working_3-way'!X39^(1/3)*COS(('OddsRatio_working_3-way'!Y39+2*PI())/3)</f>
        <v>-0.36604408919289155</v>
      </c>
      <c r="AB39" s="11">
        <f>'OddsRatio_working_3-way'!X39^(1/3)*COS(('OddsRatio_working_3-way'!Y39+4*PI())/3)</f>
        <v>-0.15807662300870629</v>
      </c>
      <c r="AC39" s="11">
        <f>'OddsRatio_working_3-way'!X39^(1/3)*SIN('OddsRatio_working_3-way'!Y39/3)</f>
        <v>0.12007007258412375</v>
      </c>
      <c r="AD39" s="11">
        <f>'OddsRatio_working_3-way'!X39^(1/3)*SIN(('OddsRatio_working_3-way'!Y39+2*PI())/3)</f>
        <v>0.39386681512411431</v>
      </c>
      <c r="AE39" s="11">
        <f>'OddsRatio_working_3-way'!X39^(1/3)*SIN(('OddsRatio_working_3-way'!Y39+4*PI())/3)</f>
        <v>-0.5139368877082382</v>
      </c>
      <c r="AF39" s="11">
        <f>-'OddsRatio_working_3-way'!U39/(3*'OddsRatio_working_3-way'!X39^(1/3))*COS(('OddsRatio_working_3-way'!Y39)/3)</f>
        <v>0.52412071220159773</v>
      </c>
      <c r="AG39" s="11">
        <f>-'OddsRatio_working_3-way'!U39/(3*'OddsRatio_working_3-way'!X39^(1/3))*COS(('OddsRatio_working_3-way'!Y39+2*PI())/3)</f>
        <v>-0.36604408919289155</v>
      </c>
      <c r="AH39" s="11">
        <f>-'OddsRatio_working_3-way'!U39/(3*'OddsRatio_working_3-way'!X39^(1/3))*COS(('OddsRatio_working_3-way'!Y39+4*PI())/3)</f>
        <v>-0.15807662300870629</v>
      </c>
      <c r="AI39" s="11">
        <f>'OddsRatio_working_3-way'!U39/(3*'OddsRatio_working_3-way'!X39^(1/3))*SIN(('OddsRatio_working_3-way'!Y39)/3)</f>
        <v>-0.12007007258412375</v>
      </c>
      <c r="AJ39" s="11">
        <f>'OddsRatio_working_3-way'!U39/(3*'OddsRatio_working_3-way'!X39^(1/3))*SIN(('OddsRatio_working_3-way'!Y39+2*PI())/3)</f>
        <v>-0.39386681512411431</v>
      </c>
      <c r="AK39" s="11">
        <f>'OddsRatio_working_3-way'!U39/(3*'OddsRatio_working_3-way'!X39^(1/3))*SIN(('OddsRatio_working_3-way'!Y39+4*PI())/3)</f>
        <v>0.5139368877082382</v>
      </c>
      <c r="AL39" s="11">
        <f>'OddsRatio_working_3-way'!Z39+'OddsRatio_working_3-way'!AF39</f>
        <v>1.0482414244031955</v>
      </c>
      <c r="AM39" s="11">
        <f>'OddsRatio_working_3-way'!AA39+'OddsRatio_working_3-way'!AG39</f>
        <v>-0.73208817838578311</v>
      </c>
      <c r="AN39" s="11">
        <f>'OddsRatio_working_3-way'!AB39+'OddsRatio_working_3-way'!AH39</f>
        <v>-0.31615324601741257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1.0482414244031955</v>
      </c>
      <c r="AS39" s="11">
        <f>IF(('OddsRatio_working_3-way'!X39=0),IF(Q39&gt;0,-Q39^(1/3),(-Q39)^(1/3)),'OddsRatio_working_3-way'!AM39-'OddsRatio_working_3-way'!R39/3)</f>
        <v>-0.73208817838578311</v>
      </c>
      <c r="AT39" s="11">
        <f>IF(('OddsRatio_working_3-way'!X39=0),IF(Q39&gt;0,-Q39^(1/3),(-Q39)^(1/3)),'OddsRatio_working_3-way'!AN39-'OddsRatio_working_3-way'!R39/3)</f>
        <v>-0.31615324601741257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2.67</v>
      </c>
      <c r="B40" s="4">
        <f>IF('True_Odds_Calculator_3-way'!B41="","",'True_Odds_Calculator_3-way'!B41)</f>
        <v>3.3</v>
      </c>
      <c r="C40" s="4">
        <f>IF('True_Odds_Calculator_3-way'!C41="","",'True_Odds_Calculator_3-way'!C41)</f>
        <v>2.86</v>
      </c>
      <c r="D40" s="9">
        <f t="shared" si="13"/>
        <v>0.36504586155563773</v>
      </c>
      <c r="E40" s="9">
        <f t="shared" si="14"/>
        <v>0.29450259549123509</v>
      </c>
      <c r="F40" s="9">
        <f t="shared" si="15"/>
        <v>0.34045154295312713</v>
      </c>
      <c r="G40" s="9">
        <f t="shared" si="16"/>
        <v>1.0415460055579091</v>
      </c>
      <c r="H40" s="9">
        <f t="shared" si="17"/>
        <v>2.739381829281708</v>
      </c>
      <c r="I40" s="9">
        <f t="shared" si="18"/>
        <v>3.3955558127831909</v>
      </c>
      <c r="J40" s="9">
        <f t="shared" si="19"/>
        <v>2.9372755703377105</v>
      </c>
      <c r="K40" s="11">
        <f t="shared" si="20"/>
        <v>0.37453183520599254</v>
      </c>
      <c r="L40" s="11">
        <f t="shared" si="21"/>
        <v>0.30303030303030304</v>
      </c>
      <c r="M40" s="11">
        <f t="shared" si="22"/>
        <v>0.34965034965034969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-0.28350845613358377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0.23135416393843361</v>
      </c>
      <c r="Q40" s="11">
        <f>2*'OddsRatio_working_3-way'!K40*'OddsRatio_working_3-way'!L40*'OddsRatio_working_3-way'!M40</f>
        <v>7.9366780081795429E-2</v>
      </c>
      <c r="R40" s="11">
        <f t="shared" si="23"/>
        <v>0</v>
      </c>
      <c r="S40" s="11">
        <f t="shared" si="24"/>
        <v>-0.81603972979706796</v>
      </c>
      <c r="T40" s="11">
        <f t="shared" si="25"/>
        <v>-0.27994501879830813</v>
      </c>
      <c r="U40" s="11">
        <f>'OddsRatio_working_3-way'!S40-'OddsRatio_working_3-way'!R40^2/3</f>
        <v>-0.81603972979706796</v>
      </c>
      <c r="V40" s="11">
        <f>'OddsRatio_working_3-way'!S40*'OddsRatio_working_3-way'!R40/3-2*'OddsRatio_working_3-way'!R40^3/27-'OddsRatio_working_3-way'!T40</f>
        <v>0.27994501879830813</v>
      </c>
      <c r="W40" s="11">
        <f>'OddsRatio_working_3-way'!V40^2+4*'OddsRatio_working_3-way'!U40^3/27</f>
        <v>-2.1371364997029435E-3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0.1418682047268591</v>
      </c>
      <c r="Y40" s="11">
        <f>IF('OddsRatio_working_3-way'!W40&gt;=0,IF('OddsRatio_working_3-way'!V40+SQRT('OddsRatio_working_3-way'!W40)&gt;0,0,PI()),ACOS('OddsRatio_working_3-way'!V40/(2*'OddsRatio_working_3-way'!X40)))</f>
        <v>0.16365961324839784</v>
      </c>
      <c r="Z40" s="11">
        <f>'OddsRatio_working_3-way'!X40^(1/3)*COS('OddsRatio_working_3-way'!Y40/3)</f>
        <v>0.52077300277895455</v>
      </c>
      <c r="AA40" s="11">
        <f>'OddsRatio_working_3-way'!X40^(1/3)*COS(('OddsRatio_working_3-way'!Y40+2*PI())/3)</f>
        <v>-0.28501457747573072</v>
      </c>
      <c r="AB40" s="11">
        <f>'OddsRatio_working_3-way'!X40^(1/3)*COS(('OddsRatio_working_3-way'!Y40+4*PI())/3)</f>
        <v>-0.23575842530322369</v>
      </c>
      <c r="AC40" s="11">
        <f>'OddsRatio_working_3-way'!X40^(1/3)*SIN('OddsRatio_working_3-way'!Y40/3)</f>
        <v>2.8438052716042096E-2</v>
      </c>
      <c r="AD40" s="11">
        <f>'OddsRatio_working_3-way'!X40^(1/3)*SIN(('OddsRatio_working_3-way'!Y40+2*PI())/3)</f>
        <v>0.43678362365365764</v>
      </c>
      <c r="AE40" s="11">
        <f>'OddsRatio_working_3-way'!X40^(1/3)*SIN(('OddsRatio_working_3-way'!Y40+4*PI())/3)</f>
        <v>-0.46522167636969974</v>
      </c>
      <c r="AF40" s="11">
        <f>-'OddsRatio_working_3-way'!U40/(3*'OddsRatio_working_3-way'!X40^(1/3))*COS(('OddsRatio_working_3-way'!Y40)/3)</f>
        <v>0.52077300277895455</v>
      </c>
      <c r="AG40" s="11">
        <f>-'OddsRatio_working_3-way'!U40/(3*'OddsRatio_working_3-way'!X40^(1/3))*COS(('OddsRatio_working_3-way'!Y40+2*PI())/3)</f>
        <v>-0.28501457747573072</v>
      </c>
      <c r="AH40" s="11">
        <f>-'OddsRatio_working_3-way'!U40/(3*'OddsRatio_working_3-way'!X40^(1/3))*COS(('OddsRatio_working_3-way'!Y40+4*PI())/3)</f>
        <v>-0.23575842530322369</v>
      </c>
      <c r="AI40" s="11">
        <f>'OddsRatio_working_3-way'!U40/(3*'OddsRatio_working_3-way'!X40^(1/3))*SIN(('OddsRatio_working_3-way'!Y40)/3)</f>
        <v>-2.8438052716042096E-2</v>
      </c>
      <c r="AJ40" s="11">
        <f>'OddsRatio_working_3-way'!U40/(3*'OddsRatio_working_3-way'!X40^(1/3))*SIN(('OddsRatio_working_3-way'!Y40+2*PI())/3)</f>
        <v>-0.43678362365365764</v>
      </c>
      <c r="AK40" s="11">
        <f>'OddsRatio_working_3-way'!U40/(3*'OddsRatio_working_3-way'!X40^(1/3))*SIN(('OddsRatio_working_3-way'!Y40+4*PI())/3)</f>
        <v>0.46522167636969974</v>
      </c>
      <c r="AL40" s="11">
        <f>'OddsRatio_working_3-way'!Z40+'OddsRatio_working_3-way'!AF40</f>
        <v>1.0415460055579091</v>
      </c>
      <c r="AM40" s="11">
        <f>'OddsRatio_working_3-way'!AA40+'OddsRatio_working_3-way'!AG40</f>
        <v>-0.57002915495146145</v>
      </c>
      <c r="AN40" s="11">
        <f>'OddsRatio_working_3-way'!AB40+'OddsRatio_working_3-way'!AH40</f>
        <v>-0.47151685060644738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1.0415460055579091</v>
      </c>
      <c r="AS40" s="11">
        <f>IF(('OddsRatio_working_3-way'!X40=0),IF(Q40&gt;0,-Q40^(1/3),(-Q40)^(1/3)),'OddsRatio_working_3-way'!AM40-'OddsRatio_working_3-way'!R40/3)</f>
        <v>-0.57002915495146145</v>
      </c>
      <c r="AT40" s="11">
        <f>IF(('OddsRatio_working_3-way'!X40=0),IF(Q40&gt;0,-Q40^(1/3),(-Q40)^(1/3)),'OddsRatio_working_3-way'!AN40-'OddsRatio_working_3-way'!R40/3)</f>
        <v>-0.47151685060644738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2.0499999999999998</v>
      </c>
      <c r="B41" s="4">
        <f>IF('True_Odds_Calculator_3-way'!B42="","",'True_Odds_Calculator_3-way'!B42)</f>
        <v>3.47</v>
      </c>
      <c r="C41" s="4">
        <f>IF('True_Odds_Calculator_3-way'!C42="","",'True_Odds_Calculator_3-way'!C42)</f>
        <v>3.96</v>
      </c>
      <c r="D41" s="9">
        <f t="shared" si="13"/>
        <v>0.47667256687438958</v>
      </c>
      <c r="E41" s="9">
        <f t="shared" si="14"/>
        <v>0.27912510715540162</v>
      </c>
      <c r="F41" s="9">
        <f t="shared" si="15"/>
        <v>0.24420232597020888</v>
      </c>
      <c r="G41" s="9">
        <f t="shared" si="16"/>
        <v>1.0455963145422338</v>
      </c>
      <c r="H41" s="9">
        <f t="shared" si="17"/>
        <v>2.0978761302693449</v>
      </c>
      <c r="I41" s="9">
        <f t="shared" si="18"/>
        <v>3.5826228969193181</v>
      </c>
      <c r="J41" s="9">
        <f t="shared" si="19"/>
        <v>4.0949650910450117</v>
      </c>
      <c r="K41" s="11">
        <f t="shared" si="20"/>
        <v>0.48780487804878053</v>
      </c>
      <c r="L41" s="11">
        <f t="shared" si="21"/>
        <v>0.28818443804034583</v>
      </c>
      <c r="M41" s="11">
        <f t="shared" si="22"/>
        <v>0.25252525252525254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-0.27252066599785729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0.2300363585244446</v>
      </c>
      <c r="Q41" s="11">
        <f>2*'OddsRatio_working_3-way'!K41*'OddsRatio_working_3-way'!L41*'OddsRatio_working_3-way'!M41</f>
        <v>7.099887608779154E-2</v>
      </c>
      <c r="R41" s="11">
        <f t="shared" si="23"/>
        <v>0</v>
      </c>
      <c r="S41" s="11">
        <f t="shared" si="24"/>
        <v>-0.84410610726400204</v>
      </c>
      <c r="T41" s="11">
        <f t="shared" si="25"/>
        <v>-0.26052657631604997</v>
      </c>
      <c r="U41" s="11">
        <f>'OddsRatio_working_3-way'!S41-'OddsRatio_working_3-way'!R41^2/3</f>
        <v>-0.84410610726400204</v>
      </c>
      <c r="V41" s="11">
        <f>'OddsRatio_working_3-way'!S41*'OddsRatio_working_3-way'!R41/3-2*'OddsRatio_working_3-way'!R41^3/27-'OddsRatio_working_3-way'!T41</f>
        <v>0.26052657631604997</v>
      </c>
      <c r="W41" s="11">
        <f>'OddsRatio_working_3-way'!V41^2+4*'OddsRatio_working_3-way'!U41^3/27</f>
        <v>-2.1227882970872025E-2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0.14924977381711055</v>
      </c>
      <c r="Y41" s="11">
        <f>IF('OddsRatio_working_3-way'!W41&gt;=0,IF('OddsRatio_working_3-way'!V41+SQRT('OddsRatio_working_3-way'!W41)&gt;0,0,PI()),ACOS('OddsRatio_working_3-way'!V41/(2*'OddsRatio_working_3-way'!X41)))</f>
        <v>0.50991259594719995</v>
      </c>
      <c r="Z41" s="11">
        <f>'OddsRatio_working_3-way'!X41^(1/3)*COS('OddsRatio_working_3-way'!Y41/3)</f>
        <v>0.52279815727111689</v>
      </c>
      <c r="AA41" s="11">
        <f>'OddsRatio_working_3-way'!X41^(1/3)*COS(('OddsRatio_working_3-way'!Y41+2*PI())/3)</f>
        <v>-0.33910423857647803</v>
      </c>
      <c r="AB41" s="11">
        <f>'OddsRatio_working_3-way'!X41^(1/3)*COS(('OddsRatio_working_3-way'!Y41+4*PI())/3)</f>
        <v>-0.18369391869463919</v>
      </c>
      <c r="AC41" s="11">
        <f>'OddsRatio_working_3-way'!X41^(1/3)*SIN('OddsRatio_working_3-way'!Y41/3)</f>
        <v>8.9726190018625765E-2</v>
      </c>
      <c r="AD41" s="11">
        <f>'OddsRatio_working_3-way'!X41^(1/3)*SIN(('OddsRatio_working_3-way'!Y41+2*PI())/3)</f>
        <v>0.4078933902391666</v>
      </c>
      <c r="AE41" s="11">
        <f>'OddsRatio_working_3-way'!X41^(1/3)*SIN(('OddsRatio_working_3-way'!Y41+4*PI())/3)</f>
        <v>-0.49761958025779218</v>
      </c>
      <c r="AF41" s="11">
        <f>-'OddsRatio_working_3-way'!U41/(3*'OddsRatio_working_3-way'!X41^(1/3))*COS(('OddsRatio_working_3-way'!Y41)/3)</f>
        <v>0.52279815727111689</v>
      </c>
      <c r="AG41" s="11">
        <f>-'OddsRatio_working_3-way'!U41/(3*'OddsRatio_working_3-way'!X41^(1/3))*COS(('OddsRatio_working_3-way'!Y41+2*PI())/3)</f>
        <v>-0.33910423857647803</v>
      </c>
      <c r="AH41" s="11">
        <f>-'OddsRatio_working_3-way'!U41/(3*'OddsRatio_working_3-way'!X41^(1/3))*COS(('OddsRatio_working_3-way'!Y41+4*PI())/3)</f>
        <v>-0.18369391869463919</v>
      </c>
      <c r="AI41" s="11">
        <f>'OddsRatio_working_3-way'!U41/(3*'OddsRatio_working_3-way'!X41^(1/3))*SIN(('OddsRatio_working_3-way'!Y41)/3)</f>
        <v>-8.9726190018625765E-2</v>
      </c>
      <c r="AJ41" s="11">
        <f>'OddsRatio_working_3-way'!U41/(3*'OddsRatio_working_3-way'!X41^(1/3))*SIN(('OddsRatio_working_3-way'!Y41+2*PI())/3)</f>
        <v>-0.4078933902391666</v>
      </c>
      <c r="AK41" s="11">
        <f>'OddsRatio_working_3-way'!U41/(3*'OddsRatio_working_3-way'!X41^(1/3))*SIN(('OddsRatio_working_3-way'!Y41+4*PI())/3)</f>
        <v>0.49761958025779218</v>
      </c>
      <c r="AL41" s="11">
        <f>'OddsRatio_working_3-way'!Z41+'OddsRatio_working_3-way'!AF41</f>
        <v>1.0455963145422338</v>
      </c>
      <c r="AM41" s="11">
        <f>'OddsRatio_working_3-way'!AA41+'OddsRatio_working_3-way'!AG41</f>
        <v>-0.67820847715295607</v>
      </c>
      <c r="AN41" s="11">
        <f>'OddsRatio_working_3-way'!AB41+'OddsRatio_working_3-way'!AH41</f>
        <v>-0.36738783738927838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1.0455963145422338</v>
      </c>
      <c r="AS41" s="11">
        <f>IF(('OddsRatio_working_3-way'!X41=0),IF(Q41&gt;0,-Q41^(1/3),(-Q41)^(1/3)),'OddsRatio_working_3-way'!AM41-'OddsRatio_working_3-way'!R41/3)</f>
        <v>-0.67820847715295607</v>
      </c>
      <c r="AT41" s="11">
        <f>IF(('OddsRatio_working_3-way'!X41=0),IF(Q41&gt;0,-Q41^(1/3),(-Q41)^(1/3)),'OddsRatio_working_3-way'!AN41-'OddsRatio_working_3-way'!R41/3)</f>
        <v>-0.36738783738927838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1.72</v>
      </c>
      <c r="B42" s="4">
        <f>IF('True_Odds_Calculator_3-way'!B43="","",'True_Odds_Calculator_3-way'!B43)</f>
        <v>3.99</v>
      </c>
      <c r="C42" s="4">
        <f>IF('True_Odds_Calculator_3-way'!C43="","",'True_Odds_Calculator_3-way'!C43)</f>
        <v>5.04</v>
      </c>
      <c r="D42" s="9">
        <f t="shared" si="13"/>
        <v>0.56871073690328033</v>
      </c>
      <c r="E42" s="9">
        <f t="shared" si="14"/>
        <v>0.24100371589705435</v>
      </c>
      <c r="F42" s="9">
        <f t="shared" si="15"/>
        <v>0.1902855471996652</v>
      </c>
      <c r="G42" s="9">
        <f t="shared" si="16"/>
        <v>1.0532821459883634</v>
      </c>
      <c r="H42" s="9">
        <f t="shared" si="17"/>
        <v>1.7583631451116217</v>
      </c>
      <c r="I42" s="9">
        <f t="shared" si="18"/>
        <v>4.1493136165052071</v>
      </c>
      <c r="J42" s="9">
        <f t="shared" si="19"/>
        <v>5.2552598697929875</v>
      </c>
      <c r="K42" s="11">
        <f t="shared" si="20"/>
        <v>0.58139534883720934</v>
      </c>
      <c r="L42" s="11">
        <f t="shared" si="21"/>
        <v>0.25062656641604009</v>
      </c>
      <c r="M42" s="11">
        <f t="shared" si="22"/>
        <v>0.1984126984126984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-0.25145088635209278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0.22406283334767335</v>
      </c>
      <c r="Q42" s="11">
        <f>2*'OddsRatio_working_3-way'!K42*'OddsRatio_working_3-way'!L42*'OddsRatio_working_3-way'!M42</f>
        <v>5.7822666670367319E-2</v>
      </c>
      <c r="R42" s="11">
        <f t="shared" si="23"/>
        <v>0</v>
      </c>
      <c r="S42" s="11">
        <f t="shared" si="24"/>
        <v>-0.89107991066665215</v>
      </c>
      <c r="T42" s="11">
        <f t="shared" si="25"/>
        <v>-0.22995610597849089</v>
      </c>
      <c r="U42" s="11">
        <f>'OddsRatio_working_3-way'!S42-'OddsRatio_working_3-way'!R42^2/3</f>
        <v>-0.89107991066665215</v>
      </c>
      <c r="V42" s="11">
        <f>'OddsRatio_working_3-way'!S42*'OddsRatio_working_3-way'!R42/3-2*'OddsRatio_working_3-way'!R42^3/27-'OddsRatio_working_3-way'!T42</f>
        <v>0.22995610597849089</v>
      </c>
      <c r="W42" s="11">
        <f>'OddsRatio_working_3-way'!V42^2+4*'OddsRatio_working_3-way'!U42^3/27</f>
        <v>-5.1940679212006548E-2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0.16187996315850633</v>
      </c>
      <c r="Y42" s="11">
        <f>IF('OddsRatio_working_3-way'!W42&gt;=0,IF('OddsRatio_working_3-way'!V42+SQRT('OddsRatio_working_3-way'!W42)&gt;0,0,PI()),ACOS('OddsRatio_working_3-way'!V42/(2*'OddsRatio_working_3-way'!X42)))</f>
        <v>0.78091839026122634</v>
      </c>
      <c r="Z42" s="11">
        <f>'OddsRatio_working_3-way'!X42^(1/3)*COS('OddsRatio_working_3-way'!Y42/3)</f>
        <v>0.52664107299418172</v>
      </c>
      <c r="AA42" s="11">
        <f>'OddsRatio_working_3-way'!X42^(1/3)*COS(('OddsRatio_working_3-way'!Y42+2*PI())/3)</f>
        <v>-0.38479836510509569</v>
      </c>
      <c r="AB42" s="11">
        <f>'OddsRatio_working_3-way'!X42^(1/3)*COS(('OddsRatio_working_3-way'!Y42+4*PI())/3)</f>
        <v>-0.14184270788908634</v>
      </c>
      <c r="AC42" s="11">
        <f>'OddsRatio_working_3-way'!X42^(1/3)*SIN('OddsRatio_working_3-way'!Y42/3)</f>
        <v>0.14027051409480559</v>
      </c>
      <c r="AD42" s="11">
        <f>'OddsRatio_working_3-way'!X42^(1/3)*SIN(('OddsRatio_working_3-way'!Y42+2*PI())/3)</f>
        <v>0.38594929084185342</v>
      </c>
      <c r="AE42" s="11">
        <f>'OddsRatio_working_3-way'!X42^(1/3)*SIN(('OddsRatio_working_3-way'!Y42+4*PI())/3)</f>
        <v>-0.52621980493665887</v>
      </c>
      <c r="AF42" s="11">
        <f>-'OddsRatio_working_3-way'!U42/(3*'OddsRatio_working_3-way'!X42^(1/3))*COS(('OddsRatio_working_3-way'!Y42)/3)</f>
        <v>0.52664107299418172</v>
      </c>
      <c r="AG42" s="11">
        <f>-'OddsRatio_working_3-way'!U42/(3*'OddsRatio_working_3-way'!X42^(1/3))*COS(('OddsRatio_working_3-way'!Y42+2*PI())/3)</f>
        <v>-0.38479836510509569</v>
      </c>
      <c r="AH42" s="11">
        <f>-'OddsRatio_working_3-way'!U42/(3*'OddsRatio_working_3-way'!X42^(1/3))*COS(('OddsRatio_working_3-way'!Y42+4*PI())/3)</f>
        <v>-0.14184270788908634</v>
      </c>
      <c r="AI42" s="11">
        <f>'OddsRatio_working_3-way'!U42/(3*'OddsRatio_working_3-way'!X42^(1/3))*SIN(('OddsRatio_working_3-way'!Y42)/3)</f>
        <v>-0.14027051409480559</v>
      </c>
      <c r="AJ42" s="11">
        <f>'OddsRatio_working_3-way'!U42/(3*'OddsRatio_working_3-way'!X42^(1/3))*SIN(('OddsRatio_working_3-way'!Y42+2*PI())/3)</f>
        <v>-0.38594929084185342</v>
      </c>
      <c r="AK42" s="11">
        <f>'OddsRatio_working_3-way'!U42/(3*'OddsRatio_working_3-way'!X42^(1/3))*SIN(('OddsRatio_working_3-way'!Y42+4*PI())/3)</f>
        <v>0.52621980493665887</v>
      </c>
      <c r="AL42" s="11">
        <f>'OddsRatio_working_3-way'!Z42+'OddsRatio_working_3-way'!AF42</f>
        <v>1.0532821459883634</v>
      </c>
      <c r="AM42" s="11">
        <f>'OddsRatio_working_3-way'!AA42+'OddsRatio_working_3-way'!AG42</f>
        <v>-0.76959673021019137</v>
      </c>
      <c r="AN42" s="11">
        <f>'OddsRatio_working_3-way'!AB42+'OddsRatio_working_3-way'!AH42</f>
        <v>-0.28368541577817269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1.0532821459883634</v>
      </c>
      <c r="AS42" s="11">
        <f>IF(('OddsRatio_working_3-way'!X42=0),IF(Q42&gt;0,-Q42^(1/3),(-Q42)^(1/3)),'OddsRatio_working_3-way'!AM42-'OddsRatio_working_3-way'!R42/3)</f>
        <v>-0.76959673021019137</v>
      </c>
      <c r="AT42" s="11">
        <f>IF(('OddsRatio_working_3-way'!X42=0),IF(Q42&gt;0,-Q42^(1/3),(-Q42)^(1/3)),'OddsRatio_working_3-way'!AN42-'OddsRatio_working_3-way'!R42/3)</f>
        <v>-0.28368541577817269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5.12</v>
      </c>
      <c r="B43" s="4">
        <f>IF('True_Odds_Calculator_3-way'!B44="","",'True_Odds_Calculator_3-way'!B44)</f>
        <v>3.89</v>
      </c>
      <c r="C43" s="4">
        <f>IF('True_Odds_Calculator_3-way'!C44="","",'True_Odds_Calculator_3-way'!C44)</f>
        <v>1.73</v>
      </c>
      <c r="D43" s="9">
        <f t="shared" si="13"/>
        <v>0.18731189305539989</v>
      </c>
      <c r="E43" s="9">
        <f t="shared" si="14"/>
        <v>0.24731655402385069</v>
      </c>
      <c r="F43" s="9">
        <f t="shared" si="15"/>
        <v>0.56537155292074959</v>
      </c>
      <c r="G43" s="9">
        <f t="shared" si="16"/>
        <v>1.0530799281982888</v>
      </c>
      <c r="H43" s="9">
        <f t="shared" si="17"/>
        <v>5.3386893041769499</v>
      </c>
      <c r="I43" s="9">
        <f t="shared" si="18"/>
        <v>4.0434009924930541</v>
      </c>
      <c r="J43" s="9">
        <f t="shared" si="19"/>
        <v>1.7687483475847503</v>
      </c>
      <c r="K43" s="11">
        <f t="shared" si="20"/>
        <v>0.1953125</v>
      </c>
      <c r="L43" s="11">
        <f t="shared" si="21"/>
        <v>0.25706940874035988</v>
      </c>
      <c r="M43" s="11">
        <f t="shared" si="22"/>
        <v>0.5780346820809249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-0.2522622433020788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0.22463389898509592</v>
      </c>
      <c r="Q43" s="11">
        <f>2*'OddsRatio_working_3-way'!K43*'OddsRatio_working_3-way'!L43*'OddsRatio_working_3-way'!M43</f>
        <v>5.8044935138267681E-2</v>
      </c>
      <c r="R43" s="11">
        <f t="shared" si="23"/>
        <v>0</v>
      </c>
      <c r="S43" s="11">
        <f t="shared" si="24"/>
        <v>-0.89047768720625187</v>
      </c>
      <c r="T43" s="11">
        <f t="shared" si="25"/>
        <v>-0.23009759359334672</v>
      </c>
      <c r="U43" s="11">
        <f>'OddsRatio_working_3-way'!S43-'OddsRatio_working_3-way'!R43^2/3</f>
        <v>-0.89047768720625187</v>
      </c>
      <c r="V43" s="11">
        <f>'OddsRatio_working_3-way'!S43*'OddsRatio_working_3-way'!R43/3-2*'OddsRatio_working_3-way'!R43^3/27-'OddsRatio_working_3-way'!T43</f>
        <v>0.23009759359334672</v>
      </c>
      <c r="W43" s="11">
        <f>'OddsRatio_working_3-way'!V43^2+4*'OddsRatio_working_3-way'!U43^3/27</f>
        <v>-5.1663206677565313E-2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0.16171588454370697</v>
      </c>
      <c r="Y43" s="11">
        <f>IF('OddsRatio_working_3-way'!W43&gt;=0,IF('OddsRatio_working_3-way'!V43+SQRT('OddsRatio_working_3-way'!W43)&gt;0,0,PI()),ACOS('OddsRatio_working_3-way'!V43/(2*'OddsRatio_working_3-way'!X43)))</f>
        <v>0.77927183160891145</v>
      </c>
      <c r="Z43" s="11">
        <f>'OddsRatio_working_3-way'!X43^(1/3)*COS('OddsRatio_working_3-way'!Y43/3)</f>
        <v>0.52653996409914439</v>
      </c>
      <c r="AA43" s="11">
        <f>'OddsRatio_working_3-way'!X43^(1/3)*COS(('OddsRatio_working_3-way'!Y43+2*PI())/3)</f>
        <v>-0.38445649720871322</v>
      </c>
      <c r="AB43" s="11">
        <f>'OddsRatio_working_3-way'!X43^(1/3)*COS(('OddsRatio_working_3-way'!Y43+4*PI())/3)</f>
        <v>-0.14208346689043136</v>
      </c>
      <c r="AC43" s="11">
        <f>'OddsRatio_working_3-way'!X43^(1/3)*SIN('OddsRatio_working_3-way'!Y43/3)</f>
        <v>0.1399341342985656</v>
      </c>
      <c r="AD43" s="11">
        <f>'OddsRatio_working_3-way'!X43^(1/3)*SIN(('OddsRatio_working_3-way'!Y43+2*PI())/3)</f>
        <v>0.38602991786832269</v>
      </c>
      <c r="AE43" s="11">
        <f>'OddsRatio_working_3-way'!X43^(1/3)*SIN(('OddsRatio_working_3-way'!Y43+4*PI())/3)</f>
        <v>-0.52596405216688813</v>
      </c>
      <c r="AF43" s="11">
        <f>-'OddsRatio_working_3-way'!U43/(3*'OddsRatio_working_3-way'!X43^(1/3))*COS(('OddsRatio_working_3-way'!Y43)/3)</f>
        <v>0.52653996409914439</v>
      </c>
      <c r="AG43" s="11">
        <f>-'OddsRatio_working_3-way'!U43/(3*'OddsRatio_working_3-way'!X43^(1/3))*COS(('OddsRatio_working_3-way'!Y43+2*PI())/3)</f>
        <v>-0.38445649720871322</v>
      </c>
      <c r="AH43" s="11">
        <f>-'OddsRatio_working_3-way'!U43/(3*'OddsRatio_working_3-way'!X43^(1/3))*COS(('OddsRatio_working_3-way'!Y43+4*PI())/3)</f>
        <v>-0.14208346689043136</v>
      </c>
      <c r="AI43" s="11">
        <f>'OddsRatio_working_3-way'!U43/(3*'OddsRatio_working_3-way'!X43^(1/3))*SIN(('OddsRatio_working_3-way'!Y43)/3)</f>
        <v>-0.1399341342985656</v>
      </c>
      <c r="AJ43" s="11">
        <f>'OddsRatio_working_3-way'!U43/(3*'OddsRatio_working_3-way'!X43^(1/3))*SIN(('OddsRatio_working_3-way'!Y43+2*PI())/3)</f>
        <v>-0.38602991786832269</v>
      </c>
      <c r="AK43" s="11">
        <f>'OddsRatio_working_3-way'!U43/(3*'OddsRatio_working_3-way'!X43^(1/3))*SIN(('OddsRatio_working_3-way'!Y43+4*PI())/3)</f>
        <v>0.52596405216688813</v>
      </c>
      <c r="AL43" s="11">
        <f>'OddsRatio_working_3-way'!Z43+'OddsRatio_working_3-way'!AF43</f>
        <v>1.0530799281982888</v>
      </c>
      <c r="AM43" s="11">
        <f>'OddsRatio_working_3-way'!AA43+'OddsRatio_working_3-way'!AG43</f>
        <v>-0.76891299441742644</v>
      </c>
      <c r="AN43" s="11">
        <f>'OddsRatio_working_3-way'!AB43+'OddsRatio_working_3-way'!AH43</f>
        <v>-0.28416693378086272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1.0530799281982888</v>
      </c>
      <c r="AS43" s="11">
        <f>IF(('OddsRatio_working_3-way'!X43=0),IF(Q43&gt;0,-Q43^(1/3),(-Q43)^(1/3)),'OddsRatio_working_3-way'!AM43-'OddsRatio_working_3-way'!R43/3)</f>
        <v>-0.76891299441742644</v>
      </c>
      <c r="AT43" s="11">
        <f>IF(('OddsRatio_working_3-way'!X43=0),IF(Q43&gt;0,-Q43^(1/3),(-Q43)^(1/3)),'OddsRatio_working_3-way'!AN43-'OddsRatio_working_3-way'!R43/3)</f>
        <v>-0.28416693378086272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3.48</v>
      </c>
      <c r="C44" s="4">
        <f>IF('True_Odds_Calculator_3-way'!C45="","",'True_Odds_Calculator_3-way'!C45)</f>
        <v>4.1399999999999997</v>
      </c>
      <c r="D44" s="9">
        <f t="shared" si="13"/>
        <v>0.48860114096022722</v>
      </c>
      <c r="E44" s="9">
        <f t="shared" si="14"/>
        <v>0.27810882669919612</v>
      </c>
      <c r="F44" s="9">
        <f t="shared" si="15"/>
        <v>0.23329003234057677</v>
      </c>
      <c r="G44" s="9">
        <f t="shared" si="16"/>
        <v>1.0466591585004124</v>
      </c>
      <c r="H44" s="9">
        <f t="shared" si="17"/>
        <v>2.0466591585004124</v>
      </c>
      <c r="I44" s="9">
        <f t="shared" si="18"/>
        <v>3.5957147130810232</v>
      </c>
      <c r="J44" s="9">
        <f t="shared" si="19"/>
        <v>4.2865097576912943</v>
      </c>
      <c r="K44" s="11">
        <f t="shared" si="20"/>
        <v>0.5</v>
      </c>
      <c r="L44" s="11">
        <f t="shared" si="21"/>
        <v>0.28735632183908044</v>
      </c>
      <c r="M44" s="11">
        <f t="shared" si="22"/>
        <v>0.24154589371980678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-0.27025376200788498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0.22974623799211502</v>
      </c>
      <c r="Q44" s="11">
        <f>2*'OddsRatio_working_3-way'!K44*'OddsRatio_working_3-way'!L44*'OddsRatio_working_3-way'!M44</f>
        <v>6.9409739574657112E-2</v>
      </c>
      <c r="R44" s="11">
        <f t="shared" si="23"/>
        <v>0</v>
      </c>
      <c r="S44" s="11">
        <f t="shared" si="24"/>
        <v>-0.85011300595849582</v>
      </c>
      <c r="T44" s="11">
        <f t="shared" si="25"/>
        <v>-0.25683172385453046</v>
      </c>
      <c r="U44" s="11">
        <f>'OddsRatio_working_3-way'!S44-'OddsRatio_working_3-way'!R44^2/3</f>
        <v>-0.85011300595849582</v>
      </c>
      <c r="V44" s="11">
        <f>'OddsRatio_working_3-way'!S44*'OddsRatio_working_3-way'!R44/3-2*'OddsRatio_working_3-way'!R44^3/27-'OddsRatio_working_3-way'!T44</f>
        <v>0.25683172385453046</v>
      </c>
      <c r="W44" s="11">
        <f>'OddsRatio_working_3-way'!V44^2+4*'OddsRatio_working_3-way'!U44^3/27</f>
        <v>-2.5055239396853446E-2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0.15084576044336084</v>
      </c>
      <c r="Y44" s="11">
        <f>IF('OddsRatio_working_3-way'!W44&gt;=0,IF('OddsRatio_working_3-way'!V44+SQRT('OddsRatio_working_3-way'!W44)&gt;0,0,PI()),ACOS('OddsRatio_working_3-way'!V44/(2*'OddsRatio_working_3-way'!X44)))</f>
        <v>0.55232734387965832</v>
      </c>
      <c r="Z44" s="11">
        <f>'OddsRatio_working_3-way'!X44^(1/3)*COS('OddsRatio_working_3-way'!Y44/3)</f>
        <v>0.52332957925020629</v>
      </c>
      <c r="AA44" s="11">
        <f>'OddsRatio_working_3-way'!X44^(1/3)*COS(('OddsRatio_working_3-way'!Y44+2*PI())/3)</f>
        <v>-0.34606185770791947</v>
      </c>
      <c r="AB44" s="11">
        <f>'OddsRatio_working_3-way'!X44^(1/3)*COS(('OddsRatio_working_3-way'!Y44+4*PI())/3)</f>
        <v>-0.17726772154228698</v>
      </c>
      <c r="AC44" s="11">
        <f>'OddsRatio_working_3-way'!X44^(1/3)*SIN('OddsRatio_working_3-way'!Y44/3)</f>
        <v>9.745333995285832E-2</v>
      </c>
      <c r="AD44" s="11">
        <f>'OddsRatio_working_3-way'!X44^(1/3)*SIN(('OddsRatio_working_3-way'!Y44+2*PI())/3)</f>
        <v>0.40449004020607116</v>
      </c>
      <c r="AE44" s="11">
        <f>'OddsRatio_working_3-way'!X44^(1/3)*SIN(('OddsRatio_working_3-way'!Y44+4*PI())/3)</f>
        <v>-0.50194338015892936</v>
      </c>
      <c r="AF44" s="11">
        <f>-'OddsRatio_working_3-way'!U44/(3*'OddsRatio_working_3-way'!X44^(1/3))*COS(('OddsRatio_working_3-way'!Y44)/3)</f>
        <v>0.52332957925020618</v>
      </c>
      <c r="AG44" s="11">
        <f>-'OddsRatio_working_3-way'!U44/(3*'OddsRatio_working_3-way'!X44^(1/3))*COS(('OddsRatio_working_3-way'!Y44+2*PI())/3)</f>
        <v>-0.34606185770791936</v>
      </c>
      <c r="AH44" s="11">
        <f>-'OddsRatio_working_3-way'!U44/(3*'OddsRatio_working_3-way'!X44^(1/3))*COS(('OddsRatio_working_3-way'!Y44+4*PI())/3)</f>
        <v>-0.17726772154228693</v>
      </c>
      <c r="AI44" s="11">
        <f>'OddsRatio_working_3-way'!U44/(3*'OddsRatio_working_3-way'!X44^(1/3))*SIN(('OddsRatio_working_3-way'!Y44)/3)</f>
        <v>-9.7453339952858306E-2</v>
      </c>
      <c r="AJ44" s="11">
        <f>'OddsRatio_working_3-way'!U44/(3*'OddsRatio_working_3-way'!X44^(1/3))*SIN(('OddsRatio_working_3-way'!Y44+2*PI())/3)</f>
        <v>-0.40449004020607104</v>
      </c>
      <c r="AK44" s="11">
        <f>'OddsRatio_working_3-way'!U44/(3*'OddsRatio_working_3-way'!X44^(1/3))*SIN(('OddsRatio_working_3-way'!Y44+4*PI())/3)</f>
        <v>0.50194338015892936</v>
      </c>
      <c r="AL44" s="11">
        <f>'OddsRatio_working_3-way'!Z44+'OddsRatio_working_3-way'!AF44</f>
        <v>1.0466591585004124</v>
      </c>
      <c r="AM44" s="11">
        <f>'OddsRatio_working_3-way'!AA44+'OddsRatio_working_3-way'!AG44</f>
        <v>-0.69212371541583884</v>
      </c>
      <c r="AN44" s="11">
        <f>'OddsRatio_working_3-way'!AB44+'OddsRatio_working_3-way'!AH44</f>
        <v>-0.35453544308457391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1.0466591585004124</v>
      </c>
      <c r="AS44" s="11">
        <f>IF(('OddsRatio_working_3-way'!X44=0),IF(Q44&gt;0,-Q44^(1/3),(-Q44)^(1/3)),'OddsRatio_working_3-way'!AM44-'OddsRatio_working_3-way'!R44/3)</f>
        <v>-0.69212371541583884</v>
      </c>
      <c r="AT44" s="11">
        <f>IF(('OddsRatio_working_3-way'!X44=0),IF(Q44&gt;0,-Q44^(1/3),(-Q44)^(1/3)),'OddsRatio_working_3-way'!AN44-'OddsRatio_working_3-way'!R44/3)</f>
        <v>-0.35453544308457391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1.88</v>
      </c>
      <c r="B45" s="4">
        <f>IF('True_Odds_Calculator_3-way'!B46="","",'True_Odds_Calculator_3-way'!B46)</f>
        <v>3.46</v>
      </c>
      <c r="C45" s="4">
        <f>IF('True_Odds_Calculator_3-way'!C46="","",'True_Odds_Calculator_3-way'!C46)</f>
        <v>4.7699999999999996</v>
      </c>
      <c r="D45" s="9">
        <f t="shared" si="13"/>
        <v>0.51953828030190108</v>
      </c>
      <c r="E45" s="9">
        <f t="shared" si="14"/>
        <v>0.27892468648123692</v>
      </c>
      <c r="F45" s="9">
        <f t="shared" si="15"/>
        <v>0.20153703321686206</v>
      </c>
      <c r="G45" s="9">
        <f t="shared" si="16"/>
        <v>1.0508931634689018</v>
      </c>
      <c r="H45" s="9">
        <f t="shared" si="17"/>
        <v>1.9247859838526336</v>
      </c>
      <c r="I45" s="9">
        <f t="shared" si="18"/>
        <v>3.585197182133498</v>
      </c>
      <c r="J45" s="9">
        <f t="shared" si="19"/>
        <v>4.961867226277759</v>
      </c>
      <c r="K45" s="11">
        <f t="shared" si="20"/>
        <v>0.53191489361702127</v>
      </c>
      <c r="L45" s="11">
        <f t="shared" si="21"/>
        <v>0.28901734104046245</v>
      </c>
      <c r="M45" s="11">
        <f t="shared" si="22"/>
        <v>0.20964360587002098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-0.26303091901558517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0.22914863450618761</v>
      </c>
      <c r="Q45" s="11">
        <f>2*'OddsRatio_working_3-way'!K45*'OddsRatio_working_3-way'!L45*'OddsRatio_working_3-way'!M45</f>
        <v>6.4458125036902292E-2</v>
      </c>
      <c r="R45" s="11">
        <f t="shared" si="23"/>
        <v>0</v>
      </c>
      <c r="S45" s="11">
        <f t="shared" si="24"/>
        <v>-0.87118516470913454</v>
      </c>
      <c r="T45" s="11">
        <f t="shared" si="25"/>
        <v>-0.24505911806164127</v>
      </c>
      <c r="U45" s="11">
        <f>'OddsRatio_working_3-way'!S45-'OddsRatio_working_3-way'!R45^2/3</f>
        <v>-0.87118516470913454</v>
      </c>
      <c r="V45" s="11">
        <f>'OddsRatio_working_3-way'!S45*'OddsRatio_working_3-way'!R45/3-2*'OddsRatio_working_3-way'!R45^3/27-'OddsRatio_working_3-way'!T45</f>
        <v>0.24505911806164127</v>
      </c>
      <c r="W45" s="11">
        <f>'OddsRatio_working_3-way'!V45^2+4*'OddsRatio_working_3-way'!U45^3/27</f>
        <v>-3.7901261427575689E-2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0.15648900342574004</v>
      </c>
      <c r="Y45" s="11">
        <f>IF('OddsRatio_working_3-way'!W45&gt;=0,IF('OddsRatio_working_3-way'!V45+SQRT('OddsRatio_working_3-way'!W45)&gt;0,0,PI()),ACOS('OddsRatio_working_3-way'!V45/(2*'OddsRatio_working_3-way'!X45)))</f>
        <v>0.67133573070891339</v>
      </c>
      <c r="Z45" s="11">
        <f>'OddsRatio_working_3-way'!X45^(1/3)*COS('OddsRatio_working_3-way'!Y45/3)</f>
        <v>0.52544658173445091</v>
      </c>
      <c r="AA45" s="11">
        <f>'OddsRatio_working_3-way'!X45^(1/3)*COS(('OddsRatio_working_3-way'!Y45+2*PI())/3)</f>
        <v>-0.36628828729444174</v>
      </c>
      <c r="AB45" s="11">
        <f>'OddsRatio_working_3-way'!X45^(1/3)*COS(('OddsRatio_working_3-way'!Y45+4*PI())/3)</f>
        <v>-0.15915829444000934</v>
      </c>
      <c r="AC45" s="11">
        <f>'OddsRatio_working_3-way'!X45^(1/3)*SIN('OddsRatio_working_3-way'!Y45/3)</f>
        <v>0.11958655713175206</v>
      </c>
      <c r="AD45" s="11">
        <f>'OddsRatio_working_3-way'!X45^(1/3)*SIN(('OddsRatio_working_3-way'!Y45+2*PI())/3)</f>
        <v>0.39525680954785497</v>
      </c>
      <c r="AE45" s="11">
        <f>'OddsRatio_working_3-way'!X45^(1/3)*SIN(('OddsRatio_working_3-way'!Y45+4*PI())/3)</f>
        <v>-0.51484336667960684</v>
      </c>
      <c r="AF45" s="11">
        <f>-'OddsRatio_working_3-way'!U45/(3*'OddsRatio_working_3-way'!X45^(1/3))*COS(('OddsRatio_working_3-way'!Y45)/3)</f>
        <v>0.52544658173445102</v>
      </c>
      <c r="AG45" s="11">
        <f>-'OddsRatio_working_3-way'!U45/(3*'OddsRatio_working_3-way'!X45^(1/3))*COS(('OddsRatio_working_3-way'!Y45+2*PI())/3)</f>
        <v>-0.36628828729444179</v>
      </c>
      <c r="AH45" s="11">
        <f>-'OddsRatio_working_3-way'!U45/(3*'OddsRatio_working_3-way'!X45^(1/3))*COS(('OddsRatio_working_3-way'!Y45+4*PI())/3)</f>
        <v>-0.15915829444000937</v>
      </c>
      <c r="AI45" s="11">
        <f>'OddsRatio_working_3-way'!U45/(3*'OddsRatio_working_3-way'!X45^(1/3))*SIN(('OddsRatio_working_3-way'!Y45)/3)</f>
        <v>-0.11958655713175209</v>
      </c>
      <c r="AJ45" s="11">
        <f>'OddsRatio_working_3-way'!U45/(3*'OddsRatio_working_3-way'!X45^(1/3))*SIN(('OddsRatio_working_3-way'!Y45+2*PI())/3)</f>
        <v>-0.39525680954785508</v>
      </c>
      <c r="AK45" s="11">
        <f>'OddsRatio_working_3-way'!U45/(3*'OddsRatio_working_3-way'!X45^(1/3))*SIN(('OddsRatio_working_3-way'!Y45+4*PI())/3)</f>
        <v>0.51484336667960695</v>
      </c>
      <c r="AL45" s="11">
        <f>'OddsRatio_working_3-way'!Z45+'OddsRatio_working_3-way'!AF45</f>
        <v>1.0508931634689018</v>
      </c>
      <c r="AM45" s="11">
        <f>'OddsRatio_working_3-way'!AA45+'OddsRatio_working_3-way'!AG45</f>
        <v>-0.73257657458888348</v>
      </c>
      <c r="AN45" s="11">
        <f>'OddsRatio_working_3-way'!AB45+'OddsRatio_working_3-way'!AH45</f>
        <v>-0.31831658888001868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1.0508931634689018</v>
      </c>
      <c r="AS45" s="11">
        <f>IF(('OddsRatio_working_3-way'!X45=0),IF(Q45&gt;0,-Q45^(1/3),(-Q45)^(1/3)),'OddsRatio_working_3-way'!AM45-'OddsRatio_working_3-way'!R45/3)</f>
        <v>-0.73257657458888348</v>
      </c>
      <c r="AT45" s="11">
        <f>IF(('OddsRatio_working_3-way'!X45=0),IF(Q45&gt;0,-Q45^(1/3),(-Q45)^(1/3)),'OddsRatio_working_3-way'!AN45-'OddsRatio_working_3-way'!R45/3)</f>
        <v>-0.31831658888001868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3.72</v>
      </c>
      <c r="B46" s="4">
        <f>IF('True_Odds_Calculator_3-way'!B47="","",'True_Odds_Calculator_3-way'!B47)</f>
        <v>3.29</v>
      </c>
      <c r="C46" s="4">
        <f>IF('True_Odds_Calculator_3-way'!C47="","",'True_Odds_Calculator_3-way'!C47)</f>
        <v>2.2000000000000002</v>
      </c>
      <c r="D46" s="9">
        <f t="shared" si="13"/>
        <v>0.26066165890564047</v>
      </c>
      <c r="E46" s="9">
        <f t="shared" si="14"/>
        <v>0.29516018620037154</v>
      </c>
      <c r="F46" s="9">
        <f t="shared" si="15"/>
        <v>0.44417815489398799</v>
      </c>
      <c r="G46" s="9">
        <f t="shared" si="16"/>
        <v>1.0427907492033799</v>
      </c>
      <c r="H46" s="9">
        <f t="shared" si="17"/>
        <v>3.8363908378331928</v>
      </c>
      <c r="I46" s="9">
        <f t="shared" si="18"/>
        <v>3.3879908156757397</v>
      </c>
      <c r="J46" s="9">
        <f t="shared" si="19"/>
        <v>2.2513488990440558</v>
      </c>
      <c r="K46" s="11">
        <f t="shared" si="20"/>
        <v>0.26881720430107525</v>
      </c>
      <c r="L46" s="11">
        <f t="shared" si="21"/>
        <v>0.303951367781155</v>
      </c>
      <c r="M46" s="11">
        <f t="shared" si="22"/>
        <v>0.45454545454545453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-0.2776029735535569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0.23063758478995261</v>
      </c>
      <c r="Q46" s="11">
        <f>2*'OddsRatio_working_3-way'!K46*'OddsRatio_working_3-way'!L46*'OddsRatio_working_3-way'!M46</f>
        <v>7.4279415391289086E-2</v>
      </c>
      <c r="R46" s="11">
        <f t="shared" si="23"/>
        <v>0</v>
      </c>
      <c r="S46" s="11">
        <f t="shared" si="24"/>
        <v>-0.83081813511430769</v>
      </c>
      <c r="T46" s="11">
        <f t="shared" si="25"/>
        <v>-0.26757427861974481</v>
      </c>
      <c r="U46" s="11">
        <f>'OddsRatio_working_3-way'!S46-'OddsRatio_working_3-way'!R46^2/3</f>
        <v>-0.83081813511430769</v>
      </c>
      <c r="V46" s="11">
        <f>'OddsRatio_working_3-way'!S46*'OddsRatio_working_3-way'!R46/3-2*'OddsRatio_working_3-way'!R46^3/27-'OddsRatio_working_3-way'!T46</f>
        <v>0.26757427861974481</v>
      </c>
      <c r="W46" s="11">
        <f>'OddsRatio_working_3-way'!V46^2+4*'OddsRatio_working_3-way'!U46^3/27</f>
        <v>-1.3363932392614575E-2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0.1457394309817108</v>
      </c>
      <c r="Y46" s="11">
        <f>IF('OddsRatio_working_3-way'!W46&gt;=0,IF('OddsRatio_working_3-way'!V46+SQRT('OddsRatio_working_3-way'!W46)&gt;0,0,PI()),ACOS('OddsRatio_working_3-way'!V46/(2*'OddsRatio_working_3-way'!X46)))</f>
        <v>0.40781745326139895</v>
      </c>
      <c r="Z46" s="11">
        <f>'OddsRatio_working_3-way'!X46^(1/3)*COS('OddsRatio_working_3-way'!Y46/3)</f>
        <v>0.52139537460168994</v>
      </c>
      <c r="AA46" s="11">
        <f>'OddsRatio_working_3-way'!X46^(1/3)*COS(('OddsRatio_working_3-way'!Y46+2*PI())/3)</f>
        <v>-0.32246079349337309</v>
      </c>
      <c r="AB46" s="11">
        <f>'OddsRatio_working_3-way'!X46^(1/3)*COS(('OddsRatio_working_3-way'!Y46+4*PI())/3)</f>
        <v>-0.19893458110831677</v>
      </c>
      <c r="AC46" s="11">
        <f>'OddsRatio_working_3-way'!X46^(1/3)*SIN('OddsRatio_working_3-way'!Y46/3)</f>
        <v>7.1317891972487155E-2</v>
      </c>
      <c r="AD46" s="11">
        <f>'OddsRatio_working_3-way'!X46^(1/3)*SIN(('OddsRatio_working_3-way'!Y46+2*PI())/3)</f>
        <v>0.41588269383452364</v>
      </c>
      <c r="AE46" s="11">
        <f>'OddsRatio_working_3-way'!X46^(1/3)*SIN(('OddsRatio_working_3-way'!Y46+4*PI())/3)</f>
        <v>-0.48720058580701076</v>
      </c>
      <c r="AF46" s="11">
        <f>-'OddsRatio_working_3-way'!U46/(3*'OddsRatio_working_3-way'!X46^(1/3))*COS(('OddsRatio_working_3-way'!Y46)/3)</f>
        <v>0.52139537460168994</v>
      </c>
      <c r="AG46" s="11">
        <f>-'OddsRatio_working_3-way'!U46/(3*'OddsRatio_working_3-way'!X46^(1/3))*COS(('OddsRatio_working_3-way'!Y46+2*PI())/3)</f>
        <v>-0.32246079349337309</v>
      </c>
      <c r="AH46" s="11">
        <f>-'OddsRatio_working_3-way'!U46/(3*'OddsRatio_working_3-way'!X46^(1/3))*COS(('OddsRatio_working_3-way'!Y46+4*PI())/3)</f>
        <v>-0.19893458110831677</v>
      </c>
      <c r="AI46" s="11">
        <f>'OddsRatio_working_3-way'!U46/(3*'OddsRatio_working_3-way'!X46^(1/3))*SIN(('OddsRatio_working_3-way'!Y46)/3)</f>
        <v>-7.1317891972487155E-2</v>
      </c>
      <c r="AJ46" s="11">
        <f>'OddsRatio_working_3-way'!U46/(3*'OddsRatio_working_3-way'!X46^(1/3))*SIN(('OddsRatio_working_3-way'!Y46+2*PI())/3)</f>
        <v>-0.41588269383452364</v>
      </c>
      <c r="AK46" s="11">
        <f>'OddsRatio_working_3-way'!U46/(3*'OddsRatio_working_3-way'!X46^(1/3))*SIN(('OddsRatio_working_3-way'!Y46+4*PI())/3)</f>
        <v>0.48720058580701076</v>
      </c>
      <c r="AL46" s="11">
        <f>'OddsRatio_working_3-way'!Z46+'OddsRatio_working_3-way'!AF46</f>
        <v>1.0427907492033799</v>
      </c>
      <c r="AM46" s="11">
        <f>'OddsRatio_working_3-way'!AA46+'OddsRatio_working_3-way'!AG46</f>
        <v>-0.64492158698674618</v>
      </c>
      <c r="AN46" s="11">
        <f>'OddsRatio_working_3-way'!AB46+'OddsRatio_working_3-way'!AH46</f>
        <v>-0.39786916221663354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1.0427907492033799</v>
      </c>
      <c r="AS46" s="11">
        <f>IF(('OddsRatio_working_3-way'!X46=0),IF(Q46&gt;0,-Q46^(1/3),(-Q46)^(1/3)),'OddsRatio_working_3-way'!AM46-'OddsRatio_working_3-way'!R46/3)</f>
        <v>-0.64492158698674618</v>
      </c>
      <c r="AT46" s="11">
        <f>IF(('OddsRatio_working_3-way'!X46=0),IF(Q46&gt;0,-Q46^(1/3),(-Q46)^(1/3)),'OddsRatio_working_3-way'!AN46-'OddsRatio_working_3-way'!R46/3)</f>
        <v>-0.39786916221663354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1.73</v>
      </c>
      <c r="B47" s="4">
        <f>IF('True_Odds_Calculator_3-way'!B48="","",'True_Odds_Calculator_3-way'!B48)</f>
        <v>3.82</v>
      </c>
      <c r="C47" s="4">
        <f>IF('True_Odds_Calculator_3-way'!C48="","",'True_Odds_Calculator_3-way'!C48)</f>
        <v>5.25</v>
      </c>
      <c r="D47" s="9">
        <f t="shared" si="13"/>
        <v>0.56540970215693265</v>
      </c>
      <c r="E47" s="9">
        <f t="shared" si="14"/>
        <v>0.25193838986743339</v>
      </c>
      <c r="F47" s="9">
        <f t="shared" si="15"/>
        <v>0.18265190797563388</v>
      </c>
      <c r="G47" s="9">
        <f t="shared" si="16"/>
        <v>1.0529164477659645</v>
      </c>
      <c r="H47" s="9">
        <f t="shared" si="17"/>
        <v>1.7686290068691541</v>
      </c>
      <c r="I47" s="9">
        <f t="shared" si="18"/>
        <v>3.9692243827000189</v>
      </c>
      <c r="J47" s="9">
        <f t="shared" si="19"/>
        <v>5.4748949030053486</v>
      </c>
      <c r="K47" s="11">
        <f t="shared" si="20"/>
        <v>0.5780346820809249</v>
      </c>
      <c r="L47" s="11">
        <f t="shared" si="21"/>
        <v>0.26178010471204188</v>
      </c>
      <c r="M47" s="11">
        <f t="shared" si="22"/>
        <v>0.19047619047619047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-0.25216925132187051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0.22481528398061401</v>
      </c>
      <c r="Q47" s="11">
        <f>2*'OddsRatio_working_3-way'!K47*'OddsRatio_working_3-way'!L47*'OddsRatio_working_3-way'!M47</f>
        <v>5.7644944610413848E-2</v>
      </c>
      <c r="R47" s="11">
        <f t="shared" si="23"/>
        <v>0</v>
      </c>
      <c r="S47" s="11">
        <f t="shared" si="24"/>
        <v>-0.89152536561112394</v>
      </c>
      <c r="T47" s="11">
        <f t="shared" si="25"/>
        <v>-0.22859624759259589</v>
      </c>
      <c r="U47" s="11">
        <f>'OddsRatio_working_3-way'!S47-'OddsRatio_working_3-way'!R47^2/3</f>
        <v>-0.89152536561112394</v>
      </c>
      <c r="V47" s="11">
        <f>'OddsRatio_working_3-way'!S47*'OddsRatio_working_3-way'!R47/3-2*'OddsRatio_working_3-way'!R47^3/27-'OddsRatio_working_3-way'!T47</f>
        <v>0.22859624759259589</v>
      </c>
      <c r="W47" s="11">
        <f>'OddsRatio_working_3-way'!V47^2+4*'OddsRatio_working_3-way'!U47^3/27</f>
        <v>-5.2721524808407493E-2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0.16200136513454361</v>
      </c>
      <c r="Y47" s="11">
        <f>IF('OddsRatio_working_3-way'!W47&gt;=0,IF('OddsRatio_working_3-way'!V47+SQRT('OddsRatio_working_3-way'!W47)&gt;0,0,PI()),ACOS('OddsRatio_working_3-way'!V47/(2*'OddsRatio_working_3-way'!X47)))</f>
        <v>0.7876142607759683</v>
      </c>
      <c r="Z47" s="11">
        <f>'OddsRatio_working_3-way'!X47^(1/3)*COS('OddsRatio_working_3-way'!Y47/3)</f>
        <v>0.52645822388298225</v>
      </c>
      <c r="AA47" s="11">
        <f>'OddsRatio_working_3-way'!X47^(1/3)*COS(('OddsRatio_working_3-way'!Y47+2*PI())/3)</f>
        <v>-0.38575521235386367</v>
      </c>
      <c r="AB47" s="11">
        <f>'OddsRatio_working_3-way'!X47^(1/3)*COS(('OddsRatio_working_3-way'!Y47+4*PI())/3)</f>
        <v>-0.14070301152911868</v>
      </c>
      <c r="AC47" s="11">
        <f>'OddsRatio_working_3-way'!X47^(1/3)*SIN('OddsRatio_working_3-way'!Y47/3)</f>
        <v>0.14148095411167677</v>
      </c>
      <c r="AD47" s="11">
        <f>'OddsRatio_working_3-way'!X47^(1/3)*SIN(('OddsRatio_working_3-way'!Y47+2*PI())/3)</f>
        <v>0.38518571885805969</v>
      </c>
      <c r="AE47" s="11">
        <f>'OddsRatio_working_3-way'!X47^(1/3)*SIN(('OddsRatio_working_3-way'!Y47+4*PI())/3)</f>
        <v>-0.52666667296973646</v>
      </c>
      <c r="AF47" s="11">
        <f>-'OddsRatio_working_3-way'!U47/(3*'OddsRatio_working_3-way'!X47^(1/3))*COS(('OddsRatio_working_3-way'!Y47)/3)</f>
        <v>0.52645822388298225</v>
      </c>
      <c r="AG47" s="11">
        <f>-'OddsRatio_working_3-way'!U47/(3*'OddsRatio_working_3-way'!X47^(1/3))*COS(('OddsRatio_working_3-way'!Y47+2*PI())/3)</f>
        <v>-0.38575521235386367</v>
      </c>
      <c r="AH47" s="11">
        <f>-'OddsRatio_working_3-way'!U47/(3*'OddsRatio_working_3-way'!X47^(1/3))*COS(('OddsRatio_working_3-way'!Y47+4*PI())/3)</f>
        <v>-0.14070301152911868</v>
      </c>
      <c r="AI47" s="11">
        <f>'OddsRatio_working_3-way'!U47/(3*'OddsRatio_working_3-way'!X47^(1/3))*SIN(('OddsRatio_working_3-way'!Y47)/3)</f>
        <v>-0.14148095411167677</v>
      </c>
      <c r="AJ47" s="11">
        <f>'OddsRatio_working_3-way'!U47/(3*'OddsRatio_working_3-way'!X47^(1/3))*SIN(('OddsRatio_working_3-way'!Y47+2*PI())/3)</f>
        <v>-0.38518571885805969</v>
      </c>
      <c r="AK47" s="11">
        <f>'OddsRatio_working_3-way'!U47/(3*'OddsRatio_working_3-way'!X47^(1/3))*SIN(('OddsRatio_working_3-way'!Y47+4*PI())/3)</f>
        <v>0.52666667296973646</v>
      </c>
      <c r="AL47" s="11">
        <f>'OddsRatio_working_3-way'!Z47+'OddsRatio_working_3-way'!AF47</f>
        <v>1.0529164477659645</v>
      </c>
      <c r="AM47" s="11">
        <f>'OddsRatio_working_3-way'!AA47+'OddsRatio_working_3-way'!AG47</f>
        <v>-0.77151042470772735</v>
      </c>
      <c r="AN47" s="11">
        <f>'OddsRatio_working_3-way'!AB47+'OddsRatio_working_3-way'!AH47</f>
        <v>-0.28140602305823736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1.0529164477659645</v>
      </c>
      <c r="AS47" s="11">
        <f>IF(('OddsRatio_working_3-way'!X47=0),IF(Q47&gt;0,-Q47^(1/3),(-Q47)^(1/3)),'OddsRatio_working_3-way'!AM47-'OddsRatio_working_3-way'!R47/3)</f>
        <v>-0.77151042470772735</v>
      </c>
      <c r="AT47" s="11">
        <f>IF(('OddsRatio_working_3-way'!X47=0),IF(Q47&gt;0,-Q47^(1/3),(-Q47)^(1/3)),'OddsRatio_working_3-way'!AN47-'OddsRatio_working_3-way'!R47/3)</f>
        <v>-0.28140602305823736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2.75</v>
      </c>
      <c r="B48" s="4">
        <f>IF('True_Odds_Calculator_3-way'!B49="","",'True_Odds_Calculator_3-way'!B49)</f>
        <v>3.32</v>
      </c>
      <c r="C48" s="4">
        <f>IF('True_Odds_Calculator_3-way'!C49="","",'True_Odds_Calculator_3-way'!C49)</f>
        <v>2.76</v>
      </c>
      <c r="D48" s="9">
        <f t="shared" si="13"/>
        <v>0.35428912951980224</v>
      </c>
      <c r="E48" s="9">
        <f t="shared" si="14"/>
        <v>0.29272418291067231</v>
      </c>
      <c r="F48" s="9">
        <f t="shared" si="15"/>
        <v>0.35298668756952545</v>
      </c>
      <c r="G48" s="9">
        <f t="shared" si="16"/>
        <v>1.0414591065057659</v>
      </c>
      <c r="H48" s="9">
        <f t="shared" si="17"/>
        <v>2.8225534363850899</v>
      </c>
      <c r="I48" s="9">
        <f t="shared" si="18"/>
        <v>3.4161851270933767</v>
      </c>
      <c r="J48" s="9">
        <f t="shared" si="19"/>
        <v>2.8329680274501476</v>
      </c>
      <c r="K48" s="11">
        <f t="shared" si="20"/>
        <v>0.36363636363636365</v>
      </c>
      <c r="L48" s="11">
        <f t="shared" si="21"/>
        <v>0.30120481927710846</v>
      </c>
      <c r="M48" s="11">
        <f t="shared" si="22"/>
        <v>0.3623188405797102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-0.2835690588440718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0.23136022350270652</v>
      </c>
      <c r="Q48" s="11">
        <f>2*'OddsRatio_working_3-way'!K48*'OddsRatio_working_3-way'!L48*'OddsRatio_working_3-way'!M48</f>
        <v>7.9368858834547695E-2</v>
      </c>
      <c r="R48" s="11">
        <f t="shared" si="23"/>
        <v>0</v>
      </c>
      <c r="S48" s="11">
        <f t="shared" si="24"/>
        <v>-0.81588669950738968</v>
      </c>
      <c r="T48" s="11">
        <f t="shared" si="25"/>
        <v>-0.27989252127183184</v>
      </c>
      <c r="U48" s="11">
        <f>'OddsRatio_working_3-way'!S48-'OddsRatio_working_3-way'!R48^2/3</f>
        <v>-0.81588669950738968</v>
      </c>
      <c r="V48" s="11">
        <f>'OddsRatio_working_3-way'!S48*'OddsRatio_working_3-way'!R48/3-2*'OddsRatio_working_3-way'!R48^3/27-'OddsRatio_working_3-way'!T48</f>
        <v>0.27989252127183184</v>
      </c>
      <c r="W48" s="11">
        <f>'OddsRatio_working_3-way'!V48^2+4*'OddsRatio_working_3-way'!U48^3/27</f>
        <v>-2.1212434968531507E-3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0.14182830020905207</v>
      </c>
      <c r="Y48" s="11">
        <f>IF('OddsRatio_working_3-way'!W48&gt;=0,IF('OddsRatio_working_3-way'!V48+SQRT('OddsRatio_working_3-way'!W48)&gt;0,0,PI()),ACOS('OddsRatio_working_3-way'!V48/(2*'OddsRatio_working_3-way'!X48)))</f>
        <v>0.16309075705534259</v>
      </c>
      <c r="Z48" s="11">
        <f>'OddsRatio_working_3-way'!X48^(1/3)*COS('OddsRatio_working_3-way'!Y48/3)</f>
        <v>0.52072955325288306</v>
      </c>
      <c r="AA48" s="11">
        <f>'OddsRatio_working_3-way'!X48^(1/3)*COS(('OddsRatio_working_3-way'!Y48+2*PI())/3)</f>
        <v>-0.28490503240418497</v>
      </c>
      <c r="AB48" s="11">
        <f>'OddsRatio_working_3-way'!X48^(1/3)*COS(('OddsRatio_working_3-way'!Y48+4*PI())/3)</f>
        <v>-0.23582452084869784</v>
      </c>
      <c r="AC48" s="11">
        <f>'OddsRatio_working_3-way'!X48^(1/3)*SIN('OddsRatio_working_3-way'!Y48/3)</f>
        <v>2.8336646558525014E-2</v>
      </c>
      <c r="AD48" s="11">
        <f>'OddsRatio_working_3-way'!X48^(1/3)*SIN(('OddsRatio_working_3-way'!Y48+2*PI())/3)</f>
        <v>0.43679669833905604</v>
      </c>
      <c r="AE48" s="11">
        <f>'OddsRatio_working_3-way'!X48^(1/3)*SIN(('OddsRatio_working_3-way'!Y48+4*PI())/3)</f>
        <v>-0.46513334489758107</v>
      </c>
      <c r="AF48" s="11">
        <f>-'OddsRatio_working_3-way'!U48/(3*'OddsRatio_working_3-way'!X48^(1/3))*COS(('OddsRatio_working_3-way'!Y48)/3)</f>
        <v>0.52072955325288284</v>
      </c>
      <c r="AG48" s="11">
        <f>-'OddsRatio_working_3-way'!U48/(3*'OddsRatio_working_3-way'!X48^(1/3))*COS(('OddsRatio_working_3-way'!Y48+2*PI())/3)</f>
        <v>-0.28490503240418485</v>
      </c>
      <c r="AH48" s="11">
        <f>-'OddsRatio_working_3-way'!U48/(3*'OddsRatio_working_3-way'!X48^(1/3))*COS(('OddsRatio_working_3-way'!Y48+4*PI())/3)</f>
        <v>-0.23582452084869773</v>
      </c>
      <c r="AI48" s="11">
        <f>'OddsRatio_working_3-way'!U48/(3*'OddsRatio_working_3-way'!X48^(1/3))*SIN(('OddsRatio_working_3-way'!Y48)/3)</f>
        <v>-2.8336646558525001E-2</v>
      </c>
      <c r="AJ48" s="11">
        <f>'OddsRatio_working_3-way'!U48/(3*'OddsRatio_working_3-way'!X48^(1/3))*SIN(('OddsRatio_working_3-way'!Y48+2*PI())/3)</f>
        <v>-0.43679669833905588</v>
      </c>
      <c r="AK48" s="11">
        <f>'OddsRatio_working_3-way'!U48/(3*'OddsRatio_working_3-way'!X48^(1/3))*SIN(('OddsRatio_working_3-way'!Y48+4*PI())/3)</f>
        <v>0.46513334489758085</v>
      </c>
      <c r="AL48" s="11">
        <f>'OddsRatio_working_3-way'!Z48+'OddsRatio_working_3-way'!AF48</f>
        <v>1.0414591065057659</v>
      </c>
      <c r="AM48" s="11">
        <f>'OddsRatio_working_3-way'!AA48+'OddsRatio_working_3-way'!AG48</f>
        <v>-0.56981006480836982</v>
      </c>
      <c r="AN48" s="11">
        <f>'OddsRatio_working_3-way'!AB48+'OddsRatio_working_3-way'!AH48</f>
        <v>-0.47164904169739558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1.0414591065057659</v>
      </c>
      <c r="AS48" s="11">
        <f>IF(('OddsRatio_working_3-way'!X48=0),IF(Q48&gt;0,-Q48^(1/3),(-Q48)^(1/3)),'OddsRatio_working_3-way'!AM48-'OddsRatio_working_3-way'!R48/3)</f>
        <v>-0.56981006480836982</v>
      </c>
      <c r="AT48" s="11">
        <f>IF(('OddsRatio_working_3-way'!X48=0),IF(Q48&gt;0,-Q48^(1/3),(-Q48)^(1/3)),'OddsRatio_working_3-way'!AN48-'OddsRatio_working_3-way'!R48/3)</f>
        <v>-0.47164904169739558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2.5499999999999998</v>
      </c>
      <c r="B49" s="4">
        <f>IF('True_Odds_Calculator_3-way'!B50="","",'True_Odds_Calculator_3-way'!B50)</f>
        <v>3.53</v>
      </c>
      <c r="C49" s="4">
        <f>IF('True_Odds_Calculator_3-way'!C50="","",'True_Odds_Calculator_3-way'!C50)</f>
        <v>2.71</v>
      </c>
      <c r="D49" s="9">
        <f t="shared" si="13"/>
        <v>0.37640115167155452</v>
      </c>
      <c r="E49" s="9">
        <f t="shared" si="14"/>
        <v>0.2699618392710349</v>
      </c>
      <c r="F49" s="9">
        <f t="shared" si="15"/>
        <v>0.35363700905741074</v>
      </c>
      <c r="G49" s="9">
        <f t="shared" si="16"/>
        <v>1.0688645235132515</v>
      </c>
      <c r="H49" s="9">
        <f t="shared" si="17"/>
        <v>2.6567400114455393</v>
      </c>
      <c r="I49" s="9">
        <f t="shared" si="18"/>
        <v>3.7042272444885262</v>
      </c>
      <c r="J49" s="9">
        <f t="shared" si="19"/>
        <v>2.8277583352076601</v>
      </c>
      <c r="K49" s="11">
        <f t="shared" si="20"/>
        <v>0.39215686274509809</v>
      </c>
      <c r="L49" s="11">
        <f t="shared" si="21"/>
        <v>0.28328611898016998</v>
      </c>
      <c r="M49" s="11">
        <f t="shared" si="22"/>
        <v>0.36900369003690037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-0.27489329884133706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0.23735281512121903</v>
      </c>
      <c r="Q49" s="11">
        <f>2*'OddsRatio_working_3-way'!K49*'OddsRatio_working_3-way'!L49*'OddsRatio_working_3-way'!M49</f>
        <v>8.198715548228637E-2</v>
      </c>
      <c r="R49" s="11">
        <f t="shared" si="23"/>
        <v>0</v>
      </c>
      <c r="S49" s="11">
        <f t="shared" si="24"/>
        <v>-0.86343616276442714</v>
      </c>
      <c r="T49" s="11">
        <f t="shared" si="25"/>
        <v>-0.29825083342467262</v>
      </c>
      <c r="U49" s="11">
        <f>'OddsRatio_working_3-way'!S49-'OddsRatio_working_3-way'!R49^2/3</f>
        <v>-0.86343616276442714</v>
      </c>
      <c r="V49" s="11">
        <f>'OddsRatio_working_3-way'!S49*'OddsRatio_working_3-way'!R49/3-2*'OddsRatio_working_3-way'!R49^3/27-'OddsRatio_working_3-way'!T49</f>
        <v>0.29825083342467262</v>
      </c>
      <c r="W49" s="11">
        <f>'OddsRatio_working_3-way'!V49^2+4*'OddsRatio_working_3-way'!U49^3/27</f>
        <v>-6.4109827506355077E-3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0.15440574988415046</v>
      </c>
      <c r="Y49" s="11">
        <f>IF('OddsRatio_working_3-way'!W49&gt;=0,IF('OddsRatio_working_3-way'!V49+SQRT('OddsRatio_working_3-way'!W49)&gt;0,0,PI()),ACOS('OddsRatio_working_3-way'!V49/(2*'OddsRatio_working_3-way'!X49)))</f>
        <v>0.26227652367559529</v>
      </c>
      <c r="Z49" s="11">
        <f>'OddsRatio_working_3-way'!X49^(1/3)*COS('OddsRatio_working_3-way'!Y49/3)</f>
        <v>0.53443226175662573</v>
      </c>
      <c r="AA49" s="11">
        <f>'OddsRatio_working_3-way'!X49^(1/3)*COS(('OddsRatio_working_3-way'!Y49+2*PI())/3)</f>
        <v>-0.30778285229352992</v>
      </c>
      <c r="AB49" s="11">
        <f>'OddsRatio_working_3-way'!X49^(1/3)*COS(('OddsRatio_working_3-way'!Y49+4*PI())/3)</f>
        <v>-0.22664940946309595</v>
      </c>
      <c r="AC49" s="11">
        <f>'OddsRatio_working_3-way'!X49^(1/3)*SIN('OddsRatio_working_3-way'!Y49/3)</f>
        <v>4.6842415058432361E-2</v>
      </c>
      <c r="AD49" s="11">
        <f>'OddsRatio_working_3-way'!X49^(1/3)*SIN(('OddsRatio_working_3-way'!Y49+2*PI())/3)</f>
        <v>0.4394107077539966</v>
      </c>
      <c r="AE49" s="11">
        <f>'OddsRatio_working_3-way'!X49^(1/3)*SIN(('OddsRatio_working_3-way'!Y49+4*PI())/3)</f>
        <v>-0.48625312281242877</v>
      </c>
      <c r="AF49" s="11">
        <f>-'OddsRatio_working_3-way'!U49/(3*'OddsRatio_working_3-way'!X49^(1/3))*COS(('OddsRatio_working_3-way'!Y49)/3)</f>
        <v>0.53443226175662573</v>
      </c>
      <c r="AG49" s="11">
        <f>-'OddsRatio_working_3-way'!U49/(3*'OddsRatio_working_3-way'!X49^(1/3))*COS(('OddsRatio_working_3-way'!Y49+2*PI())/3)</f>
        <v>-0.30778285229352992</v>
      </c>
      <c r="AH49" s="11">
        <f>-'OddsRatio_working_3-way'!U49/(3*'OddsRatio_working_3-way'!X49^(1/3))*COS(('OddsRatio_working_3-way'!Y49+4*PI())/3)</f>
        <v>-0.22664940946309595</v>
      </c>
      <c r="AI49" s="11">
        <f>'OddsRatio_working_3-way'!U49/(3*'OddsRatio_working_3-way'!X49^(1/3))*SIN(('OddsRatio_working_3-way'!Y49)/3)</f>
        <v>-4.6842415058432361E-2</v>
      </c>
      <c r="AJ49" s="11">
        <f>'OddsRatio_working_3-way'!U49/(3*'OddsRatio_working_3-way'!X49^(1/3))*SIN(('OddsRatio_working_3-way'!Y49+2*PI())/3)</f>
        <v>-0.4394107077539966</v>
      </c>
      <c r="AK49" s="11">
        <f>'OddsRatio_working_3-way'!U49/(3*'OddsRatio_working_3-way'!X49^(1/3))*SIN(('OddsRatio_working_3-way'!Y49+4*PI())/3)</f>
        <v>0.48625312281242877</v>
      </c>
      <c r="AL49" s="11">
        <f>'OddsRatio_working_3-way'!Z49+'OddsRatio_working_3-way'!AF49</f>
        <v>1.0688645235132515</v>
      </c>
      <c r="AM49" s="11">
        <f>'OddsRatio_working_3-way'!AA49+'OddsRatio_working_3-way'!AG49</f>
        <v>-0.61556570458705984</v>
      </c>
      <c r="AN49" s="11">
        <f>'OddsRatio_working_3-way'!AB49+'OddsRatio_working_3-way'!AH49</f>
        <v>-0.45329881892619189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1.0688645235132515</v>
      </c>
      <c r="AS49" s="11">
        <f>IF(('OddsRatio_working_3-way'!X49=0),IF(Q49&gt;0,-Q49^(1/3),(-Q49)^(1/3)),'OddsRatio_working_3-way'!AM49-'OddsRatio_working_3-way'!R49/3)</f>
        <v>-0.61556570458705984</v>
      </c>
      <c r="AT49" s="11">
        <f>IF(('OddsRatio_working_3-way'!X49=0),IF(Q49&gt;0,-Q49^(1/3),(-Q49)^(1/3)),'OddsRatio_working_3-way'!AN49-'OddsRatio_working_3-way'!R49/3)</f>
        <v>-0.45329881892619189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1.74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5.03</v>
      </c>
      <c r="D50" s="9">
        <f t="shared" si="13"/>
        <v>0.55514695399388114</v>
      </c>
      <c r="E50" s="9">
        <f t="shared" si="14"/>
        <v>0.25842402651733837</v>
      </c>
      <c r="F50" s="9">
        <f t="shared" si="15"/>
        <v>0.18642901948878049</v>
      </c>
      <c r="G50" s="9">
        <f t="shared" si="16"/>
        <v>1.0828714100802928</v>
      </c>
      <c r="H50" s="9">
        <f t="shared" si="17"/>
        <v>1.8013248434594167</v>
      </c>
      <c r="I50" s="9">
        <f t="shared" si="18"/>
        <v>3.8696092367127766</v>
      </c>
      <c r="J50" s="9">
        <f t="shared" si="19"/>
        <v>5.3639717826235795</v>
      </c>
      <c r="K50" s="11">
        <f t="shared" si="20"/>
        <v>0.57471264367816088</v>
      </c>
      <c r="L50" s="11">
        <f t="shared" si="21"/>
        <v>0.27397260273972601</v>
      </c>
      <c r="M50" s="11">
        <f t="shared" si="22"/>
        <v>0.19880715705765406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-0.24738453235867419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0.23227036771654747</v>
      </c>
      <c r="Q50" s="11">
        <f>2*'OddsRatio_working_3-way'!K50*'OddsRatio_working_3-way'!L50*'OddsRatio_working_3-way'!M50</f>
        <v>6.260656811766778E-2</v>
      </c>
      <c r="R50" s="11">
        <f t="shared" si="23"/>
        <v>0</v>
      </c>
      <c r="S50" s="11">
        <f t="shared" si="24"/>
        <v>-0.93890416471061644</v>
      </c>
      <c r="T50" s="11">
        <f t="shared" si="25"/>
        <v>-0.25307389884383191</v>
      </c>
      <c r="U50" s="11">
        <f>'OddsRatio_working_3-way'!S50-'OddsRatio_working_3-way'!R50^2/3</f>
        <v>-0.93890416471061644</v>
      </c>
      <c r="V50" s="11">
        <f>'OddsRatio_working_3-way'!S50*'OddsRatio_working_3-way'!R50/3-2*'OddsRatio_working_3-way'!R50^3/27-'OddsRatio_working_3-way'!T50</f>
        <v>0.25307389884383191</v>
      </c>
      <c r="W50" s="11">
        <f>'OddsRatio_working_3-way'!V50^2+4*'OddsRatio_working_3-way'!U50^3/27</f>
        <v>-5.8573238006946443E-2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0.17508543363381526</v>
      </c>
      <c r="Y50" s="11">
        <f>IF('OddsRatio_working_3-way'!W50&gt;=0,IF('OddsRatio_working_3-way'!V50+SQRT('OddsRatio_working_3-way'!W50)&gt;0,0,PI()),ACOS('OddsRatio_working_3-way'!V50/(2*'OddsRatio_working_3-way'!X50)))</f>
        <v>0.7630731123874156</v>
      </c>
      <c r="Z50" s="11">
        <f>'OddsRatio_working_3-way'!X50^(1/3)*COS('OddsRatio_working_3-way'!Y50/3)</f>
        <v>0.54143570504014649</v>
      </c>
      <c r="AA50" s="11">
        <f>'OddsRatio_working_3-way'!X50^(1/3)*COS(('OddsRatio_working_3-way'!Y50+2*PI())/3)</f>
        <v>-0.39262590868706221</v>
      </c>
      <c r="AB50" s="11">
        <f>'OddsRatio_working_3-way'!X50^(1/3)*COS(('OddsRatio_working_3-way'!Y50+4*PI())/3)</f>
        <v>-0.14880979635308444</v>
      </c>
      <c r="AC50" s="11">
        <f>'OddsRatio_working_3-way'!X50^(1/3)*SIN('OddsRatio_working_3-way'!Y50/3)</f>
        <v>0.14076729808879018</v>
      </c>
      <c r="AD50" s="11">
        <f>'OddsRatio_working_3-way'!X50^(1/3)*SIN(('OddsRatio_working_3-way'!Y50+2*PI())/3)</f>
        <v>0.39851342603631001</v>
      </c>
      <c r="AE50" s="11">
        <f>'OddsRatio_working_3-way'!X50^(1/3)*SIN(('OddsRatio_working_3-way'!Y50+4*PI())/3)</f>
        <v>-0.5392807241251002</v>
      </c>
      <c r="AF50" s="11">
        <f>-'OddsRatio_working_3-way'!U50/(3*'OddsRatio_working_3-way'!X50^(1/3))*COS(('OddsRatio_working_3-way'!Y50)/3)</f>
        <v>0.54143570504014638</v>
      </c>
      <c r="AG50" s="11">
        <f>-'OddsRatio_working_3-way'!U50/(3*'OddsRatio_working_3-way'!X50^(1/3))*COS(('OddsRatio_working_3-way'!Y50+2*PI())/3)</f>
        <v>-0.3926259086870621</v>
      </c>
      <c r="AH50" s="11">
        <f>-'OddsRatio_working_3-way'!U50/(3*'OddsRatio_working_3-way'!X50^(1/3))*COS(('OddsRatio_working_3-way'!Y50+4*PI())/3)</f>
        <v>-0.14880979635308442</v>
      </c>
      <c r="AI50" s="11">
        <f>'OddsRatio_working_3-way'!U50/(3*'OddsRatio_working_3-way'!X50^(1/3))*SIN(('OddsRatio_working_3-way'!Y50)/3)</f>
        <v>-0.14076729808879015</v>
      </c>
      <c r="AJ50" s="11">
        <f>'OddsRatio_working_3-way'!U50/(3*'OddsRatio_working_3-way'!X50^(1/3))*SIN(('OddsRatio_working_3-way'!Y50+2*PI())/3)</f>
        <v>-0.3985134260363099</v>
      </c>
      <c r="AK50" s="11">
        <f>'OddsRatio_working_3-way'!U50/(3*'OddsRatio_working_3-way'!X50^(1/3))*SIN(('OddsRatio_working_3-way'!Y50+4*PI())/3)</f>
        <v>0.53928072412510009</v>
      </c>
      <c r="AL50" s="11">
        <f>'OddsRatio_working_3-way'!Z50+'OddsRatio_working_3-way'!AF50</f>
        <v>1.0828714100802928</v>
      </c>
      <c r="AM50" s="11">
        <f>'OddsRatio_working_3-way'!AA50+'OddsRatio_working_3-way'!AG50</f>
        <v>-0.78525181737412431</v>
      </c>
      <c r="AN50" s="11">
        <f>'OddsRatio_working_3-way'!AB50+'OddsRatio_working_3-way'!AH50</f>
        <v>-0.29761959270616889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1.0828714100802928</v>
      </c>
      <c r="AS50" s="11">
        <f>IF(('OddsRatio_working_3-way'!X50=0),IF(Q50&gt;0,-Q50^(1/3),(-Q50)^(1/3)),'OddsRatio_working_3-way'!AM50-'OddsRatio_working_3-way'!R50/3)</f>
        <v>-0.78525181737412431</v>
      </c>
      <c r="AT50" s="11">
        <f>IF(('OddsRatio_working_3-way'!X50=0),IF(Q50&gt;0,-Q50^(1/3),(-Q50)^(1/3)),'OddsRatio_working_3-way'!AN50-'OddsRatio_working_3-way'!R50/3)</f>
        <v>-0.29761959270616889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2.23</v>
      </c>
      <c r="B51" s="4">
        <f>IF('True_Odds_Calculator_3-way'!B52="","",'True_Odds_Calculator_3-way'!B52)</f>
        <v>3.12</v>
      </c>
      <c r="C51" s="4">
        <f>IF('True_Odds_Calculator_3-way'!C52="","",'True_Odds_Calculator_3-way'!C52)</f>
        <v>3.62</v>
      </c>
      <c r="D51" s="9">
        <f t="shared" si="13"/>
        <v>0.4315181031793448</v>
      </c>
      <c r="E51" s="9">
        <f t="shared" si="14"/>
        <v>0.30575051519517965</v>
      </c>
      <c r="F51" s="9">
        <f t="shared" si="15"/>
        <v>0.26273138162547566</v>
      </c>
      <c r="G51" s="9">
        <f t="shared" si="16"/>
        <v>1.0710568120177881</v>
      </c>
      <c r="H51" s="9">
        <f t="shared" si="17"/>
        <v>2.3173998787818788</v>
      </c>
      <c r="I51" s="9">
        <f t="shared" si="18"/>
        <v>3.270640441477711</v>
      </c>
      <c r="J51" s="9">
        <f t="shared" si="19"/>
        <v>3.8061688474866049</v>
      </c>
      <c r="K51" s="11">
        <f t="shared" si="20"/>
        <v>0.44843049327354262</v>
      </c>
      <c r="L51" s="11">
        <f t="shared" si="21"/>
        <v>0.32051282051282048</v>
      </c>
      <c r="M51" s="11">
        <f t="shared" si="22"/>
        <v>0.27624309392265195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-0.27125280388169681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0.23703163026305513</v>
      </c>
      <c r="Q51" s="11">
        <f>2*'OddsRatio_working_3-way'!K51*'OddsRatio_working_3-way'!L51*'OddsRatio_working_3-way'!M51</f>
        <v>7.9407581327656643E-2</v>
      </c>
      <c r="R51" s="11">
        <f t="shared" si="23"/>
        <v>0</v>
      </c>
      <c r="S51" s="11">
        <f t="shared" si="24"/>
        <v>-0.87384029536680186</v>
      </c>
      <c r="T51" s="11">
        <f t="shared" si="25"/>
        <v>-0.29274381754331713</v>
      </c>
      <c r="U51" s="11">
        <f>'OddsRatio_working_3-way'!S51-'OddsRatio_working_3-way'!R51^2/3</f>
        <v>-0.87384029536680186</v>
      </c>
      <c r="V51" s="11">
        <f>'OddsRatio_working_3-way'!S51*'OddsRatio_working_3-way'!R51/3-2*'OddsRatio_working_3-way'!R51^3/27-'OddsRatio_working_3-way'!T51</f>
        <v>0.29274381754331713</v>
      </c>
      <c r="W51" s="11">
        <f>'OddsRatio_working_3-way'!V51^2+4*'OddsRatio_working_3-way'!U51^3/27</f>
        <v>-1.3154643551256034E-2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0.15720495082939578</v>
      </c>
      <c r="Y51" s="11">
        <f>IF('OddsRatio_working_3-way'!W51&gt;=0,IF('OddsRatio_working_3-way'!V51+SQRT('OddsRatio_working_3-way'!W51)&gt;0,0,PI()),ACOS('OddsRatio_working_3-way'!V51/(2*'OddsRatio_working_3-way'!X51)))</f>
        <v>0.37340761456650684</v>
      </c>
      <c r="Z51" s="11">
        <f>'OddsRatio_working_3-way'!X51^(1/3)*COS('OddsRatio_working_3-way'!Y51/3)</f>
        <v>0.53552840600889406</v>
      </c>
      <c r="AA51" s="11">
        <f>'OddsRatio_working_3-way'!X51^(1/3)*COS(('OddsRatio_working_3-way'!Y51+2*PI())/3)</f>
        <v>-0.32579065050798051</v>
      </c>
      <c r="AB51" s="11">
        <f>'OddsRatio_working_3-way'!X51^(1/3)*COS(('OddsRatio_working_3-way'!Y51+4*PI())/3)</f>
        <v>-0.20973775550091345</v>
      </c>
      <c r="AC51" s="11">
        <f>'OddsRatio_working_3-way'!X51^(1/3)*SIN('OddsRatio_working_3-way'!Y51/3)</f>
        <v>6.7003170172565629E-2</v>
      </c>
      <c r="AD51" s="11">
        <f>'OddsRatio_working_3-way'!X51^(1/3)*SIN(('OddsRatio_working_3-way'!Y51+2*PI())/3)</f>
        <v>0.43027961896560657</v>
      </c>
      <c r="AE51" s="11">
        <f>'OddsRatio_working_3-way'!X51^(1/3)*SIN(('OddsRatio_working_3-way'!Y51+4*PI())/3)</f>
        <v>-0.49728278913817214</v>
      </c>
      <c r="AF51" s="11">
        <f>-'OddsRatio_working_3-way'!U51/(3*'OddsRatio_working_3-way'!X51^(1/3))*COS(('OddsRatio_working_3-way'!Y51)/3)</f>
        <v>0.53552840600889395</v>
      </c>
      <c r="AG51" s="11">
        <f>-'OddsRatio_working_3-way'!U51/(3*'OddsRatio_working_3-way'!X51^(1/3))*COS(('OddsRatio_working_3-way'!Y51+2*PI())/3)</f>
        <v>-0.32579065050798045</v>
      </c>
      <c r="AH51" s="11">
        <f>-'OddsRatio_working_3-way'!U51/(3*'OddsRatio_working_3-way'!X51^(1/3))*COS(('OddsRatio_working_3-way'!Y51+4*PI())/3)</f>
        <v>-0.20973775550091342</v>
      </c>
      <c r="AI51" s="11">
        <f>'OddsRatio_working_3-way'!U51/(3*'OddsRatio_working_3-way'!X51^(1/3))*SIN(('OddsRatio_working_3-way'!Y51)/3)</f>
        <v>-6.7003170172565615E-2</v>
      </c>
      <c r="AJ51" s="11">
        <f>'OddsRatio_working_3-way'!U51/(3*'OddsRatio_working_3-way'!X51^(1/3))*SIN(('OddsRatio_working_3-way'!Y51+2*PI())/3)</f>
        <v>-0.43027961896560646</v>
      </c>
      <c r="AK51" s="11">
        <f>'OddsRatio_working_3-way'!U51/(3*'OddsRatio_working_3-way'!X51^(1/3))*SIN(('OddsRatio_working_3-way'!Y51+4*PI())/3)</f>
        <v>0.49728278913817203</v>
      </c>
      <c r="AL51" s="11">
        <f>'OddsRatio_working_3-way'!Z51+'OddsRatio_working_3-way'!AF51</f>
        <v>1.0710568120177881</v>
      </c>
      <c r="AM51" s="11">
        <f>'OddsRatio_working_3-way'!AA51+'OddsRatio_working_3-way'!AG51</f>
        <v>-0.65158130101596101</v>
      </c>
      <c r="AN51" s="11">
        <f>'OddsRatio_working_3-way'!AB51+'OddsRatio_working_3-way'!AH51</f>
        <v>-0.4194755110018269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1.0710568120177881</v>
      </c>
      <c r="AS51" s="11">
        <f>IF(('OddsRatio_working_3-way'!X51=0),IF(Q51&gt;0,-Q51^(1/3),(-Q51)^(1/3)),'OddsRatio_working_3-way'!AM51-'OddsRatio_working_3-way'!R51/3)</f>
        <v>-0.65158130101596101</v>
      </c>
      <c r="AT51" s="11">
        <f>IF(('OddsRatio_working_3-way'!X51=0),IF(Q51&gt;0,-Q51^(1/3),(-Q51)^(1/3)),'OddsRatio_working_3-way'!AN51-'OddsRatio_working_3-way'!R51/3)</f>
        <v>-0.4194755110018269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1.73</v>
      </c>
      <c r="B52" s="4">
        <f>IF('True_Odds_Calculator_3-way'!B53="","",'True_Odds_Calculator_3-way'!B53)</f>
        <v>3.7</v>
      </c>
      <c r="C52" s="4">
        <f>IF('True_Odds_Calculator_3-way'!C53="","",'True_Odds_Calculator_3-way'!C53)</f>
        <v>5.01</v>
      </c>
      <c r="D52" s="9">
        <f t="shared" si="13"/>
        <v>0.55827512843101723</v>
      </c>
      <c r="E52" s="9">
        <f t="shared" si="14"/>
        <v>0.25468151098864361</v>
      </c>
      <c r="F52" s="9">
        <f t="shared" si="15"/>
        <v>0.18704336058033932</v>
      </c>
      <c r="G52" s="9">
        <f t="shared" si="16"/>
        <v>1.0838787776444825</v>
      </c>
      <c r="H52" s="9">
        <f t="shared" si="17"/>
        <v>1.7912315076804717</v>
      </c>
      <c r="I52" s="9">
        <f t="shared" si="18"/>
        <v>3.9264726996401027</v>
      </c>
      <c r="J52" s="9">
        <f t="shared" si="19"/>
        <v>5.3463538983543737</v>
      </c>
      <c r="K52" s="11">
        <f t="shared" si="20"/>
        <v>0.5780346820809249</v>
      </c>
      <c r="L52" s="11">
        <f t="shared" si="21"/>
        <v>0.27027027027027023</v>
      </c>
      <c r="M52" s="11">
        <f t="shared" si="22"/>
        <v>0.19960079840319361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-0.24645943233046474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0.23199967819399472</v>
      </c>
      <c r="Q52" s="11">
        <f>2*'OddsRatio_working_3-way'!K52*'OddsRatio_working_3-way'!L52*'OddsRatio_working_3-way'!M52</f>
        <v>6.2365504890858806E-2</v>
      </c>
      <c r="R52" s="11">
        <f t="shared" si="23"/>
        <v>0</v>
      </c>
      <c r="S52" s="11">
        <f t="shared" si="24"/>
        <v>-0.94133008422626863</v>
      </c>
      <c r="T52" s="11">
        <f t="shared" si="25"/>
        <v>-0.25304572156620125</v>
      </c>
      <c r="U52" s="11">
        <f>'OddsRatio_working_3-way'!S52-'OddsRatio_working_3-way'!R52^2/3</f>
        <v>-0.94133008422626863</v>
      </c>
      <c r="V52" s="11">
        <f>'OddsRatio_working_3-way'!S52*'OddsRatio_working_3-way'!R52/3-2*'OddsRatio_working_3-way'!R52^3/27-'OddsRatio_working_3-way'!T52</f>
        <v>0.25304572156620125</v>
      </c>
      <c r="W52" s="11">
        <f>'OddsRatio_working_3-way'!V52^2+4*'OddsRatio_working_3-way'!U52^3/27</f>
        <v>-5.9540422582210178E-2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0.17576444448833331</v>
      </c>
      <c r="Y52" s="11">
        <f>IF('OddsRatio_working_3-way'!W52&gt;=0,IF('OddsRatio_working_3-way'!V52+SQRT('OddsRatio_working_3-way'!W52)&gt;0,0,PI()),ACOS('OddsRatio_working_3-way'!V52/(2*'OddsRatio_working_3-way'!X52)))</f>
        <v>0.76721975745030857</v>
      </c>
      <c r="Z52" s="11">
        <f>'OddsRatio_working_3-way'!X52^(1/3)*COS('OddsRatio_working_3-way'!Y52/3)</f>
        <v>0.54193938882224124</v>
      </c>
      <c r="AA52" s="11">
        <f>'OddsRatio_working_3-way'!X52^(1/3)*COS(('OddsRatio_working_3-way'!Y52+2*PI())/3)</f>
        <v>-0.39368397715277548</v>
      </c>
      <c r="AB52" s="11">
        <f>'OddsRatio_working_3-way'!X52^(1/3)*COS(('OddsRatio_working_3-way'!Y52+4*PI())/3)</f>
        <v>-0.14825541166946549</v>
      </c>
      <c r="AC52" s="11">
        <f>'OddsRatio_working_3-way'!X52^(1/3)*SIN('OddsRatio_working_3-way'!Y52/3)</f>
        <v>0.14169824834861261</v>
      </c>
      <c r="AD52" s="11">
        <f>'OddsRatio_working_3-way'!X52^(1/3)*SIN(('OddsRatio_working_3-way'!Y52+2*PI())/3)</f>
        <v>0.39848415385716718</v>
      </c>
      <c r="AE52" s="11">
        <f>'OddsRatio_working_3-way'!X52^(1/3)*SIN(('OddsRatio_working_3-way'!Y52+4*PI())/3)</f>
        <v>-0.54018240220577973</v>
      </c>
      <c r="AF52" s="11">
        <f>-'OddsRatio_working_3-way'!U52/(3*'OddsRatio_working_3-way'!X52^(1/3))*COS(('OddsRatio_working_3-way'!Y52)/3)</f>
        <v>0.54193938882224135</v>
      </c>
      <c r="AG52" s="11">
        <f>-'OddsRatio_working_3-way'!U52/(3*'OddsRatio_working_3-way'!X52^(1/3))*COS(('OddsRatio_working_3-way'!Y52+2*PI())/3)</f>
        <v>-0.39368397715277553</v>
      </c>
      <c r="AH52" s="11">
        <f>-'OddsRatio_working_3-way'!U52/(3*'OddsRatio_working_3-way'!X52^(1/3))*COS(('OddsRatio_working_3-way'!Y52+4*PI())/3)</f>
        <v>-0.14825541166946551</v>
      </c>
      <c r="AI52" s="11">
        <f>'OddsRatio_working_3-way'!U52/(3*'OddsRatio_working_3-way'!X52^(1/3))*SIN(('OddsRatio_working_3-way'!Y52)/3)</f>
        <v>-0.14169824834861264</v>
      </c>
      <c r="AJ52" s="11">
        <f>'OddsRatio_working_3-way'!U52/(3*'OddsRatio_working_3-way'!X52^(1/3))*SIN(('OddsRatio_working_3-way'!Y52+2*PI())/3)</f>
        <v>-0.39848415385716729</v>
      </c>
      <c r="AK52" s="11">
        <f>'OddsRatio_working_3-way'!U52/(3*'OddsRatio_working_3-way'!X52^(1/3))*SIN(('OddsRatio_working_3-way'!Y52+4*PI())/3)</f>
        <v>0.54018240220577984</v>
      </c>
      <c r="AL52" s="11">
        <f>'OddsRatio_working_3-way'!Z52+'OddsRatio_working_3-way'!AF52</f>
        <v>1.0838787776444825</v>
      </c>
      <c r="AM52" s="11">
        <f>'OddsRatio_working_3-way'!AA52+'OddsRatio_working_3-way'!AG52</f>
        <v>-0.78736795430555095</v>
      </c>
      <c r="AN52" s="11">
        <f>'OddsRatio_working_3-way'!AB52+'OddsRatio_working_3-way'!AH52</f>
        <v>-0.29651082333893097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1.0838787776444825</v>
      </c>
      <c r="AS52" s="11">
        <f>IF(('OddsRatio_working_3-way'!X52=0),IF(Q52&gt;0,-Q52^(1/3),(-Q52)^(1/3)),'OddsRatio_working_3-way'!AM52-'OddsRatio_working_3-way'!R52/3)</f>
        <v>-0.78736795430555095</v>
      </c>
      <c r="AT52" s="11">
        <f>IF(('OddsRatio_working_3-way'!X52=0),IF(Q52&gt;0,-Q52^(1/3),(-Q52)^(1/3)),'OddsRatio_working_3-way'!AN52-'OddsRatio_working_3-way'!R52/3)</f>
        <v>-0.29651082333893097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1.75</v>
      </c>
      <c r="B53" s="4">
        <f>IF('True_Odds_Calculator_3-way'!B54="","",'True_Odds_Calculator_3-way'!B54)</f>
        <v>3.68</v>
      </c>
      <c r="C53" s="4">
        <f>IF('True_Odds_Calculator_3-way'!C54="","",'True_Odds_Calculator_3-way'!C54)</f>
        <v>4.8499999999999996</v>
      </c>
      <c r="D53" s="9">
        <f t="shared" si="13"/>
        <v>0.55117924292671594</v>
      </c>
      <c r="E53" s="9">
        <f t="shared" si="14"/>
        <v>0.255771734953959</v>
      </c>
      <c r="F53" s="9">
        <f t="shared" si="15"/>
        <v>0.19304902211932512</v>
      </c>
      <c r="G53" s="9">
        <f t="shared" si="16"/>
        <v>1.0857224465132447</v>
      </c>
      <c r="H53" s="9">
        <f t="shared" si="17"/>
        <v>1.8142918348849335</v>
      </c>
      <c r="I53" s="9">
        <f t="shared" si="18"/>
        <v>3.9097361566554967</v>
      </c>
      <c r="J53" s="9">
        <f t="shared" si="19"/>
        <v>5.1800314190759904</v>
      </c>
      <c r="K53" s="11">
        <f t="shared" si="20"/>
        <v>0.5714285714285714</v>
      </c>
      <c r="L53" s="11">
        <f t="shared" si="21"/>
        <v>0.27173913043478259</v>
      </c>
      <c r="M53" s="11">
        <f t="shared" si="22"/>
        <v>0.2061855670103093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-0.24775885253249663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0.2330793366203496</v>
      </c>
      <c r="Q53" s="11">
        <f>2*'OddsRatio_working_3-way'!K53*'OddsRatio_working_3-way'!L53*'OddsRatio_working_3-way'!M53</f>
        <v>6.4032784785810329E-2</v>
      </c>
      <c r="R53" s="11">
        <f t="shared" si="23"/>
        <v>0</v>
      </c>
      <c r="S53" s="11">
        <f t="shared" si="24"/>
        <v>-0.94075079149706009</v>
      </c>
      <c r="T53" s="11">
        <f t="shared" si="25"/>
        <v>-0.2584480196420495</v>
      </c>
      <c r="U53" s="11">
        <f>'OddsRatio_working_3-way'!S53-'OddsRatio_working_3-way'!R53^2/3</f>
        <v>-0.94075079149706009</v>
      </c>
      <c r="V53" s="11">
        <f>'OddsRatio_working_3-way'!S53*'OddsRatio_working_3-way'!R53/3-2*'OddsRatio_working_3-way'!R53^3/27-'OddsRatio_working_3-way'!T53</f>
        <v>0.2584480196420495</v>
      </c>
      <c r="W53" s="11">
        <f>'OddsRatio_working_3-way'!V53^2+4*'OddsRatio_working_3-way'!U53^3/27</f>
        <v>-5.6549182346572149E-2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0.17560222179934781</v>
      </c>
      <c r="Y53" s="11">
        <f>IF('OddsRatio_working_3-way'!W53&gt;=0,IF('OddsRatio_working_3-way'!V53+SQRT('OddsRatio_working_3-way'!W53)&gt;0,0,PI()),ACOS('OddsRatio_working_3-way'!V53/(2*'OddsRatio_working_3-way'!X53)))</f>
        <v>0.74381539207841063</v>
      </c>
      <c r="Z53" s="11">
        <f>'OddsRatio_working_3-way'!X53^(1/3)*COS('OddsRatio_working_3-way'!Y53/3)</f>
        <v>0.54286122325662245</v>
      </c>
      <c r="AA53" s="11">
        <f>'OddsRatio_working_3-way'!X53^(1/3)*COS(('OddsRatio_working_3-way'!Y53+2*PI())/3)</f>
        <v>-0.39044307772958858</v>
      </c>
      <c r="AB53" s="11">
        <f>'OddsRatio_working_3-way'!X53^(1/3)*COS(('OddsRatio_working_3-way'!Y53+4*PI())/3)</f>
        <v>-0.15241814552703398</v>
      </c>
      <c r="AC53" s="11">
        <f>'OddsRatio_working_3-way'!X53^(1/3)*SIN('OddsRatio_working_3-way'!Y53/3)</f>
        <v>0.13742375868098744</v>
      </c>
      <c r="AD53" s="11">
        <f>'OddsRatio_working_3-way'!X53^(1/3)*SIN(('OddsRatio_working_3-way'!Y53+2*PI())/3)</f>
        <v>0.40141973072923703</v>
      </c>
      <c r="AE53" s="11">
        <f>'OddsRatio_working_3-way'!X53^(1/3)*SIN(('OddsRatio_working_3-way'!Y53+4*PI())/3)</f>
        <v>-0.53884348941022442</v>
      </c>
      <c r="AF53" s="11">
        <f>-'OddsRatio_working_3-way'!U53/(3*'OddsRatio_working_3-way'!X53^(1/3))*COS(('OddsRatio_working_3-way'!Y53)/3)</f>
        <v>0.54286122325662234</v>
      </c>
      <c r="AG53" s="11">
        <f>-'OddsRatio_working_3-way'!U53/(3*'OddsRatio_working_3-way'!X53^(1/3))*COS(('OddsRatio_working_3-way'!Y53+2*PI())/3)</f>
        <v>-0.39044307772958853</v>
      </c>
      <c r="AH53" s="11">
        <f>-'OddsRatio_working_3-way'!U53/(3*'OddsRatio_working_3-way'!X53^(1/3))*COS(('OddsRatio_working_3-way'!Y53+4*PI())/3)</f>
        <v>-0.15241814552703392</v>
      </c>
      <c r="AI53" s="11">
        <f>'OddsRatio_working_3-way'!U53/(3*'OddsRatio_working_3-way'!X53^(1/3))*SIN(('OddsRatio_working_3-way'!Y53)/3)</f>
        <v>-0.13742375868098741</v>
      </c>
      <c r="AJ53" s="11">
        <f>'OddsRatio_working_3-way'!U53/(3*'OddsRatio_working_3-way'!X53^(1/3))*SIN(('OddsRatio_working_3-way'!Y53+2*PI())/3)</f>
        <v>-0.40141973072923698</v>
      </c>
      <c r="AK53" s="11">
        <f>'OddsRatio_working_3-way'!U53/(3*'OddsRatio_working_3-way'!X53^(1/3))*SIN(('OddsRatio_working_3-way'!Y53+4*PI())/3)</f>
        <v>0.53884348941022431</v>
      </c>
      <c r="AL53" s="11">
        <f>'OddsRatio_working_3-way'!Z53+'OddsRatio_working_3-way'!AF53</f>
        <v>1.0857224465132447</v>
      </c>
      <c r="AM53" s="11">
        <f>'OddsRatio_working_3-way'!AA53+'OddsRatio_working_3-way'!AG53</f>
        <v>-0.78088615545917706</v>
      </c>
      <c r="AN53" s="11">
        <f>'OddsRatio_working_3-way'!AB53+'OddsRatio_working_3-way'!AH53</f>
        <v>-0.3048362910540679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1.0857224465132447</v>
      </c>
      <c r="AS53" s="11">
        <f>IF(('OddsRatio_working_3-way'!X53=0),IF(Q53&gt;0,-Q53^(1/3),(-Q53)^(1/3)),'OddsRatio_working_3-way'!AM53-'OddsRatio_working_3-way'!R53/3)</f>
        <v>-0.78088615545917706</v>
      </c>
      <c r="AT53" s="11">
        <f>IF(('OddsRatio_working_3-way'!X53=0),IF(Q53&gt;0,-Q53^(1/3),(-Q53)^(1/3)),'OddsRatio_working_3-way'!AN53-'OddsRatio_working_3-way'!R53/3)</f>
        <v>-0.3048362910540679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2.2799999999999998</v>
      </c>
      <c r="B54" s="4">
        <f>IF('True_Odds_Calculator_3-way'!B55="","",'True_Odds_Calculator_3-way'!B55)</f>
        <v>3.26</v>
      </c>
      <c r="C54" s="4">
        <f>IF('True_Odds_Calculator_3-way'!C55="","",'True_Odds_Calculator_3-way'!C55)</f>
        <v>3.35</v>
      </c>
      <c r="D54" s="9">
        <f t="shared" si="13"/>
        <v>0.42234781358110901</v>
      </c>
      <c r="E54" s="9">
        <f t="shared" si="14"/>
        <v>0.2928364944668892</v>
      </c>
      <c r="F54" s="9">
        <f t="shared" si="15"/>
        <v>0.28481569195200185</v>
      </c>
      <c r="G54" s="9">
        <f t="shared" si="16"/>
        <v>1.0685287247333919</v>
      </c>
      <c r="H54" s="9">
        <f t="shared" si="17"/>
        <v>2.3677167676587412</v>
      </c>
      <c r="I54" s="9">
        <f t="shared" si="18"/>
        <v>3.4148749178974658</v>
      </c>
      <c r="J54" s="9">
        <f t="shared" si="19"/>
        <v>3.5110425031234711</v>
      </c>
      <c r="K54" s="11">
        <f t="shared" si="20"/>
        <v>0.43859649122807021</v>
      </c>
      <c r="L54" s="11">
        <f t="shared" si="21"/>
        <v>0.30674846625766872</v>
      </c>
      <c r="M54" s="11">
        <f t="shared" si="22"/>
        <v>0.29850746268656714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-0.27301657678671543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0.23654732472606291</v>
      </c>
      <c r="Q54" s="11">
        <f>2*'OddsRatio_working_3-way'!K54*'OddsRatio_working_3-way'!L54*'OddsRatio_working_3-way'!M54</f>
        <v>8.0321672232958566E-2</v>
      </c>
      <c r="R54" s="11">
        <f t="shared" si="23"/>
        <v>0</v>
      </c>
      <c r="S54" s="11">
        <f t="shared" si="24"/>
        <v>-0.86642110713613252</v>
      </c>
      <c r="T54" s="11">
        <f t="shared" si="25"/>
        <v>-0.29420071549614013</v>
      </c>
      <c r="U54" s="11">
        <f>'OddsRatio_working_3-way'!S54-'OddsRatio_working_3-way'!R54^2/3</f>
        <v>-0.86642110713613252</v>
      </c>
      <c r="V54" s="11">
        <f>'OddsRatio_working_3-way'!S54*'OddsRatio_working_3-way'!R54/3-2*'OddsRatio_working_3-way'!R54^3/27-'OddsRatio_working_3-way'!T54</f>
        <v>0.29420071549614013</v>
      </c>
      <c r="W54" s="11">
        <f>'OddsRatio_working_3-way'!V54^2+4*'OddsRatio_working_3-way'!U54^3/27</f>
        <v>-9.8029452610172013E-3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0.15520712472326939</v>
      </c>
      <c r="Y54" s="11">
        <f>IF('OddsRatio_working_3-way'!W54&gt;=0,IF('OddsRatio_working_3-way'!V54+SQRT('OddsRatio_working_3-way'!W54)&gt;0,0,PI()),ACOS('OddsRatio_working_3-way'!V54/(2*'OddsRatio_working_3-way'!X54)))</f>
        <v>0.3246322927492673</v>
      </c>
      <c r="Z54" s="11">
        <f>'OddsRatio_working_3-way'!X54^(1/3)*COS('OddsRatio_working_3-way'!Y54/3)</f>
        <v>0.53426436236669606</v>
      </c>
      <c r="AA54" s="11">
        <f>'OddsRatio_working_3-way'!X54^(1/3)*COS(('OddsRatio_working_3-way'!Y54+2*PI())/3)</f>
        <v>-0.31739618532860076</v>
      </c>
      <c r="AB54" s="11">
        <f>'OddsRatio_working_3-way'!X54^(1/3)*COS(('OddsRatio_working_3-way'!Y54+4*PI())/3)</f>
        <v>-0.21686817703809516</v>
      </c>
      <c r="AC54" s="11">
        <f>'OddsRatio_working_3-way'!X54^(1/3)*SIN('OddsRatio_working_3-way'!Y54/3)</f>
        <v>5.8039872647620255E-2</v>
      </c>
      <c r="AD54" s="11">
        <f>'OddsRatio_working_3-way'!X54^(1/3)*SIN(('OddsRatio_working_3-way'!Y54+2*PI())/3)</f>
        <v>0.43366657382244345</v>
      </c>
      <c r="AE54" s="11">
        <f>'OddsRatio_working_3-way'!X54^(1/3)*SIN(('OddsRatio_working_3-way'!Y54+4*PI())/3)</f>
        <v>-0.49170644647006373</v>
      </c>
      <c r="AF54" s="11">
        <f>-'OddsRatio_working_3-way'!U54/(3*'OddsRatio_working_3-way'!X54^(1/3))*COS(('OddsRatio_working_3-way'!Y54)/3)</f>
        <v>0.53426436236669583</v>
      </c>
      <c r="AG54" s="11">
        <f>-'OddsRatio_working_3-way'!U54/(3*'OddsRatio_working_3-way'!X54^(1/3))*COS(('OddsRatio_working_3-way'!Y54+2*PI())/3)</f>
        <v>-0.31739618532860064</v>
      </c>
      <c r="AH54" s="11">
        <f>-'OddsRatio_working_3-way'!U54/(3*'OddsRatio_working_3-way'!X54^(1/3))*COS(('OddsRatio_working_3-way'!Y54+4*PI())/3)</f>
        <v>-0.21686817703809508</v>
      </c>
      <c r="AI54" s="11">
        <f>'OddsRatio_working_3-way'!U54/(3*'OddsRatio_working_3-way'!X54^(1/3))*SIN(('OddsRatio_working_3-way'!Y54)/3)</f>
        <v>-5.8039872647620235E-2</v>
      </c>
      <c r="AJ54" s="11">
        <f>'OddsRatio_working_3-way'!U54/(3*'OddsRatio_working_3-way'!X54^(1/3))*SIN(('OddsRatio_working_3-way'!Y54+2*PI())/3)</f>
        <v>-0.43366657382244328</v>
      </c>
      <c r="AK54" s="11">
        <f>'OddsRatio_working_3-way'!U54/(3*'OddsRatio_working_3-way'!X54^(1/3))*SIN(('OddsRatio_working_3-way'!Y54+4*PI())/3)</f>
        <v>0.49170644647006356</v>
      </c>
      <c r="AL54" s="11">
        <f>'OddsRatio_working_3-way'!Z54+'OddsRatio_working_3-way'!AF54</f>
        <v>1.0685287247333919</v>
      </c>
      <c r="AM54" s="11">
        <f>'OddsRatio_working_3-way'!AA54+'OddsRatio_working_3-way'!AG54</f>
        <v>-0.6347923706572014</v>
      </c>
      <c r="AN54" s="11">
        <f>'OddsRatio_working_3-way'!AB54+'OddsRatio_working_3-way'!AH54</f>
        <v>-0.43373635407619027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1.0685287247333919</v>
      </c>
      <c r="AS54" s="11">
        <f>IF(('OddsRatio_working_3-way'!X54=0),IF(Q54&gt;0,-Q54^(1/3),(-Q54)^(1/3)),'OddsRatio_working_3-way'!AM54-'OddsRatio_working_3-way'!R54/3)</f>
        <v>-0.6347923706572014</v>
      </c>
      <c r="AT54" s="11">
        <f>IF(('OddsRatio_working_3-way'!X54=0),IF(Q54&gt;0,-Q54^(1/3),(-Q54)^(1/3)),'OddsRatio_working_3-way'!AN54-'OddsRatio_working_3-way'!R54/3)</f>
        <v>-0.43373635407619027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4.07</v>
      </c>
      <c r="B55" s="4">
        <f>IF('True_Odds_Calculator_3-way'!B56="","",'True_Odds_Calculator_3-way'!B56)</f>
        <v>3.61</v>
      </c>
      <c r="C55" s="4">
        <f>IF('True_Odds_Calculator_3-way'!C56="","",'True_Odds_Calculator_3-way'!C56)</f>
        <v>1.91</v>
      </c>
      <c r="D55" s="9">
        <f t="shared" si="13"/>
        <v>0.23231454066915602</v>
      </c>
      <c r="E55" s="9">
        <f t="shared" si="14"/>
        <v>0.26251054858146883</v>
      </c>
      <c r="F55" s="9">
        <f t="shared" si="15"/>
        <v>0.50517491074937526</v>
      </c>
      <c r="G55" s="9">
        <f t="shared" si="16"/>
        <v>1.0763872527531664</v>
      </c>
      <c r="H55" s="9">
        <f t="shared" si="17"/>
        <v>4.3045088659522213</v>
      </c>
      <c r="I55" s="9">
        <f t="shared" si="18"/>
        <v>3.8093707296857637</v>
      </c>
      <c r="J55" s="9">
        <f t="shared" si="19"/>
        <v>1.979512400005381</v>
      </c>
      <c r="K55" s="11">
        <f t="shared" si="20"/>
        <v>0.24570024570024568</v>
      </c>
      <c r="L55" s="11">
        <f t="shared" si="21"/>
        <v>0.2770083102493075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-0.25982760894509827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0.23482830113625897</v>
      </c>
      <c r="Q55" s="11">
        <f>2*'OddsRatio_working_3-way'!K55*'OddsRatio_working_3-way'!L55*'OddsRatio_working_3-way'!M55</f>
        <v>7.126807318247616E-2</v>
      </c>
      <c r="R55" s="11">
        <f t="shared" si="23"/>
        <v>0</v>
      </c>
      <c r="S55" s="11">
        <f t="shared" si="24"/>
        <v>-0.90378502149815165</v>
      </c>
      <c r="T55" s="11">
        <f t="shared" si="25"/>
        <v>-0.27428983960490183</v>
      </c>
      <c r="U55" s="11">
        <f>'OddsRatio_working_3-way'!S55-'OddsRatio_working_3-way'!R55^2/3</f>
        <v>-0.90378502149815165</v>
      </c>
      <c r="V55" s="11">
        <f>'OddsRatio_working_3-way'!S55*'OddsRatio_working_3-way'!R55/3-2*'OddsRatio_working_3-way'!R55^3/27-'OddsRatio_working_3-way'!T55</f>
        <v>0.27428983960490183</v>
      </c>
      <c r="W55" s="11">
        <f>'OddsRatio_working_3-way'!V55^2+4*'OddsRatio_working_3-way'!U55^3/27</f>
        <v>-3.4133430217383312E-2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0.16535442716167753</v>
      </c>
      <c r="Y55" s="11">
        <f>IF('OddsRatio_working_3-way'!W55&gt;=0,IF('OddsRatio_working_3-way'!V55+SQRT('OddsRatio_working_3-way'!W55)&gt;0,0,PI()),ACOS('OddsRatio_working_3-way'!V55/(2*'OddsRatio_working_3-way'!X55)))</f>
        <v>0.5927639635596228</v>
      </c>
      <c r="Z55" s="11">
        <f>'OddsRatio_working_3-way'!X55^(1/3)*COS('OddsRatio_working_3-way'!Y55/3)</f>
        <v>0.53819362637658319</v>
      </c>
      <c r="AA55" s="11">
        <f>'OddsRatio_working_3-way'!X55^(1/3)*COS(('OddsRatio_working_3-way'!Y55+2*PI())/3)</f>
        <v>-0.36240796348800142</v>
      </c>
      <c r="AB55" s="11">
        <f>'OddsRatio_working_3-way'!X55^(1/3)*COS(('OddsRatio_working_3-way'!Y55+4*PI())/3)</f>
        <v>-0.17578566288858194</v>
      </c>
      <c r="AC55" s="11">
        <f>'OddsRatio_working_3-way'!X55^(1/3)*SIN('OddsRatio_working_3-way'!Y55/3)</f>
        <v>0.10774643548786228</v>
      </c>
      <c r="AD55" s="11">
        <f>'OddsRatio_working_3-way'!X55^(1/3)*SIN(('OddsRatio_working_3-way'!Y55+2*PI())/3)</f>
        <v>0.41221613485306074</v>
      </c>
      <c r="AE55" s="11">
        <f>'OddsRatio_working_3-way'!X55^(1/3)*SIN(('OddsRatio_working_3-way'!Y55+4*PI())/3)</f>
        <v>-0.51996257034092286</v>
      </c>
      <c r="AF55" s="11">
        <f>-'OddsRatio_working_3-way'!U55/(3*'OddsRatio_working_3-way'!X55^(1/3))*COS(('OddsRatio_working_3-way'!Y55)/3)</f>
        <v>0.53819362637658308</v>
      </c>
      <c r="AG55" s="11">
        <f>-'OddsRatio_working_3-way'!U55/(3*'OddsRatio_working_3-way'!X55^(1/3))*COS(('OddsRatio_working_3-way'!Y55+2*PI())/3)</f>
        <v>-0.36240796348800131</v>
      </c>
      <c r="AH55" s="11">
        <f>-'OddsRatio_working_3-way'!U55/(3*'OddsRatio_working_3-way'!X55^(1/3))*COS(('OddsRatio_working_3-way'!Y55+4*PI())/3)</f>
        <v>-0.17578566288858191</v>
      </c>
      <c r="AI55" s="11">
        <f>'OddsRatio_working_3-way'!U55/(3*'OddsRatio_working_3-way'!X55^(1/3))*SIN(('OddsRatio_working_3-way'!Y55)/3)</f>
        <v>-0.10774643548786225</v>
      </c>
      <c r="AJ55" s="11">
        <f>'OddsRatio_working_3-way'!U55/(3*'OddsRatio_working_3-way'!X55^(1/3))*SIN(('OddsRatio_working_3-way'!Y55+2*PI())/3)</f>
        <v>-0.41221613485306063</v>
      </c>
      <c r="AK55" s="11">
        <f>'OddsRatio_working_3-way'!U55/(3*'OddsRatio_working_3-way'!X55^(1/3))*SIN(('OddsRatio_working_3-way'!Y55+4*PI())/3)</f>
        <v>0.51996257034092275</v>
      </c>
      <c r="AL55" s="11">
        <f>'OddsRatio_working_3-way'!Z55+'OddsRatio_working_3-way'!AF55</f>
        <v>1.0763872527531664</v>
      </c>
      <c r="AM55" s="11">
        <f>'OddsRatio_working_3-way'!AA55+'OddsRatio_working_3-way'!AG55</f>
        <v>-0.72481592697600272</v>
      </c>
      <c r="AN55" s="11">
        <f>'OddsRatio_working_3-way'!AB55+'OddsRatio_working_3-way'!AH55</f>
        <v>-0.35157132577716388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1.0763872527531664</v>
      </c>
      <c r="AS55" s="11">
        <f>IF(('OddsRatio_working_3-way'!X55=0),IF(Q55&gt;0,-Q55^(1/3),(-Q55)^(1/3)),'OddsRatio_working_3-way'!AM55-'OddsRatio_working_3-way'!R55/3)</f>
        <v>-0.72481592697600272</v>
      </c>
      <c r="AT55" s="11">
        <f>IF(('OddsRatio_working_3-way'!X55=0),IF(Q55&gt;0,-Q55^(1/3),(-Q55)^(1/3)),'OddsRatio_working_3-way'!AN55-'OddsRatio_working_3-way'!R55/3)</f>
        <v>-0.35157132577716388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1.57</v>
      </c>
      <c r="B56" s="4">
        <f>IF('True_Odds_Calculator_3-way'!B57="","",'True_Odds_Calculator_3-way'!B57)</f>
        <v>4.1900000000000004</v>
      </c>
      <c r="C56" s="4">
        <f>IF('True_Odds_Calculator_3-way'!C57="","",'True_Odds_Calculator_3-way'!C57)</f>
        <v>5.74</v>
      </c>
      <c r="D56" s="9">
        <f t="shared" si="13"/>
        <v>0.61578667189310687</v>
      </c>
      <c r="E56" s="9">
        <f t="shared" si="14"/>
        <v>0.22262446943730307</v>
      </c>
      <c r="F56" s="9">
        <f t="shared" si="15"/>
        <v>0.16158885866959008</v>
      </c>
      <c r="G56" s="9">
        <f t="shared" si="16"/>
        <v>1.0946298468765467</v>
      </c>
      <c r="H56" s="9">
        <f t="shared" si="17"/>
        <v>1.623939012719632</v>
      </c>
      <c r="I56" s="9">
        <f t="shared" si="18"/>
        <v>4.4918692115361845</v>
      </c>
      <c r="J56" s="9">
        <f t="shared" si="19"/>
        <v>6.1885454741948323</v>
      </c>
      <c r="K56" s="11">
        <f t="shared" si="20"/>
        <v>0.63694267515923564</v>
      </c>
      <c r="L56" s="11">
        <f t="shared" si="21"/>
        <v>0.2386634844868735</v>
      </c>
      <c r="M56" s="11">
        <f t="shared" si="22"/>
        <v>0.17421602787456444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-0.22825395565962037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0.22510925876499974</v>
      </c>
      <c r="Q56" s="11">
        <f>2*'OddsRatio_working_3-way'!K56*'OddsRatio_working_3-way'!L56*'OddsRatio_working_3-way'!M56</f>
        <v>5.2966884415294048E-2</v>
      </c>
      <c r="R56" s="11">
        <f t="shared" si="23"/>
        <v>0</v>
      </c>
      <c r="S56" s="11">
        <f t="shared" si="24"/>
        <v>-0.98622281534822509</v>
      </c>
      <c r="T56" s="11">
        <f t="shared" si="25"/>
        <v>-0.23205242714075883</v>
      </c>
      <c r="U56" s="11">
        <f>'OddsRatio_working_3-way'!S56-'OddsRatio_working_3-way'!R56^2/3</f>
        <v>-0.98622281534822509</v>
      </c>
      <c r="V56" s="11">
        <f>'OddsRatio_working_3-way'!S56*'OddsRatio_working_3-way'!R56/3-2*'OddsRatio_working_3-way'!R56^3/27-'OddsRatio_working_3-way'!T56</f>
        <v>0.23205242714075883</v>
      </c>
      <c r="W56" s="11">
        <f>'OddsRatio_working_3-way'!V56^2+4*'OddsRatio_working_3-way'!U56^3/27</f>
        <v>-8.8260598974644139E-2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0.18848668912987021</v>
      </c>
      <c r="Y56" s="11">
        <f>IF('OddsRatio_working_3-way'!W56&gt;=0,IF('OddsRatio_working_3-way'!V56+SQRT('OddsRatio_working_3-way'!W56)&gt;0,0,PI()),ACOS('OddsRatio_working_3-way'!V56/(2*'OddsRatio_working_3-way'!X56)))</f>
        <v>0.90769090916265749</v>
      </c>
      <c r="Z56" s="11">
        <f>'OddsRatio_working_3-way'!X56^(1/3)*COS('OddsRatio_working_3-way'!Y56/3)</f>
        <v>0.54731492343827348</v>
      </c>
      <c r="AA56" s="11">
        <f>'OddsRatio_working_3-way'!X56^(1/3)*COS(('OddsRatio_working_3-way'!Y56+2*PI())/3)</f>
        <v>-0.42161179512432628</v>
      </c>
      <c r="AB56" s="11">
        <f>'OddsRatio_working_3-way'!X56^(1/3)*COS(('OddsRatio_working_3-way'!Y56+4*PI())/3)</f>
        <v>-0.12570312831394737</v>
      </c>
      <c r="AC56" s="11">
        <f>'OddsRatio_working_3-way'!X56^(1/3)*SIN('OddsRatio_working_3-way'!Y56/3)</f>
        <v>0.17084294843851569</v>
      </c>
      <c r="AD56" s="11">
        <f>'OddsRatio_working_3-way'!X56^(1/3)*SIN(('OddsRatio_working_3-way'!Y56+2*PI())/3)</f>
        <v>0.38856715334862213</v>
      </c>
      <c r="AE56" s="11">
        <f>'OddsRatio_working_3-way'!X56^(1/3)*SIN(('OddsRatio_working_3-way'!Y56+4*PI())/3)</f>
        <v>-0.55941010178713768</v>
      </c>
      <c r="AF56" s="11">
        <f>-'OddsRatio_working_3-way'!U56/(3*'OddsRatio_working_3-way'!X56^(1/3))*COS(('OddsRatio_working_3-way'!Y56)/3)</f>
        <v>0.54731492343827326</v>
      </c>
      <c r="AG56" s="11">
        <f>-'OddsRatio_working_3-way'!U56/(3*'OddsRatio_working_3-way'!X56^(1/3))*COS(('OddsRatio_working_3-way'!Y56+2*PI())/3)</f>
        <v>-0.42161179512432612</v>
      </c>
      <c r="AH56" s="11">
        <f>-'OddsRatio_working_3-way'!U56/(3*'OddsRatio_working_3-way'!X56^(1/3))*COS(('OddsRatio_working_3-way'!Y56+4*PI())/3)</f>
        <v>-0.12570312831394734</v>
      </c>
      <c r="AI56" s="11">
        <f>'OddsRatio_working_3-way'!U56/(3*'OddsRatio_working_3-way'!X56^(1/3))*SIN(('OddsRatio_working_3-way'!Y56)/3)</f>
        <v>-0.17084294843851563</v>
      </c>
      <c r="AJ56" s="11">
        <f>'OddsRatio_working_3-way'!U56/(3*'OddsRatio_working_3-way'!X56^(1/3))*SIN(('OddsRatio_working_3-way'!Y56+2*PI())/3)</f>
        <v>-0.38856715334862202</v>
      </c>
      <c r="AK56" s="11">
        <f>'OddsRatio_working_3-way'!U56/(3*'OddsRatio_working_3-way'!X56^(1/3))*SIN(('OddsRatio_working_3-way'!Y56+4*PI())/3)</f>
        <v>0.55941010178713746</v>
      </c>
      <c r="AL56" s="11">
        <f>'OddsRatio_working_3-way'!Z56+'OddsRatio_working_3-way'!AF56</f>
        <v>1.0946298468765467</v>
      </c>
      <c r="AM56" s="11">
        <f>'OddsRatio_working_3-way'!AA56+'OddsRatio_working_3-way'!AG56</f>
        <v>-0.84322359024865245</v>
      </c>
      <c r="AN56" s="11">
        <f>'OddsRatio_working_3-way'!AB56+'OddsRatio_working_3-way'!AH56</f>
        <v>-0.25140625662789473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1.0946298468765467</v>
      </c>
      <c r="AS56" s="11">
        <f>IF(('OddsRatio_working_3-way'!X56=0),IF(Q56&gt;0,-Q56^(1/3),(-Q56)^(1/3)),'OddsRatio_working_3-way'!AM56-'OddsRatio_working_3-way'!R56/3)</f>
        <v>-0.84322359024865245</v>
      </c>
      <c r="AT56" s="11">
        <f>IF(('OddsRatio_working_3-way'!X56=0),IF(Q56&gt;0,-Q56^(1/3),(-Q56)^(1/3)),'OddsRatio_working_3-way'!AN56-'OddsRatio_working_3-way'!R56/3)</f>
        <v>-0.25140625662789473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4.04</v>
      </c>
      <c r="B57" s="4">
        <f>IF('True_Odds_Calculator_3-way'!B58="","",'True_Odds_Calculator_3-way'!B58)</f>
        <v>3.49</v>
      </c>
      <c r="C57" s="4">
        <f>IF('True_Odds_Calculator_3-way'!C58="","",'True_Odds_Calculator_3-way'!C58)</f>
        <v>1.95</v>
      </c>
      <c r="D57" s="9">
        <f t="shared" si="13"/>
        <v>0.23400888425484972</v>
      </c>
      <c r="E57" s="9">
        <f t="shared" si="14"/>
        <v>0.27165604335391869</v>
      </c>
      <c r="F57" s="9">
        <f t="shared" si="15"/>
        <v>0.49433507239123181</v>
      </c>
      <c r="G57" s="9">
        <f t="shared" si="16"/>
        <v>1.0767572460362738</v>
      </c>
      <c r="H57" s="9">
        <f t="shared" si="17"/>
        <v>4.2733420279502718</v>
      </c>
      <c r="I57" s="9">
        <f t="shared" si="18"/>
        <v>3.6811255426303213</v>
      </c>
      <c r="J57" s="9">
        <f t="shared" si="19"/>
        <v>2.0229193837344592</v>
      </c>
      <c r="K57" s="11">
        <f t="shared" si="20"/>
        <v>0.24752475247524752</v>
      </c>
      <c r="L57" s="11">
        <f t="shared" si="21"/>
        <v>0.28653295128939826</v>
      </c>
      <c r="M57" s="11">
        <f t="shared" si="22"/>
        <v>0.51282051282051289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-0.26155024583348796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0.23568590052745636</v>
      </c>
      <c r="Q57" s="11">
        <f>2*'OddsRatio_working_3-way'!K57*'OddsRatio_working_3-way'!L57*'OddsRatio_working_3-way'!M57</f>
        <v>7.2742561891190216E-2</v>
      </c>
      <c r="R57" s="11">
        <f t="shared" si="23"/>
        <v>0</v>
      </c>
      <c r="S57" s="11">
        <f t="shared" si="24"/>
        <v>-0.90111137069051828</v>
      </c>
      <c r="T57" s="11">
        <f t="shared" si="25"/>
        <v>-0.27812079342299939</v>
      </c>
      <c r="U57" s="11">
        <f>'OddsRatio_working_3-way'!S57-'OddsRatio_working_3-way'!R57^2/3</f>
        <v>-0.90111137069051828</v>
      </c>
      <c r="V57" s="11">
        <f>'OddsRatio_working_3-way'!S57*'OddsRatio_working_3-way'!R57/3-2*'OddsRatio_working_3-way'!R57^3/27-'OddsRatio_working_3-way'!T57</f>
        <v>0.27812079342299939</v>
      </c>
      <c r="W57" s="11">
        <f>'OddsRatio_working_3-way'!V57^2+4*'OddsRatio_working_3-way'!U57^3/27</f>
        <v>-3.1049411975636085E-2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0.1646212225913436</v>
      </c>
      <c r="Y57" s="11">
        <f>IF('OddsRatio_working_3-way'!W57&gt;=0,IF('OddsRatio_working_3-way'!V57+SQRT('OddsRatio_working_3-way'!W57)&gt;0,0,PI()),ACOS('OddsRatio_working_3-way'!V57/(2*'OddsRatio_working_3-way'!X57)))</f>
        <v>0.56473685812420182</v>
      </c>
      <c r="Z57" s="11">
        <f>'OddsRatio_working_3-way'!X57^(1/3)*COS('OddsRatio_working_3-way'!Y57/3)</f>
        <v>0.53837862301813688</v>
      </c>
      <c r="AA57" s="11">
        <f>'OddsRatio_working_3-way'!X57^(1/3)*COS(('OddsRatio_working_3-way'!Y57+2*PI())/3)</f>
        <v>-0.35801040348868052</v>
      </c>
      <c r="AB57" s="11">
        <f>'OddsRatio_working_3-way'!X57^(1/3)*COS(('OddsRatio_working_3-way'!Y57+4*PI())/3)</f>
        <v>-0.18036821952945606</v>
      </c>
      <c r="AC57" s="11">
        <f>'OddsRatio_working_3-way'!X57^(1/3)*SIN('OddsRatio_working_3-way'!Y57/3)</f>
        <v>0.10256176272829119</v>
      </c>
      <c r="AD57" s="11">
        <f>'OddsRatio_working_3-way'!X57^(1/3)*SIN(('OddsRatio_working_3-way'!Y57+2*PI())/3)</f>
        <v>0.41496868302404655</v>
      </c>
      <c r="AE57" s="11">
        <f>'OddsRatio_working_3-way'!X57^(1/3)*SIN(('OddsRatio_working_3-way'!Y57+4*PI())/3)</f>
        <v>-0.51753044575233775</v>
      </c>
      <c r="AF57" s="11">
        <f>-'OddsRatio_working_3-way'!U57/(3*'OddsRatio_working_3-way'!X57^(1/3))*COS(('OddsRatio_working_3-way'!Y57)/3)</f>
        <v>0.53837862301813677</v>
      </c>
      <c r="AG57" s="11">
        <f>-'OddsRatio_working_3-way'!U57/(3*'OddsRatio_working_3-way'!X57^(1/3))*COS(('OddsRatio_working_3-way'!Y57+2*PI())/3)</f>
        <v>-0.35801040348868046</v>
      </c>
      <c r="AH57" s="11">
        <f>-'OddsRatio_working_3-way'!U57/(3*'OddsRatio_working_3-way'!X57^(1/3))*COS(('OddsRatio_working_3-way'!Y57+4*PI())/3)</f>
        <v>-0.180368219529456</v>
      </c>
      <c r="AI57" s="11">
        <f>'OddsRatio_working_3-way'!U57/(3*'OddsRatio_working_3-way'!X57^(1/3))*SIN(('OddsRatio_working_3-way'!Y57)/3)</f>
        <v>-0.10256176272829118</v>
      </c>
      <c r="AJ57" s="11">
        <f>'OddsRatio_working_3-way'!U57/(3*'OddsRatio_working_3-way'!X57^(1/3))*SIN(('OddsRatio_working_3-way'!Y57+2*PI())/3)</f>
        <v>-0.41496868302404649</v>
      </c>
      <c r="AK57" s="11">
        <f>'OddsRatio_working_3-way'!U57/(3*'OddsRatio_working_3-way'!X57^(1/3))*SIN(('OddsRatio_working_3-way'!Y57+4*PI())/3)</f>
        <v>0.51753044575233764</v>
      </c>
      <c r="AL57" s="11">
        <f>'OddsRatio_working_3-way'!Z57+'OddsRatio_working_3-way'!AF57</f>
        <v>1.0767572460362738</v>
      </c>
      <c r="AM57" s="11">
        <f>'OddsRatio_working_3-way'!AA57+'OddsRatio_working_3-way'!AG57</f>
        <v>-0.71602080697736104</v>
      </c>
      <c r="AN57" s="11">
        <f>'OddsRatio_working_3-way'!AB57+'OddsRatio_working_3-way'!AH57</f>
        <v>-0.36073643905891206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1.0767572460362738</v>
      </c>
      <c r="AS57" s="11">
        <f>IF(('OddsRatio_working_3-way'!X57=0),IF(Q57&gt;0,-Q57^(1/3),(-Q57)^(1/3)),'OddsRatio_working_3-way'!AM57-'OddsRatio_working_3-way'!R57/3)</f>
        <v>-0.71602080697736104</v>
      </c>
      <c r="AT57" s="11">
        <f>IF(('OddsRatio_working_3-way'!X57=0),IF(Q57&gt;0,-Q57^(1/3),(-Q57)^(1/3)),'OddsRatio_working_3-way'!AN57-'OddsRatio_working_3-way'!R57/3)</f>
        <v>-0.36073643905891206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1.68</v>
      </c>
      <c r="B58" s="4">
        <f>IF('True_Odds_Calculator_3-way'!B59="","",'True_Odds_Calculator_3-way'!B59)</f>
        <v>3.83</v>
      </c>
      <c r="C58" s="4">
        <f>IF('True_Odds_Calculator_3-way'!C59="","",'True_Odds_Calculator_3-way'!C59)</f>
        <v>5.19</v>
      </c>
      <c r="D58" s="9">
        <f t="shared" si="13"/>
        <v>0.57484226655338477</v>
      </c>
      <c r="E58" s="9">
        <f t="shared" si="14"/>
        <v>0.24521385577352114</v>
      </c>
      <c r="F58" s="9">
        <f t="shared" si="15"/>
        <v>0.17994387767309403</v>
      </c>
      <c r="G58" s="9">
        <f t="shared" si="16"/>
        <v>1.0876582974659195</v>
      </c>
      <c r="H58" s="9">
        <f t="shared" si="17"/>
        <v>1.7396076422768252</v>
      </c>
      <c r="I58" s="9">
        <f t="shared" si="18"/>
        <v>4.0780729818285524</v>
      </c>
      <c r="J58" s="9">
        <f t="shared" si="19"/>
        <v>5.5572882663822032</v>
      </c>
      <c r="K58" s="11">
        <f t="shared" si="20"/>
        <v>0.59523809523809523</v>
      </c>
      <c r="L58" s="11">
        <f t="shared" si="21"/>
        <v>0.2610966057441253</v>
      </c>
      <c r="M58" s="11">
        <f t="shared" si="22"/>
        <v>0.19267822736030826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-0.24145375159577009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0.23057664283761869</v>
      </c>
      <c r="Q58" s="11">
        <f>2*'OddsRatio_working_3-way'!K58*'OddsRatio_working_3-way'!L58*'OddsRatio_working_3-way'!M58</f>
        <v>5.9890037100680166E-2</v>
      </c>
      <c r="R58" s="11">
        <f t="shared" si="23"/>
        <v>0</v>
      </c>
      <c r="S58" s="11">
        <f t="shared" si="24"/>
        <v>-0.95495158519482726</v>
      </c>
      <c r="T58" s="11">
        <f t="shared" si="25"/>
        <v>-0.24803937277787713</v>
      </c>
      <c r="U58" s="11">
        <f>'OddsRatio_working_3-way'!S58-'OddsRatio_working_3-way'!R58^2/3</f>
        <v>-0.95495158519482726</v>
      </c>
      <c r="V58" s="11">
        <f>'OddsRatio_working_3-way'!S58*'OddsRatio_working_3-way'!R58/3-2*'OddsRatio_working_3-way'!R58^3/27-'OddsRatio_working_3-way'!T58</f>
        <v>0.24803937277787713</v>
      </c>
      <c r="W58" s="11">
        <f>'OddsRatio_working_3-way'!V58^2+4*'OddsRatio_working_3-way'!U58^3/27</f>
        <v>-6.749149402267797E-2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0.17959330755259276</v>
      </c>
      <c r="Y58" s="11">
        <f>IF('OddsRatio_working_3-way'!W58&gt;=0,IF('OddsRatio_working_3-way'!V58+SQRT('OddsRatio_working_3-way'!W58)&gt;0,0,PI()),ACOS('OddsRatio_working_3-way'!V58/(2*'OddsRatio_working_3-way'!X58)))</f>
        <v>0.80853536783885804</v>
      </c>
      <c r="Z58" s="11">
        <f>'OddsRatio_working_3-way'!X58^(1/3)*COS('OddsRatio_working_3-way'!Y58/3)</f>
        <v>0.54382914873295973</v>
      </c>
      <c r="AA58" s="11">
        <f>'OddsRatio_working_3-way'!X58^(1/3)*COS(('OddsRatio_working_3-way'!Y58+2*PI())/3)</f>
        <v>-0.40201180354525651</v>
      </c>
      <c r="AB58" s="11">
        <f>'OddsRatio_working_3-way'!X58^(1/3)*COS(('OddsRatio_working_3-way'!Y58+4*PI())/3)</f>
        <v>-0.14181734518770356</v>
      </c>
      <c r="AC58" s="11">
        <f>'OddsRatio_working_3-way'!X58^(1/3)*SIN('OddsRatio_working_3-way'!Y58/3)</f>
        <v>0.1502233405743823</v>
      </c>
      <c r="AD58" s="11">
        <f>'OddsRatio_working_3-way'!X58^(1/3)*SIN(('OddsRatio_working_3-way'!Y58+2*PI())/3)</f>
        <v>0.39585818783401783</v>
      </c>
      <c r="AE58" s="11">
        <f>'OddsRatio_working_3-way'!X58^(1/3)*SIN(('OddsRatio_working_3-way'!Y58+4*PI())/3)</f>
        <v>-0.54608152840839996</v>
      </c>
      <c r="AF58" s="11">
        <f>-'OddsRatio_working_3-way'!U58/(3*'OddsRatio_working_3-way'!X58^(1/3))*COS(('OddsRatio_working_3-way'!Y58)/3)</f>
        <v>0.54382914873295973</v>
      </c>
      <c r="AG58" s="11">
        <f>-'OddsRatio_working_3-way'!U58/(3*'OddsRatio_working_3-way'!X58^(1/3))*COS(('OddsRatio_working_3-way'!Y58+2*PI())/3)</f>
        <v>-0.40201180354525651</v>
      </c>
      <c r="AH58" s="11">
        <f>-'OddsRatio_working_3-way'!U58/(3*'OddsRatio_working_3-way'!X58^(1/3))*COS(('OddsRatio_working_3-way'!Y58+4*PI())/3)</f>
        <v>-0.14181734518770356</v>
      </c>
      <c r="AI58" s="11">
        <f>'OddsRatio_working_3-way'!U58/(3*'OddsRatio_working_3-way'!X58^(1/3))*SIN(('OddsRatio_working_3-way'!Y58)/3)</f>
        <v>-0.1502233405743823</v>
      </c>
      <c r="AJ58" s="11">
        <f>'OddsRatio_working_3-way'!U58/(3*'OddsRatio_working_3-way'!X58^(1/3))*SIN(('OddsRatio_working_3-way'!Y58+2*PI())/3)</f>
        <v>-0.39585818783401783</v>
      </c>
      <c r="AK58" s="11">
        <f>'OddsRatio_working_3-way'!U58/(3*'OddsRatio_working_3-way'!X58^(1/3))*SIN(('OddsRatio_working_3-way'!Y58+4*PI())/3)</f>
        <v>0.54608152840839996</v>
      </c>
      <c r="AL58" s="11">
        <f>'OddsRatio_working_3-way'!Z58+'OddsRatio_working_3-way'!AF58</f>
        <v>1.0876582974659195</v>
      </c>
      <c r="AM58" s="11">
        <f>'OddsRatio_working_3-way'!AA58+'OddsRatio_working_3-way'!AG58</f>
        <v>-0.80402360709051302</v>
      </c>
      <c r="AN58" s="11">
        <f>'OddsRatio_working_3-way'!AB58+'OddsRatio_working_3-way'!AH58</f>
        <v>-0.28363469037540712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1.0876582974659195</v>
      </c>
      <c r="AS58" s="11">
        <f>IF(('OddsRatio_working_3-way'!X58=0),IF(Q58&gt;0,-Q58^(1/3),(-Q58)^(1/3)),'OddsRatio_working_3-way'!AM58-'OddsRatio_working_3-way'!R58/3)</f>
        <v>-0.80402360709051302</v>
      </c>
      <c r="AT58" s="11">
        <f>IF(('OddsRatio_working_3-way'!X58=0),IF(Q58&gt;0,-Q58^(1/3),(-Q58)^(1/3)),'OddsRatio_working_3-way'!AN58-'OddsRatio_working_3-way'!R58/3)</f>
        <v>-0.28363469037540712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1.84</v>
      </c>
      <c r="B59" s="4">
        <f>IF('True_Odds_Calculator_3-way'!B60="","",'True_Odds_Calculator_3-way'!B60)</f>
        <v>3.29</v>
      </c>
      <c r="C59" s="4">
        <f>IF('True_Odds_Calculator_3-way'!C60="","",'True_Odds_Calculator_3-way'!C60)</f>
        <v>5.0199999999999996</v>
      </c>
      <c r="D59" s="9">
        <f t="shared" si="13"/>
        <v>0.52455183858283216</v>
      </c>
      <c r="E59" s="9">
        <f t="shared" si="14"/>
        <v>0.28810225723730803</v>
      </c>
      <c r="F59" s="9">
        <f t="shared" si="15"/>
        <v>0.1873459041798598</v>
      </c>
      <c r="G59" s="9">
        <f t="shared" si="16"/>
        <v>1.0790348528793496</v>
      </c>
      <c r="H59" s="9">
        <f t="shared" si="17"/>
        <v>1.9063892764186541</v>
      </c>
      <c r="I59" s="9">
        <f t="shared" si="18"/>
        <v>3.4709898130937109</v>
      </c>
      <c r="J59" s="9">
        <f t="shared" si="19"/>
        <v>5.3377201085749855</v>
      </c>
      <c r="K59" s="11">
        <f t="shared" si="20"/>
        <v>0.54347826086956519</v>
      </c>
      <c r="L59" s="11">
        <f t="shared" si="21"/>
        <v>0.303951367781155</v>
      </c>
      <c r="M59" s="11">
        <f t="shared" si="22"/>
        <v>0.19920318725099603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-0.25446226196048372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0.23528194608904149</v>
      </c>
      <c r="Q59" s="11">
        <f>2*'OddsRatio_working_3-way'!K59*'OddsRatio_working_3-way'!L59*'OddsRatio_working_3-way'!M59</f>
        <v>6.5813131773158451E-2</v>
      </c>
      <c r="R59" s="11">
        <f t="shared" si="23"/>
        <v>0</v>
      </c>
      <c r="S59" s="11">
        <f t="shared" si="24"/>
        <v>-0.92462412412878414</v>
      </c>
      <c r="T59" s="11">
        <f t="shared" si="25"/>
        <v>-0.25863611863742214</v>
      </c>
      <c r="U59" s="11">
        <f>'OddsRatio_working_3-way'!S59-'OddsRatio_working_3-way'!R59^2/3</f>
        <v>-0.92462412412878414</v>
      </c>
      <c r="V59" s="11">
        <f>'OddsRatio_working_3-way'!S59*'OddsRatio_working_3-way'!R59/3-2*'OddsRatio_working_3-way'!R59^3/27-'OddsRatio_working_3-way'!T59</f>
        <v>0.25863611863742214</v>
      </c>
      <c r="W59" s="11">
        <f>'OddsRatio_working_3-way'!V59^2+4*'OddsRatio_working_3-way'!U59^3/27</f>
        <v>-5.0216793784966171E-2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0.17110627958143212</v>
      </c>
      <c r="Y59" s="11">
        <f>IF('OddsRatio_working_3-way'!W59&gt;=0,IF('OddsRatio_working_3-way'!V59+SQRT('OddsRatio_working_3-way'!W59)&gt;0,0,PI()),ACOS('OddsRatio_working_3-way'!V59/(2*'OddsRatio_working_3-way'!X59)))</f>
        <v>0.71395762147291386</v>
      </c>
      <c r="Z59" s="11">
        <f>'OddsRatio_working_3-way'!X59^(1/3)*COS('OddsRatio_working_3-way'!Y59/3)</f>
        <v>0.53951742643967482</v>
      </c>
      <c r="AA59" s="11">
        <f>'OddsRatio_working_3-way'!X59^(1/3)*COS(('OddsRatio_working_3-way'!Y59+2*PI())/3)</f>
        <v>-0.38310217777835764</v>
      </c>
      <c r="AB59" s="11">
        <f>'OddsRatio_working_3-way'!X59^(1/3)*COS(('OddsRatio_working_3-way'!Y59+4*PI())/3)</f>
        <v>-0.15641524866131695</v>
      </c>
      <c r="AC59" s="11">
        <f>'OddsRatio_working_3-way'!X59^(1/3)*SIN('OddsRatio_working_3-way'!Y59/3)</f>
        <v>0.13087775954749298</v>
      </c>
      <c r="AD59" s="11">
        <f>'OddsRatio_working_3-way'!X59^(1/3)*SIN(('OddsRatio_working_3-way'!Y59+2*PI())/3)</f>
        <v>0.40179691730741424</v>
      </c>
      <c r="AE59" s="11">
        <f>'OddsRatio_working_3-way'!X59^(1/3)*SIN(('OddsRatio_working_3-way'!Y59+4*PI())/3)</f>
        <v>-0.5326746768549071</v>
      </c>
      <c r="AF59" s="11">
        <f>-'OddsRatio_working_3-way'!U59/(3*'OddsRatio_working_3-way'!X59^(1/3))*COS(('OddsRatio_working_3-way'!Y59)/3)</f>
        <v>0.53951742643967482</v>
      </c>
      <c r="AG59" s="11">
        <f>-'OddsRatio_working_3-way'!U59/(3*'OddsRatio_working_3-way'!X59^(1/3))*COS(('OddsRatio_working_3-way'!Y59+2*PI())/3)</f>
        <v>-0.38310217777835764</v>
      </c>
      <c r="AH59" s="11">
        <f>-'OddsRatio_working_3-way'!U59/(3*'OddsRatio_working_3-way'!X59^(1/3))*COS(('OddsRatio_working_3-way'!Y59+4*PI())/3)</f>
        <v>-0.15641524866131695</v>
      </c>
      <c r="AI59" s="11">
        <f>'OddsRatio_working_3-way'!U59/(3*'OddsRatio_working_3-way'!X59^(1/3))*SIN(('OddsRatio_working_3-way'!Y59)/3)</f>
        <v>-0.13087775954749298</v>
      </c>
      <c r="AJ59" s="11">
        <f>'OddsRatio_working_3-way'!U59/(3*'OddsRatio_working_3-way'!X59^(1/3))*SIN(('OddsRatio_working_3-way'!Y59+2*PI())/3)</f>
        <v>-0.40179691730741424</v>
      </c>
      <c r="AK59" s="11">
        <f>'OddsRatio_working_3-way'!U59/(3*'OddsRatio_working_3-way'!X59^(1/3))*SIN(('OddsRatio_working_3-way'!Y59+4*PI())/3)</f>
        <v>0.5326746768549071</v>
      </c>
      <c r="AL59" s="11">
        <f>'OddsRatio_working_3-way'!Z59+'OddsRatio_working_3-way'!AF59</f>
        <v>1.0790348528793496</v>
      </c>
      <c r="AM59" s="11">
        <f>'OddsRatio_working_3-way'!AA59+'OddsRatio_working_3-way'!AG59</f>
        <v>-0.76620435555671529</v>
      </c>
      <c r="AN59" s="11">
        <f>'OddsRatio_working_3-way'!AB59+'OddsRatio_working_3-way'!AH59</f>
        <v>-0.3128304973226339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1.0790348528793496</v>
      </c>
      <c r="AS59" s="11">
        <f>IF(('OddsRatio_working_3-way'!X59=0),IF(Q59&gt;0,-Q59^(1/3),(-Q59)^(1/3)),'OddsRatio_working_3-way'!AM59-'OddsRatio_working_3-way'!R59/3)</f>
        <v>-0.76620435555671529</v>
      </c>
      <c r="AT59" s="11">
        <f>IF(('OddsRatio_working_3-way'!X59=0),IF(Q59&gt;0,-Q59^(1/3),(-Q59)^(1/3)),'OddsRatio_working_3-way'!AN59-'OddsRatio_working_3-way'!R59/3)</f>
        <v>-0.3128304973226339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1.98</v>
      </c>
      <c r="B60" s="4">
        <f>IF('True_Odds_Calculator_3-way'!B61="","",'True_Odds_Calculator_3-way'!B61)</f>
        <v>3.49</v>
      </c>
      <c r="C60" s="4">
        <f>IF('True_Odds_Calculator_3-way'!C61="","",'True_Odds_Calculator_3-way'!C61)</f>
        <v>3.94</v>
      </c>
      <c r="D60" s="9">
        <f t="shared" si="13"/>
        <v>0.48724744690733418</v>
      </c>
      <c r="E60" s="9">
        <f t="shared" si="14"/>
        <v>0.27219653305627295</v>
      </c>
      <c r="F60" s="9">
        <f t="shared" si="15"/>
        <v>0.24055602003639256</v>
      </c>
      <c r="G60" s="9">
        <f t="shared" si="16"/>
        <v>1.0738217187834542</v>
      </c>
      <c r="H60" s="9">
        <f t="shared" si="17"/>
        <v>2.0523452844077852</v>
      </c>
      <c r="I60" s="9">
        <f t="shared" si="18"/>
        <v>3.673816079770801</v>
      </c>
      <c r="J60" s="9">
        <f t="shared" si="19"/>
        <v>4.1570358532233564</v>
      </c>
      <c r="K60" s="11">
        <f t="shared" si="20"/>
        <v>0.50505050505050508</v>
      </c>
      <c r="L60" s="11">
        <f t="shared" si="21"/>
        <v>0.28653295128939826</v>
      </c>
      <c r="M60" s="11">
        <f t="shared" si="22"/>
        <v>0.25380710659898476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-0.26350321242180497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0.23543508918692546</v>
      </c>
      <c r="Q60" s="11">
        <f>2*'OddsRatio_working_3-way'!K60*'OddsRatio_working_3-way'!L60*'OddsRatio_working_3-way'!M60</f>
        <v>7.345868617376769E-2</v>
      </c>
      <c r="R60" s="11">
        <f t="shared" si="23"/>
        <v>0</v>
      </c>
      <c r="S60" s="11">
        <f t="shared" si="24"/>
        <v>-0.89348090682875914</v>
      </c>
      <c r="T60" s="11">
        <f t="shared" si="25"/>
        <v>-0.27877719401833356</v>
      </c>
      <c r="U60" s="11">
        <f>'OddsRatio_working_3-way'!S60-'OddsRatio_working_3-way'!R60^2/3</f>
        <v>-0.89348090682875914</v>
      </c>
      <c r="V60" s="11">
        <f>'OddsRatio_working_3-way'!S60*'OddsRatio_working_3-way'!R60/3-2*'OddsRatio_working_3-way'!R60^3/27-'OddsRatio_working_3-way'!T60</f>
        <v>0.27877719401833356</v>
      </c>
      <c r="W60" s="11">
        <f>'OddsRatio_working_3-way'!V60^2+4*'OddsRatio_working_3-way'!U60^3/27</f>
        <v>-2.7953360939161134E-2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0.16253467694917961</v>
      </c>
      <c r="Y60" s="11">
        <f>IF('OddsRatio_working_3-way'!W60&gt;=0,IF('OddsRatio_working_3-way'!V60+SQRT('OddsRatio_working_3-way'!W60)&gt;0,0,PI()),ACOS('OddsRatio_working_3-way'!V60/(2*'OddsRatio_working_3-way'!X60)))</f>
        <v>0.5402250095168446</v>
      </c>
      <c r="Z60" s="11">
        <f>'OddsRatio_working_3-way'!X60^(1/3)*COS('OddsRatio_working_3-way'!Y60/3)</f>
        <v>0.53691085939172711</v>
      </c>
      <c r="AA60" s="11">
        <f>'OddsRatio_working_3-way'!X60^(1/3)*COS(('OddsRatio_working_3-way'!Y60+2*PI())/3)</f>
        <v>-0.35310336828634331</v>
      </c>
      <c r="AB60" s="11">
        <f>'OddsRatio_working_3-way'!X60^(1/3)*COS(('OddsRatio_working_3-way'!Y60+4*PI())/3)</f>
        <v>-0.18380749110538344</v>
      </c>
      <c r="AC60" s="11">
        <f>'OddsRatio_working_3-way'!X60^(1/3)*SIN('OddsRatio_working_3-way'!Y60/3)</f>
        <v>9.7743020263120914E-2</v>
      </c>
      <c r="AD60" s="11">
        <f>'OddsRatio_working_3-way'!X60^(1/3)*SIN(('OddsRatio_working_3-way'!Y60+2*PI())/3)</f>
        <v>0.41610693366941004</v>
      </c>
      <c r="AE60" s="11">
        <f>'OddsRatio_working_3-way'!X60^(1/3)*SIN(('OddsRatio_working_3-way'!Y60+4*PI())/3)</f>
        <v>-0.51384995393253097</v>
      </c>
      <c r="AF60" s="11">
        <f>-'OddsRatio_working_3-way'!U60/(3*'OddsRatio_working_3-way'!X60^(1/3))*COS(('OddsRatio_working_3-way'!Y60)/3)</f>
        <v>0.536910859391727</v>
      </c>
      <c r="AG60" s="11">
        <f>-'OddsRatio_working_3-way'!U60/(3*'OddsRatio_working_3-way'!X60^(1/3))*COS(('OddsRatio_working_3-way'!Y60+2*PI())/3)</f>
        <v>-0.3531033682863432</v>
      </c>
      <c r="AH60" s="11">
        <f>-'OddsRatio_working_3-way'!U60/(3*'OddsRatio_working_3-way'!X60^(1/3))*COS(('OddsRatio_working_3-way'!Y60+4*PI())/3)</f>
        <v>-0.18380749110538341</v>
      </c>
      <c r="AI60" s="11">
        <f>'OddsRatio_working_3-way'!U60/(3*'OddsRatio_working_3-way'!X60^(1/3))*SIN(('OddsRatio_working_3-way'!Y60)/3)</f>
        <v>-9.77430202631209E-2</v>
      </c>
      <c r="AJ60" s="11">
        <f>'OddsRatio_working_3-way'!U60/(3*'OddsRatio_working_3-way'!X60^(1/3))*SIN(('OddsRatio_working_3-way'!Y60+2*PI())/3)</f>
        <v>-0.41610693366940998</v>
      </c>
      <c r="AK60" s="11">
        <f>'OddsRatio_working_3-way'!U60/(3*'OddsRatio_working_3-way'!X60^(1/3))*SIN(('OddsRatio_working_3-way'!Y60+4*PI())/3)</f>
        <v>0.51384995393253086</v>
      </c>
      <c r="AL60" s="11">
        <f>'OddsRatio_working_3-way'!Z60+'OddsRatio_working_3-way'!AF60</f>
        <v>1.0738217187834542</v>
      </c>
      <c r="AM60" s="11">
        <f>'OddsRatio_working_3-way'!AA60+'OddsRatio_working_3-way'!AG60</f>
        <v>-0.70620673657268651</v>
      </c>
      <c r="AN60" s="11">
        <f>'OddsRatio_working_3-way'!AB60+'OddsRatio_working_3-way'!AH60</f>
        <v>-0.36761498221076683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1.0738217187834542</v>
      </c>
      <c r="AS60" s="11">
        <f>IF(('OddsRatio_working_3-way'!X60=0),IF(Q60&gt;0,-Q60^(1/3),(-Q60)^(1/3)),'OddsRatio_working_3-way'!AM60-'OddsRatio_working_3-way'!R60/3)</f>
        <v>-0.70620673657268651</v>
      </c>
      <c r="AT60" s="11">
        <f>IF(('OddsRatio_working_3-way'!X60=0),IF(Q60&gt;0,-Q60^(1/3),(-Q60)^(1/3)),'OddsRatio_working_3-way'!AN60-'OddsRatio_working_3-way'!R60/3)</f>
        <v>-0.36761498221076683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2.72</v>
      </c>
      <c r="B61" s="4">
        <f>IF('True_Odds_Calculator_3-way'!B62="","",'True_Odds_Calculator_3-way'!B62)</f>
        <v>3.11</v>
      </c>
      <c r="C61" s="4">
        <f>IF('True_Odds_Calculator_3-way'!C62="","",'True_Odds_Calculator_3-way'!C62)</f>
        <v>2.82</v>
      </c>
      <c r="D61" s="9">
        <f t="shared" si="13"/>
        <v>0.35264269249783103</v>
      </c>
      <c r="E61" s="9">
        <f t="shared" si="14"/>
        <v>0.30750563050273622</v>
      </c>
      <c r="F61" s="9">
        <f t="shared" si="15"/>
        <v>0.33985167699943281</v>
      </c>
      <c r="G61" s="9">
        <f t="shared" si="16"/>
        <v>1.0672857700570528</v>
      </c>
      <c r="H61" s="9">
        <f t="shared" si="17"/>
        <v>2.8357315244981312</v>
      </c>
      <c r="I61" s="9">
        <f t="shared" si="18"/>
        <v>3.2519729748203812</v>
      </c>
      <c r="J61" s="9">
        <f t="shared" si="19"/>
        <v>2.9424601015038361</v>
      </c>
      <c r="K61" s="11">
        <f t="shared" si="20"/>
        <v>0.36764705882352938</v>
      </c>
      <c r="L61" s="11">
        <f t="shared" si="21"/>
        <v>0.32154340836012862</v>
      </c>
      <c r="M61" s="11">
        <f t="shared" si="22"/>
        <v>0.3546099290780142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-0.27688784345920081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0.23684817704874936</v>
      </c>
      <c r="Q61" s="11">
        <f>2*'OddsRatio_working_3-way'!K61*'OddsRatio_working_3-way'!L61*'OddsRatio_working_3-way'!M61</f>
        <v>8.3840062672123641E-2</v>
      </c>
      <c r="R61" s="11">
        <f t="shared" si="23"/>
        <v>0</v>
      </c>
      <c r="S61" s="11">
        <f t="shared" si="24"/>
        <v>-0.85539391722572589</v>
      </c>
      <c r="T61" s="11">
        <f t="shared" si="25"/>
        <v>-0.30279430698255771</v>
      </c>
      <c r="U61" s="11">
        <f>'OddsRatio_working_3-way'!S61-'OddsRatio_working_3-way'!R61^2/3</f>
        <v>-0.85539391722572589</v>
      </c>
      <c r="V61" s="11">
        <f>'OddsRatio_working_3-way'!S61*'OddsRatio_working_3-way'!R61/3-2*'OddsRatio_working_3-way'!R61^3/27-'OddsRatio_working_3-way'!T61</f>
        <v>0.30279430698255771</v>
      </c>
      <c r="W61" s="11">
        <f>'OddsRatio_working_3-way'!V61^2+4*'OddsRatio_working_3-way'!U61^3/27</f>
        <v>-1.0401503395430778E-3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0.1522535243275098</v>
      </c>
      <c r="Y61" s="11">
        <f>IF('OddsRatio_working_3-way'!W61&gt;=0,IF('OddsRatio_working_3-way'!V61+SQRT('OddsRatio_working_3-way'!W61)&gt;0,0,PI()),ACOS('OddsRatio_working_3-way'!V61/(2*'OddsRatio_working_3-way'!X61)))</f>
        <v>0.10611237323441003</v>
      </c>
      <c r="Z61" s="11">
        <f>'OddsRatio_working_3-way'!X61^(1/3)*COS('OddsRatio_working_3-way'!Y61/3)</f>
        <v>0.53364288502852641</v>
      </c>
      <c r="AA61" s="11">
        <f>'OddsRatio_working_3-way'!X61^(1/3)*COS(('OddsRatio_working_3-way'!Y61+2*PI())/3)</f>
        <v>-0.28317481373412701</v>
      </c>
      <c r="AB61" s="11">
        <f>'OddsRatio_working_3-way'!X61^(1/3)*COS(('OddsRatio_working_3-way'!Y61+4*PI())/3)</f>
        <v>-0.25046807129439952</v>
      </c>
      <c r="AC61" s="11">
        <f>'OddsRatio_working_3-way'!X61^(1/3)*SIN('OddsRatio_working_3-way'!Y61/3)</f>
        <v>1.8883246551892621E-2</v>
      </c>
      <c r="AD61" s="11">
        <f>'OddsRatio_working_3-way'!X61^(1/3)*SIN(('OddsRatio_working_3-way'!Y61+2*PI())/3)</f>
        <v>0.45270667170757617</v>
      </c>
      <c r="AE61" s="11">
        <f>'OddsRatio_working_3-way'!X61^(1/3)*SIN(('OddsRatio_working_3-way'!Y61+4*PI())/3)</f>
        <v>-0.47158991825946855</v>
      </c>
      <c r="AF61" s="11">
        <f>-'OddsRatio_working_3-way'!U61/(3*'OddsRatio_working_3-way'!X61^(1/3))*COS(('OddsRatio_working_3-way'!Y61)/3)</f>
        <v>0.53364288502852641</v>
      </c>
      <c r="AG61" s="11">
        <f>-'OddsRatio_working_3-way'!U61/(3*'OddsRatio_working_3-way'!X61^(1/3))*COS(('OddsRatio_working_3-way'!Y61+2*PI())/3)</f>
        <v>-0.28317481373412701</v>
      </c>
      <c r="AH61" s="11">
        <f>-'OddsRatio_working_3-way'!U61/(3*'OddsRatio_working_3-way'!X61^(1/3))*COS(('OddsRatio_working_3-way'!Y61+4*PI())/3)</f>
        <v>-0.25046807129439952</v>
      </c>
      <c r="AI61" s="11">
        <f>'OddsRatio_working_3-way'!U61/(3*'OddsRatio_working_3-way'!X61^(1/3))*SIN(('OddsRatio_working_3-way'!Y61)/3)</f>
        <v>-1.8883246551892621E-2</v>
      </c>
      <c r="AJ61" s="11">
        <f>'OddsRatio_working_3-way'!U61/(3*'OddsRatio_working_3-way'!X61^(1/3))*SIN(('OddsRatio_working_3-way'!Y61+2*PI())/3)</f>
        <v>-0.45270667170757617</v>
      </c>
      <c r="AK61" s="11">
        <f>'OddsRatio_working_3-way'!U61/(3*'OddsRatio_working_3-way'!X61^(1/3))*SIN(('OddsRatio_working_3-way'!Y61+4*PI())/3)</f>
        <v>0.47158991825946855</v>
      </c>
      <c r="AL61" s="11">
        <f>'OddsRatio_working_3-way'!Z61+'OddsRatio_working_3-way'!AF61</f>
        <v>1.0672857700570528</v>
      </c>
      <c r="AM61" s="11">
        <f>'OddsRatio_working_3-way'!AA61+'OddsRatio_working_3-way'!AG61</f>
        <v>-0.56634962746825401</v>
      </c>
      <c r="AN61" s="11">
        <f>'OddsRatio_working_3-way'!AB61+'OddsRatio_working_3-way'!AH61</f>
        <v>-0.50093614258879904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1.0672857700570528</v>
      </c>
      <c r="AS61" s="11">
        <f>IF(('OddsRatio_working_3-way'!X61=0),IF(Q61&gt;0,-Q61^(1/3),(-Q61)^(1/3)),'OddsRatio_working_3-way'!AM61-'OddsRatio_working_3-way'!R61/3)</f>
        <v>-0.56634962746825401</v>
      </c>
      <c r="AT61" s="11">
        <f>IF(('OddsRatio_working_3-way'!X61=0),IF(Q61&gt;0,-Q61^(1/3),(-Q61)^(1/3)),'OddsRatio_working_3-way'!AN61-'OddsRatio_working_3-way'!R61/3)</f>
        <v>-0.50093614258879904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2.57</v>
      </c>
      <c r="B62" s="4">
        <f>IF('True_Odds_Calculator_3-way'!B63="","",'True_Odds_Calculator_3-way'!B63)</f>
        <v>3.33</v>
      </c>
      <c r="C62" s="4">
        <f>IF('True_Odds_Calculator_3-way'!C63="","",'True_Odds_Calculator_3-way'!C63)</f>
        <v>2.82</v>
      </c>
      <c r="D62" s="9">
        <f t="shared" si="13"/>
        <v>0.3736041003554999</v>
      </c>
      <c r="E62" s="9">
        <f t="shared" si="14"/>
        <v>0.28667692257958693</v>
      </c>
      <c r="F62" s="9">
        <f t="shared" si="15"/>
        <v>0.339718977064913</v>
      </c>
      <c r="G62" s="9">
        <f t="shared" si="16"/>
        <v>1.0679172943998729</v>
      </c>
      <c r="H62" s="9">
        <f t="shared" si="17"/>
        <v>2.6766301522078004</v>
      </c>
      <c r="I62" s="9">
        <f t="shared" si="18"/>
        <v>3.4882472959517035</v>
      </c>
      <c r="J62" s="9">
        <f t="shared" si="19"/>
        <v>2.9436094758077687</v>
      </c>
      <c r="K62" s="11">
        <f t="shared" si="20"/>
        <v>0.38910505836575876</v>
      </c>
      <c r="L62" s="11">
        <f t="shared" si="21"/>
        <v>0.3003003003003003</v>
      </c>
      <c r="M62" s="11">
        <f t="shared" si="22"/>
        <v>0.3546099290780142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-0.27586747273807444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0.23701157901008879</v>
      </c>
      <c r="Q62" s="11">
        <f>2*'OddsRatio_working_3-way'!K62*'OddsRatio_working_3-way'!L62*'OddsRatio_working_3-way'!M62</f>
        <v>8.2871181472059033E-2</v>
      </c>
      <c r="R62" s="11">
        <f t="shared" si="23"/>
        <v>0</v>
      </c>
      <c r="S62" s="11">
        <f t="shared" si="24"/>
        <v>-0.85915014429817238</v>
      </c>
      <c r="T62" s="11">
        <f t="shared" si="25"/>
        <v>-0.30040214835600437</v>
      </c>
      <c r="U62" s="11">
        <f>'OddsRatio_working_3-way'!S62-'OddsRatio_working_3-way'!R62^2/3</f>
        <v>-0.85915014429817238</v>
      </c>
      <c r="V62" s="11">
        <f>'OddsRatio_working_3-way'!S62*'OddsRatio_working_3-way'!R62/3-2*'OddsRatio_working_3-way'!R62^3/27-'OddsRatio_working_3-way'!T62</f>
        <v>0.30040214835600437</v>
      </c>
      <c r="W62" s="11">
        <f>'OddsRatio_working_3-way'!V62^2+4*'OddsRatio_working_3-way'!U62^3/27</f>
        <v>-3.7099867404503939E-3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0.15325749368085828</v>
      </c>
      <c r="Y62" s="11">
        <f>IF('OddsRatio_working_3-way'!W62&gt;=0,IF('OddsRatio_working_3-way'!V62+SQRT('OddsRatio_working_3-way'!W62)&gt;0,0,PI()),ACOS('OddsRatio_working_3-way'!V62/(2*'OddsRatio_working_3-way'!X62)))</f>
        <v>0.20004837847008727</v>
      </c>
      <c r="Z62" s="11">
        <f>'OddsRatio_working_3-way'!X62^(1/3)*COS('OddsRatio_working_3-way'!Y62/3)</f>
        <v>0.53395864719993646</v>
      </c>
      <c r="AA62" s="11">
        <f>'OddsRatio_working_3-way'!X62^(1/3)*COS(('OddsRatio_working_3-way'!Y62+2*PI())/3)</f>
        <v>-0.29786068342840621</v>
      </c>
      <c r="AB62" s="11">
        <f>'OddsRatio_working_3-way'!X62^(1/3)*COS(('OddsRatio_working_3-way'!Y62+4*PI())/3)</f>
        <v>-0.23609796377153028</v>
      </c>
      <c r="AC62" s="11">
        <f>'OddsRatio_working_3-way'!X62^(1/3)*SIN('OddsRatio_working_3-way'!Y62/3)</f>
        <v>3.5658722819780796E-2</v>
      </c>
      <c r="AD62" s="11">
        <f>'OddsRatio_working_3-way'!X62^(1/3)*SIN(('OddsRatio_working_3-way'!Y62+2*PI())/3)</f>
        <v>0.44459239163562714</v>
      </c>
      <c r="AE62" s="11">
        <f>'OddsRatio_working_3-way'!X62^(1/3)*SIN(('OddsRatio_working_3-way'!Y62+4*PI())/3)</f>
        <v>-0.48025111445540791</v>
      </c>
      <c r="AF62" s="11">
        <f>-'OddsRatio_working_3-way'!U62/(3*'OddsRatio_working_3-way'!X62^(1/3))*COS(('OddsRatio_working_3-way'!Y62)/3)</f>
        <v>0.53395864719993646</v>
      </c>
      <c r="AG62" s="11">
        <f>-'OddsRatio_working_3-way'!U62/(3*'OddsRatio_working_3-way'!X62^(1/3))*COS(('OddsRatio_working_3-way'!Y62+2*PI())/3)</f>
        <v>-0.29786068342840621</v>
      </c>
      <c r="AH62" s="11">
        <f>-'OddsRatio_working_3-way'!U62/(3*'OddsRatio_working_3-way'!X62^(1/3))*COS(('OddsRatio_working_3-way'!Y62+4*PI())/3)</f>
        <v>-0.23609796377153028</v>
      </c>
      <c r="AI62" s="11">
        <f>'OddsRatio_working_3-way'!U62/(3*'OddsRatio_working_3-way'!X62^(1/3))*SIN(('OddsRatio_working_3-way'!Y62)/3)</f>
        <v>-3.5658722819780796E-2</v>
      </c>
      <c r="AJ62" s="11">
        <f>'OddsRatio_working_3-way'!U62/(3*'OddsRatio_working_3-way'!X62^(1/3))*SIN(('OddsRatio_working_3-way'!Y62+2*PI())/3)</f>
        <v>-0.44459239163562714</v>
      </c>
      <c r="AK62" s="11">
        <f>'OddsRatio_working_3-way'!U62/(3*'OddsRatio_working_3-way'!X62^(1/3))*SIN(('OddsRatio_working_3-way'!Y62+4*PI())/3)</f>
        <v>0.48025111445540791</v>
      </c>
      <c r="AL62" s="11">
        <f>'OddsRatio_working_3-way'!Z62+'OddsRatio_working_3-way'!AF62</f>
        <v>1.0679172943998729</v>
      </c>
      <c r="AM62" s="11">
        <f>'OddsRatio_working_3-way'!AA62+'OddsRatio_working_3-way'!AG62</f>
        <v>-0.59572136685681243</v>
      </c>
      <c r="AN62" s="11">
        <f>'OddsRatio_working_3-way'!AB62+'OddsRatio_working_3-way'!AH62</f>
        <v>-0.47219592754306056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1.0679172943998729</v>
      </c>
      <c r="AS62" s="11">
        <f>IF(('OddsRatio_working_3-way'!X62=0),IF(Q62&gt;0,-Q62^(1/3),(-Q62)^(1/3)),'OddsRatio_working_3-way'!AM62-'OddsRatio_working_3-way'!R62/3)</f>
        <v>-0.59572136685681243</v>
      </c>
      <c r="AT62" s="11">
        <f>IF(('OddsRatio_working_3-way'!X62=0),IF(Q62&gt;0,-Q62^(1/3),(-Q62)^(1/3)),'OddsRatio_working_3-way'!AN62-'OddsRatio_working_3-way'!R62/3)</f>
        <v>-0.47219592754306056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2.78</v>
      </c>
      <c r="B63" s="4">
        <f>IF('True_Odds_Calculator_3-way'!B64="","",'True_Odds_Calculator_3-way'!B64)</f>
        <v>3.32</v>
      </c>
      <c r="C63" s="4">
        <f>IF('True_Odds_Calculator_3-way'!C64="","",'True_Odds_Calculator_3-way'!C64)</f>
        <v>2.61</v>
      </c>
      <c r="D63" s="9">
        <f t="shared" si="13"/>
        <v>0.34471666069925699</v>
      </c>
      <c r="E63" s="9">
        <f t="shared" si="14"/>
        <v>0.28755291724315901</v>
      </c>
      <c r="F63" s="9">
        <f t="shared" si="15"/>
        <v>0.36773042205758388</v>
      </c>
      <c r="G63" s="9">
        <f t="shared" si="16"/>
        <v>1.0679399908480289</v>
      </c>
      <c r="H63" s="9">
        <f t="shared" si="17"/>
        <v>2.9009331837094909</v>
      </c>
      <c r="I63" s="9">
        <f t="shared" si="18"/>
        <v>3.4776207787674265</v>
      </c>
      <c r="J63" s="9">
        <f t="shared" si="19"/>
        <v>2.7193833852653273</v>
      </c>
      <c r="K63" s="11">
        <f t="shared" si="20"/>
        <v>0.35971223021582738</v>
      </c>
      <c r="L63" s="11">
        <f t="shared" si="21"/>
        <v>0.30120481927710846</v>
      </c>
      <c r="M63" s="11">
        <f t="shared" si="22"/>
        <v>0.38314176245210729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-0.27600088603815731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0.23703513300701357</v>
      </c>
      <c r="Q63" s="11">
        <f>2*'OddsRatio_working_3-way'!K63*'OddsRatio_working_3-way'!L63*'OddsRatio_working_3-way'!M63</f>
        <v>8.3024564976186918E-2</v>
      </c>
      <c r="R63" s="11">
        <f t="shared" si="23"/>
        <v>0</v>
      </c>
      <c r="S63" s="11">
        <f t="shared" si="24"/>
        <v>-0.85882018862158038</v>
      </c>
      <c r="T63" s="11">
        <f t="shared" si="25"/>
        <v>-0.30081267552419638</v>
      </c>
      <c r="U63" s="11">
        <f>'OddsRatio_working_3-way'!S63-'OddsRatio_working_3-way'!R63^2/3</f>
        <v>-0.85882018862158038</v>
      </c>
      <c r="V63" s="11">
        <f>'OddsRatio_working_3-way'!S63*'OddsRatio_working_3-way'!R63/3-2*'OddsRatio_working_3-way'!R63^3/27-'OddsRatio_working_3-way'!T63</f>
        <v>0.30081267552419638</v>
      </c>
      <c r="W63" s="11">
        <f>'OddsRatio_working_3-way'!V63^2+4*'OddsRatio_working_3-way'!U63^3/27</f>
        <v>-3.3549674461865325E-3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0.15316921459795046</v>
      </c>
      <c r="Y63" s="11">
        <f>IF('OddsRatio_working_3-way'!W63&gt;=0,IF('OddsRatio_working_3-way'!V63+SQRT('OddsRatio_working_3-way'!W63)&gt;0,0,PI()),ACOS('OddsRatio_working_3-way'!V63/(2*'OddsRatio_working_3-way'!X63)))</f>
        <v>0.19022386735989505</v>
      </c>
      <c r="Z63" s="11">
        <f>'OddsRatio_working_3-way'!X63^(1/3)*COS('OddsRatio_working_3-way'!Y63/3)</f>
        <v>0.53396999542401447</v>
      </c>
      <c r="AA63" s="11">
        <f>'OddsRatio_working_3-way'!X63^(1/3)*COS(('OddsRatio_working_3-way'!Y63+2*PI())/3)</f>
        <v>-0.29634619907628329</v>
      </c>
      <c r="AB63" s="11">
        <f>'OddsRatio_working_3-way'!X63^(1/3)*COS(('OddsRatio_working_3-way'!Y63+4*PI())/3)</f>
        <v>-0.23762379634773129</v>
      </c>
      <c r="AC63" s="11">
        <f>'OddsRatio_working_3-way'!X63^(1/3)*SIN('OddsRatio_working_3-way'!Y63/3)</f>
        <v>3.390339502279123E-2</v>
      </c>
      <c r="AD63" s="11">
        <f>'OddsRatio_working_3-way'!X63^(1/3)*SIN(('OddsRatio_working_3-way'!Y63+2*PI())/3)</f>
        <v>0.44547988338446143</v>
      </c>
      <c r="AE63" s="11">
        <f>'OddsRatio_working_3-way'!X63^(1/3)*SIN(('OddsRatio_working_3-way'!Y63+4*PI())/3)</f>
        <v>-0.47938327840725253</v>
      </c>
      <c r="AF63" s="11">
        <f>-'OddsRatio_working_3-way'!U63/(3*'OddsRatio_working_3-way'!X63^(1/3))*COS(('OddsRatio_working_3-way'!Y63)/3)</f>
        <v>0.53396999542401447</v>
      </c>
      <c r="AG63" s="11">
        <f>-'OddsRatio_working_3-way'!U63/(3*'OddsRatio_working_3-way'!X63^(1/3))*COS(('OddsRatio_working_3-way'!Y63+2*PI())/3)</f>
        <v>-0.29634619907628329</v>
      </c>
      <c r="AH63" s="11">
        <f>-'OddsRatio_working_3-way'!U63/(3*'OddsRatio_working_3-way'!X63^(1/3))*COS(('OddsRatio_working_3-way'!Y63+4*PI())/3)</f>
        <v>-0.23762379634773129</v>
      </c>
      <c r="AI63" s="11">
        <f>'OddsRatio_working_3-way'!U63/(3*'OddsRatio_working_3-way'!X63^(1/3))*SIN(('OddsRatio_working_3-way'!Y63)/3)</f>
        <v>-3.390339502279123E-2</v>
      </c>
      <c r="AJ63" s="11">
        <f>'OddsRatio_working_3-way'!U63/(3*'OddsRatio_working_3-way'!X63^(1/3))*SIN(('OddsRatio_working_3-way'!Y63+2*PI())/3)</f>
        <v>-0.44547988338446143</v>
      </c>
      <c r="AK63" s="11">
        <f>'OddsRatio_working_3-way'!U63/(3*'OddsRatio_working_3-way'!X63^(1/3))*SIN(('OddsRatio_working_3-way'!Y63+4*PI())/3)</f>
        <v>0.47938327840725253</v>
      </c>
      <c r="AL63" s="11">
        <f>'OddsRatio_working_3-way'!Z63+'OddsRatio_working_3-way'!AF63</f>
        <v>1.0679399908480289</v>
      </c>
      <c r="AM63" s="11">
        <f>'OddsRatio_working_3-way'!AA63+'OddsRatio_working_3-way'!AG63</f>
        <v>-0.59269239815256658</v>
      </c>
      <c r="AN63" s="11">
        <f>'OddsRatio_working_3-way'!AB63+'OddsRatio_working_3-way'!AH63</f>
        <v>-0.47524759269546257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1.0679399908480289</v>
      </c>
      <c r="AS63" s="11">
        <f>IF(('OddsRatio_working_3-way'!X63=0),IF(Q63&gt;0,-Q63^(1/3),(-Q63)^(1/3)),'OddsRatio_working_3-way'!AM63-'OddsRatio_working_3-way'!R63/3)</f>
        <v>-0.59269239815256658</v>
      </c>
      <c r="AT63" s="11">
        <f>IF(('OddsRatio_working_3-way'!X63=0),IF(Q63&gt;0,-Q63^(1/3),(-Q63)^(1/3)),'OddsRatio_working_3-way'!AN63-'OddsRatio_working_3-way'!R63/3)</f>
        <v>-0.47524759269546257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2.23</v>
      </c>
      <c r="B64" s="4">
        <f>IF('True_Odds_Calculator_3-way'!B65="","",'True_Odds_Calculator_3-way'!B65)</f>
        <v>3.36</v>
      </c>
      <c r="C64" s="4">
        <f>IF('True_Odds_Calculator_3-way'!C65="","",'True_Odds_Calculator_3-way'!C65)</f>
        <v>3.33</v>
      </c>
      <c r="D64" s="9">
        <f t="shared" si="13"/>
        <v>0.43111722647162476</v>
      </c>
      <c r="E64" s="9">
        <f t="shared" si="14"/>
        <v>0.28313944958316234</v>
      </c>
      <c r="F64" s="9">
        <f t="shared" si="15"/>
        <v>0.28574332394521285</v>
      </c>
      <c r="G64" s="9">
        <f t="shared" si="16"/>
        <v>1.0728087200946255</v>
      </c>
      <c r="H64" s="9">
        <f t="shared" si="17"/>
        <v>2.3195547257163893</v>
      </c>
      <c r="I64" s="9">
        <f t="shared" si="18"/>
        <v>3.5318285794233164</v>
      </c>
      <c r="J64" s="9">
        <f t="shared" si="19"/>
        <v>3.499644317820477</v>
      </c>
      <c r="K64" s="11">
        <f t="shared" si="20"/>
        <v>0.44843049327354262</v>
      </c>
      <c r="L64" s="11">
        <f t="shared" si="21"/>
        <v>0.29761904761904762</v>
      </c>
      <c r="M64" s="11">
        <f t="shared" si="22"/>
        <v>0.3003003003003003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-0.27107200089262862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0.23726481125584264</v>
      </c>
      <c r="Q64" s="11">
        <f>2*'OddsRatio_working_3-way'!K64*'OddsRatio_working_3-way'!L64*'OddsRatio_working_3-way'!M64</f>
        <v>8.0157030829676568E-2</v>
      </c>
      <c r="R64" s="11">
        <f t="shared" si="23"/>
        <v>0</v>
      </c>
      <c r="S64" s="11">
        <f t="shared" si="24"/>
        <v>-0.8752833582020263</v>
      </c>
      <c r="T64" s="11">
        <f t="shared" si="25"/>
        <v>-0.29570383723041427</v>
      </c>
      <c r="U64" s="11">
        <f>'OddsRatio_working_3-way'!S64-'OddsRatio_working_3-way'!R64^2/3</f>
        <v>-0.8752833582020263</v>
      </c>
      <c r="V64" s="11">
        <f>'OddsRatio_working_3-way'!S64*'OddsRatio_working_3-way'!R64/3-2*'OddsRatio_working_3-way'!R64^3/27-'OddsRatio_working_3-way'!T64</f>
        <v>0.29570383723041427</v>
      </c>
      <c r="W64" s="11">
        <f>'OddsRatio_working_3-way'!V64^2+4*'OddsRatio_working_3-way'!U64^3/27</f>
        <v>-1.1903377559681405E-2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0.15759452474029098</v>
      </c>
      <c r="Y64" s="11">
        <f>IF('OddsRatio_working_3-way'!W64&gt;=0,IF('OddsRatio_working_3-way'!V64+SQRT('OddsRatio_working_3-way'!W64)&gt;0,0,PI()),ACOS('OddsRatio_working_3-way'!V64/(2*'OddsRatio_working_3-way'!X64)))</f>
        <v>0.35346398799778256</v>
      </c>
      <c r="Z64" s="11">
        <f>'OddsRatio_working_3-way'!X64^(1/3)*COS('OddsRatio_working_3-way'!Y64/3)</f>
        <v>0.53640436004731273</v>
      </c>
      <c r="AA64" s="11">
        <f>'OddsRatio_working_3-way'!X64^(1/3)*COS(('OddsRatio_working_3-way'!Y64+2*PI())/3)</f>
        <v>-0.32318955532182114</v>
      </c>
      <c r="AB64" s="11">
        <f>'OddsRatio_working_3-way'!X64^(1/3)*COS(('OddsRatio_working_3-way'!Y64+4*PI())/3)</f>
        <v>-0.21321480472549167</v>
      </c>
      <c r="AC64" s="11">
        <f>'OddsRatio_working_3-way'!X64^(1/3)*SIN('OddsRatio_working_3-way'!Y64/3)</f>
        <v>6.3493951860852937E-2</v>
      </c>
      <c r="AD64" s="11">
        <f>'OddsRatio_working_3-way'!X64^(1/3)*SIN(('OddsRatio_working_3-way'!Y64+2*PI())/3)</f>
        <v>0.43279282657128099</v>
      </c>
      <c r="AE64" s="11">
        <f>'OddsRatio_working_3-way'!X64^(1/3)*SIN(('OddsRatio_working_3-way'!Y64+4*PI())/3)</f>
        <v>-0.49628677843213381</v>
      </c>
      <c r="AF64" s="11">
        <f>-'OddsRatio_working_3-way'!U64/(3*'OddsRatio_working_3-way'!X64^(1/3))*COS(('OddsRatio_working_3-way'!Y64)/3)</f>
        <v>0.53640436004731284</v>
      </c>
      <c r="AG64" s="11">
        <f>-'OddsRatio_working_3-way'!U64/(3*'OddsRatio_working_3-way'!X64^(1/3))*COS(('OddsRatio_working_3-way'!Y64+2*PI())/3)</f>
        <v>-0.3231895553218212</v>
      </c>
      <c r="AH64" s="11">
        <f>-'OddsRatio_working_3-way'!U64/(3*'OddsRatio_working_3-way'!X64^(1/3))*COS(('OddsRatio_working_3-way'!Y64+4*PI())/3)</f>
        <v>-0.2132148047254917</v>
      </c>
      <c r="AI64" s="11">
        <f>'OddsRatio_working_3-way'!U64/(3*'OddsRatio_working_3-way'!X64^(1/3))*SIN(('OddsRatio_working_3-way'!Y64)/3)</f>
        <v>-6.3493951860852951E-2</v>
      </c>
      <c r="AJ64" s="11">
        <f>'OddsRatio_working_3-way'!U64/(3*'OddsRatio_working_3-way'!X64^(1/3))*SIN(('OddsRatio_working_3-way'!Y64+2*PI())/3)</f>
        <v>-0.4327928265712811</v>
      </c>
      <c r="AK64" s="11">
        <f>'OddsRatio_working_3-way'!U64/(3*'OddsRatio_working_3-way'!X64^(1/3))*SIN(('OddsRatio_working_3-way'!Y64+4*PI())/3)</f>
        <v>0.49628677843213392</v>
      </c>
      <c r="AL64" s="11">
        <f>'OddsRatio_working_3-way'!Z64+'OddsRatio_working_3-way'!AF64</f>
        <v>1.0728087200946255</v>
      </c>
      <c r="AM64" s="11">
        <f>'OddsRatio_working_3-way'!AA64+'OddsRatio_working_3-way'!AG64</f>
        <v>-0.64637911064364229</v>
      </c>
      <c r="AN64" s="11">
        <f>'OddsRatio_working_3-way'!AB64+'OddsRatio_working_3-way'!AH64</f>
        <v>-0.4264296094509834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1.0728087200946255</v>
      </c>
      <c r="AS64" s="11">
        <f>IF(('OddsRatio_working_3-way'!X64=0),IF(Q64&gt;0,-Q64^(1/3),(-Q64)^(1/3)),'OddsRatio_working_3-way'!AM64-'OddsRatio_working_3-way'!R64/3)</f>
        <v>-0.64637911064364229</v>
      </c>
      <c r="AT64" s="11">
        <f>IF(('OddsRatio_working_3-way'!X64=0),IF(Q64&gt;0,-Q64^(1/3),(-Q64)^(1/3)),'OddsRatio_working_3-way'!AN64-'OddsRatio_working_3-way'!R64/3)</f>
        <v>-0.4264296094509834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4.41</v>
      </c>
      <c r="B65" s="4">
        <f>IF('True_Odds_Calculator_3-way'!B66="","",'True_Odds_Calculator_3-way'!B66)</f>
        <v>3.53</v>
      </c>
      <c r="C65" s="4">
        <f>IF('True_Odds_Calculator_3-way'!C66="","",'True_Odds_Calculator_3-way'!C66)</f>
        <v>1.86</v>
      </c>
      <c r="D65" s="9">
        <f t="shared" si="13"/>
        <v>0.21356697587376447</v>
      </c>
      <c r="E65" s="9">
        <f t="shared" si="14"/>
        <v>0.26794692748300042</v>
      </c>
      <c r="F65" s="9">
        <f t="shared" si="15"/>
        <v>0.51848609664323508</v>
      </c>
      <c r="G65" s="9">
        <f t="shared" si="16"/>
        <v>1.0798744484163216</v>
      </c>
      <c r="H65" s="9">
        <f t="shared" si="17"/>
        <v>4.6823718690996579</v>
      </c>
      <c r="I65" s="9">
        <f t="shared" si="18"/>
        <v>3.7320823544932935</v>
      </c>
      <c r="J65" s="9">
        <f t="shared" si="19"/>
        <v>1.9286920256380369</v>
      </c>
      <c r="K65" s="11">
        <f t="shared" si="20"/>
        <v>0.22675736961451246</v>
      </c>
      <c r="L65" s="11">
        <f t="shared" si="21"/>
        <v>0.28328611898016998</v>
      </c>
      <c r="M65" s="11">
        <f t="shared" si="22"/>
        <v>0.5376344086021505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-0.25624011014541159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0.23484573294627992</v>
      </c>
      <c r="Q65" s="11">
        <f>2*'OddsRatio_working_3-way'!K65*'OddsRatio_working_3-way'!L65*'OddsRatio_working_3-way'!M65</f>
        <v>6.9072274395964681E-2</v>
      </c>
      <c r="R65" s="11">
        <f t="shared" si="23"/>
        <v>0</v>
      </c>
      <c r="S65" s="11">
        <f t="shared" si="24"/>
        <v>-0.91650652512211783</v>
      </c>
      <c r="T65" s="11">
        <f t="shared" si="25"/>
        <v>-0.26956074268297586</v>
      </c>
      <c r="U65" s="11">
        <f>'OddsRatio_working_3-way'!S65-'OddsRatio_working_3-way'!R65^2/3</f>
        <v>-0.91650652512211783</v>
      </c>
      <c r="V65" s="11">
        <f>'OddsRatio_working_3-way'!S65*'OddsRatio_working_3-way'!R65/3-2*'OddsRatio_working_3-way'!R65^3/27-'OddsRatio_working_3-way'!T65</f>
        <v>0.26956074268297586</v>
      </c>
      <c r="W65" s="11">
        <f>'OddsRatio_working_3-way'!V65^2+4*'OddsRatio_working_3-way'!U65^3/27</f>
        <v>-4.1389007486659801E-2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0.16885792954615525</v>
      </c>
      <c r="Y65" s="11">
        <f>IF('OddsRatio_working_3-way'!W65&gt;=0,IF('OddsRatio_working_3-way'!V65+SQRT('OddsRatio_working_3-way'!W65)&gt;0,0,PI()),ACOS('OddsRatio_working_3-way'!V65/(2*'OddsRatio_working_3-way'!X65)))</f>
        <v>0.64651507441535239</v>
      </c>
      <c r="Z65" s="11">
        <f>'OddsRatio_working_3-way'!X65^(1/3)*COS('OddsRatio_working_3-way'!Y65/3)</f>
        <v>0.53993722420816093</v>
      </c>
      <c r="AA65" s="11">
        <f>'OddsRatio_working_3-way'!X65^(1/3)*COS(('OddsRatio_working_3-way'!Y65+2*PI())/3)</f>
        <v>-0.37232815839224592</v>
      </c>
      <c r="AB65" s="11">
        <f>'OddsRatio_working_3-way'!X65^(1/3)*COS(('OddsRatio_working_3-way'!Y65+4*PI())/3)</f>
        <v>-0.16760906581591475</v>
      </c>
      <c r="AC65" s="11">
        <f>'OddsRatio_working_3-way'!X65^(1/3)*SIN('OddsRatio_working_3-way'!Y65/3)</f>
        <v>0.11819462320720069</v>
      </c>
      <c r="AD65" s="11">
        <f>'OddsRatio_working_3-way'!X65^(1/3)*SIN(('OddsRatio_working_3-way'!Y65+2*PI())/3)</f>
        <v>0.40850204100952131</v>
      </c>
      <c r="AE65" s="11">
        <f>'OddsRatio_working_3-way'!X65^(1/3)*SIN(('OddsRatio_working_3-way'!Y65+4*PI())/3)</f>
        <v>-0.52669666421672201</v>
      </c>
      <c r="AF65" s="11">
        <f>-'OddsRatio_working_3-way'!U65/(3*'OddsRatio_working_3-way'!X65^(1/3))*COS(('OddsRatio_working_3-way'!Y65)/3)</f>
        <v>0.53993722420816082</v>
      </c>
      <c r="AG65" s="11">
        <f>-'OddsRatio_working_3-way'!U65/(3*'OddsRatio_working_3-way'!X65^(1/3))*COS(('OddsRatio_working_3-way'!Y65+2*PI())/3)</f>
        <v>-0.37232815839224581</v>
      </c>
      <c r="AH65" s="11">
        <f>-'OddsRatio_working_3-way'!U65/(3*'OddsRatio_working_3-way'!X65^(1/3))*COS(('OddsRatio_working_3-way'!Y65+4*PI())/3)</f>
        <v>-0.16760906581591473</v>
      </c>
      <c r="AI65" s="11">
        <f>'OddsRatio_working_3-way'!U65/(3*'OddsRatio_working_3-way'!X65^(1/3))*SIN(('OddsRatio_working_3-way'!Y65)/3)</f>
        <v>-0.11819462320720066</v>
      </c>
      <c r="AJ65" s="11">
        <f>'OddsRatio_working_3-way'!U65/(3*'OddsRatio_working_3-way'!X65^(1/3))*SIN(('OddsRatio_working_3-way'!Y65+2*PI())/3)</f>
        <v>-0.40850204100952126</v>
      </c>
      <c r="AK65" s="11">
        <f>'OddsRatio_working_3-way'!U65/(3*'OddsRatio_working_3-way'!X65^(1/3))*SIN(('OddsRatio_working_3-way'!Y65+4*PI())/3)</f>
        <v>0.5266966642167219</v>
      </c>
      <c r="AL65" s="11">
        <f>'OddsRatio_working_3-way'!Z65+'OddsRatio_working_3-way'!AF65</f>
        <v>1.0798744484163216</v>
      </c>
      <c r="AM65" s="11">
        <f>'OddsRatio_working_3-way'!AA65+'OddsRatio_working_3-way'!AG65</f>
        <v>-0.74465631678449173</v>
      </c>
      <c r="AN65" s="11">
        <f>'OddsRatio_working_3-way'!AB65+'OddsRatio_working_3-way'!AH65</f>
        <v>-0.33521813163182945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1.0798744484163216</v>
      </c>
      <c r="AS65" s="11">
        <f>IF(('OddsRatio_working_3-way'!X65=0),IF(Q65&gt;0,-Q65^(1/3),(-Q65)^(1/3)),'OddsRatio_working_3-way'!AM65-'OddsRatio_working_3-way'!R65/3)</f>
        <v>-0.74465631678449173</v>
      </c>
      <c r="AT65" s="11">
        <f>IF(('OddsRatio_working_3-way'!X65=0),IF(Q65&gt;0,-Q65^(1/3),(-Q65)^(1/3)),'OddsRatio_working_3-way'!AN65-'OddsRatio_working_3-way'!R65/3)</f>
        <v>-0.33521813163182945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4.53</v>
      </c>
      <c r="D66" s="9">
        <f t="shared" si="13"/>
        <v>0.5270161258363143</v>
      </c>
      <c r="E66" s="9">
        <f t="shared" si="14"/>
        <v>0.2653846034759359</v>
      </c>
      <c r="F66" s="9">
        <f t="shared" si="15"/>
        <v>0.2075992706877498</v>
      </c>
      <c r="G66" s="9">
        <f t="shared" si="16"/>
        <v>1.0812953559049743</v>
      </c>
      <c r="H66" s="9">
        <f t="shared" si="17"/>
        <v>1.8974751454011287</v>
      </c>
      <c r="I66" s="9">
        <f t="shared" si="18"/>
        <v>3.7681161111167336</v>
      </c>
      <c r="J66" s="9">
        <f t="shared" si="19"/>
        <v>4.8169726063445601</v>
      </c>
      <c r="K66" s="11">
        <f t="shared" si="20"/>
        <v>0.54644808743169393</v>
      </c>
      <c r="L66" s="11">
        <f t="shared" si="21"/>
        <v>0.2808988764044944</v>
      </c>
      <c r="M66" s="11">
        <f t="shared" si="22"/>
        <v>0.22075055187637968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-0.25415196588890965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0.23448053953836612</v>
      </c>
      <c r="Q66" s="11">
        <f>2*'OddsRatio_working_3-way'!K66*'OddsRatio_working_3-way'!L66*'OddsRatio_working_3-way'!M66</f>
        <v>6.7768942063111584E-2</v>
      </c>
      <c r="R66" s="11">
        <f t="shared" si="23"/>
        <v>0</v>
      </c>
      <c r="S66" s="11">
        <f t="shared" si="24"/>
        <v>-0.92259974743165296</v>
      </c>
      <c r="T66" s="11">
        <f t="shared" si="25"/>
        <v>-0.2666473258472985</v>
      </c>
      <c r="U66" s="11">
        <f>'OddsRatio_working_3-way'!S66-'OddsRatio_working_3-way'!R66^2/3</f>
        <v>-0.92259974743165296</v>
      </c>
      <c r="V66" s="11">
        <f>'OddsRatio_working_3-way'!S66*'OddsRatio_working_3-way'!R66/3-2*'OddsRatio_working_3-way'!R66^3/27-'OddsRatio_working_3-way'!T66</f>
        <v>0.2666473258472985</v>
      </c>
      <c r="W66" s="11">
        <f>'OddsRatio_working_3-way'!V66^2+4*'OddsRatio_working_3-way'!U66^3/27</f>
        <v>-4.5241122170284129E-2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0.17054465584693609</v>
      </c>
      <c r="Y66" s="11">
        <f>IF('OddsRatio_working_3-way'!W66&gt;=0,IF('OddsRatio_working_3-way'!V66+SQRT('OddsRatio_working_3-way'!W66)&gt;0,0,PI()),ACOS('OddsRatio_working_3-way'!V66/(2*'OddsRatio_working_3-way'!X66)))</f>
        <v>0.67332554646981979</v>
      </c>
      <c r="Z66" s="11">
        <f>'OddsRatio_working_3-way'!X66^(1/3)*COS('OddsRatio_working_3-way'!Y66/3)</f>
        <v>0.54064767795248714</v>
      </c>
      <c r="AA66" s="11">
        <f>'OddsRatio_working_3-way'!X66^(1/3)*COS(('OddsRatio_working_3-way'!Y66+2*PI())/3)</f>
        <v>-0.37721164511591065</v>
      </c>
      <c r="AB66" s="11">
        <f>'OddsRatio_working_3-way'!X66^(1/3)*COS(('OddsRatio_working_3-way'!Y66+4*PI())/3)</f>
        <v>-0.16343603283657662</v>
      </c>
      <c r="AC66" s="11">
        <f>'OddsRatio_working_3-way'!X66^(1/3)*SIN('OddsRatio_working_3-way'!Y66/3)</f>
        <v>0.12342340729565061</v>
      </c>
      <c r="AD66" s="11">
        <f>'OddsRatio_working_3-way'!X66^(1/3)*SIN(('OddsRatio_working_3-way'!Y66+2*PI())/3)</f>
        <v>0.4065029199560965</v>
      </c>
      <c r="AE66" s="11">
        <f>'OddsRatio_working_3-way'!X66^(1/3)*SIN(('OddsRatio_working_3-way'!Y66+4*PI())/3)</f>
        <v>-0.52992632725174715</v>
      </c>
      <c r="AF66" s="11">
        <f>-'OddsRatio_working_3-way'!U66/(3*'OddsRatio_working_3-way'!X66^(1/3))*COS(('OddsRatio_working_3-way'!Y66)/3)</f>
        <v>0.54064767795248714</v>
      </c>
      <c r="AG66" s="11">
        <f>-'OddsRatio_working_3-way'!U66/(3*'OddsRatio_working_3-way'!X66^(1/3))*COS(('OddsRatio_working_3-way'!Y66+2*PI())/3)</f>
        <v>-0.37721164511591065</v>
      </c>
      <c r="AH66" s="11">
        <f>-'OddsRatio_working_3-way'!U66/(3*'OddsRatio_working_3-way'!X66^(1/3))*COS(('OddsRatio_working_3-way'!Y66+4*PI())/3)</f>
        <v>-0.16343603283657662</v>
      </c>
      <c r="AI66" s="11">
        <f>'OddsRatio_working_3-way'!U66/(3*'OddsRatio_working_3-way'!X66^(1/3))*SIN(('OddsRatio_working_3-way'!Y66)/3)</f>
        <v>-0.12342340729565061</v>
      </c>
      <c r="AJ66" s="11">
        <f>'OddsRatio_working_3-way'!U66/(3*'OddsRatio_working_3-way'!X66^(1/3))*SIN(('OddsRatio_working_3-way'!Y66+2*PI())/3)</f>
        <v>-0.4065029199560965</v>
      </c>
      <c r="AK66" s="11">
        <f>'OddsRatio_working_3-way'!U66/(3*'OddsRatio_working_3-way'!X66^(1/3))*SIN(('OddsRatio_working_3-way'!Y66+4*PI())/3)</f>
        <v>0.52992632725174715</v>
      </c>
      <c r="AL66" s="11">
        <f>'OddsRatio_working_3-way'!Z66+'OddsRatio_working_3-way'!AF66</f>
        <v>1.0812953559049743</v>
      </c>
      <c r="AM66" s="11">
        <f>'OddsRatio_working_3-way'!AA66+'OddsRatio_working_3-way'!AG66</f>
        <v>-0.75442329023182131</v>
      </c>
      <c r="AN66" s="11">
        <f>'OddsRatio_working_3-way'!AB66+'OddsRatio_working_3-way'!AH66</f>
        <v>-0.32687206567315324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1.0812953559049743</v>
      </c>
      <c r="AS66" s="11">
        <f>IF(('OddsRatio_working_3-way'!X66=0),IF(Q66&gt;0,-Q66^(1/3),(-Q66)^(1/3)),'OddsRatio_working_3-way'!AM66-'OddsRatio_working_3-way'!R66/3)</f>
        <v>-0.75442329023182131</v>
      </c>
      <c r="AT66" s="11">
        <f>IF(('OddsRatio_working_3-way'!X66=0),IF(Q66&gt;0,-Q66^(1/3),(-Q66)^(1/3)),'OddsRatio_working_3-way'!AN66-'OddsRatio_working_3-way'!R66/3)</f>
        <v>-0.32687206567315324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2.19</v>
      </c>
      <c r="B67" s="4">
        <f>IF('True_Odds_Calculator_3-way'!B68="","",'True_Odds_Calculator_3-way'!B68)</f>
        <v>3.09</v>
      </c>
      <c r="C67" s="4">
        <f>IF('True_Odds_Calculator_3-way'!C68="","",'True_Odds_Calculator_3-way'!C68)</f>
        <v>3.77</v>
      </c>
      <c r="D67" s="9">
        <f t="shared" si="13"/>
        <v>0.43944807487400389</v>
      </c>
      <c r="E67" s="9">
        <f t="shared" si="14"/>
        <v>0.30861269841077671</v>
      </c>
      <c r="F67" s="9">
        <f t="shared" si="15"/>
        <v>0.25193922671521912</v>
      </c>
      <c r="G67" s="9">
        <f t="shared" si="16"/>
        <v>1.0719174001525951</v>
      </c>
      <c r="H67" s="9">
        <f t="shared" si="17"/>
        <v>2.2755817061815882</v>
      </c>
      <c r="I67" s="9">
        <f t="shared" si="18"/>
        <v>3.2403073663189232</v>
      </c>
      <c r="J67" s="9">
        <f t="shared" si="19"/>
        <v>3.9692111984226872</v>
      </c>
      <c r="K67" s="11">
        <f t="shared" si="20"/>
        <v>0.45662100456621008</v>
      </c>
      <c r="L67" s="11">
        <f t="shared" si="21"/>
        <v>0.3236245954692557</v>
      </c>
      <c r="M67" s="11">
        <f t="shared" si="22"/>
        <v>0.26525198938992045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-0.27004060486594361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0.23714361185870148</v>
      </c>
      <c r="Q67" s="11">
        <f>2*'OddsRatio_working_3-way'!K67*'OddsRatio_working_3-way'!L67*'OddsRatio_working_3-way'!M67</f>
        <v>7.8394582432628604E-2</v>
      </c>
      <c r="R67" s="11">
        <f t="shared" si="23"/>
        <v>0</v>
      </c>
      <c r="S67" s="11">
        <f t="shared" si="24"/>
        <v>-0.87817760583237769</v>
      </c>
      <c r="T67" s="11">
        <f t="shared" si="25"/>
        <v>-0.29030664655615795</v>
      </c>
      <c r="U67" s="11">
        <f>'OddsRatio_working_3-way'!S67-'OddsRatio_working_3-way'!R67^2/3</f>
        <v>-0.87817760583237769</v>
      </c>
      <c r="V67" s="11">
        <f>'OddsRatio_working_3-way'!S67*'OddsRatio_working_3-way'!R67/3-2*'OddsRatio_working_3-way'!R67^3/27-'OddsRatio_working_3-way'!T67</f>
        <v>0.29030664655615795</v>
      </c>
      <c r="W67" s="11">
        <f>'OddsRatio_working_3-way'!V67^2+4*'OddsRatio_working_3-way'!U67^3/27</f>
        <v>-1.6054936235764664E-2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0.15837683327308849</v>
      </c>
      <c r="Y67" s="11">
        <f>IF('OddsRatio_working_3-way'!W67&gt;=0,IF('OddsRatio_working_3-way'!V67+SQRT('OddsRatio_working_3-way'!W67)&gt;0,0,PI()),ACOS('OddsRatio_working_3-way'!V67/(2*'OddsRatio_working_3-way'!X67)))</f>
        <v>0.41153960893866093</v>
      </c>
      <c r="Z67" s="11">
        <f>'OddsRatio_working_3-way'!X67^(1/3)*COS('OddsRatio_working_3-way'!Y67/3)</f>
        <v>0.53595870007629753</v>
      </c>
      <c r="AA67" s="11">
        <f>'OddsRatio_working_3-way'!X67^(1/3)*COS(('OddsRatio_working_3-way'!Y67+2*PI())/3)</f>
        <v>-0.33205434763852704</v>
      </c>
      <c r="AB67" s="11">
        <f>'OddsRatio_working_3-way'!X67^(1/3)*COS(('OddsRatio_working_3-way'!Y67+4*PI())/3)</f>
        <v>-0.20390435243777061</v>
      </c>
      <c r="AC67" s="11">
        <f>'OddsRatio_working_3-way'!X67^(1/3)*SIN('OddsRatio_working_3-way'!Y67/3)</f>
        <v>7.3987434225806031E-2</v>
      </c>
      <c r="AD67" s="11">
        <f>'OddsRatio_working_3-way'!X67^(1/3)*SIN(('OddsRatio_working_3-way'!Y67+2*PI())/3)</f>
        <v>0.42716013253245538</v>
      </c>
      <c r="AE67" s="11">
        <f>'OddsRatio_working_3-way'!X67^(1/3)*SIN(('OddsRatio_working_3-way'!Y67+4*PI())/3)</f>
        <v>-0.50114756675826133</v>
      </c>
      <c r="AF67" s="11">
        <f>-'OddsRatio_working_3-way'!U67/(3*'OddsRatio_working_3-way'!X67^(1/3))*COS(('OddsRatio_working_3-way'!Y67)/3)</f>
        <v>0.53595870007629742</v>
      </c>
      <c r="AG67" s="11">
        <f>-'OddsRatio_working_3-way'!U67/(3*'OddsRatio_working_3-way'!X67^(1/3))*COS(('OddsRatio_working_3-way'!Y67+2*PI())/3)</f>
        <v>-0.33205434763852698</v>
      </c>
      <c r="AH67" s="11">
        <f>-'OddsRatio_working_3-way'!U67/(3*'OddsRatio_working_3-way'!X67^(1/3))*COS(('OddsRatio_working_3-way'!Y67+4*PI())/3)</f>
        <v>-0.20390435243777058</v>
      </c>
      <c r="AI67" s="11">
        <f>'OddsRatio_working_3-way'!U67/(3*'OddsRatio_working_3-way'!X67^(1/3))*SIN(('OddsRatio_working_3-way'!Y67)/3)</f>
        <v>-7.3987434225806017E-2</v>
      </c>
      <c r="AJ67" s="11">
        <f>'OddsRatio_working_3-way'!U67/(3*'OddsRatio_working_3-way'!X67^(1/3))*SIN(('OddsRatio_working_3-way'!Y67+2*PI())/3)</f>
        <v>-0.42716013253245527</v>
      </c>
      <c r="AK67" s="11">
        <f>'OddsRatio_working_3-way'!U67/(3*'OddsRatio_working_3-way'!X67^(1/3))*SIN(('OddsRatio_working_3-way'!Y67+4*PI())/3)</f>
        <v>0.50114756675826122</v>
      </c>
      <c r="AL67" s="11">
        <f>'OddsRatio_working_3-way'!Z67+'OddsRatio_working_3-way'!AF67</f>
        <v>1.0719174001525951</v>
      </c>
      <c r="AM67" s="11">
        <f>'OddsRatio_working_3-way'!AA67+'OddsRatio_working_3-way'!AG67</f>
        <v>-0.66410869527705407</v>
      </c>
      <c r="AN67" s="11">
        <f>'OddsRatio_working_3-way'!AB67+'OddsRatio_working_3-way'!AH67</f>
        <v>-0.40780870487554122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1.0719174001525951</v>
      </c>
      <c r="AS67" s="11">
        <f>IF(('OddsRatio_working_3-way'!X67=0),IF(Q67&gt;0,-Q67^(1/3),(-Q67)^(1/3)),'OddsRatio_working_3-way'!AM67-'OddsRatio_working_3-way'!R67/3)</f>
        <v>-0.66410869527705407</v>
      </c>
      <c r="AT67" s="11">
        <f>IF(('OddsRatio_working_3-way'!X67=0),IF(Q67&gt;0,-Q67^(1/3),(-Q67)^(1/3)),'OddsRatio_working_3-way'!AN67-'OddsRatio_working_3-way'!R67/3)</f>
        <v>-0.40780870487554122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1.79</v>
      </c>
      <c r="B68" s="4">
        <f>IF('True_Odds_Calculator_3-way'!B69="","",'True_Odds_Calculator_3-way'!B69)</f>
        <v>3.55</v>
      </c>
      <c r="C68" s="4">
        <f>IF('True_Odds_Calculator_3-way'!C69="","",'True_Odds_Calculator_3-way'!C69)</f>
        <v>4.8</v>
      </c>
      <c r="D68" s="9">
        <f t="shared" ref="D68:D131" si="26">(K68/(AR68+K68-(AR68*K68)))</f>
        <v>0.53881586639194523</v>
      </c>
      <c r="E68" s="9">
        <f t="shared" ref="E68:E131" si="27">(L68/(AR68+L68-(AR68*L68)))</f>
        <v>0.2657606085080953</v>
      </c>
      <c r="F68" s="9">
        <f t="shared" ref="F68:F131" si="28">(M68/(AR68+M68-(AR68*M68)))</f>
        <v>0.1954235250999595</v>
      </c>
      <c r="G68" s="9">
        <f t="shared" ref="G68:G131" si="29">AR68</f>
        <v>1.0834450518748129</v>
      </c>
      <c r="H68" s="9">
        <f t="shared" ref="H68:H131" si="30">IF(A68="","",1/D68)</f>
        <v>1.8559215909811022</v>
      </c>
      <c r="I68" s="9">
        <f t="shared" ref="I68:I131" si="31">IF(B68="","",1/E68)</f>
        <v>3.7627848822807732</v>
      </c>
      <c r="J68" s="9">
        <f t="shared" ref="J68:J131" si="32">IF(C68="","",1/F68)</f>
        <v>5.1170911971242878</v>
      </c>
      <c r="K68" s="11">
        <f t="shared" ref="K68:K131" si="33">1/A68</f>
        <v>0.55865921787709494</v>
      </c>
      <c r="L68" s="11">
        <f t="shared" ref="L68:L131" si="34">1/B68</f>
        <v>0.28169014084507044</v>
      </c>
      <c r="M68" s="11">
        <f t="shared" ref="M68:M131" si="35">1/C68</f>
        <v>0.20833333333333334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-0.25097371941144075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0.23408608073019121</v>
      </c>
      <c r="Q68" s="11">
        <f>2*'OddsRatio_working_3-way'!K68*'OddsRatio_working_3-way'!L68*'OddsRatio_working_3-way'!M68</f>
        <v>6.5570330736748242E-2</v>
      </c>
      <c r="R68" s="11">
        <f t="shared" ref="R68:R131" si="36">O68/N68</f>
        <v>0</v>
      </c>
      <c r="S68" s="11">
        <f t="shared" ref="S68:S131" si="37">P68/N68</f>
        <v>-0.93271152564956683</v>
      </c>
      <c r="T68" s="11">
        <f t="shared" ref="T68:T131" si="38">Q68/N68</f>
        <v>-0.26126373267494868</v>
      </c>
      <c r="U68" s="11">
        <f>'OddsRatio_working_3-way'!S68-'OddsRatio_working_3-way'!R68^2/3</f>
        <v>-0.93271152564956683</v>
      </c>
      <c r="V68" s="11">
        <f>'OddsRatio_working_3-way'!S68*'OddsRatio_working_3-way'!R68/3-2*'OddsRatio_working_3-way'!R68^3/27-'OddsRatio_working_3-way'!T68</f>
        <v>0.26126373267494868</v>
      </c>
      <c r="W68" s="11">
        <f>'OddsRatio_working_3-way'!V68^2+4*'OddsRatio_working_3-way'!U68^3/27</f>
        <v>-5.1950614382106464E-2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0.17335610199337773</v>
      </c>
      <c r="Y68" s="11">
        <f>IF('OddsRatio_working_3-way'!W68&gt;=0,IF('OddsRatio_working_3-way'!V68+SQRT('OddsRatio_working_3-way'!W68)&gt;0,0,PI()),ACOS('OddsRatio_working_3-way'!V68/(2*'OddsRatio_working_3-way'!X68)))</f>
        <v>0.71735617298151477</v>
      </c>
      <c r="Z68" s="11">
        <f>'OddsRatio_working_3-way'!X68^(1/3)*COS('OddsRatio_working_3-way'!Y68/3)</f>
        <v>0.54172252593740655</v>
      </c>
      <c r="AA68" s="11">
        <f>'OddsRatio_working_3-way'!X68^(1/3)*COS(('OddsRatio_working_3-way'!Y68+2*PI())/3)</f>
        <v>-0.38523088341656853</v>
      </c>
      <c r="AB68" s="11">
        <f>'OddsRatio_working_3-way'!X68^(1/3)*COS(('OddsRatio_working_3-way'!Y68+4*PI())/3)</f>
        <v>-0.15649164252083814</v>
      </c>
      <c r="AC68" s="11">
        <f>'OddsRatio_working_3-way'!X68^(1/3)*SIN('OddsRatio_working_3-way'!Y68/3)</f>
        <v>0.13206266230538058</v>
      </c>
      <c r="AD68" s="11">
        <f>'OddsRatio_working_3-way'!X68^(1/3)*SIN(('OddsRatio_working_3-way'!Y68+2*PI())/3)</f>
        <v>0.40311413811137814</v>
      </c>
      <c r="AE68" s="11">
        <f>'OddsRatio_working_3-way'!X68^(1/3)*SIN(('OddsRatio_working_3-way'!Y68+4*PI())/3)</f>
        <v>-0.53517680041675875</v>
      </c>
      <c r="AF68" s="11">
        <f>-'OddsRatio_working_3-way'!U68/(3*'OddsRatio_working_3-way'!X68^(1/3))*COS(('OddsRatio_working_3-way'!Y68)/3)</f>
        <v>0.54172252593740633</v>
      </c>
      <c r="AG68" s="11">
        <f>-'OddsRatio_working_3-way'!U68/(3*'OddsRatio_working_3-way'!X68^(1/3))*COS(('OddsRatio_working_3-way'!Y68+2*PI())/3)</f>
        <v>-0.38523088341656836</v>
      </c>
      <c r="AH68" s="11">
        <f>-'OddsRatio_working_3-way'!U68/(3*'OddsRatio_working_3-way'!X68^(1/3))*COS(('OddsRatio_working_3-way'!Y68+4*PI())/3)</f>
        <v>-0.15649164252083805</v>
      </c>
      <c r="AI68" s="11">
        <f>'OddsRatio_working_3-way'!U68/(3*'OddsRatio_working_3-way'!X68^(1/3))*SIN(('OddsRatio_working_3-way'!Y68)/3)</f>
        <v>-0.13206266230538052</v>
      </c>
      <c r="AJ68" s="11">
        <f>'OddsRatio_working_3-way'!U68/(3*'OddsRatio_working_3-way'!X68^(1/3))*SIN(('OddsRatio_working_3-way'!Y68+2*PI())/3)</f>
        <v>-0.40311413811137803</v>
      </c>
      <c r="AK68" s="11">
        <f>'OddsRatio_working_3-way'!U68/(3*'OddsRatio_working_3-way'!X68^(1/3))*SIN(('OddsRatio_working_3-way'!Y68+4*PI())/3)</f>
        <v>0.53517680041675852</v>
      </c>
      <c r="AL68" s="11">
        <f>'OddsRatio_working_3-way'!Z68+'OddsRatio_working_3-way'!AF68</f>
        <v>1.0834450518748129</v>
      </c>
      <c r="AM68" s="11">
        <f>'OddsRatio_working_3-way'!AA68+'OddsRatio_working_3-way'!AG68</f>
        <v>-0.77046176683313683</v>
      </c>
      <c r="AN68" s="11">
        <f>'OddsRatio_working_3-way'!AB68+'OddsRatio_working_3-way'!AH68</f>
        <v>-0.31298328504167616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1.0834450518748129</v>
      </c>
      <c r="AS68" s="11">
        <f>IF(('OddsRatio_working_3-way'!X68=0),IF(Q68&gt;0,-Q68^(1/3),(-Q68)^(1/3)),'OddsRatio_working_3-way'!AM68-'OddsRatio_working_3-way'!R68/3)</f>
        <v>-0.77046176683313683</v>
      </c>
      <c r="AT68" s="11">
        <f>IF(('OddsRatio_working_3-way'!X68=0),IF(Q68&gt;0,-Q68^(1/3),(-Q68)^(1/3)),'OddsRatio_working_3-way'!AN68-'OddsRatio_working_3-way'!R68/3)</f>
        <v>-0.31298328504167616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2.72</v>
      </c>
      <c r="B69" s="4">
        <f>IF('True_Odds_Calculator_3-way'!B70="","",'True_Odds_Calculator_3-way'!B70)</f>
        <v>3.21</v>
      </c>
      <c r="C69" s="4">
        <f>IF('True_Odds_Calculator_3-way'!C70="","",'True_Odds_Calculator_3-way'!C70)</f>
        <v>2.74</v>
      </c>
      <c r="D69" s="9">
        <f t="shared" si="26"/>
        <v>0.35251055756057798</v>
      </c>
      <c r="E69" s="9">
        <f t="shared" si="27"/>
        <v>0.29761308542911558</v>
      </c>
      <c r="F69" s="9">
        <f t="shared" si="28"/>
        <v>0.34987635701030662</v>
      </c>
      <c r="G69" s="9">
        <f t="shared" si="29"/>
        <v>1.0679037611257542</v>
      </c>
      <c r="H69" s="9">
        <f t="shared" si="30"/>
        <v>2.8367944691362972</v>
      </c>
      <c r="I69" s="9">
        <f t="shared" si="31"/>
        <v>3.3600673120879172</v>
      </c>
      <c r="J69" s="9">
        <f t="shared" si="32"/>
        <v>2.8581525443588123</v>
      </c>
      <c r="K69" s="11">
        <f t="shared" si="33"/>
        <v>0.36764705882352938</v>
      </c>
      <c r="L69" s="11">
        <f t="shared" si="34"/>
        <v>0.3115264797507788</v>
      </c>
      <c r="M69" s="11">
        <f t="shared" si="35"/>
        <v>0.36496350364963503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-0.27646838119926331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0.23700557376917611</v>
      </c>
      <c r="Q69" s="11">
        <f>2*'OddsRatio_working_3-way'!K69*'OddsRatio_working_3-way'!L69*'OddsRatio_working_3-way'!M69</f>
        <v>8.3599849654030375E-2</v>
      </c>
      <c r="R69" s="11">
        <f t="shared" si="36"/>
        <v>0</v>
      </c>
      <c r="S69" s="11">
        <f t="shared" si="37"/>
        <v>-0.85726104642091217</v>
      </c>
      <c r="T69" s="11">
        <f t="shared" si="38"/>
        <v>-0.30238484882571859</v>
      </c>
      <c r="U69" s="11">
        <f>'OddsRatio_working_3-way'!S69-'OddsRatio_working_3-way'!R69^2/3</f>
        <v>-0.85726104642091217</v>
      </c>
      <c r="V69" s="11">
        <f>'OddsRatio_working_3-way'!S69*'OddsRatio_working_3-way'!R69/3-2*'OddsRatio_working_3-way'!R69^3/27-'OddsRatio_working_3-way'!T69</f>
        <v>0.30238484882571859</v>
      </c>
      <c r="W69" s="11">
        <f>'OddsRatio_working_3-way'!V69^2+4*'OddsRatio_working_3-way'!U69^3/27</f>
        <v>-1.8964615810270063E-3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0.15275229816632849</v>
      </c>
      <c r="Y69" s="11">
        <f>IF('OddsRatio_working_3-way'!W69&gt;=0,IF('OddsRatio_working_3-way'!V69+SQRT('OddsRatio_working_3-way'!W69)&gt;0,0,PI()),ACOS('OddsRatio_working_3-way'!V69/(2*'OddsRatio_working_3-way'!X69)))</f>
        <v>0.14303295708641994</v>
      </c>
      <c r="Z69" s="11">
        <f>'OddsRatio_working_3-way'!X69^(1/3)*COS('OddsRatio_working_3-way'!Y69/3)</f>
        <v>0.53395188056287712</v>
      </c>
      <c r="AA69" s="11">
        <f>'OddsRatio_working_3-way'!X69^(1/3)*COS(('OddsRatio_working_3-way'!Y69+2*PI())/3)</f>
        <v>-0.28903956504604245</v>
      </c>
      <c r="AB69" s="11">
        <f>'OddsRatio_working_3-way'!X69^(1/3)*COS(('OddsRatio_working_3-way'!Y69+4*PI())/3)</f>
        <v>-0.24491231551683459</v>
      </c>
      <c r="AC69" s="11">
        <f>'OddsRatio_working_3-way'!X69^(1/3)*SIN('OddsRatio_working_3-way'!Y69/3)</f>
        <v>2.5476879394285945E-2</v>
      </c>
      <c r="AD69" s="11">
        <f>'OddsRatio_working_3-way'!X69^(1/3)*SIN(('OddsRatio_working_3-way'!Y69+2*PI())/3)</f>
        <v>0.44967745326878311</v>
      </c>
      <c r="AE69" s="11">
        <f>'OddsRatio_working_3-way'!X69^(1/3)*SIN(('OddsRatio_working_3-way'!Y69+4*PI())/3)</f>
        <v>-0.475154332663069</v>
      </c>
      <c r="AF69" s="11">
        <f>-'OddsRatio_working_3-way'!U69/(3*'OddsRatio_working_3-way'!X69^(1/3))*COS(('OddsRatio_working_3-way'!Y69)/3)</f>
        <v>0.53395188056287723</v>
      </c>
      <c r="AG69" s="11">
        <f>-'OddsRatio_working_3-way'!U69/(3*'OddsRatio_working_3-way'!X69^(1/3))*COS(('OddsRatio_working_3-way'!Y69+2*PI())/3)</f>
        <v>-0.2890395650460425</v>
      </c>
      <c r="AH69" s="11">
        <f>-'OddsRatio_working_3-way'!U69/(3*'OddsRatio_working_3-way'!X69^(1/3))*COS(('OddsRatio_working_3-way'!Y69+4*PI())/3)</f>
        <v>-0.24491231551683465</v>
      </c>
      <c r="AI69" s="11">
        <f>'OddsRatio_working_3-way'!U69/(3*'OddsRatio_working_3-way'!X69^(1/3))*SIN(('OddsRatio_working_3-way'!Y69)/3)</f>
        <v>-2.5476879394285952E-2</v>
      </c>
      <c r="AJ69" s="11">
        <f>'OddsRatio_working_3-way'!U69/(3*'OddsRatio_working_3-way'!X69^(1/3))*SIN(('OddsRatio_working_3-way'!Y69+2*PI())/3)</f>
        <v>-0.44967745326878322</v>
      </c>
      <c r="AK69" s="11">
        <f>'OddsRatio_working_3-way'!U69/(3*'OddsRatio_working_3-way'!X69^(1/3))*SIN(('OddsRatio_working_3-way'!Y69+4*PI())/3)</f>
        <v>0.47515433266306911</v>
      </c>
      <c r="AL69" s="11">
        <f>'OddsRatio_working_3-way'!Z69+'OddsRatio_working_3-way'!AF69</f>
        <v>1.0679037611257542</v>
      </c>
      <c r="AM69" s="11">
        <f>'OddsRatio_working_3-way'!AA69+'OddsRatio_working_3-way'!AG69</f>
        <v>-0.57807913009208489</v>
      </c>
      <c r="AN69" s="11">
        <f>'OddsRatio_working_3-way'!AB69+'OddsRatio_working_3-way'!AH69</f>
        <v>-0.48982463103366924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1.0679037611257542</v>
      </c>
      <c r="AS69" s="11">
        <f>IF(('OddsRatio_working_3-way'!X69=0),IF(Q69&gt;0,-Q69^(1/3),(-Q69)^(1/3)),'OddsRatio_working_3-way'!AM69-'OddsRatio_working_3-way'!R69/3)</f>
        <v>-0.57807913009208489</v>
      </c>
      <c r="AT69" s="11">
        <f>IF(('OddsRatio_working_3-way'!X69=0),IF(Q69&gt;0,-Q69^(1/3),(-Q69)^(1/3)),'OddsRatio_working_3-way'!AN69-'OddsRatio_working_3-way'!R69/3)</f>
        <v>-0.48982463103366924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1.57</v>
      </c>
      <c r="B70" s="4">
        <f>IF('True_Odds_Calculator_3-way'!B71="","",'True_Odds_Calculator_3-way'!B71)</f>
        <v>4.04</v>
      </c>
      <c r="C70" s="4">
        <f>IF('True_Odds_Calculator_3-way'!C71="","",'True_Odds_Calculator_3-way'!C71)</f>
        <v>5.99</v>
      </c>
      <c r="D70" s="9">
        <f t="shared" si="26"/>
        <v>0.61509011454307894</v>
      </c>
      <c r="E70" s="9">
        <f t="shared" si="27"/>
        <v>0.23054846079061311</v>
      </c>
      <c r="F70" s="9">
        <f t="shared" si="28"/>
        <v>0.15436142466630817</v>
      </c>
      <c r="G70" s="9">
        <f t="shared" si="29"/>
        <v>1.0978562081155374</v>
      </c>
      <c r="H70" s="9">
        <f t="shared" si="30"/>
        <v>1.625778038625856</v>
      </c>
      <c r="I70" s="9">
        <f t="shared" si="31"/>
        <v>4.3374828726712344</v>
      </c>
      <c r="J70" s="9">
        <f t="shared" si="32"/>
        <v>6.4783024784965324</v>
      </c>
      <c r="K70" s="11">
        <f t="shared" si="33"/>
        <v>0.63694267515923564</v>
      </c>
      <c r="L70" s="11">
        <f t="shared" si="34"/>
        <v>0.24752475247524752</v>
      </c>
      <c r="M70" s="11">
        <f t="shared" si="35"/>
        <v>0.1669449081803005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-0.2275836953877115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0.22635527059825061</v>
      </c>
      <c r="Q70" s="11">
        <f>2*'OddsRatio_working_3-way'!K70*'OddsRatio_working_3-way'!L70*'OddsRatio_working_3-way'!M70</f>
        <v>5.2640760604244337E-2</v>
      </c>
      <c r="R70" s="11">
        <f t="shared" si="36"/>
        <v>0</v>
      </c>
      <c r="S70" s="11">
        <f t="shared" si="37"/>
        <v>-0.99460231635940288</v>
      </c>
      <c r="T70" s="11">
        <f t="shared" si="38"/>
        <v>-0.23130286426962862</v>
      </c>
      <c r="U70" s="11">
        <f>'OddsRatio_working_3-way'!S70-'OddsRatio_working_3-way'!R70^2/3</f>
        <v>-0.99460231635940288</v>
      </c>
      <c r="V70" s="11">
        <f>'OddsRatio_working_3-way'!S70*'OddsRatio_working_3-way'!R70/3-2*'OddsRatio_working_3-way'!R70^3/27-'OddsRatio_working_3-way'!T70</f>
        <v>0.23130286426962862</v>
      </c>
      <c r="W70" s="11">
        <f>'OddsRatio_working_3-way'!V70^2+4*'OddsRatio_working_3-way'!U70^3/27</f>
        <v>-9.2261088207748532E-2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0.19089401721052102</v>
      </c>
      <c r="Y70" s="11">
        <f>IF('OddsRatio_working_3-way'!W70&gt;=0,IF('OddsRatio_working_3-way'!V70+SQRT('OddsRatio_working_3-way'!W70)&gt;0,0,PI()),ACOS('OddsRatio_working_3-way'!V70/(2*'OddsRatio_working_3-way'!X70)))</f>
        <v>0.91997373662259385</v>
      </c>
      <c r="Z70" s="11">
        <f>'OddsRatio_working_3-way'!X70^(1/3)*COS('OddsRatio_working_3-way'!Y70/3)</f>
        <v>0.54892810405776871</v>
      </c>
      <c r="AA70" s="11">
        <f>'OddsRatio_working_3-way'!X70^(1/3)*COS(('OddsRatio_working_3-way'!Y70+2*PI())/3)</f>
        <v>-0.42499322369174958</v>
      </c>
      <c r="AB70" s="11">
        <f>'OddsRatio_working_3-way'!X70^(1/3)*COS(('OddsRatio_working_3-way'!Y70+4*PI())/3)</f>
        <v>-0.12393488036601874</v>
      </c>
      <c r="AC70" s="11">
        <f>'OddsRatio_working_3-way'!X70^(1/3)*SIN('OddsRatio_working_3-way'!Y70/3)</f>
        <v>0.17381611556089344</v>
      </c>
      <c r="AD70" s="11">
        <f>'OddsRatio_working_3-way'!X70^(1/3)*SIN(('OddsRatio_working_3-way'!Y70+2*PI())/3)</f>
        <v>0.38847762518480883</v>
      </c>
      <c r="AE70" s="11">
        <f>'OddsRatio_working_3-way'!X70^(1/3)*SIN(('OddsRatio_working_3-way'!Y70+4*PI())/3)</f>
        <v>-0.56229374074570215</v>
      </c>
      <c r="AF70" s="11">
        <f>-'OddsRatio_working_3-way'!U70/(3*'OddsRatio_working_3-way'!X70^(1/3))*COS(('OddsRatio_working_3-way'!Y70)/3)</f>
        <v>0.54892810405776871</v>
      </c>
      <c r="AG70" s="11">
        <f>-'OddsRatio_working_3-way'!U70/(3*'OddsRatio_working_3-way'!X70^(1/3))*COS(('OddsRatio_working_3-way'!Y70+2*PI())/3)</f>
        <v>-0.42499322369174958</v>
      </c>
      <c r="AH70" s="11">
        <f>-'OddsRatio_working_3-way'!U70/(3*'OddsRatio_working_3-way'!X70^(1/3))*COS(('OddsRatio_working_3-way'!Y70+4*PI())/3)</f>
        <v>-0.12393488036601874</v>
      </c>
      <c r="AI70" s="11">
        <f>'OddsRatio_working_3-way'!U70/(3*'OddsRatio_working_3-way'!X70^(1/3))*SIN(('OddsRatio_working_3-way'!Y70)/3)</f>
        <v>-0.17381611556089344</v>
      </c>
      <c r="AJ70" s="11">
        <f>'OddsRatio_working_3-way'!U70/(3*'OddsRatio_working_3-way'!X70^(1/3))*SIN(('OddsRatio_working_3-way'!Y70+2*PI())/3)</f>
        <v>-0.38847762518480883</v>
      </c>
      <c r="AK70" s="11">
        <f>'OddsRatio_working_3-way'!U70/(3*'OddsRatio_working_3-way'!X70^(1/3))*SIN(('OddsRatio_working_3-way'!Y70+4*PI())/3)</f>
        <v>0.56229374074570215</v>
      </c>
      <c r="AL70" s="11">
        <f>'OddsRatio_working_3-way'!Z70+'OddsRatio_working_3-way'!AF70</f>
        <v>1.0978562081155374</v>
      </c>
      <c r="AM70" s="11">
        <f>'OddsRatio_working_3-way'!AA70+'OddsRatio_working_3-way'!AG70</f>
        <v>-0.84998644738349916</v>
      </c>
      <c r="AN70" s="11">
        <f>'OddsRatio_working_3-way'!AB70+'OddsRatio_working_3-way'!AH70</f>
        <v>-0.24786976073203748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1.0978562081155374</v>
      </c>
      <c r="AS70" s="11">
        <f>IF(('OddsRatio_working_3-way'!X70=0),IF(Q70&gt;0,-Q70^(1/3),(-Q70)^(1/3)),'OddsRatio_working_3-way'!AM70-'OddsRatio_working_3-way'!R70/3)</f>
        <v>-0.84998644738349916</v>
      </c>
      <c r="AT70" s="11">
        <f>IF(('OddsRatio_working_3-way'!X70=0),IF(Q70&gt;0,-Q70^(1/3),(-Q70)^(1/3)),'OddsRatio_working_3-way'!AN70-'OddsRatio_working_3-way'!R70/3)</f>
        <v>-0.24786976073203748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3.3</v>
      </c>
      <c r="C71" s="4">
        <f>IF('True_Odds_Calculator_3-way'!C72="","",'True_Odds_Calculator_3-way'!C72)</f>
        <v>3.23</v>
      </c>
      <c r="D71" s="9">
        <f t="shared" si="26"/>
        <v>0.41613833200943318</v>
      </c>
      <c r="E71" s="9">
        <f t="shared" si="27"/>
        <v>0.28873652498782881</v>
      </c>
      <c r="F71" s="9">
        <f t="shared" si="28"/>
        <v>0.29512514300273812</v>
      </c>
      <c r="G71" s="9">
        <f t="shared" si="29"/>
        <v>1.0710282987189179</v>
      </c>
      <c r="H71" s="9">
        <f t="shared" si="30"/>
        <v>2.4030470713217826</v>
      </c>
      <c r="I71" s="9">
        <f t="shared" si="31"/>
        <v>3.4633650870535111</v>
      </c>
      <c r="J71" s="9">
        <f t="shared" si="32"/>
        <v>3.3883931061431869</v>
      </c>
      <c r="K71" s="11">
        <f t="shared" si="33"/>
        <v>0.4329004329004329</v>
      </c>
      <c r="L71" s="11">
        <f t="shared" si="34"/>
        <v>0.30303030303030304</v>
      </c>
      <c r="M71" s="11">
        <f t="shared" si="35"/>
        <v>0.30959752321981426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-0.27288241670453894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0.23718346262674997</v>
      </c>
      <c r="Q71" s="11">
        <f>2*'OddsRatio_working_3-way'!K71*'OddsRatio_working_3-way'!L71*'OddsRatio_working_3-way'!M71</f>
        <v>8.1227213228339035E-2</v>
      </c>
      <c r="R71" s="11">
        <f t="shared" si="36"/>
        <v>0</v>
      </c>
      <c r="S71" s="11">
        <f t="shared" si="37"/>
        <v>-0.86917825446979347</v>
      </c>
      <c r="T71" s="11">
        <f t="shared" si="38"/>
        <v>-0.29766378577732655</v>
      </c>
      <c r="U71" s="11">
        <f>'OddsRatio_working_3-way'!S71-'OddsRatio_working_3-way'!R71^2/3</f>
        <v>-0.86917825446979347</v>
      </c>
      <c r="V71" s="11">
        <f>'OddsRatio_working_3-way'!S71*'OddsRatio_working_3-way'!R71/3-2*'OddsRatio_working_3-way'!R71^3/27-'OddsRatio_working_3-way'!T71</f>
        <v>0.29766378577732655</v>
      </c>
      <c r="W71" s="11">
        <f>'OddsRatio_working_3-way'!V71^2+4*'OddsRatio_working_3-way'!U71^3/27</f>
        <v>-8.6760964608851576E-3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0.15594856990701719</v>
      </c>
      <c r="Y71" s="11">
        <f>IF('OddsRatio_working_3-way'!W71&gt;=0,IF('OddsRatio_working_3-way'!V71+SQRT('OddsRatio_working_3-way'!W71)&gt;0,0,PI()),ACOS('OddsRatio_working_3-way'!V71/(2*'OddsRatio_working_3-way'!X71)))</f>
        <v>0.30326933522122923</v>
      </c>
      <c r="Z71" s="11">
        <f>'OddsRatio_working_3-way'!X71^(1/3)*COS('OddsRatio_working_3-way'!Y71/3)</f>
        <v>0.53551414935945896</v>
      </c>
      <c r="AA71" s="11">
        <f>'OddsRatio_working_3-way'!X71^(1/3)*COS(('OddsRatio_working_3-way'!Y71+2*PI())/3)</f>
        <v>-0.31479972016560426</v>
      </c>
      <c r="AB71" s="11">
        <f>'OddsRatio_working_3-way'!X71^(1/3)*COS(('OddsRatio_working_3-way'!Y71+4*PI())/3)</f>
        <v>-0.22071442919385487</v>
      </c>
      <c r="AC71" s="11">
        <f>'OddsRatio_working_3-way'!X71^(1/3)*SIN('OddsRatio_working_3-way'!Y71/3)</f>
        <v>5.4320168069323868E-2</v>
      </c>
      <c r="AD71" s="11">
        <f>'OddsRatio_working_3-way'!X71^(1/3)*SIN(('OddsRatio_working_3-way'!Y71+2*PI())/3)</f>
        <v>0.43660877339664372</v>
      </c>
      <c r="AE71" s="11">
        <f>'OddsRatio_working_3-way'!X71^(1/3)*SIN(('OddsRatio_working_3-way'!Y71+4*PI())/3)</f>
        <v>-0.49092894146596755</v>
      </c>
      <c r="AF71" s="11">
        <f>-'OddsRatio_working_3-way'!U71/(3*'OddsRatio_working_3-way'!X71^(1/3))*COS(('OddsRatio_working_3-way'!Y71)/3)</f>
        <v>0.53551414935945896</v>
      </c>
      <c r="AG71" s="11">
        <f>-'OddsRatio_working_3-way'!U71/(3*'OddsRatio_working_3-way'!X71^(1/3))*COS(('OddsRatio_working_3-way'!Y71+2*PI())/3)</f>
        <v>-0.31479972016560426</v>
      </c>
      <c r="AH71" s="11">
        <f>-'OddsRatio_working_3-way'!U71/(3*'OddsRatio_working_3-way'!X71^(1/3))*COS(('OddsRatio_working_3-way'!Y71+4*PI())/3)</f>
        <v>-0.22071442919385487</v>
      </c>
      <c r="AI71" s="11">
        <f>'OddsRatio_working_3-way'!U71/(3*'OddsRatio_working_3-way'!X71^(1/3))*SIN(('OddsRatio_working_3-way'!Y71)/3)</f>
        <v>-5.4320168069323868E-2</v>
      </c>
      <c r="AJ71" s="11">
        <f>'OddsRatio_working_3-way'!U71/(3*'OddsRatio_working_3-way'!X71^(1/3))*SIN(('OddsRatio_working_3-way'!Y71+2*PI())/3)</f>
        <v>-0.43660877339664372</v>
      </c>
      <c r="AK71" s="11">
        <f>'OddsRatio_working_3-way'!U71/(3*'OddsRatio_working_3-way'!X71^(1/3))*SIN(('OddsRatio_working_3-way'!Y71+4*PI())/3)</f>
        <v>0.49092894146596755</v>
      </c>
      <c r="AL71" s="11">
        <f>'OddsRatio_working_3-way'!Z71+'OddsRatio_working_3-way'!AF71</f>
        <v>1.0710282987189179</v>
      </c>
      <c r="AM71" s="11">
        <f>'OddsRatio_working_3-way'!AA71+'OddsRatio_working_3-way'!AG71</f>
        <v>-0.62959944033120852</v>
      </c>
      <c r="AN71" s="11">
        <f>'OddsRatio_working_3-way'!AB71+'OddsRatio_working_3-way'!AH71</f>
        <v>-0.44142885838770973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1.0710282987189179</v>
      </c>
      <c r="AS71" s="11">
        <f>IF(('OddsRatio_working_3-way'!X71=0),IF(Q71&gt;0,-Q71^(1/3),(-Q71)^(1/3)),'OddsRatio_working_3-way'!AM71-'OddsRatio_working_3-way'!R71/3)</f>
        <v>-0.62959944033120852</v>
      </c>
      <c r="AT71" s="11">
        <f>IF(('OddsRatio_working_3-way'!X71=0),IF(Q71&gt;0,-Q71^(1/3),(-Q71)^(1/3)),'OddsRatio_working_3-way'!AN71-'OddsRatio_working_3-way'!R71/3)</f>
        <v>-0.44142885838770973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2.39</v>
      </c>
      <c r="B72" s="4">
        <f>IF('True_Odds_Calculator_3-way'!B73="","",'True_Odds_Calculator_3-way'!B73)</f>
        <v>3.21</v>
      </c>
      <c r="C72" s="4">
        <f>IF('True_Odds_Calculator_3-way'!C73="","",'True_Odds_Calculator_3-way'!C73)</f>
        <v>3.18</v>
      </c>
      <c r="D72" s="9">
        <f t="shared" si="26"/>
        <v>0.40229333278987905</v>
      </c>
      <c r="E72" s="9">
        <f t="shared" si="27"/>
        <v>0.29742138324688261</v>
      </c>
      <c r="F72" s="9">
        <f t="shared" si="28"/>
        <v>0.3002852839632385</v>
      </c>
      <c r="G72" s="9">
        <f t="shared" si="29"/>
        <v>1.0688837261407924</v>
      </c>
      <c r="H72" s="9">
        <f t="shared" si="30"/>
        <v>2.4857483793357016</v>
      </c>
      <c r="I72" s="9">
        <f t="shared" si="31"/>
        <v>3.362233034771152</v>
      </c>
      <c r="J72" s="9">
        <f t="shared" si="32"/>
        <v>3.3301665229869268</v>
      </c>
      <c r="K72" s="11">
        <f t="shared" si="33"/>
        <v>0.41841004184100417</v>
      </c>
      <c r="L72" s="11">
        <f t="shared" si="34"/>
        <v>0.3115264797507788</v>
      </c>
      <c r="M72" s="11">
        <f t="shared" si="35"/>
        <v>0.31446540880503143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-0.27449441607578628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0.23691785123542813</v>
      </c>
      <c r="Q72" s="11">
        <f>2*'OddsRatio_working_3-way'!K72*'OddsRatio_working_3-way'!L72*'OddsRatio_working_3-way'!M72</f>
        <v>8.1978495237172377E-2</v>
      </c>
      <c r="R72" s="11">
        <f t="shared" si="36"/>
        <v>0</v>
      </c>
      <c r="S72" s="11">
        <f t="shared" si="37"/>
        <v>-0.86310626869005791</v>
      </c>
      <c r="T72" s="11">
        <f t="shared" si="38"/>
        <v>-0.29865268812804774</v>
      </c>
      <c r="U72" s="11">
        <f>'OddsRatio_working_3-way'!S72-'OddsRatio_working_3-way'!R72^2/3</f>
        <v>-0.86310626869005791</v>
      </c>
      <c r="V72" s="11">
        <f>'OddsRatio_working_3-way'!S72*'OddsRatio_working_3-way'!R72/3-2*'OddsRatio_working_3-way'!R72^3/27-'OddsRatio_working_3-way'!T72</f>
        <v>0.29865268812804774</v>
      </c>
      <c r="W72" s="11">
        <f>'OddsRatio_working_3-way'!V72^2+4*'OddsRatio_working_3-way'!U72^3/27</f>
        <v>-6.0618478912160267E-3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0.15431726735635012</v>
      </c>
      <c r="Y72" s="11">
        <f>IF('OddsRatio_working_3-way'!W72&gt;=0,IF('OddsRatio_working_3-way'!V72+SQRT('OddsRatio_working_3-way'!W72)&gt;0,0,PI()),ACOS('OddsRatio_working_3-way'!V72/(2*'OddsRatio_working_3-way'!X72)))</f>
        <v>0.25502084516624191</v>
      </c>
      <c r="Z72" s="11">
        <f>'OddsRatio_working_3-way'!X72^(1/3)*COS('OddsRatio_working_3-way'!Y72/3)</f>
        <v>0.53444186307039632</v>
      </c>
      <c r="AA72" s="11">
        <f>'OddsRatio_working_3-way'!X72^(1/3)*COS(('OddsRatio_working_3-way'!Y72+2*PI())/3)</f>
        <v>-0.30666061232621555</v>
      </c>
      <c r="AB72" s="11">
        <f>'OddsRatio_working_3-way'!X72^(1/3)*COS(('OddsRatio_working_3-way'!Y72+4*PI())/3)</f>
        <v>-0.22778125074418062</v>
      </c>
      <c r="AC72" s="11">
        <f>'OddsRatio_working_3-way'!X72^(1/3)*SIN('OddsRatio_working_3-way'!Y72/3)</f>
        <v>4.5541020642893698E-2</v>
      </c>
      <c r="AD72" s="11">
        <f>'OddsRatio_working_3-way'!X72^(1/3)*SIN(('OddsRatio_working_3-way'!Y72+2*PI())/3)</f>
        <v>0.44006971994340077</v>
      </c>
      <c r="AE72" s="11">
        <f>'OddsRatio_working_3-way'!X72^(1/3)*SIN(('OddsRatio_working_3-way'!Y72+4*PI())/3)</f>
        <v>-0.48561074058629444</v>
      </c>
      <c r="AF72" s="11">
        <f>-'OddsRatio_working_3-way'!U72/(3*'OddsRatio_working_3-way'!X72^(1/3))*COS(('OddsRatio_working_3-way'!Y72)/3)</f>
        <v>0.53444186307039621</v>
      </c>
      <c r="AG72" s="11">
        <f>-'OddsRatio_working_3-way'!U72/(3*'OddsRatio_working_3-way'!X72^(1/3))*COS(('OddsRatio_working_3-way'!Y72+2*PI())/3)</f>
        <v>-0.3066606123262155</v>
      </c>
      <c r="AH72" s="11">
        <f>-'OddsRatio_working_3-way'!U72/(3*'OddsRatio_working_3-way'!X72^(1/3))*COS(('OddsRatio_working_3-way'!Y72+4*PI())/3)</f>
        <v>-0.22778125074418057</v>
      </c>
      <c r="AI72" s="11">
        <f>'OddsRatio_working_3-way'!U72/(3*'OddsRatio_working_3-way'!X72^(1/3))*SIN(('OddsRatio_working_3-way'!Y72)/3)</f>
        <v>-4.5541020642893684E-2</v>
      </c>
      <c r="AJ72" s="11">
        <f>'OddsRatio_working_3-way'!U72/(3*'OddsRatio_working_3-way'!X72^(1/3))*SIN(('OddsRatio_working_3-way'!Y72+2*PI())/3)</f>
        <v>-0.44006971994340072</v>
      </c>
      <c r="AK72" s="11">
        <f>'OddsRatio_working_3-way'!U72/(3*'OddsRatio_working_3-way'!X72^(1/3))*SIN(('OddsRatio_working_3-way'!Y72+4*PI())/3)</f>
        <v>0.48561074058629439</v>
      </c>
      <c r="AL72" s="11">
        <f>'OddsRatio_working_3-way'!Z72+'OddsRatio_working_3-way'!AF72</f>
        <v>1.0688837261407924</v>
      </c>
      <c r="AM72" s="11">
        <f>'OddsRatio_working_3-way'!AA72+'OddsRatio_working_3-way'!AG72</f>
        <v>-0.61332122465243111</v>
      </c>
      <c r="AN72" s="11">
        <f>'OddsRatio_working_3-way'!AB72+'OddsRatio_working_3-way'!AH72</f>
        <v>-0.45556250148836119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1.0688837261407924</v>
      </c>
      <c r="AS72" s="11">
        <f>IF(('OddsRatio_working_3-way'!X72=0),IF(Q72&gt;0,-Q72^(1/3),(-Q72)^(1/3)),'OddsRatio_working_3-way'!AM72-'OddsRatio_working_3-way'!R72/3)</f>
        <v>-0.61332122465243111</v>
      </c>
      <c r="AT72" s="11">
        <f>IF(('OddsRatio_working_3-way'!X72=0),IF(Q72&gt;0,-Q72^(1/3),(-Q72)^(1/3)),'OddsRatio_working_3-way'!AN72-'OddsRatio_working_3-way'!R72/3)</f>
        <v>-0.45556250148836119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3.54</v>
      </c>
      <c r="B73" s="4">
        <f>IF('True_Odds_Calculator_3-way'!B74="","",'True_Odds_Calculator_3-way'!B74)</f>
        <v>3.58</v>
      </c>
      <c r="C73" s="4">
        <f>IF('True_Odds_Calculator_3-way'!C74="","",'True_Odds_Calculator_3-way'!C74)</f>
        <v>2.02</v>
      </c>
      <c r="D73" s="9">
        <f t="shared" si="26"/>
        <v>0.26498501961873738</v>
      </c>
      <c r="E73" s="9">
        <f t="shared" si="27"/>
        <v>0.26195290451678122</v>
      </c>
      <c r="F73" s="9">
        <f t="shared" si="28"/>
        <v>0.4730620758644814</v>
      </c>
      <c r="G73" s="9">
        <f t="shared" si="29"/>
        <v>1.0920465501952248</v>
      </c>
      <c r="H73" s="9">
        <f t="shared" si="30"/>
        <v>3.7737982374958712</v>
      </c>
      <c r="I73" s="9">
        <f t="shared" si="31"/>
        <v>3.8174800995036802</v>
      </c>
      <c r="J73" s="9">
        <f t="shared" si="32"/>
        <v>2.1138874811991295</v>
      </c>
      <c r="K73" s="11">
        <f t="shared" si="33"/>
        <v>0.2824858757062147</v>
      </c>
      <c r="L73" s="11">
        <f t="shared" si="34"/>
        <v>0.27932960893854747</v>
      </c>
      <c r="M73" s="11">
        <f t="shared" si="35"/>
        <v>0.49504950495049505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-0.2611054496227011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0.23984502417669096</v>
      </c>
      <c r="Q73" s="11">
        <f>2*'OddsRatio_working_3-way'!K73*'OddsRatio_working_3-way'!L73*'OddsRatio_working_3-way'!M73</f>
        <v>7.8125415041267396E-2</v>
      </c>
      <c r="R73" s="11">
        <f t="shared" si="36"/>
        <v>0</v>
      </c>
      <c r="S73" s="11">
        <f t="shared" si="37"/>
        <v>-0.91857532856272595</v>
      </c>
      <c r="T73" s="11">
        <f t="shared" si="38"/>
        <v>-0.29921020474355886</v>
      </c>
      <c r="U73" s="11">
        <f>'OddsRatio_working_3-way'!S73-'OddsRatio_working_3-way'!R73^2/3</f>
        <v>-0.91857532856272595</v>
      </c>
      <c r="V73" s="11">
        <f>'OddsRatio_working_3-way'!S73*'OddsRatio_working_3-way'!R73/3-2*'OddsRatio_working_3-way'!R73^3/27-'OddsRatio_working_3-way'!T73</f>
        <v>0.29921020474355886</v>
      </c>
      <c r="W73" s="11">
        <f>'OddsRatio_working_3-way'!V73^2+4*'OddsRatio_working_3-way'!U73^3/27</f>
        <v>-2.5299338315933548E-2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0.16942998918330246</v>
      </c>
      <c r="Y73" s="11">
        <f>IF('OddsRatio_working_3-way'!W73&gt;=0,IF('OddsRatio_working_3-way'!V73+SQRT('OddsRatio_working_3-way'!W73)&gt;0,0,PI()),ACOS('OddsRatio_working_3-way'!V73/(2*'OddsRatio_working_3-way'!X73)))</f>
        <v>0.48860039197357996</v>
      </c>
      <c r="Z73" s="11">
        <f>'OddsRatio_working_3-way'!X73^(1/3)*COS('OddsRatio_working_3-way'!Y73/3)</f>
        <v>0.5460232750976125</v>
      </c>
      <c r="AA73" s="11">
        <f>'OddsRatio_working_3-way'!X73^(1/3)*COS(('OddsRatio_working_3-way'!Y73+2*PI())/3)</f>
        <v>-0.35071472261908671</v>
      </c>
      <c r="AB73" s="11">
        <f>'OddsRatio_working_3-way'!X73^(1/3)*COS(('OddsRatio_working_3-way'!Y73+4*PI())/3)</f>
        <v>-0.19530855247852544</v>
      </c>
      <c r="AC73" s="11">
        <f>'OddsRatio_working_3-way'!X73^(1/3)*SIN('OddsRatio_working_3-way'!Y73/3)</f>
        <v>8.9723794164381809E-2</v>
      </c>
      <c r="AD73" s="11">
        <f>'OddsRatio_working_3-way'!X73^(1/3)*SIN(('OddsRatio_working_3-way'!Y73+2*PI())/3)</f>
        <v>0.42800813020992068</v>
      </c>
      <c r="AE73" s="11">
        <f>'OddsRatio_working_3-way'!X73^(1/3)*SIN(('OddsRatio_working_3-way'!Y73+4*PI())/3)</f>
        <v>-0.51773192437430249</v>
      </c>
      <c r="AF73" s="11">
        <f>-'OddsRatio_working_3-way'!U73/(3*'OddsRatio_working_3-way'!X73^(1/3))*COS(('OddsRatio_working_3-way'!Y73)/3)</f>
        <v>0.54602327509761239</v>
      </c>
      <c r="AG73" s="11">
        <f>-'OddsRatio_working_3-way'!U73/(3*'OddsRatio_working_3-way'!X73^(1/3))*COS(('OddsRatio_working_3-way'!Y73+2*PI())/3)</f>
        <v>-0.35071472261908665</v>
      </c>
      <c r="AH73" s="11">
        <f>-'OddsRatio_working_3-way'!U73/(3*'OddsRatio_working_3-way'!X73^(1/3))*COS(('OddsRatio_working_3-way'!Y73+4*PI())/3)</f>
        <v>-0.19530855247852541</v>
      </c>
      <c r="AI73" s="11">
        <f>'OddsRatio_working_3-way'!U73/(3*'OddsRatio_working_3-way'!X73^(1/3))*SIN(('OddsRatio_working_3-way'!Y73)/3)</f>
        <v>-8.9723794164381795E-2</v>
      </c>
      <c r="AJ73" s="11">
        <f>'OddsRatio_working_3-way'!U73/(3*'OddsRatio_working_3-way'!X73^(1/3))*SIN(('OddsRatio_working_3-way'!Y73+2*PI())/3)</f>
        <v>-0.42800813020992057</v>
      </c>
      <c r="AK73" s="11">
        <f>'OddsRatio_working_3-way'!U73/(3*'OddsRatio_working_3-way'!X73^(1/3))*SIN(('OddsRatio_working_3-way'!Y73+4*PI())/3)</f>
        <v>0.51773192437430238</v>
      </c>
      <c r="AL73" s="11">
        <f>'OddsRatio_working_3-way'!Z73+'OddsRatio_working_3-way'!AF73</f>
        <v>1.0920465501952248</v>
      </c>
      <c r="AM73" s="11">
        <f>'OddsRatio_working_3-way'!AA73+'OddsRatio_working_3-way'!AG73</f>
        <v>-0.7014294452381733</v>
      </c>
      <c r="AN73" s="11">
        <f>'OddsRatio_working_3-way'!AB73+'OddsRatio_working_3-way'!AH73</f>
        <v>-0.39061710495705082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1.0920465501952248</v>
      </c>
      <c r="AS73" s="11">
        <f>IF(('OddsRatio_working_3-way'!X73=0),IF(Q73&gt;0,-Q73^(1/3),(-Q73)^(1/3)),'OddsRatio_working_3-way'!AM73-'OddsRatio_working_3-way'!R73/3)</f>
        <v>-0.7014294452381733</v>
      </c>
      <c r="AT73" s="11">
        <f>IF(('OddsRatio_working_3-way'!X73=0),IF(Q73&gt;0,-Q73^(1/3),(-Q73)^(1/3)),'OddsRatio_working_3-way'!AN73-'OddsRatio_working_3-way'!R73/3)</f>
        <v>-0.39061710495705082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1.51</v>
      </c>
      <c r="B74" s="4">
        <f>IF('True_Odds_Calculator_3-way'!B75="","",'True_Odds_Calculator_3-way'!B75)</f>
        <v>4.4000000000000004</v>
      </c>
      <c r="C74" s="4">
        <f>IF('True_Odds_Calculator_3-way'!C75="","",'True_Odds_Calculator_3-way'!C75)</f>
        <v>5.86</v>
      </c>
      <c r="D74" s="9">
        <f t="shared" si="26"/>
        <v>0.63661185756774019</v>
      </c>
      <c r="E74" s="9">
        <f t="shared" si="27"/>
        <v>0.20809753107748402</v>
      </c>
      <c r="F74" s="9">
        <f t="shared" si="28"/>
        <v>0.15529061135477595</v>
      </c>
      <c r="G74" s="9">
        <f t="shared" si="29"/>
        <v>1.1192467765167273</v>
      </c>
      <c r="H74" s="9">
        <f t="shared" si="30"/>
        <v>1.570815856023531</v>
      </c>
      <c r="I74" s="9">
        <f t="shared" si="31"/>
        <v>4.8054390401568741</v>
      </c>
      <c r="J74" s="9">
        <f t="shared" si="32"/>
        <v>6.4395393338712941</v>
      </c>
      <c r="K74" s="11">
        <f t="shared" si="33"/>
        <v>0.66225165562913912</v>
      </c>
      <c r="L74" s="11">
        <f t="shared" si="34"/>
        <v>0.22727272727272727</v>
      </c>
      <c r="M74" s="11">
        <f t="shared" si="35"/>
        <v>0.17064846416382251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-0.21645026537325895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0.22525391792846533</v>
      </c>
      <c r="Q74" s="11">
        <f>2*'OddsRatio_working_3-way'!K74*'OddsRatio_working_3-way'!L74*'OddsRatio_working_3-way'!M74</f>
        <v>5.1369194510482392E-2</v>
      </c>
      <c r="R74" s="11">
        <f t="shared" si="36"/>
        <v>0</v>
      </c>
      <c r="S74" s="11">
        <f t="shared" si="37"/>
        <v>-1.040672865611991</v>
      </c>
      <c r="T74" s="11">
        <f t="shared" si="38"/>
        <v>-0.23732562499703327</v>
      </c>
      <c r="U74" s="11">
        <f>'OddsRatio_working_3-way'!S74-'OddsRatio_working_3-way'!R74^2/3</f>
        <v>-1.040672865611991</v>
      </c>
      <c r="V74" s="11">
        <f>'OddsRatio_working_3-way'!S74*'OddsRatio_working_3-way'!R74/3-2*'OddsRatio_working_3-way'!R74^3/27-'OddsRatio_working_3-way'!T74</f>
        <v>0.23732562499703327</v>
      </c>
      <c r="W74" s="11">
        <f>'OddsRatio_working_3-way'!V74^2+4*'OddsRatio_working_3-way'!U74^3/27</f>
        <v>-0.11064672952963395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0.20430992499745723</v>
      </c>
      <c r="Y74" s="11">
        <f>IF('OddsRatio_working_3-way'!W74&gt;=0,IF('OddsRatio_working_3-way'!V74+SQRT('OddsRatio_working_3-way'!W74)&gt;0,0,PI()),ACOS('OddsRatio_working_3-way'!V74/(2*'OddsRatio_working_3-way'!X74)))</f>
        <v>0.95108759172846691</v>
      </c>
      <c r="Z74" s="11">
        <f>'OddsRatio_working_3-way'!X74^(1/3)*COS('OddsRatio_working_3-way'!Y74/3)</f>
        <v>0.55962338825836377</v>
      </c>
      <c r="AA74" s="11">
        <f>'OddsRatio_working_3-way'!X74^(1/3)*COS(('OddsRatio_working_3-way'!Y74+2*PI())/3)</f>
        <v>-0.43882258648775341</v>
      </c>
      <c r="AB74" s="11">
        <f>'OddsRatio_working_3-way'!X74^(1/3)*COS(('OddsRatio_working_3-way'!Y74+4*PI())/3)</f>
        <v>-0.12080080177061027</v>
      </c>
      <c r="AC74" s="11">
        <f>'OddsRatio_working_3-way'!X74^(1/3)*SIN('OddsRatio_working_3-way'!Y74/3)</f>
        <v>0.18360996301460789</v>
      </c>
      <c r="AD74" s="11">
        <f>'OddsRatio_working_3-way'!X74^(1/3)*SIN(('OddsRatio_working_3-way'!Y74+2*PI())/3)</f>
        <v>0.39284308927636136</v>
      </c>
      <c r="AE74" s="11">
        <f>'OddsRatio_working_3-way'!X74^(1/3)*SIN(('OddsRatio_working_3-way'!Y74+4*PI())/3)</f>
        <v>-0.5764530522909691</v>
      </c>
      <c r="AF74" s="11">
        <f>-'OddsRatio_working_3-way'!U74/(3*'OddsRatio_working_3-way'!X74^(1/3))*COS(('OddsRatio_working_3-way'!Y74)/3)</f>
        <v>0.55962338825836366</v>
      </c>
      <c r="AG74" s="11">
        <f>-'OddsRatio_working_3-way'!U74/(3*'OddsRatio_working_3-way'!X74^(1/3))*COS(('OddsRatio_working_3-way'!Y74+2*PI())/3)</f>
        <v>-0.4388225864877533</v>
      </c>
      <c r="AH74" s="11">
        <f>-'OddsRatio_working_3-way'!U74/(3*'OddsRatio_working_3-way'!X74^(1/3))*COS(('OddsRatio_working_3-way'!Y74+4*PI())/3)</f>
        <v>-0.12080080177061024</v>
      </c>
      <c r="AI74" s="11">
        <f>'OddsRatio_working_3-way'!U74/(3*'OddsRatio_working_3-way'!X74^(1/3))*SIN(('OddsRatio_working_3-way'!Y74)/3)</f>
        <v>-0.18360996301460786</v>
      </c>
      <c r="AJ74" s="11">
        <f>'OddsRatio_working_3-way'!U74/(3*'OddsRatio_working_3-way'!X74^(1/3))*SIN(('OddsRatio_working_3-way'!Y74+2*PI())/3)</f>
        <v>-0.39284308927636125</v>
      </c>
      <c r="AK74" s="11">
        <f>'OddsRatio_working_3-way'!U74/(3*'OddsRatio_working_3-way'!X74^(1/3))*SIN(('OddsRatio_working_3-way'!Y74+4*PI())/3)</f>
        <v>0.57645305229096899</v>
      </c>
      <c r="AL74" s="11">
        <f>'OddsRatio_working_3-way'!Z74+'OddsRatio_working_3-way'!AF74</f>
        <v>1.1192467765167273</v>
      </c>
      <c r="AM74" s="11">
        <f>'OddsRatio_working_3-way'!AA74+'OddsRatio_working_3-way'!AG74</f>
        <v>-0.8776451729755067</v>
      </c>
      <c r="AN74" s="11">
        <f>'OddsRatio_working_3-way'!AB74+'OddsRatio_working_3-way'!AH74</f>
        <v>-0.24160160354122051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1.1192467765167273</v>
      </c>
      <c r="AS74" s="11">
        <f>IF(('OddsRatio_working_3-way'!X74=0),IF(Q74&gt;0,-Q74^(1/3),(-Q74)^(1/3)),'OddsRatio_working_3-way'!AM74-'OddsRatio_working_3-way'!R74/3)</f>
        <v>-0.8776451729755067</v>
      </c>
      <c r="AT74" s="11">
        <f>IF(('OddsRatio_working_3-way'!X74=0),IF(Q74&gt;0,-Q74^(1/3),(-Q74)^(1/3)),'OddsRatio_working_3-way'!AN74-'OddsRatio_working_3-way'!R74/3)</f>
        <v>-0.24160160354122051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6.43</v>
      </c>
      <c r="B75" s="4">
        <f>IF('True_Odds_Calculator_3-way'!B76="","",'True_Odds_Calculator_3-way'!B76)</f>
        <v>4.2699999999999996</v>
      </c>
      <c r="C75" s="4">
        <f>IF('True_Odds_Calculator_3-way'!C76="","",'True_Odds_Calculator_3-way'!C76)</f>
        <v>1.49</v>
      </c>
      <c r="D75" s="9">
        <f t="shared" si="26"/>
        <v>0.14089456748323351</v>
      </c>
      <c r="E75" s="9">
        <f t="shared" si="27"/>
        <v>0.21404207682703388</v>
      </c>
      <c r="F75" s="9">
        <f t="shared" si="28"/>
        <v>0.6450633556897325</v>
      </c>
      <c r="G75" s="9">
        <f t="shared" si="29"/>
        <v>1.1229292319943704</v>
      </c>
      <c r="H75" s="9">
        <f t="shared" si="30"/>
        <v>7.0975057297294324</v>
      </c>
      <c r="I75" s="9">
        <f t="shared" si="31"/>
        <v>4.6719785886215917</v>
      </c>
      <c r="J75" s="9">
        <f t="shared" si="32"/>
        <v>1.5502353236772415</v>
      </c>
      <c r="K75" s="11">
        <f t="shared" si="33"/>
        <v>0.15552099533437014</v>
      </c>
      <c r="L75" s="11">
        <f t="shared" si="34"/>
        <v>0.23419203747072601</v>
      </c>
      <c r="M75" s="11">
        <f t="shared" si="35"/>
        <v>0.67114093959731547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-0.21267603055117457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0.22464170930683264</v>
      </c>
      <c r="Q75" s="11">
        <f>2*'OddsRatio_working_3-way'!K75*'OddsRatio_working_3-way'!L75*'OddsRatio_working_3-way'!M75</f>
        <v>4.8888293646753574E-2</v>
      </c>
      <c r="R75" s="11">
        <f t="shared" si="36"/>
        <v>0</v>
      </c>
      <c r="S75" s="11">
        <f t="shared" si="37"/>
        <v>-1.0562624698450862</v>
      </c>
      <c r="T75" s="11">
        <f t="shared" si="38"/>
        <v>-0.22987213707183596</v>
      </c>
      <c r="U75" s="11">
        <f>'OddsRatio_working_3-way'!S75-'OddsRatio_working_3-way'!R75^2/3</f>
        <v>-1.0562624698450862</v>
      </c>
      <c r="V75" s="11">
        <f>'OddsRatio_working_3-way'!S75*'OddsRatio_working_3-way'!R75/3-2*'OddsRatio_working_3-way'!R75^3/27-'OddsRatio_working_3-way'!T75</f>
        <v>0.22987213707183596</v>
      </c>
      <c r="W75" s="11">
        <f>'OddsRatio_working_3-way'!V75^2+4*'OddsRatio_working_3-way'!U75^3/27</f>
        <v>-0.12174574918801834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0.20891801537325069</v>
      </c>
      <c r="Y75" s="11">
        <f>IF('OddsRatio_working_3-way'!W75&gt;=0,IF('OddsRatio_working_3-way'!V75+SQRT('OddsRatio_working_3-way'!W75)&gt;0,0,PI()),ACOS('OddsRatio_working_3-way'!V75/(2*'OddsRatio_working_3-way'!X75)))</f>
        <v>0.98825349112063021</v>
      </c>
      <c r="Z75" s="11">
        <f>'OddsRatio_working_3-way'!X75^(1/3)*COS('OddsRatio_working_3-way'!Y75/3)</f>
        <v>0.56146461599718522</v>
      </c>
      <c r="AA75" s="11">
        <f>'OddsRatio_working_3-way'!X75^(1/3)*COS(('OddsRatio_working_3-way'!Y75+2*PI())/3)</f>
        <v>-0.44696627323621047</v>
      </c>
      <c r="AB75" s="11">
        <f>'OddsRatio_working_3-way'!X75^(1/3)*COS(('OddsRatio_working_3-way'!Y75+4*PI())/3)</f>
        <v>-0.11449834276097492</v>
      </c>
      <c r="AC75" s="11">
        <f>'OddsRatio_working_3-way'!X75^(1/3)*SIN('OddsRatio_working_3-way'!Y75/3)</f>
        <v>0.19195044915679516</v>
      </c>
      <c r="AD75" s="11">
        <f>'OddsRatio_working_3-way'!X75^(1/3)*SIN(('OddsRatio_working_3-way'!Y75+2*PI())/3)</f>
        <v>0.39026739620123962</v>
      </c>
      <c r="AE75" s="11">
        <f>'OddsRatio_working_3-way'!X75^(1/3)*SIN(('OddsRatio_working_3-way'!Y75+4*PI())/3)</f>
        <v>-0.58221784535803467</v>
      </c>
      <c r="AF75" s="11">
        <f>-'OddsRatio_working_3-way'!U75/(3*'OddsRatio_working_3-way'!X75^(1/3))*COS(('OddsRatio_working_3-way'!Y75)/3)</f>
        <v>0.56146461599718522</v>
      </c>
      <c r="AG75" s="11">
        <f>-'OddsRatio_working_3-way'!U75/(3*'OddsRatio_working_3-way'!X75^(1/3))*COS(('OddsRatio_working_3-way'!Y75+2*PI())/3)</f>
        <v>-0.44696627323621047</v>
      </c>
      <c r="AH75" s="11">
        <f>-'OddsRatio_working_3-way'!U75/(3*'OddsRatio_working_3-way'!X75^(1/3))*COS(('OddsRatio_working_3-way'!Y75+4*PI())/3)</f>
        <v>-0.11449834276097492</v>
      </c>
      <c r="AI75" s="11">
        <f>'OddsRatio_working_3-way'!U75/(3*'OddsRatio_working_3-way'!X75^(1/3))*SIN(('OddsRatio_working_3-way'!Y75)/3)</f>
        <v>-0.19195044915679516</v>
      </c>
      <c r="AJ75" s="11">
        <f>'OddsRatio_working_3-way'!U75/(3*'OddsRatio_working_3-way'!X75^(1/3))*SIN(('OddsRatio_working_3-way'!Y75+2*PI())/3)</f>
        <v>-0.39026739620123962</v>
      </c>
      <c r="AK75" s="11">
        <f>'OddsRatio_working_3-way'!U75/(3*'OddsRatio_working_3-way'!X75^(1/3))*SIN(('OddsRatio_working_3-way'!Y75+4*PI())/3)</f>
        <v>0.58221784535803467</v>
      </c>
      <c r="AL75" s="11">
        <f>'OddsRatio_working_3-way'!Z75+'OddsRatio_working_3-way'!AF75</f>
        <v>1.1229292319943704</v>
      </c>
      <c r="AM75" s="11">
        <f>'OddsRatio_working_3-way'!AA75+'OddsRatio_working_3-way'!AG75</f>
        <v>-0.89393254647242093</v>
      </c>
      <c r="AN75" s="11">
        <f>'OddsRatio_working_3-way'!AB75+'OddsRatio_working_3-way'!AH75</f>
        <v>-0.22899668552194985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1.1229292319943704</v>
      </c>
      <c r="AS75" s="11">
        <f>IF(('OddsRatio_working_3-way'!X75=0),IF(Q75&gt;0,-Q75^(1/3),(-Q75)^(1/3)),'OddsRatio_working_3-way'!AM75-'OddsRatio_working_3-way'!R75/3)</f>
        <v>-0.89393254647242093</v>
      </c>
      <c r="AT75" s="11">
        <f>IF(('OddsRatio_working_3-way'!X75=0),IF(Q75&gt;0,-Q75^(1/3),(-Q75)^(1/3)),'OddsRatio_working_3-way'!AN75-'OddsRatio_working_3-way'!R75/3)</f>
        <v>-0.22899668552194985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1.65</v>
      </c>
      <c r="B76" s="4">
        <f>IF('True_Odds_Calculator_3-way'!B77="","",'True_Odds_Calculator_3-way'!B77)</f>
        <v>3.81</v>
      </c>
      <c r="C76" s="4">
        <f>IF('True_Odds_Calculator_3-way'!C77="","",'True_Odds_Calculator_3-way'!C77)</f>
        <v>5.17</v>
      </c>
      <c r="D76" s="9">
        <f t="shared" si="26"/>
        <v>0.58032753244691759</v>
      </c>
      <c r="E76" s="9">
        <f t="shared" si="27"/>
        <v>0.24234802855827312</v>
      </c>
      <c r="F76" s="9">
        <f t="shared" si="28"/>
        <v>0.17732443899480937</v>
      </c>
      <c r="G76" s="9">
        <f t="shared" si="29"/>
        <v>1.1125612933774134</v>
      </c>
      <c r="H76" s="9">
        <f t="shared" si="30"/>
        <v>1.7231648406953184</v>
      </c>
      <c r="I76" s="9">
        <f t="shared" si="31"/>
        <v>4.126297234390532</v>
      </c>
      <c r="J76" s="9">
        <f t="shared" si="32"/>
        <v>5.6393805933838141</v>
      </c>
      <c r="K76" s="11">
        <f t="shared" si="33"/>
        <v>0.60606060606060608</v>
      </c>
      <c r="L76" s="11">
        <f t="shared" si="34"/>
        <v>0.26246719160104987</v>
      </c>
      <c r="M76" s="11">
        <f t="shared" si="35"/>
        <v>0.19342359767891684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-0.23434531119692337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0.23476052657124558</v>
      </c>
      <c r="Q76" s="11">
        <f>2*'OddsRatio_working_3-way'!K76*'OddsRatio_working_3-way'!L76*'OddsRatio_working_3-way'!M76</f>
        <v>6.1536179966250493E-2</v>
      </c>
      <c r="R76" s="11">
        <f t="shared" si="36"/>
        <v>0</v>
      </c>
      <c r="S76" s="11">
        <f t="shared" si="37"/>
        <v>-1.0017718100362303</v>
      </c>
      <c r="T76" s="11">
        <f t="shared" si="38"/>
        <v>-0.26258763041578781</v>
      </c>
      <c r="U76" s="11">
        <f>'OddsRatio_working_3-way'!S76-'OddsRatio_working_3-way'!R76^2/3</f>
        <v>-1.0017718100362303</v>
      </c>
      <c r="V76" s="11">
        <f>'OddsRatio_working_3-way'!S76*'OddsRatio_working_3-way'!R76/3-2*'OddsRatio_working_3-way'!R76^3/27-'OddsRatio_working_3-way'!T76</f>
        <v>0.26258763041578781</v>
      </c>
      <c r="W76" s="11">
        <f>'OddsRatio_working_3-way'!V76^2+4*'OddsRatio_working_3-way'!U76^3/27</f>
        <v>-7.9984751701268522E-2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0.19296179372394351</v>
      </c>
      <c r="Y76" s="11">
        <f>IF('OddsRatio_working_3-way'!W76&gt;=0,IF('OddsRatio_working_3-way'!V76+SQRT('OddsRatio_working_3-way'!W76)&gt;0,0,PI()),ACOS('OddsRatio_working_3-way'!V76/(2*'OddsRatio_working_3-way'!X76)))</f>
        <v>0.82246954685350648</v>
      </c>
      <c r="Z76" s="11">
        <f>'OddsRatio_working_3-way'!X76^(1/3)*COS('OddsRatio_working_3-way'!Y76/3)</f>
        <v>0.55628064668870669</v>
      </c>
      <c r="AA76" s="11">
        <f>'OddsRatio_working_3-way'!X76^(1/3)*COS(('OddsRatio_working_3-way'!Y76+2*PI())/3)</f>
        <v>-0.4136277179563736</v>
      </c>
      <c r="AB76" s="11">
        <f>'OddsRatio_working_3-way'!X76^(1/3)*COS(('OddsRatio_working_3-way'!Y76+4*PI())/3)</f>
        <v>-0.14265292873233298</v>
      </c>
      <c r="AC76" s="11">
        <f>'OddsRatio_working_3-way'!X76^(1/3)*SIN('OddsRatio_working_3-way'!Y76/3)</f>
        <v>0.15644736750210195</v>
      </c>
      <c r="AD76" s="11">
        <f>'OddsRatio_working_3-way'!X76^(1/3)*SIN(('OddsRatio_working_3-way'!Y76+2*PI())/3)</f>
        <v>0.40352948791500493</v>
      </c>
      <c r="AE76" s="11">
        <f>'OddsRatio_working_3-way'!X76^(1/3)*SIN(('OddsRatio_working_3-way'!Y76+4*PI())/3)</f>
        <v>-0.55997685541710684</v>
      </c>
      <c r="AF76" s="11">
        <f>-'OddsRatio_working_3-way'!U76/(3*'OddsRatio_working_3-way'!X76^(1/3))*COS(('OddsRatio_working_3-way'!Y76)/3)</f>
        <v>0.55628064668870669</v>
      </c>
      <c r="AG76" s="11">
        <f>-'OddsRatio_working_3-way'!U76/(3*'OddsRatio_working_3-way'!X76^(1/3))*COS(('OddsRatio_working_3-way'!Y76+2*PI())/3)</f>
        <v>-0.4136277179563736</v>
      </c>
      <c r="AH76" s="11">
        <f>-'OddsRatio_working_3-way'!U76/(3*'OddsRatio_working_3-way'!X76^(1/3))*COS(('OddsRatio_working_3-way'!Y76+4*PI())/3)</f>
        <v>-0.14265292873233298</v>
      </c>
      <c r="AI76" s="11">
        <f>'OddsRatio_working_3-way'!U76/(3*'OddsRatio_working_3-way'!X76^(1/3))*SIN(('OddsRatio_working_3-way'!Y76)/3)</f>
        <v>-0.15644736750210195</v>
      </c>
      <c r="AJ76" s="11">
        <f>'OddsRatio_working_3-way'!U76/(3*'OddsRatio_working_3-way'!X76^(1/3))*SIN(('OddsRatio_working_3-way'!Y76+2*PI())/3)</f>
        <v>-0.40352948791500493</v>
      </c>
      <c r="AK76" s="11">
        <f>'OddsRatio_working_3-way'!U76/(3*'OddsRatio_working_3-way'!X76^(1/3))*SIN(('OddsRatio_working_3-way'!Y76+4*PI())/3)</f>
        <v>0.55997685541710684</v>
      </c>
      <c r="AL76" s="11">
        <f>'OddsRatio_working_3-way'!Z76+'OddsRatio_working_3-way'!AF76</f>
        <v>1.1125612933774134</v>
      </c>
      <c r="AM76" s="11">
        <f>'OddsRatio_working_3-way'!AA76+'OddsRatio_working_3-way'!AG76</f>
        <v>-0.82725543591274719</v>
      </c>
      <c r="AN76" s="11">
        <f>'OddsRatio_working_3-way'!AB76+'OddsRatio_working_3-way'!AH76</f>
        <v>-0.28530585746466597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1.1125612933774134</v>
      </c>
      <c r="AS76" s="11">
        <f>IF(('OddsRatio_working_3-way'!X76=0),IF(Q76&gt;0,-Q76^(1/3),(-Q76)^(1/3)),'OddsRatio_working_3-way'!AM76-'OddsRatio_working_3-way'!R76/3)</f>
        <v>-0.82725543591274719</v>
      </c>
      <c r="AT76" s="11">
        <f>IF(('OddsRatio_working_3-way'!X76=0),IF(Q76&gt;0,-Q76^(1/3),(-Q76)^(1/3)),'OddsRatio_working_3-way'!AN76-'OddsRatio_working_3-way'!R76/3)</f>
        <v>-0.28530585746466597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2.73</v>
      </c>
      <c r="B77" s="4">
        <f>IF('True_Odds_Calculator_3-way'!B78="","",'True_Odds_Calculator_3-way'!B78)</f>
        <v>3.43</v>
      </c>
      <c r="C77" s="4">
        <f>IF('True_Odds_Calculator_3-way'!C78="","",'True_Odds_Calculator_3-way'!C78)</f>
        <v>2.52</v>
      </c>
      <c r="D77" s="9">
        <f t="shared" si="26"/>
        <v>0.3475656946037135</v>
      </c>
      <c r="E77" s="9">
        <f t="shared" si="27"/>
        <v>0.27497486988453185</v>
      </c>
      <c r="F77" s="9">
        <f t="shared" si="28"/>
        <v>0.37745943551175465</v>
      </c>
      <c r="G77" s="9">
        <f t="shared" si="29"/>
        <v>1.0850600682222855</v>
      </c>
      <c r="H77" s="9">
        <f t="shared" si="30"/>
        <v>2.8771539180245544</v>
      </c>
      <c r="I77" s="9">
        <f t="shared" si="31"/>
        <v>3.636695965780155</v>
      </c>
      <c r="J77" s="9">
        <f t="shared" si="32"/>
        <v>2.6492913036978738</v>
      </c>
      <c r="K77" s="11">
        <f t="shared" si="33"/>
        <v>0.36630036630036628</v>
      </c>
      <c r="L77" s="11">
        <f t="shared" si="34"/>
        <v>0.29154518950437314</v>
      </c>
      <c r="M77" s="11">
        <f t="shared" si="35"/>
        <v>0.3968253968253968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-0.27079376267214683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0.24070827902564679</v>
      </c>
      <c r="Q77" s="11">
        <f>2*'OddsRatio_working_3-way'!K77*'OddsRatio_working_3-way'!L77*'OddsRatio_working_3-way'!M77</f>
        <v>8.4756436276636177E-2</v>
      </c>
      <c r="R77" s="11">
        <f t="shared" si="36"/>
        <v>0</v>
      </c>
      <c r="S77" s="11">
        <f t="shared" si="37"/>
        <v>-0.88889890465119425</v>
      </c>
      <c r="T77" s="11">
        <f t="shared" si="38"/>
        <v>-0.31299257206027964</v>
      </c>
      <c r="U77" s="11">
        <f>'OddsRatio_working_3-way'!S77-'OddsRatio_working_3-way'!R77^2/3</f>
        <v>-0.88889890465119425</v>
      </c>
      <c r="V77" s="11">
        <f>'OddsRatio_working_3-way'!S77*'OddsRatio_working_3-way'!R77/3-2*'OddsRatio_working_3-way'!R77^3/27-'OddsRatio_working_3-way'!T77</f>
        <v>0.31299257206027964</v>
      </c>
      <c r="W77" s="11">
        <f>'OddsRatio_working_3-way'!V77^2+4*'OddsRatio_working_3-way'!U77^3/27</f>
        <v>-6.0883465647106755E-3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0.16128600119788761</v>
      </c>
      <c r="Y77" s="11">
        <f>IF('OddsRatio_working_3-way'!W77&gt;=0,IF('OddsRatio_working_3-way'!V77+SQRT('OddsRatio_working_3-way'!W77)&gt;0,0,PI()),ACOS('OddsRatio_working_3-way'!V77/(2*'OddsRatio_working_3-way'!X77)))</f>
        <v>0.24431614983273109</v>
      </c>
      <c r="Z77" s="11">
        <f>'OddsRatio_working_3-way'!X77^(1/3)*COS('OddsRatio_working_3-way'!Y77/3)</f>
        <v>0.54253003411114264</v>
      </c>
      <c r="AA77" s="11">
        <f>'OddsRatio_working_3-way'!X77^(1/3)*COS(('OddsRatio_working_3-way'!Y77+2*PI())/3)</f>
        <v>-0.30961339027165868</v>
      </c>
      <c r="AB77" s="11">
        <f>'OddsRatio_working_3-way'!X77^(1/3)*COS(('OddsRatio_working_3-way'!Y77+4*PI())/3)</f>
        <v>-0.2329166438394841</v>
      </c>
      <c r="AC77" s="11">
        <f>'OddsRatio_working_3-way'!X77^(1/3)*SIN('OddsRatio_working_3-way'!Y77/3)</f>
        <v>4.4280887198584529E-2</v>
      </c>
      <c r="AD77" s="11">
        <f>'OddsRatio_working_3-way'!X77^(1/3)*SIN(('OddsRatio_working_3-way'!Y77+2*PI())/3)</f>
        <v>0.44770434825699534</v>
      </c>
      <c r="AE77" s="11">
        <f>'OddsRatio_working_3-way'!X77^(1/3)*SIN(('OddsRatio_working_3-way'!Y77+4*PI())/3)</f>
        <v>-0.49198523545557982</v>
      </c>
      <c r="AF77" s="11">
        <f>-'OddsRatio_working_3-way'!U77/(3*'OddsRatio_working_3-way'!X77^(1/3))*COS(('OddsRatio_working_3-way'!Y77)/3)</f>
        <v>0.54253003411114276</v>
      </c>
      <c r="AG77" s="11">
        <f>-'OddsRatio_working_3-way'!U77/(3*'OddsRatio_working_3-way'!X77^(1/3))*COS(('OddsRatio_working_3-way'!Y77+2*PI())/3)</f>
        <v>-0.30961339027165874</v>
      </c>
      <c r="AH77" s="11">
        <f>-'OddsRatio_working_3-way'!U77/(3*'OddsRatio_working_3-way'!X77^(1/3))*COS(('OddsRatio_working_3-way'!Y77+4*PI())/3)</f>
        <v>-0.23291664383948416</v>
      </c>
      <c r="AI77" s="11">
        <f>'OddsRatio_working_3-way'!U77/(3*'OddsRatio_working_3-way'!X77^(1/3))*SIN(('OddsRatio_working_3-way'!Y77)/3)</f>
        <v>-4.4280887198584536E-2</v>
      </c>
      <c r="AJ77" s="11">
        <f>'OddsRatio_working_3-way'!U77/(3*'OddsRatio_working_3-way'!X77^(1/3))*SIN(('OddsRatio_working_3-way'!Y77+2*PI())/3)</f>
        <v>-0.44770434825699545</v>
      </c>
      <c r="AK77" s="11">
        <f>'OddsRatio_working_3-way'!U77/(3*'OddsRatio_working_3-way'!X77^(1/3))*SIN(('OddsRatio_working_3-way'!Y77+4*PI())/3)</f>
        <v>0.49198523545557987</v>
      </c>
      <c r="AL77" s="11">
        <f>'OddsRatio_working_3-way'!Z77+'OddsRatio_working_3-way'!AF77</f>
        <v>1.0850600682222855</v>
      </c>
      <c r="AM77" s="11">
        <f>'OddsRatio_working_3-way'!AA77+'OddsRatio_working_3-way'!AG77</f>
        <v>-0.61922678054331737</v>
      </c>
      <c r="AN77" s="11">
        <f>'OddsRatio_working_3-way'!AB77+'OddsRatio_working_3-way'!AH77</f>
        <v>-0.46583328767896826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1.0850600682222855</v>
      </c>
      <c r="AS77" s="11">
        <f>IF(('OddsRatio_working_3-way'!X77=0),IF(Q77&gt;0,-Q77^(1/3),(-Q77)^(1/3)),'OddsRatio_working_3-way'!AM77-'OddsRatio_working_3-way'!R77/3)</f>
        <v>-0.61922678054331737</v>
      </c>
      <c r="AT77" s="11">
        <f>IF(('OddsRatio_working_3-way'!X77=0),IF(Q77&gt;0,-Q77^(1/3),(-Q77)^(1/3)),'OddsRatio_working_3-way'!AN77-'OddsRatio_working_3-way'!R77/3)</f>
        <v>-0.46583328767896826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2.8</v>
      </c>
      <c r="B78" s="4">
        <f>IF('True_Odds_Calculator_3-way'!B79="","",'True_Odds_Calculator_3-way'!B79)</f>
        <v>3.35</v>
      </c>
      <c r="C78" s="4">
        <f>IF('True_Odds_Calculator_3-way'!C79="","",'True_Odds_Calculator_3-way'!C79)</f>
        <v>2.5099999999999998</v>
      </c>
      <c r="D78" s="9">
        <f t="shared" si="26"/>
        <v>0.33885075445363505</v>
      </c>
      <c r="E78" s="9">
        <f t="shared" si="27"/>
        <v>0.28190160528253894</v>
      </c>
      <c r="F78" s="9">
        <f t="shared" si="28"/>
        <v>0.37924764026382596</v>
      </c>
      <c r="G78" s="9">
        <f t="shared" si="29"/>
        <v>1.0839731993717769</v>
      </c>
      <c r="H78" s="9">
        <f t="shared" si="30"/>
        <v>2.9511517588691984</v>
      </c>
      <c r="I78" s="9">
        <f t="shared" si="31"/>
        <v>3.5473370185236766</v>
      </c>
      <c r="J78" s="9">
        <f t="shared" si="32"/>
        <v>2.6367995310513832</v>
      </c>
      <c r="K78" s="11">
        <f t="shared" si="33"/>
        <v>0.35714285714285715</v>
      </c>
      <c r="L78" s="11">
        <f t="shared" si="34"/>
        <v>0.29850746268656714</v>
      </c>
      <c r="M78" s="11">
        <f t="shared" si="35"/>
        <v>0.39840637450199207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-0.27129435350283293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0.24040299356943232</v>
      </c>
      <c r="Q78" s="11">
        <f>2*'OddsRatio_working_3-way'!K78*'OddsRatio_working_3-way'!L78*'OddsRatio_working_3-way'!M78</f>
        <v>8.4948054264817066E-2</v>
      </c>
      <c r="R78" s="11">
        <f t="shared" si="36"/>
        <v>0</v>
      </c>
      <c r="S78" s="11">
        <f t="shared" si="37"/>
        <v>-0.88613342100731174</v>
      </c>
      <c r="T78" s="11">
        <f t="shared" si="38"/>
        <v>-0.31312135017926207</v>
      </c>
      <c r="U78" s="11">
        <f>'OddsRatio_working_3-way'!S78-'OddsRatio_working_3-way'!R78^2/3</f>
        <v>-0.88613342100731174</v>
      </c>
      <c r="V78" s="11">
        <f>'OddsRatio_working_3-way'!S78*'OddsRatio_working_3-way'!R78/3-2*'OddsRatio_working_3-way'!R78^3/27-'OddsRatio_working_3-way'!T78</f>
        <v>0.31312135017926207</v>
      </c>
      <c r="W78" s="11">
        <f>'OddsRatio_working_3-way'!V78^2+4*'OddsRatio_working_3-way'!U78^3/27</f>
        <v>-5.0395694232550775E-3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0.16053391336516651</v>
      </c>
      <c r="Y78" s="11">
        <f>IF('OddsRatio_working_3-way'!W78&gt;=0,IF('OddsRatio_working_3-way'!V78+SQRT('OddsRatio_working_3-way'!W78)&gt;0,0,PI()),ACOS('OddsRatio_working_3-way'!V78/(2*'OddsRatio_working_3-way'!X78)))</f>
        <v>0.22294808014249923</v>
      </c>
      <c r="Z78" s="11">
        <f>'OddsRatio_working_3-way'!X78^(1/3)*COS('OddsRatio_working_3-way'!Y78/3)</f>
        <v>0.54198659968588858</v>
      </c>
      <c r="AA78" s="11">
        <f>'OddsRatio_working_3-way'!X78^(1/3)*COS(('OddsRatio_working_3-way'!Y78+2*PI())/3)</f>
        <v>-0.30593968123679099</v>
      </c>
      <c r="AB78" s="11">
        <f>'OddsRatio_working_3-way'!X78^(1/3)*COS(('OddsRatio_working_3-way'!Y78+4*PI())/3)</f>
        <v>-0.23604691844909778</v>
      </c>
      <c r="AC78" s="11">
        <f>'OddsRatio_working_3-way'!X78^(1/3)*SIN('OddsRatio_working_3-way'!Y78/3)</f>
        <v>4.0352605409881469E-2</v>
      </c>
      <c r="AD78" s="11">
        <f>'OddsRatio_working_3-way'!X78^(1/3)*SIN(('OddsRatio_working_3-way'!Y78+2*PI())/3)</f>
        <v>0.44919786113378596</v>
      </c>
      <c r="AE78" s="11">
        <f>'OddsRatio_working_3-way'!X78^(1/3)*SIN(('OddsRatio_working_3-way'!Y78+4*PI())/3)</f>
        <v>-0.48955046654366724</v>
      </c>
      <c r="AF78" s="11">
        <f>-'OddsRatio_working_3-way'!U78/(3*'OddsRatio_working_3-way'!X78^(1/3))*COS(('OddsRatio_working_3-way'!Y78)/3)</f>
        <v>0.54198659968588836</v>
      </c>
      <c r="AG78" s="11">
        <f>-'OddsRatio_working_3-way'!U78/(3*'OddsRatio_working_3-way'!X78^(1/3))*COS(('OddsRatio_working_3-way'!Y78+2*PI())/3)</f>
        <v>-0.30593968123679088</v>
      </c>
      <c r="AH78" s="11">
        <f>-'OddsRatio_working_3-way'!U78/(3*'OddsRatio_working_3-way'!X78^(1/3))*COS(('OddsRatio_working_3-way'!Y78+4*PI())/3)</f>
        <v>-0.2360469184490977</v>
      </c>
      <c r="AI78" s="11">
        <f>'OddsRatio_working_3-way'!U78/(3*'OddsRatio_working_3-way'!X78^(1/3))*SIN(('OddsRatio_working_3-way'!Y78)/3)</f>
        <v>-4.0352605409881448E-2</v>
      </c>
      <c r="AJ78" s="11">
        <f>'OddsRatio_working_3-way'!U78/(3*'OddsRatio_working_3-way'!X78^(1/3))*SIN(('OddsRatio_working_3-way'!Y78+2*PI())/3)</f>
        <v>-0.44919786113378574</v>
      </c>
      <c r="AK78" s="11">
        <f>'OddsRatio_working_3-way'!U78/(3*'OddsRatio_working_3-way'!X78^(1/3))*SIN(('OddsRatio_working_3-way'!Y78+4*PI())/3)</f>
        <v>0.48955046654366707</v>
      </c>
      <c r="AL78" s="11">
        <f>'OddsRatio_working_3-way'!Z78+'OddsRatio_working_3-way'!AF78</f>
        <v>1.0839731993717769</v>
      </c>
      <c r="AM78" s="11">
        <f>'OddsRatio_working_3-way'!AA78+'OddsRatio_working_3-way'!AG78</f>
        <v>-0.61187936247358188</v>
      </c>
      <c r="AN78" s="11">
        <f>'OddsRatio_working_3-way'!AB78+'OddsRatio_working_3-way'!AH78</f>
        <v>-0.47209383689819551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1.0839731993717769</v>
      </c>
      <c r="AS78" s="11">
        <f>IF(('OddsRatio_working_3-way'!X78=0),IF(Q78&gt;0,-Q78^(1/3),(-Q78)^(1/3)),'OddsRatio_working_3-way'!AM78-'OddsRatio_working_3-way'!R78/3)</f>
        <v>-0.61187936247358188</v>
      </c>
      <c r="AT78" s="11">
        <f>IF(('OddsRatio_working_3-way'!X78=0),IF(Q78&gt;0,-Q78^(1/3),(-Q78)^(1/3)),'OddsRatio_working_3-way'!AN78-'OddsRatio_working_3-way'!R78/3)</f>
        <v>-0.47209383689819551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1.1499999999999999</v>
      </c>
      <c r="B79" s="4">
        <f>IF('True_Odds_Calculator_3-way'!B80="","",'True_Odds_Calculator_3-way'!B80)</f>
        <v>7.15</v>
      </c>
      <c r="C79" s="4">
        <f>IF('True_Odds_Calculator_3-way'!C80="","",'True_Odds_Calculator_3-way'!C80)</f>
        <v>19.07</v>
      </c>
      <c r="D79" s="9">
        <f t="shared" si="26"/>
        <v>0.84229415650504935</v>
      </c>
      <c r="E79" s="9">
        <f t="shared" si="27"/>
        <v>0.11525276646780157</v>
      </c>
      <c r="F79" s="9">
        <f t="shared" si="28"/>
        <v>4.2453077027148782E-2</v>
      </c>
      <c r="G79" s="9">
        <f t="shared" si="29"/>
        <v>1.2482246040134246</v>
      </c>
      <c r="H79" s="9">
        <f t="shared" si="30"/>
        <v>1.1872336906020138</v>
      </c>
      <c r="I79" s="9">
        <f t="shared" si="31"/>
        <v>8.6765813146825614</v>
      </c>
      <c r="J79" s="9">
        <f t="shared" si="32"/>
        <v>23.555418594522585</v>
      </c>
      <c r="K79" s="11">
        <f t="shared" si="33"/>
        <v>0.86956521739130443</v>
      </c>
      <c r="L79" s="11">
        <f t="shared" si="34"/>
        <v>0.13986013986013984</v>
      </c>
      <c r="M79" s="11">
        <f t="shared" si="35"/>
        <v>5.2438384897745147E-2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-0.10630898022886337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0.15541787047224681</v>
      </c>
      <c r="Q79" s="11">
        <f>2*'OddsRatio_working_3-way'!K79*'OddsRatio_working_3-way'!L79*'OddsRatio_working_3-way'!M79</f>
        <v>1.2754851905806056E-2</v>
      </c>
      <c r="R79" s="11">
        <f t="shared" si="36"/>
        <v>0</v>
      </c>
      <c r="S79" s="11">
        <f t="shared" si="37"/>
        <v>-1.4619448906165893</v>
      </c>
      <c r="T79" s="11">
        <f t="shared" si="38"/>
        <v>-0.11997906365339263</v>
      </c>
      <c r="U79" s="11">
        <f>'OddsRatio_working_3-way'!S79-'OddsRatio_working_3-way'!R79^2/3</f>
        <v>-1.4619448906165893</v>
      </c>
      <c r="V79" s="11">
        <f>'OddsRatio_working_3-way'!S79*'OddsRatio_working_3-way'!R79/3-2*'OddsRatio_working_3-way'!R79^3/27-'OddsRatio_working_3-way'!T79</f>
        <v>0.11997906365339263</v>
      </c>
      <c r="W79" s="11">
        <f>'OddsRatio_working_3-way'!V79^2+4*'OddsRatio_working_3-way'!U79^3/27</f>
        <v>-0.4485072111970867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0.34018457744003899</v>
      </c>
      <c r="Y79" s="11">
        <f>IF('OddsRatio_working_3-way'!W79&gt;=0,IF('OddsRatio_working_3-way'!V79+SQRT('OddsRatio_working_3-way'!W79)&gt;0,0,PI()),ACOS('OddsRatio_working_3-way'!V79/(2*'OddsRatio_working_3-way'!X79)))</f>
        <v>1.3935252596719754</v>
      </c>
      <c r="Z79" s="11">
        <f>'OddsRatio_working_3-way'!X79^(1/3)*COS('OddsRatio_working_3-way'!Y79/3)</f>
        <v>0.62411230200671231</v>
      </c>
      <c r="AA79" s="11">
        <f>'OddsRatio_working_3-way'!X79^(1/3)*COS(('OddsRatio_working_3-way'!Y79+2*PI())/3)</f>
        <v>-0.58288653799318235</v>
      </c>
      <c r="AB79" s="11">
        <f>'OddsRatio_working_3-way'!X79^(1/3)*COS(('OddsRatio_working_3-way'!Y79+4*PI())/3)</f>
        <v>-4.122576401353012E-2</v>
      </c>
      <c r="AC79" s="11">
        <f>'OddsRatio_working_3-way'!X79^(1/3)*SIN('OddsRatio_working_3-way'!Y79/3)</f>
        <v>0.31272799366661341</v>
      </c>
      <c r="AD79" s="11">
        <f>'OddsRatio_working_3-way'!X79^(1/3)*SIN(('OddsRatio_working_3-way'!Y79+2*PI())/3)</f>
        <v>0.38413311151889185</v>
      </c>
      <c r="AE79" s="11">
        <f>'OddsRatio_working_3-way'!X79^(1/3)*SIN(('OddsRatio_working_3-way'!Y79+4*PI())/3)</f>
        <v>-0.69686110518550526</v>
      </c>
      <c r="AF79" s="11">
        <f>-'OddsRatio_working_3-way'!U79/(3*'OddsRatio_working_3-way'!X79^(1/3))*COS(('OddsRatio_working_3-way'!Y79)/3)</f>
        <v>0.62411230200671231</v>
      </c>
      <c r="AG79" s="11">
        <f>-'OddsRatio_working_3-way'!U79/(3*'OddsRatio_working_3-way'!X79^(1/3))*COS(('OddsRatio_working_3-way'!Y79+2*PI())/3)</f>
        <v>-0.58288653799318235</v>
      </c>
      <c r="AH79" s="11">
        <f>-'OddsRatio_working_3-way'!U79/(3*'OddsRatio_working_3-way'!X79^(1/3))*COS(('OddsRatio_working_3-way'!Y79+4*PI())/3)</f>
        <v>-4.122576401353012E-2</v>
      </c>
      <c r="AI79" s="11">
        <f>'OddsRatio_working_3-way'!U79/(3*'OddsRatio_working_3-way'!X79^(1/3))*SIN(('OddsRatio_working_3-way'!Y79)/3)</f>
        <v>-0.31272799366661341</v>
      </c>
      <c r="AJ79" s="11">
        <f>'OddsRatio_working_3-way'!U79/(3*'OddsRatio_working_3-way'!X79^(1/3))*SIN(('OddsRatio_working_3-way'!Y79+2*PI())/3)</f>
        <v>-0.38413311151889185</v>
      </c>
      <c r="AK79" s="11">
        <f>'OddsRatio_working_3-way'!U79/(3*'OddsRatio_working_3-way'!X79^(1/3))*SIN(('OddsRatio_working_3-way'!Y79+4*PI())/3)</f>
        <v>0.69686110518550526</v>
      </c>
      <c r="AL79" s="11">
        <f>'OddsRatio_working_3-way'!Z79+'OddsRatio_working_3-way'!AF79</f>
        <v>1.2482246040134246</v>
      </c>
      <c r="AM79" s="11">
        <f>'OddsRatio_working_3-way'!AA79+'OddsRatio_working_3-way'!AG79</f>
        <v>-1.1657730759863647</v>
      </c>
      <c r="AN79" s="11">
        <f>'OddsRatio_working_3-way'!AB79+'OddsRatio_working_3-way'!AH79</f>
        <v>-8.2451528027060239E-2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1.2482246040134246</v>
      </c>
      <c r="AS79" s="11">
        <f>IF(('OddsRatio_working_3-way'!X79=0),IF(Q79&gt;0,-Q79^(1/3),(-Q79)^(1/3)),'OddsRatio_working_3-way'!AM79-'OddsRatio_working_3-way'!R79/3)</f>
        <v>-1.1657730759863647</v>
      </c>
      <c r="AT79" s="11">
        <f>IF(('OddsRatio_working_3-way'!X79=0),IF(Q79&gt;0,-Q79^(1/3),(-Q79)^(1/3)),'OddsRatio_working_3-way'!AN79-'OddsRatio_working_3-way'!R79/3)</f>
        <v>-8.2451528027060239E-2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3.15</v>
      </c>
      <c r="B80" s="4">
        <f>IF('True_Odds_Calculator_3-way'!B81="","",'True_Odds_Calculator_3-way'!B81)</f>
        <v>3.7</v>
      </c>
      <c r="C80" s="4">
        <f>IF('True_Odds_Calculator_3-way'!C81="","",'True_Odds_Calculator_3-way'!C81)</f>
        <v>2.13</v>
      </c>
      <c r="D80" s="9">
        <f t="shared" si="26"/>
        <v>0.29883130326072449</v>
      </c>
      <c r="E80" s="9">
        <f t="shared" si="27"/>
        <v>0.25338241895337527</v>
      </c>
      <c r="F80" s="9">
        <f t="shared" si="28"/>
        <v>0.44778627778590041</v>
      </c>
      <c r="G80" s="9">
        <f t="shared" si="29"/>
        <v>1.09133471516882</v>
      </c>
      <c r="H80" s="9">
        <f t="shared" si="30"/>
        <v>3.3463696376129626</v>
      </c>
      <c r="I80" s="9">
        <f t="shared" si="31"/>
        <v>3.9466037309558142</v>
      </c>
      <c r="J80" s="9">
        <f t="shared" si="32"/>
        <v>2.233208228140767</v>
      </c>
      <c r="K80" s="11">
        <f t="shared" si="33"/>
        <v>0.31746031746031744</v>
      </c>
      <c r="L80" s="11">
        <f t="shared" si="34"/>
        <v>0.27027027027027023</v>
      </c>
      <c r="M80" s="11">
        <f t="shared" si="35"/>
        <v>0.46948356807511737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-0.26423405296644753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0.24088474792700137</v>
      </c>
      <c r="Q80" s="11">
        <f>2*'OddsRatio_working_3-way'!K80*'OddsRatio_working_3-way'!L80*'OddsRatio_working_3-way'!M80</f>
        <v>8.056346084515098E-2</v>
      </c>
      <c r="R80" s="11">
        <f t="shared" si="36"/>
        <v>0</v>
      </c>
      <c r="S80" s="11">
        <f t="shared" si="37"/>
        <v>-0.91163400486306334</v>
      </c>
      <c r="T80" s="11">
        <f t="shared" si="38"/>
        <v>-0.30489431600771355</v>
      </c>
      <c r="U80" s="11">
        <f>'OddsRatio_working_3-way'!S80-'OddsRatio_working_3-way'!R80^2/3</f>
        <v>-0.91163400486306334</v>
      </c>
      <c r="V80" s="11">
        <f>'OddsRatio_working_3-way'!S80*'OddsRatio_working_3-way'!R80/3-2*'OddsRatio_working_3-way'!R80^3/27-'OddsRatio_working_3-way'!T80</f>
        <v>0.30489431600771355</v>
      </c>
      <c r="W80" s="11">
        <f>'OddsRatio_working_3-way'!V80^2+4*'OddsRatio_working_3-way'!U80^3/27</f>
        <v>-1.9282071128013972E-2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0.16751314505272821</v>
      </c>
      <c r="Y80" s="11">
        <f>IF('OddsRatio_working_3-way'!W80&gt;=0,IF('OddsRatio_working_3-way'!V80+SQRT('OddsRatio_working_3-way'!W80)&gt;0,0,PI()),ACOS('OddsRatio_working_3-way'!V80/(2*'OddsRatio_working_3-way'!X80)))</f>
        <v>0.42736543547430572</v>
      </c>
      <c r="Z80" s="11">
        <f>'OddsRatio_working_3-way'!X80^(1/3)*COS('OddsRatio_working_3-way'!Y80/3)</f>
        <v>0.54566735758440998</v>
      </c>
      <c r="AA80" s="11">
        <f>'OddsRatio_working_3-way'!X80^(1/3)*COS(('OddsRatio_working_3-way'!Y80+2*PI())/3)</f>
        <v>-0.34061164251126025</v>
      </c>
      <c r="AB80" s="11">
        <f>'OddsRatio_working_3-way'!X80^(1/3)*COS(('OddsRatio_working_3-way'!Y80+4*PI())/3)</f>
        <v>-0.2050557150731496</v>
      </c>
      <c r="AC80" s="11">
        <f>'OddsRatio_working_3-way'!X80^(1/3)*SIN('OddsRatio_working_3-way'!Y80/3)</f>
        <v>7.8263251196642597E-2</v>
      </c>
      <c r="AD80" s="11">
        <f>'OddsRatio_working_3-way'!X80^(1/3)*SIN(('OddsRatio_working_3-way'!Y80+2*PI())/3)</f>
        <v>0.433430168085705</v>
      </c>
      <c r="AE80" s="11">
        <f>'OddsRatio_working_3-way'!X80^(1/3)*SIN(('OddsRatio_working_3-way'!Y80+4*PI())/3)</f>
        <v>-0.51169341928234757</v>
      </c>
      <c r="AF80" s="11">
        <f>-'OddsRatio_working_3-way'!U80/(3*'OddsRatio_working_3-way'!X80^(1/3))*COS(('OddsRatio_working_3-way'!Y80)/3)</f>
        <v>0.5456673575844101</v>
      </c>
      <c r="AG80" s="11">
        <f>-'OddsRatio_working_3-way'!U80/(3*'OddsRatio_working_3-way'!X80^(1/3))*COS(('OddsRatio_working_3-way'!Y80+2*PI())/3)</f>
        <v>-0.34061164251126036</v>
      </c>
      <c r="AH80" s="11">
        <f>-'OddsRatio_working_3-way'!U80/(3*'OddsRatio_working_3-way'!X80^(1/3))*COS(('OddsRatio_working_3-way'!Y80+4*PI())/3)</f>
        <v>-0.20505571507314962</v>
      </c>
      <c r="AI80" s="11">
        <f>'OddsRatio_working_3-way'!U80/(3*'OddsRatio_working_3-way'!X80^(1/3))*SIN(('OddsRatio_working_3-way'!Y80)/3)</f>
        <v>-7.8263251196642611E-2</v>
      </c>
      <c r="AJ80" s="11">
        <f>'OddsRatio_working_3-way'!U80/(3*'OddsRatio_working_3-way'!X80^(1/3))*SIN(('OddsRatio_working_3-way'!Y80+2*PI())/3)</f>
        <v>-0.43343016808570511</v>
      </c>
      <c r="AK80" s="11">
        <f>'OddsRatio_working_3-way'!U80/(3*'OddsRatio_working_3-way'!X80^(1/3))*SIN(('OddsRatio_working_3-way'!Y80+4*PI())/3)</f>
        <v>0.51169341928234768</v>
      </c>
      <c r="AL80" s="11">
        <f>'OddsRatio_working_3-way'!Z80+'OddsRatio_working_3-way'!AF80</f>
        <v>1.09133471516882</v>
      </c>
      <c r="AM80" s="11">
        <f>'OddsRatio_working_3-way'!AA80+'OddsRatio_working_3-way'!AG80</f>
        <v>-0.68122328502252061</v>
      </c>
      <c r="AN80" s="11">
        <f>'OddsRatio_working_3-way'!AB80+'OddsRatio_working_3-way'!AH80</f>
        <v>-0.41011143014629925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1.09133471516882</v>
      </c>
      <c r="AS80" s="11">
        <f>IF(('OddsRatio_working_3-way'!X80=0),IF(Q80&gt;0,-Q80^(1/3),(-Q80)^(1/3)),'OddsRatio_working_3-way'!AM80-'OddsRatio_working_3-way'!R80/3)</f>
        <v>-0.68122328502252061</v>
      </c>
      <c r="AT80" s="11">
        <f>IF(('OddsRatio_working_3-way'!X80=0),IF(Q80&gt;0,-Q80^(1/3),(-Q80)^(1/3)),'OddsRatio_working_3-way'!AN80-'OddsRatio_working_3-way'!R80/3)</f>
        <v>-0.41011143014629925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3.09</v>
      </c>
      <c r="B81" s="4">
        <f>IF('True_Odds_Calculator_3-way'!B82="","",'True_Odds_Calculator_3-way'!B82)</f>
        <v>4.01</v>
      </c>
      <c r="C81" s="4">
        <f>IF('True_Odds_Calculator_3-way'!C82="","",'True_Odds_Calculator_3-way'!C82)</f>
        <v>2.0699999999999998</v>
      </c>
      <c r="D81" s="9">
        <f t="shared" si="26"/>
        <v>0.30496622884254065</v>
      </c>
      <c r="E81" s="9">
        <f t="shared" si="27"/>
        <v>0.23352098003554844</v>
      </c>
      <c r="F81" s="9">
        <f t="shared" si="28"/>
        <v>0.46151279112191096</v>
      </c>
      <c r="G81" s="9">
        <f t="shared" si="29"/>
        <v>1.0904553100130694</v>
      </c>
      <c r="H81" s="9">
        <f t="shared" si="30"/>
        <v>3.2790515979273147</v>
      </c>
      <c r="I81" s="9">
        <f t="shared" si="31"/>
        <v>4.2822704831393388</v>
      </c>
      <c r="J81" s="9">
        <f t="shared" si="32"/>
        <v>2.1667871817139841</v>
      </c>
      <c r="K81" s="11">
        <f t="shared" si="33"/>
        <v>0.3236245954692557</v>
      </c>
      <c r="L81" s="11">
        <f t="shared" si="34"/>
        <v>0.24937655860349128</v>
      </c>
      <c r="M81" s="11">
        <f t="shared" si="35"/>
        <v>0.48309178743961356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-0.26243597110751715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0.24055365861256373</v>
      </c>
      <c r="Q81" s="11">
        <f>2*'OddsRatio_working_3-way'!K81*'OddsRatio_working_3-way'!L81*'OddsRatio_working_3-way'!M81</f>
        <v>7.7975254007314018E-2</v>
      </c>
      <c r="R81" s="11">
        <f t="shared" si="36"/>
        <v>0</v>
      </c>
      <c r="S81" s="11">
        <f t="shared" si="37"/>
        <v>-0.91661847115467077</v>
      </c>
      <c r="T81" s="11">
        <f t="shared" si="38"/>
        <v>-0.29712106034187064</v>
      </c>
      <c r="U81" s="11">
        <f>'OddsRatio_working_3-way'!S81-'OddsRatio_working_3-way'!R81^2/3</f>
        <v>-0.91661847115467077</v>
      </c>
      <c r="V81" s="11">
        <f>'OddsRatio_working_3-way'!S81*'OddsRatio_working_3-way'!R81/3-2*'OddsRatio_working_3-way'!R81^3/27-'OddsRatio_working_3-way'!T81</f>
        <v>0.29712106034187064</v>
      </c>
      <c r="W81" s="11">
        <f>'OddsRatio_working_3-way'!V81^2+4*'OddsRatio_working_3-way'!U81^3/27</f>
        <v>-2.5812874488593832E-2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0.16888886803699596</v>
      </c>
      <c r="Y81" s="11">
        <f>IF('OddsRatio_working_3-way'!W81&gt;=0,IF('OddsRatio_working_3-way'!V81+SQRT('OddsRatio_working_3-way'!W81)&gt;0,0,PI()),ACOS('OddsRatio_working_3-way'!V81/(2*'OddsRatio_working_3-way'!X81)))</f>
        <v>0.49570240806675736</v>
      </c>
      <c r="Z81" s="11">
        <f>'OddsRatio_working_3-way'!X81^(1/3)*COS('OddsRatio_working_3-way'!Y81/3)</f>
        <v>0.54522765500653481</v>
      </c>
      <c r="AA81" s="11">
        <f>'OddsRatio_working_3-way'!X81^(1/3)*COS(('OddsRatio_working_3-way'!Y81+2*PI())/3)</f>
        <v>-0.35135213425877238</v>
      </c>
      <c r="AB81" s="11">
        <f>'OddsRatio_working_3-way'!X81^(1/3)*COS(('OddsRatio_working_3-way'!Y81+4*PI())/3)</f>
        <v>-0.19387552074776238</v>
      </c>
      <c r="AC81" s="11">
        <f>'OddsRatio_working_3-way'!X81^(1/3)*SIN('OddsRatio_working_3-way'!Y81/3)</f>
        <v>9.0919165201652316E-2</v>
      </c>
      <c r="AD81" s="11">
        <f>'OddsRatio_working_3-way'!X81^(1/3)*SIN(('OddsRatio_working_3-way'!Y81+2*PI())/3)</f>
        <v>0.42672141748065084</v>
      </c>
      <c r="AE81" s="11">
        <f>'OddsRatio_working_3-way'!X81^(1/3)*SIN(('OddsRatio_working_3-way'!Y81+4*PI())/3)</f>
        <v>-0.51764058268230317</v>
      </c>
      <c r="AF81" s="11">
        <f>-'OddsRatio_working_3-way'!U81/(3*'OddsRatio_working_3-way'!X81^(1/3))*COS(('OddsRatio_working_3-way'!Y81)/3)</f>
        <v>0.54522765500653469</v>
      </c>
      <c r="AG81" s="11">
        <f>-'OddsRatio_working_3-way'!U81/(3*'OddsRatio_working_3-way'!X81^(1/3))*COS(('OddsRatio_working_3-way'!Y81+2*PI())/3)</f>
        <v>-0.35135213425877232</v>
      </c>
      <c r="AH81" s="11">
        <f>-'OddsRatio_working_3-way'!U81/(3*'OddsRatio_working_3-way'!X81^(1/3))*COS(('OddsRatio_working_3-way'!Y81+4*PI())/3)</f>
        <v>-0.19387552074776232</v>
      </c>
      <c r="AI81" s="11">
        <f>'OddsRatio_working_3-way'!U81/(3*'OddsRatio_working_3-way'!X81^(1/3))*SIN(('OddsRatio_working_3-way'!Y81)/3)</f>
        <v>-9.0919165201652302E-2</v>
      </c>
      <c r="AJ81" s="11">
        <f>'OddsRatio_working_3-way'!U81/(3*'OddsRatio_working_3-way'!X81^(1/3))*SIN(('OddsRatio_working_3-way'!Y81+2*PI())/3)</f>
        <v>-0.42672141748065079</v>
      </c>
      <c r="AK81" s="11">
        <f>'OddsRatio_working_3-way'!U81/(3*'OddsRatio_working_3-way'!X81^(1/3))*SIN(('OddsRatio_working_3-way'!Y81+4*PI())/3)</f>
        <v>0.51764058268230306</v>
      </c>
      <c r="AL81" s="11">
        <f>'OddsRatio_working_3-way'!Z81+'OddsRatio_working_3-way'!AF81</f>
        <v>1.0904553100130694</v>
      </c>
      <c r="AM81" s="11">
        <f>'OddsRatio_working_3-way'!AA81+'OddsRatio_working_3-way'!AG81</f>
        <v>-0.70270426851754464</v>
      </c>
      <c r="AN81" s="11">
        <f>'OddsRatio_working_3-way'!AB81+'OddsRatio_working_3-way'!AH81</f>
        <v>-0.3877510414955247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1.0904553100130694</v>
      </c>
      <c r="AS81" s="11">
        <f>IF(('OddsRatio_working_3-way'!X81=0),IF(Q81&gt;0,-Q81^(1/3),(-Q81)^(1/3)),'OddsRatio_working_3-way'!AM81-'OddsRatio_working_3-way'!R81/3)</f>
        <v>-0.70270426851754464</v>
      </c>
      <c r="AT81" s="11">
        <f>IF(('OddsRatio_working_3-way'!X81=0),IF(Q81&gt;0,-Q81^(1/3),(-Q81)^(1/3)),'OddsRatio_working_3-way'!AN81-'OddsRatio_working_3-way'!R81/3)</f>
        <v>-0.3877510414955247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1.42</v>
      </c>
      <c r="B82" s="4">
        <f>IF('True_Odds_Calculator_3-way'!B83="","",'True_Odds_Calculator_3-way'!B83)</f>
        <v>4.38</v>
      </c>
      <c r="C82" s="4">
        <f>IF('True_Odds_Calculator_3-way'!C83="","",'True_Odds_Calculator_3-way'!C83)</f>
        <v>7.55</v>
      </c>
      <c r="D82" s="9">
        <f t="shared" si="26"/>
        <v>0.67605335534132993</v>
      </c>
      <c r="E82" s="9">
        <f t="shared" si="27"/>
        <v>0.20592218565591103</v>
      </c>
      <c r="F82" s="9">
        <f t="shared" si="28"/>
        <v>0.11802445900275926</v>
      </c>
      <c r="G82" s="9">
        <f t="shared" si="29"/>
        <v>1.1408885538511622</v>
      </c>
      <c r="H82" s="9">
        <f t="shared" si="30"/>
        <v>1.4791731926174878</v>
      </c>
      <c r="I82" s="9">
        <f t="shared" si="31"/>
        <v>4.8562033120169286</v>
      </c>
      <c r="J82" s="9">
        <f t="shared" si="32"/>
        <v>8.4728200277251116</v>
      </c>
      <c r="K82" s="11">
        <f t="shared" si="33"/>
        <v>0.70422535211267612</v>
      </c>
      <c r="L82" s="11">
        <f t="shared" si="34"/>
        <v>0.22831050228310504</v>
      </c>
      <c r="M82" s="11">
        <f t="shared" si="35"/>
        <v>0.13245033112582782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-0.19801490609263861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0.22040982171720336</v>
      </c>
      <c r="Q82" s="11">
        <f>2*'OddsRatio_working_3-way'!K82*'OddsRatio_working_3-way'!L82*'OddsRatio_working_3-way'!M82</f>
        <v>4.2591269897044134E-2</v>
      </c>
      <c r="R82" s="11">
        <f t="shared" si="36"/>
        <v>0</v>
      </c>
      <c r="S82" s="11">
        <f t="shared" si="37"/>
        <v>-1.1130971201435087</v>
      </c>
      <c r="T82" s="11">
        <f t="shared" si="38"/>
        <v>-0.21509123094560559</v>
      </c>
      <c r="U82" s="11">
        <f>'OddsRatio_working_3-way'!S82-'OddsRatio_working_3-way'!R82^2/3</f>
        <v>-1.1130971201435087</v>
      </c>
      <c r="V82" s="11">
        <f>'OddsRatio_working_3-way'!S82*'OddsRatio_working_3-way'!R82/3-2*'OddsRatio_working_3-way'!R82^3/27-'OddsRatio_working_3-way'!T82</f>
        <v>0.21509123094560559</v>
      </c>
      <c r="W82" s="11">
        <f>'OddsRatio_working_3-way'!V82^2+4*'OddsRatio_working_3-way'!U82^3/27</f>
        <v>-0.158048481890986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0.22600482269228339</v>
      </c>
      <c r="Y82" s="11">
        <f>IF('OddsRatio_working_3-way'!W82&gt;=0,IF('OddsRatio_working_3-way'!V82+SQRT('OddsRatio_working_3-way'!W82)&gt;0,0,PI()),ACOS('OddsRatio_working_3-way'!V82/(2*'OddsRatio_working_3-way'!X82)))</f>
        <v>1.0748599777767227</v>
      </c>
      <c r="Z82" s="11">
        <f>'OddsRatio_working_3-way'!X82^(1/3)*COS('OddsRatio_working_3-way'!Y82/3)</f>
        <v>0.5704442769255812</v>
      </c>
      <c r="AA82" s="11">
        <f>'OddsRatio_working_3-way'!X82^(1/3)*COS(('OddsRatio_working_3-way'!Y82+2*PI())/3)</f>
        <v>-0.47020666545901069</v>
      </c>
      <c r="AB82" s="11">
        <f>'OddsRatio_working_3-way'!X82^(1/3)*COS(('OddsRatio_working_3-way'!Y82+4*PI())/3)</f>
        <v>-0.1002376114665708</v>
      </c>
      <c r="AC82" s="11">
        <f>'OddsRatio_working_3-way'!X82^(1/3)*SIN('OddsRatio_working_3-way'!Y82/3)</f>
        <v>0.21360173291436654</v>
      </c>
      <c r="AD82" s="11">
        <f>'OddsRatio_working_3-way'!X82^(1/3)*SIN(('OddsRatio_working_3-way'!Y82+2*PI())/3)</f>
        <v>0.38721836880381549</v>
      </c>
      <c r="AE82" s="11">
        <f>'OddsRatio_working_3-way'!X82^(1/3)*SIN(('OddsRatio_working_3-way'!Y82+4*PI())/3)</f>
        <v>-0.6008201017181819</v>
      </c>
      <c r="AF82" s="11">
        <f>-'OddsRatio_working_3-way'!U82/(3*'OddsRatio_working_3-way'!X82^(1/3))*COS(('OddsRatio_working_3-way'!Y82)/3)</f>
        <v>0.57044427692558108</v>
      </c>
      <c r="AG82" s="11">
        <f>-'OddsRatio_working_3-way'!U82/(3*'OddsRatio_working_3-way'!X82^(1/3))*COS(('OddsRatio_working_3-way'!Y82+2*PI())/3)</f>
        <v>-0.47020666545901058</v>
      </c>
      <c r="AH82" s="11">
        <f>-'OddsRatio_working_3-way'!U82/(3*'OddsRatio_working_3-way'!X82^(1/3))*COS(('OddsRatio_working_3-way'!Y82+4*PI())/3)</f>
        <v>-0.10023761146657079</v>
      </c>
      <c r="AI82" s="11">
        <f>'OddsRatio_working_3-way'!U82/(3*'OddsRatio_working_3-way'!X82^(1/3))*SIN(('OddsRatio_working_3-way'!Y82)/3)</f>
        <v>-0.21360173291436649</v>
      </c>
      <c r="AJ82" s="11">
        <f>'OddsRatio_working_3-way'!U82/(3*'OddsRatio_working_3-way'!X82^(1/3))*SIN(('OddsRatio_working_3-way'!Y82+2*PI())/3)</f>
        <v>-0.38721836880381538</v>
      </c>
      <c r="AK82" s="11">
        <f>'OddsRatio_working_3-way'!U82/(3*'OddsRatio_working_3-way'!X82^(1/3))*SIN(('OddsRatio_working_3-way'!Y82+4*PI())/3)</f>
        <v>0.60082010171818179</v>
      </c>
      <c r="AL82" s="11">
        <f>'OddsRatio_working_3-way'!Z82+'OddsRatio_working_3-way'!AF82</f>
        <v>1.1408885538511622</v>
      </c>
      <c r="AM82" s="11">
        <f>'OddsRatio_working_3-way'!AA82+'OddsRatio_working_3-way'!AG82</f>
        <v>-0.94041333091802126</v>
      </c>
      <c r="AN82" s="11">
        <f>'OddsRatio_working_3-way'!AB82+'OddsRatio_working_3-way'!AH82</f>
        <v>-0.20047522293314157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1.1408885538511622</v>
      </c>
      <c r="AS82" s="11">
        <f>IF(('OddsRatio_working_3-way'!X82=0),IF(Q82&gt;0,-Q82^(1/3),(-Q82)^(1/3)),'OddsRatio_working_3-way'!AM82-'OddsRatio_working_3-way'!R82/3)</f>
        <v>-0.94041333091802126</v>
      </c>
      <c r="AT82" s="11">
        <f>IF(('OddsRatio_working_3-way'!X82=0),IF(Q82&gt;0,-Q82^(1/3),(-Q82)^(1/3)),'OddsRatio_working_3-way'!AN82-'OddsRatio_working_3-way'!R82/3)</f>
        <v>-0.20047522293314157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1.83</v>
      </c>
      <c r="B83" s="4">
        <f>IF('True_Odds_Calculator_3-way'!B84="","",'True_Odds_Calculator_3-way'!B84)</f>
        <v>3.68</v>
      </c>
      <c r="C83" s="4">
        <f>IF('True_Odds_Calculator_3-way'!C84="","",'True_Odds_Calculator_3-way'!C84)</f>
        <v>4.16</v>
      </c>
      <c r="D83" s="9">
        <f t="shared" si="26"/>
        <v>0.52296502749702667</v>
      </c>
      <c r="E83" s="9">
        <f t="shared" si="27"/>
        <v>0.25346408590998898</v>
      </c>
      <c r="F83" s="9">
        <f t="shared" si="28"/>
        <v>0.22357088659298457</v>
      </c>
      <c r="G83" s="9">
        <f t="shared" si="29"/>
        <v>1.0990045232608627</v>
      </c>
      <c r="H83" s="9">
        <f t="shared" si="30"/>
        <v>1.9121737543065163</v>
      </c>
      <c r="I83" s="9">
        <f t="shared" si="31"/>
        <v>3.9453321223391127</v>
      </c>
      <c r="J83" s="9">
        <f t="shared" si="32"/>
        <v>4.4728542935043265</v>
      </c>
      <c r="K83" s="11">
        <f t="shared" si="33"/>
        <v>0.54644808743169393</v>
      </c>
      <c r="L83" s="11">
        <f t="shared" si="34"/>
        <v>0.27173913043478259</v>
      </c>
      <c r="M83" s="11">
        <f t="shared" si="35"/>
        <v>0.24038461538461536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-0.25090408373997131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0.2380858554014291</v>
      </c>
      <c r="Q83" s="11">
        <f>2*'OddsRatio_working_3-way'!K83*'OddsRatio_working_3-way'!L83*'OddsRatio_working_3-way'!M83</f>
        <v>7.1390061589633916E-2</v>
      </c>
      <c r="R83" s="11">
        <f t="shared" si="36"/>
        <v>0</v>
      </c>
      <c r="S83" s="11">
        <f t="shared" si="37"/>
        <v>-0.94891183855011862</v>
      </c>
      <c r="T83" s="11">
        <f t="shared" si="38"/>
        <v>-0.28453128592207455</v>
      </c>
      <c r="U83" s="11">
        <f>'OddsRatio_working_3-way'!S83-'OddsRatio_working_3-way'!R83^2/3</f>
        <v>-0.94891183855011862</v>
      </c>
      <c r="V83" s="11">
        <f>'OddsRatio_working_3-way'!S83*'OddsRatio_working_3-way'!R83/3-2*'OddsRatio_working_3-way'!R83^3/27-'OddsRatio_working_3-way'!T83</f>
        <v>0.28453128592207455</v>
      </c>
      <c r="W83" s="11">
        <f>'OddsRatio_working_3-way'!V83^2+4*'OddsRatio_working_3-way'!U83^3/27</f>
        <v>-4.562449196229823E-2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0.1778922037574775</v>
      </c>
      <c r="Y83" s="11">
        <f>IF('OddsRatio_working_3-way'!W83&gt;=0,IF('OddsRatio_working_3-way'!V83+SQRT('OddsRatio_working_3-way'!W83)&gt;0,0,PI()),ACOS('OddsRatio_working_3-way'!V83/(2*'OddsRatio_working_3-way'!X83)))</f>
        <v>0.64395180863131041</v>
      </c>
      <c r="Z83" s="11">
        <f>'OddsRatio_working_3-way'!X83^(1/3)*COS('OddsRatio_working_3-way'!Y83/3)</f>
        <v>0.54950226163043137</v>
      </c>
      <c r="AA83" s="11">
        <f>'OddsRatio_working_3-way'!X83^(1/3)*COS(('OddsRatio_working_3-way'!Y83+2*PI())/3)</f>
        <v>-0.37849797647719391</v>
      </c>
      <c r="AB83" s="11">
        <f>'OddsRatio_working_3-way'!X83^(1/3)*COS(('OddsRatio_working_3-way'!Y83+4*PI())/3)</f>
        <v>-0.17100428515323771</v>
      </c>
      <c r="AC83" s="11">
        <f>'OddsRatio_working_3-way'!X83^(1/3)*SIN('OddsRatio_working_3-way'!Y83/3)</f>
        <v>0.11979653854103535</v>
      </c>
      <c r="AD83" s="11">
        <f>'OddsRatio_working_3-way'!X83^(1/3)*SIN(('OddsRatio_working_3-way'!Y83+2*PI())/3)</f>
        <v>0.41598464873843899</v>
      </c>
      <c r="AE83" s="11">
        <f>'OddsRatio_working_3-way'!X83^(1/3)*SIN(('OddsRatio_working_3-way'!Y83+4*PI())/3)</f>
        <v>-0.53578118727947421</v>
      </c>
      <c r="AF83" s="11">
        <f>-'OddsRatio_working_3-way'!U83/(3*'OddsRatio_working_3-way'!X83^(1/3))*COS(('OddsRatio_working_3-way'!Y83)/3)</f>
        <v>0.54950226163043137</v>
      </c>
      <c r="AG83" s="11">
        <f>-'OddsRatio_working_3-way'!U83/(3*'OddsRatio_working_3-way'!X83^(1/3))*COS(('OddsRatio_working_3-way'!Y83+2*PI())/3)</f>
        <v>-0.37849797647719391</v>
      </c>
      <c r="AH83" s="11">
        <f>-'OddsRatio_working_3-way'!U83/(3*'OddsRatio_working_3-way'!X83^(1/3))*COS(('OddsRatio_working_3-way'!Y83+4*PI())/3)</f>
        <v>-0.17100428515323771</v>
      </c>
      <c r="AI83" s="11">
        <f>'OddsRatio_working_3-way'!U83/(3*'OddsRatio_working_3-way'!X83^(1/3))*SIN(('OddsRatio_working_3-way'!Y83)/3)</f>
        <v>-0.11979653854103535</v>
      </c>
      <c r="AJ83" s="11">
        <f>'OddsRatio_working_3-way'!U83/(3*'OddsRatio_working_3-way'!X83^(1/3))*SIN(('OddsRatio_working_3-way'!Y83+2*PI())/3)</f>
        <v>-0.41598464873843899</v>
      </c>
      <c r="AK83" s="11">
        <f>'OddsRatio_working_3-way'!U83/(3*'OddsRatio_working_3-way'!X83^(1/3))*SIN(('OddsRatio_working_3-way'!Y83+4*PI())/3)</f>
        <v>0.53578118727947421</v>
      </c>
      <c r="AL83" s="11">
        <f>'OddsRatio_working_3-way'!Z83+'OddsRatio_working_3-way'!AF83</f>
        <v>1.0990045232608627</v>
      </c>
      <c r="AM83" s="11">
        <f>'OddsRatio_working_3-way'!AA83+'OddsRatio_working_3-way'!AG83</f>
        <v>-0.75699595295438782</v>
      </c>
      <c r="AN83" s="11">
        <f>'OddsRatio_working_3-way'!AB83+'OddsRatio_working_3-way'!AH83</f>
        <v>-0.34200857030647541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1.0990045232608627</v>
      </c>
      <c r="AS83" s="11">
        <f>IF(('OddsRatio_working_3-way'!X83=0),IF(Q83&gt;0,-Q83^(1/3),(-Q83)^(1/3)),'OddsRatio_working_3-way'!AM83-'OddsRatio_working_3-way'!R83/3)</f>
        <v>-0.75699595295438782</v>
      </c>
      <c r="AT83" s="11">
        <f>IF(('OddsRatio_working_3-way'!X83=0),IF(Q83&gt;0,-Q83^(1/3),(-Q83)^(1/3)),'OddsRatio_working_3-way'!AN83-'OddsRatio_working_3-way'!R83/3)</f>
        <v>-0.34200857030647541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2.2200000000000002</v>
      </c>
      <c r="B84" s="4">
        <f>IF('True_Odds_Calculator_3-way'!B85="","",'True_Odds_Calculator_3-way'!B85)</f>
        <v>3.4</v>
      </c>
      <c r="C84" s="4">
        <f>IF('True_Odds_Calculator_3-way'!C85="","",'True_Odds_Calculator_3-way'!C85)</f>
        <v>3.6</v>
      </c>
      <c r="D84" s="9">
        <f t="shared" si="26"/>
        <v>0.44198577577979531</v>
      </c>
      <c r="E84" s="9">
        <f t="shared" si="27"/>
        <v>0.28705618935596611</v>
      </c>
      <c r="F84" s="9">
        <f t="shared" si="28"/>
        <v>0.27095803486423869</v>
      </c>
      <c r="G84" s="9">
        <f t="shared" si="29"/>
        <v>1.0348493853003444</v>
      </c>
      <c r="H84" s="9">
        <f t="shared" si="30"/>
        <v>2.2625162500664202</v>
      </c>
      <c r="I84" s="9">
        <f t="shared" si="31"/>
        <v>3.4836385247208264</v>
      </c>
      <c r="J84" s="9">
        <f t="shared" si="32"/>
        <v>3.6906084017808949</v>
      </c>
      <c r="K84" s="11">
        <f t="shared" si="33"/>
        <v>0.4504504504504504</v>
      </c>
      <c r="L84" s="11">
        <f t="shared" si="34"/>
        <v>0.29411764705882354</v>
      </c>
      <c r="M84" s="11">
        <f t="shared" si="35"/>
        <v>0.27777777777777779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-0.28016251545663318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0.22890537596419949</v>
      </c>
      <c r="Q84" s="11">
        <f>2*'OddsRatio_working_3-way'!K84*'OddsRatio_working_3-way'!L84*'OddsRatio_working_3-way'!M84</f>
        <v>7.3603014779485373E-2</v>
      </c>
      <c r="R84" s="11">
        <f t="shared" si="36"/>
        <v>0</v>
      </c>
      <c r="S84" s="11">
        <f t="shared" si="37"/>
        <v>-0.81704497688104227</v>
      </c>
      <c r="T84" s="11">
        <f t="shared" si="38"/>
        <v>-0.26271542664985281</v>
      </c>
      <c r="U84" s="11">
        <f>'OddsRatio_working_3-way'!S84-'OddsRatio_working_3-way'!R84^2/3</f>
        <v>-0.81704497688104227</v>
      </c>
      <c r="V84" s="11">
        <f>'OddsRatio_working_3-way'!S84*'OddsRatio_working_3-way'!R84/3-2*'OddsRatio_working_3-way'!R84^3/27-'OddsRatio_working_3-way'!T84</f>
        <v>0.26271542664985281</v>
      </c>
      <c r="W84" s="11">
        <f>'OddsRatio_working_3-way'!V84^2+4*'OddsRatio_working_3-way'!U84^3/27</f>
        <v>-1.1784839071047659E-2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0.14213042819085386</v>
      </c>
      <c r="Y84" s="11">
        <f>IF('OddsRatio_working_3-way'!W84&gt;=0,IF('OddsRatio_working_3-way'!V84+SQRT('OddsRatio_working_3-way'!W84)&gt;0,0,PI()),ACOS('OddsRatio_working_3-way'!V84/(2*'OddsRatio_working_3-way'!X84)))</f>
        <v>0.39184659643472708</v>
      </c>
      <c r="Z84" s="11">
        <f>'OddsRatio_working_3-way'!X84^(1/3)*COS('OddsRatio_working_3-way'!Y84/3)</f>
        <v>0.51742469265017221</v>
      </c>
      <c r="AA84" s="11">
        <f>'OddsRatio_working_3-way'!X84^(1/3)*COS(('OddsRatio_working_3-way'!Y84+2*PI())/3)</f>
        <v>-0.31757668015438123</v>
      </c>
      <c r="AB84" s="11">
        <f>'OddsRatio_working_3-way'!X84^(1/3)*COS(('OddsRatio_working_3-way'!Y84+4*PI())/3)</f>
        <v>-0.19984801249579104</v>
      </c>
      <c r="AC84" s="11">
        <f>'OddsRatio_working_3-way'!X84^(1/3)*SIN('OddsRatio_working_3-way'!Y84/3)</f>
        <v>6.7970677964023146E-2</v>
      </c>
      <c r="AD84" s="11">
        <f>'OddsRatio_working_3-way'!X84^(1/3)*SIN(('OddsRatio_working_3-way'!Y84+2*PI())/3)</f>
        <v>0.41411758939839288</v>
      </c>
      <c r="AE84" s="11">
        <f>'OddsRatio_working_3-way'!X84^(1/3)*SIN(('OddsRatio_working_3-way'!Y84+4*PI())/3)</f>
        <v>-0.48208826736241595</v>
      </c>
      <c r="AF84" s="11">
        <f>-'OddsRatio_working_3-way'!U84/(3*'OddsRatio_working_3-way'!X84^(1/3))*COS(('OddsRatio_working_3-way'!Y84)/3)</f>
        <v>0.51742469265017221</v>
      </c>
      <c r="AG84" s="11">
        <f>-'OddsRatio_working_3-way'!U84/(3*'OddsRatio_working_3-way'!X84^(1/3))*COS(('OddsRatio_working_3-way'!Y84+2*PI())/3)</f>
        <v>-0.31757668015438123</v>
      </c>
      <c r="AH84" s="11">
        <f>-'OddsRatio_working_3-way'!U84/(3*'OddsRatio_working_3-way'!X84^(1/3))*COS(('OddsRatio_working_3-way'!Y84+4*PI())/3)</f>
        <v>-0.19984801249579104</v>
      </c>
      <c r="AI84" s="11">
        <f>'OddsRatio_working_3-way'!U84/(3*'OddsRatio_working_3-way'!X84^(1/3))*SIN(('OddsRatio_working_3-way'!Y84)/3)</f>
        <v>-6.7970677964023146E-2</v>
      </c>
      <c r="AJ84" s="11">
        <f>'OddsRatio_working_3-way'!U84/(3*'OddsRatio_working_3-way'!X84^(1/3))*SIN(('OddsRatio_working_3-way'!Y84+2*PI())/3)</f>
        <v>-0.41411758939839288</v>
      </c>
      <c r="AK84" s="11">
        <f>'OddsRatio_working_3-way'!U84/(3*'OddsRatio_working_3-way'!X84^(1/3))*SIN(('OddsRatio_working_3-way'!Y84+4*PI())/3)</f>
        <v>0.48208826736241595</v>
      </c>
      <c r="AL84" s="11">
        <f>'OddsRatio_working_3-way'!Z84+'OddsRatio_working_3-way'!AF84</f>
        <v>1.0348493853003444</v>
      </c>
      <c r="AM84" s="11">
        <f>'OddsRatio_working_3-way'!AA84+'OddsRatio_working_3-way'!AG84</f>
        <v>-0.63515336030876246</v>
      </c>
      <c r="AN84" s="11">
        <f>'OddsRatio_working_3-way'!AB84+'OddsRatio_working_3-way'!AH84</f>
        <v>-0.39969602499158208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1.0348493853003444</v>
      </c>
      <c r="AS84" s="11">
        <f>IF(('OddsRatio_working_3-way'!X84=0),IF(Q84&gt;0,-Q84^(1/3),(-Q84)^(1/3)),'OddsRatio_working_3-way'!AM84-'OddsRatio_working_3-way'!R84/3)</f>
        <v>-0.63515336030876246</v>
      </c>
      <c r="AT84" s="11">
        <f>IF(('OddsRatio_working_3-way'!X84=0),IF(Q84&gt;0,-Q84^(1/3),(-Q84)^(1/3)),'OddsRatio_working_3-way'!AN84-'OddsRatio_working_3-way'!R84/3)</f>
        <v>-0.39969602499158208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1.19</v>
      </c>
      <c r="B85" s="4">
        <f>IF('True_Odds_Calculator_3-way'!B86="","",'True_Odds_Calculator_3-way'!B86)</f>
        <v>8.3800000000000008</v>
      </c>
      <c r="C85" s="4">
        <f>IF('True_Odds_Calculator_3-way'!C86="","",'True_Odds_Calculator_3-way'!C86)</f>
        <v>14.69</v>
      </c>
      <c r="D85" s="9">
        <f t="shared" si="26"/>
        <v>0.82757240534245224</v>
      </c>
      <c r="E85" s="9">
        <f t="shared" si="27"/>
        <v>0.10997606050419929</v>
      </c>
      <c r="F85" s="9">
        <f t="shared" si="28"/>
        <v>6.2451534153348282E-2</v>
      </c>
      <c r="G85" s="9">
        <f t="shared" si="29"/>
        <v>1.0965972889306579</v>
      </c>
      <c r="H85" s="9">
        <f t="shared" si="30"/>
        <v>1.2083534848968249</v>
      </c>
      <c r="I85" s="9">
        <f t="shared" si="31"/>
        <v>9.0928879923082562</v>
      </c>
      <c r="J85" s="9">
        <f t="shared" si="32"/>
        <v>16.012416885460706</v>
      </c>
      <c r="K85" s="11">
        <f t="shared" si="33"/>
        <v>0.84033613445378152</v>
      </c>
      <c r="L85" s="11">
        <f t="shared" si="34"/>
        <v>0.11933174224343675</v>
      </c>
      <c r="M85" s="11">
        <f t="shared" si="35"/>
        <v>6.8073519400953034E-2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-0.13103901958404185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0.1451277574120316</v>
      </c>
      <c r="Q85" s="11">
        <f>2*'OddsRatio_working_3-way'!K85*'OddsRatio_working_3-way'!L85*'OddsRatio_working_3-way'!M85</f>
        <v>1.3652658270181712E-2</v>
      </c>
      <c r="R85" s="11">
        <f t="shared" si="36"/>
        <v>0</v>
      </c>
      <c r="S85" s="11">
        <f t="shared" si="37"/>
        <v>-1.1075155924755218</v>
      </c>
      <c r="T85" s="11">
        <f t="shared" si="38"/>
        <v>-0.10418773212375557</v>
      </c>
      <c r="U85" s="11">
        <f>'OddsRatio_working_3-way'!S85-'OddsRatio_working_3-way'!R85^2/3</f>
        <v>-1.1075155924755218</v>
      </c>
      <c r="V85" s="11">
        <f>'OddsRatio_working_3-way'!S85*'OddsRatio_working_3-way'!R85/3-2*'OddsRatio_working_3-way'!R85^3/27-'OddsRatio_working_3-way'!T85</f>
        <v>0.10418773212375557</v>
      </c>
      <c r="W85" s="11">
        <f>'OddsRatio_working_3-way'!V85^2+4*'OddsRatio_working_3-way'!U85^3/27</f>
        <v>-0.19039949763456784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0.22430703352751744</v>
      </c>
      <c r="Y85" s="11">
        <f>IF('OddsRatio_working_3-way'!W85&gt;=0,IF('OddsRatio_working_3-way'!V85+SQRT('OddsRatio_working_3-way'!W85)&gt;0,0,PI()),ACOS('OddsRatio_working_3-way'!V85/(2*'OddsRatio_working_3-way'!X85)))</f>
        <v>1.336412638666852</v>
      </c>
      <c r="Z85" s="11">
        <f>'OddsRatio_working_3-way'!X85^(1/3)*COS('OddsRatio_working_3-way'!Y85/3)</f>
        <v>0.54829864446532894</v>
      </c>
      <c r="AA85" s="11">
        <f>'OddsRatio_working_3-way'!X85^(1/3)*COS(('OddsRatio_working_3-way'!Y85+2*PI())/3)</f>
        <v>-0.50087679184539691</v>
      </c>
      <c r="AB85" s="11">
        <f>'OddsRatio_working_3-way'!X85^(1/3)*COS(('OddsRatio_working_3-way'!Y85+4*PI())/3)</f>
        <v>-4.7421852619931953E-2</v>
      </c>
      <c r="AC85" s="11">
        <f>'OddsRatio_working_3-way'!X85^(1/3)*SIN('OddsRatio_working_3-way'!Y85/3)</f>
        <v>0.2618023312271876</v>
      </c>
      <c r="AD85" s="11">
        <f>'OddsRatio_working_3-way'!X85^(1/3)*SIN(('OddsRatio_working_3-way'!Y85+2*PI())/3)</f>
        <v>0.34393938935395313</v>
      </c>
      <c r="AE85" s="11">
        <f>'OddsRatio_working_3-way'!X85^(1/3)*SIN(('OddsRatio_working_3-way'!Y85+4*PI())/3)</f>
        <v>-0.60574172058114073</v>
      </c>
      <c r="AF85" s="11">
        <f>-'OddsRatio_working_3-way'!U85/(3*'OddsRatio_working_3-way'!X85^(1/3))*COS(('OddsRatio_working_3-way'!Y85)/3)</f>
        <v>0.54829864446532894</v>
      </c>
      <c r="AG85" s="11">
        <f>-'OddsRatio_working_3-way'!U85/(3*'OddsRatio_working_3-way'!X85^(1/3))*COS(('OddsRatio_working_3-way'!Y85+2*PI())/3)</f>
        <v>-0.50087679184539691</v>
      </c>
      <c r="AH85" s="11">
        <f>-'OddsRatio_working_3-way'!U85/(3*'OddsRatio_working_3-way'!X85^(1/3))*COS(('OddsRatio_working_3-way'!Y85+4*PI())/3)</f>
        <v>-4.7421852619931953E-2</v>
      </c>
      <c r="AI85" s="11">
        <f>'OddsRatio_working_3-way'!U85/(3*'OddsRatio_working_3-way'!X85^(1/3))*SIN(('OddsRatio_working_3-way'!Y85)/3)</f>
        <v>-0.2618023312271876</v>
      </c>
      <c r="AJ85" s="11">
        <f>'OddsRatio_working_3-way'!U85/(3*'OddsRatio_working_3-way'!X85^(1/3))*SIN(('OddsRatio_working_3-way'!Y85+2*PI())/3)</f>
        <v>-0.34393938935395313</v>
      </c>
      <c r="AK85" s="11">
        <f>'OddsRatio_working_3-way'!U85/(3*'OddsRatio_working_3-way'!X85^(1/3))*SIN(('OddsRatio_working_3-way'!Y85+4*PI())/3)</f>
        <v>0.60574172058114073</v>
      </c>
      <c r="AL85" s="11">
        <f>'OddsRatio_working_3-way'!Z85+'OddsRatio_working_3-way'!AF85</f>
        <v>1.0965972889306579</v>
      </c>
      <c r="AM85" s="11">
        <f>'OddsRatio_working_3-way'!AA85+'OddsRatio_working_3-way'!AG85</f>
        <v>-1.0017535836907938</v>
      </c>
      <c r="AN85" s="11">
        <f>'OddsRatio_working_3-way'!AB85+'OddsRatio_working_3-way'!AH85</f>
        <v>-9.4843705239863907E-2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1.0965972889306579</v>
      </c>
      <c r="AS85" s="11">
        <f>IF(('OddsRatio_working_3-way'!X85=0),IF(Q85&gt;0,-Q85^(1/3),(-Q85)^(1/3)),'OddsRatio_working_3-way'!AM85-'OddsRatio_working_3-way'!R85/3)</f>
        <v>-1.0017535836907938</v>
      </c>
      <c r="AT85" s="11">
        <f>IF(('OddsRatio_working_3-way'!X85=0),IF(Q85&gt;0,-Q85^(1/3),(-Q85)^(1/3)),'OddsRatio_working_3-way'!AN85-'OddsRatio_working_3-way'!R85/3)</f>
        <v>-9.4843705239863907E-2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2.76</v>
      </c>
      <c r="B86" s="4">
        <f>IF('True_Odds_Calculator_3-way'!B87="","",'True_Odds_Calculator_3-way'!B87)</f>
        <v>2.85</v>
      </c>
      <c r="C86" s="4">
        <f>IF('True_Odds_Calculator_3-way'!C87="","",'True_Odds_Calculator_3-way'!C87)</f>
        <v>3.02</v>
      </c>
      <c r="D86" s="9">
        <f t="shared" si="26"/>
        <v>0.34725223470678568</v>
      </c>
      <c r="E86" s="9">
        <f t="shared" si="27"/>
        <v>0.33603565127575219</v>
      </c>
      <c r="F86" s="9">
        <f t="shared" si="28"/>
        <v>0.31671211401746235</v>
      </c>
      <c r="G86" s="9">
        <f t="shared" si="29"/>
        <v>1.0680403897517956</v>
      </c>
      <c r="H86" s="9">
        <f t="shared" si="30"/>
        <v>2.8797510859631594</v>
      </c>
      <c r="I86" s="9">
        <f t="shared" si="31"/>
        <v>2.9758747210408218</v>
      </c>
      <c r="J86" s="9">
        <f t="shared" si="32"/>
        <v>3.1574415872986266</v>
      </c>
      <c r="K86" s="11">
        <f t="shared" si="33"/>
        <v>0.3623188405797102</v>
      </c>
      <c r="L86" s="11">
        <f t="shared" si="34"/>
        <v>0.35087719298245612</v>
      </c>
      <c r="M86" s="11">
        <f t="shared" si="35"/>
        <v>0.33112582781456956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-0.27686934968672294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0.23699954368116283</v>
      </c>
      <c r="Q86" s="11">
        <f>2*'OddsRatio_working_3-way'!K86*'OddsRatio_working_3-way'!L86*'OddsRatio_working_3-way'!M86</f>
        <v>8.4191667382295859E-2</v>
      </c>
      <c r="R86" s="11">
        <f t="shared" si="36"/>
        <v>0</v>
      </c>
      <c r="S86" s="11">
        <f t="shared" si="37"/>
        <v>-0.85599776193835575</v>
      </c>
      <c r="T86" s="11">
        <f t="shared" si="38"/>
        <v>-0.30408446250030402</v>
      </c>
      <c r="U86" s="11">
        <f>'OddsRatio_working_3-way'!S86-'OddsRatio_working_3-way'!R86^2/3</f>
        <v>-0.85599776193835575</v>
      </c>
      <c r="V86" s="11">
        <f>'OddsRatio_working_3-way'!S86*'OddsRatio_working_3-way'!R86/3-2*'OddsRatio_working_3-way'!R86^3/27-'OddsRatio_working_3-way'!T86</f>
        <v>0.30408446250030402</v>
      </c>
      <c r="W86" s="11">
        <f>'OddsRatio_working_3-way'!V86^2+4*'OddsRatio_working_3-way'!U86^3/27</f>
        <v>-4.5369096780520368E-4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0.15241477233351103</v>
      </c>
      <c r="Y86" s="11">
        <f>IF('OddsRatio_working_3-way'!W86&gt;=0,IF('OddsRatio_working_3-way'!V86+SQRT('OddsRatio_working_3-way'!W86)&gt;0,0,PI()),ACOS('OddsRatio_working_3-way'!V86/(2*'OddsRatio_working_3-way'!X86)))</f>
        <v>6.9932177931650186E-2</v>
      </c>
      <c r="Z86" s="11">
        <f>'OddsRatio_working_3-way'!X86^(1/3)*COS('OddsRatio_working_3-way'!Y86/3)</f>
        <v>0.53402019487589791</v>
      </c>
      <c r="AA86" s="11">
        <f>'OddsRatio_working_3-way'!X86^(1/3)*COS(('OddsRatio_working_3-way'!Y86+2*PI())/3)</f>
        <v>-0.27779267983364681</v>
      </c>
      <c r="AB86" s="11">
        <f>'OddsRatio_working_3-way'!X86^(1/3)*COS(('OddsRatio_working_3-way'!Y86+4*PI())/3)</f>
        <v>-0.25622751504225144</v>
      </c>
      <c r="AC86" s="11">
        <f>'OddsRatio_working_3-way'!X86^(1/3)*SIN('OddsRatio_working_3-way'!Y86/3)</f>
        <v>1.2450653697430926E-2</v>
      </c>
      <c r="AD86" s="11">
        <f>'OddsRatio_working_3-way'!X86^(1/3)*SIN(('OddsRatio_working_3-way'!Y86+2*PI())/3)</f>
        <v>0.45624972804772862</v>
      </c>
      <c r="AE86" s="11">
        <f>'OddsRatio_working_3-way'!X86^(1/3)*SIN(('OddsRatio_working_3-way'!Y86+4*PI())/3)</f>
        <v>-0.46870038174515932</v>
      </c>
      <c r="AF86" s="11">
        <f>-'OddsRatio_working_3-way'!U86/(3*'OddsRatio_working_3-way'!X86^(1/3))*COS(('OddsRatio_working_3-way'!Y86)/3)</f>
        <v>0.5340201948758978</v>
      </c>
      <c r="AG86" s="11">
        <f>-'OddsRatio_working_3-way'!U86/(3*'OddsRatio_working_3-way'!X86^(1/3))*COS(('OddsRatio_working_3-way'!Y86+2*PI())/3)</f>
        <v>-0.27779267983364675</v>
      </c>
      <c r="AH86" s="11">
        <f>-'OddsRatio_working_3-way'!U86/(3*'OddsRatio_working_3-way'!X86^(1/3))*COS(('OddsRatio_working_3-way'!Y86+4*PI())/3)</f>
        <v>-0.25622751504225139</v>
      </c>
      <c r="AI86" s="11">
        <f>'OddsRatio_working_3-way'!U86/(3*'OddsRatio_working_3-way'!X86^(1/3))*SIN(('OddsRatio_working_3-way'!Y86)/3)</f>
        <v>-1.2450653697430925E-2</v>
      </c>
      <c r="AJ86" s="11">
        <f>'OddsRatio_working_3-way'!U86/(3*'OddsRatio_working_3-way'!X86^(1/3))*SIN(('OddsRatio_working_3-way'!Y86+2*PI())/3)</f>
        <v>-0.45624972804772856</v>
      </c>
      <c r="AK86" s="11">
        <f>'OddsRatio_working_3-way'!U86/(3*'OddsRatio_working_3-way'!X86^(1/3))*SIN(('OddsRatio_working_3-way'!Y86+4*PI())/3)</f>
        <v>0.46870038174515927</v>
      </c>
      <c r="AL86" s="11">
        <f>'OddsRatio_working_3-way'!Z86+'OddsRatio_working_3-way'!AF86</f>
        <v>1.0680403897517956</v>
      </c>
      <c r="AM86" s="11">
        <f>'OddsRatio_working_3-way'!AA86+'OddsRatio_working_3-way'!AG86</f>
        <v>-0.5555853596672935</v>
      </c>
      <c r="AN86" s="11">
        <f>'OddsRatio_working_3-way'!AB86+'OddsRatio_working_3-way'!AH86</f>
        <v>-0.51245503008450277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1.0680403897517956</v>
      </c>
      <c r="AS86" s="11">
        <f>IF(('OddsRatio_working_3-way'!X86=0),IF(Q86&gt;0,-Q86^(1/3),(-Q86)^(1/3)),'OddsRatio_working_3-way'!AM86-'OddsRatio_working_3-way'!R86/3)</f>
        <v>-0.5555853596672935</v>
      </c>
      <c r="AT86" s="11">
        <f>IF(('OddsRatio_working_3-way'!X86=0),IF(Q86&gt;0,-Q86^(1/3),(-Q86)^(1/3)),'OddsRatio_working_3-way'!AN86-'OddsRatio_working_3-way'!R86/3)</f>
        <v>-0.51245503008450277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1.78</v>
      </c>
      <c r="B87" s="4">
        <f>IF('True_Odds_Calculator_3-way'!B88="","",'True_Odds_Calculator_3-way'!B88)</f>
        <v>3.19</v>
      </c>
      <c r="C87" s="4">
        <f>IF('True_Odds_Calculator_3-way'!C88="","",'True_Odds_Calculator_3-way'!C88)</f>
        <v>5.78</v>
      </c>
      <c r="D87" s="9">
        <f t="shared" si="26"/>
        <v>0.54184732226176058</v>
      </c>
      <c r="E87" s="9">
        <f t="shared" si="27"/>
        <v>0.29638310770918064</v>
      </c>
      <c r="F87" s="9">
        <f t="shared" si="28"/>
        <v>0.16176957002905867</v>
      </c>
      <c r="G87" s="9">
        <f t="shared" si="29"/>
        <v>1.0840234946953988</v>
      </c>
      <c r="H87" s="9">
        <f t="shared" si="30"/>
        <v>1.8455383258624112</v>
      </c>
      <c r="I87" s="9">
        <f t="shared" si="31"/>
        <v>3.3740114533829231</v>
      </c>
      <c r="J87" s="9">
        <f t="shared" si="32"/>
        <v>6.1816323046440065</v>
      </c>
      <c r="K87" s="11">
        <f t="shared" si="33"/>
        <v>0.5617977528089888</v>
      </c>
      <c r="L87" s="11">
        <f t="shared" si="34"/>
        <v>0.31347962382445144</v>
      </c>
      <c r="M87" s="11">
        <f t="shared" si="35"/>
        <v>0.17301038062283736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-0.24878723324646346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0.23613653091243525</v>
      </c>
      <c r="Q87" s="11">
        <f>2*'OddsRatio_working_3-way'!K87*'OddsRatio_working_3-way'!L87*'OddsRatio_working_3-way'!M87</f>
        <v>6.0938459590305867E-2</v>
      </c>
      <c r="R87" s="11">
        <f t="shared" si="36"/>
        <v>0</v>
      </c>
      <c r="S87" s="11">
        <f t="shared" si="37"/>
        <v>-0.94915051641136394</v>
      </c>
      <c r="T87" s="11">
        <f t="shared" si="38"/>
        <v>-0.24494206875131971</v>
      </c>
      <c r="U87" s="11">
        <f>'OddsRatio_working_3-way'!S87-'OddsRatio_working_3-way'!R87^2/3</f>
        <v>-0.94915051641136394</v>
      </c>
      <c r="V87" s="11">
        <f>'OddsRatio_working_3-way'!S87*'OddsRatio_working_3-way'!R87/3-2*'OddsRatio_working_3-way'!R87^3/27-'OddsRatio_working_3-way'!T87</f>
        <v>0.24494206875131971</v>
      </c>
      <c r="W87" s="11">
        <f>'OddsRatio_working_3-way'!V87^2+4*'OddsRatio_working_3-way'!U87^3/27</f>
        <v>-6.6681468762417609E-2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0.17795932527307598</v>
      </c>
      <c r="Y87" s="11">
        <f>IF('OddsRatio_working_3-way'!W87&gt;=0,IF('OddsRatio_working_3-way'!V87+SQRT('OddsRatio_working_3-way'!W87)&gt;0,0,PI()),ACOS('OddsRatio_working_3-way'!V87/(2*'OddsRatio_working_3-way'!X87)))</f>
        <v>0.81179561855519589</v>
      </c>
      <c r="Z87" s="11">
        <f>'OddsRatio_working_3-way'!X87^(1/3)*COS('OddsRatio_working_3-way'!Y87/3)</f>
        <v>0.54201174734769941</v>
      </c>
      <c r="AA87" s="11">
        <f>'OddsRatio_working_3-way'!X87^(1/3)*COS(('OddsRatio_working_3-way'!Y87+2*PI())/3)</f>
        <v>-0.4012175413755622</v>
      </c>
      <c r="AB87" s="11">
        <f>'OddsRatio_working_3-way'!X87^(1/3)*COS(('OddsRatio_working_3-way'!Y87+4*PI())/3)</f>
        <v>-0.14079420597213693</v>
      </c>
      <c r="AC87" s="11">
        <f>'OddsRatio_working_3-way'!X87^(1/3)*SIN('OddsRatio_working_3-way'!Y87/3)</f>
        <v>0.15035548279842775</v>
      </c>
      <c r="AD87" s="11">
        <f>'OddsRatio_working_3-way'!X87^(1/3)*SIN(('OddsRatio_working_3-way'!Y87+2*PI())/3)</f>
        <v>0.39421820095348681</v>
      </c>
      <c r="AE87" s="11">
        <f>'OddsRatio_working_3-way'!X87^(1/3)*SIN(('OddsRatio_working_3-way'!Y87+4*PI())/3)</f>
        <v>-0.54457368375191439</v>
      </c>
      <c r="AF87" s="11">
        <f>-'OddsRatio_working_3-way'!U87/(3*'OddsRatio_working_3-way'!X87^(1/3))*COS(('OddsRatio_working_3-way'!Y87)/3)</f>
        <v>0.54201174734769941</v>
      </c>
      <c r="AG87" s="11">
        <f>-'OddsRatio_working_3-way'!U87/(3*'OddsRatio_working_3-way'!X87^(1/3))*COS(('OddsRatio_working_3-way'!Y87+2*PI())/3)</f>
        <v>-0.4012175413755622</v>
      </c>
      <c r="AH87" s="11">
        <f>-'OddsRatio_working_3-way'!U87/(3*'OddsRatio_working_3-way'!X87^(1/3))*COS(('OddsRatio_working_3-way'!Y87+4*PI())/3)</f>
        <v>-0.14079420597213693</v>
      </c>
      <c r="AI87" s="11">
        <f>'OddsRatio_working_3-way'!U87/(3*'OddsRatio_working_3-way'!X87^(1/3))*SIN(('OddsRatio_working_3-way'!Y87)/3)</f>
        <v>-0.15035548279842775</v>
      </c>
      <c r="AJ87" s="11">
        <f>'OddsRatio_working_3-way'!U87/(3*'OddsRatio_working_3-way'!X87^(1/3))*SIN(('OddsRatio_working_3-way'!Y87+2*PI())/3)</f>
        <v>-0.39421820095348681</v>
      </c>
      <c r="AK87" s="11">
        <f>'OddsRatio_working_3-way'!U87/(3*'OddsRatio_working_3-way'!X87^(1/3))*SIN(('OddsRatio_working_3-way'!Y87+4*PI())/3)</f>
        <v>0.54457368375191439</v>
      </c>
      <c r="AL87" s="11">
        <f>'OddsRatio_working_3-way'!Z87+'OddsRatio_working_3-way'!AF87</f>
        <v>1.0840234946953988</v>
      </c>
      <c r="AM87" s="11">
        <f>'OddsRatio_working_3-way'!AA87+'OddsRatio_working_3-way'!AG87</f>
        <v>-0.80243508275112441</v>
      </c>
      <c r="AN87" s="11">
        <f>'OddsRatio_working_3-way'!AB87+'OddsRatio_working_3-way'!AH87</f>
        <v>-0.28158841194427386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1.0840234946953988</v>
      </c>
      <c r="AS87" s="11">
        <f>IF(('OddsRatio_working_3-way'!X87=0),IF(Q87&gt;0,-Q87^(1/3),(-Q87)^(1/3)),'OddsRatio_working_3-way'!AM87-'OddsRatio_working_3-way'!R87/3)</f>
        <v>-0.80243508275112441</v>
      </c>
      <c r="AT87" s="11">
        <f>IF(('OddsRatio_working_3-way'!X87=0),IF(Q87&gt;0,-Q87^(1/3),(-Q87)^(1/3)),'OddsRatio_working_3-way'!AN87-'OddsRatio_working_3-way'!R87/3)</f>
        <v>-0.28158841194427386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2.14</v>
      </c>
      <c r="B88" s="4">
        <f>IF('True_Odds_Calculator_3-way'!B89="","",'True_Odds_Calculator_3-way'!B89)</f>
        <v>3.35</v>
      </c>
      <c r="C88" s="4">
        <f>IF('True_Odds_Calculator_3-way'!C89="","",'True_Odds_Calculator_3-way'!C89)</f>
        <v>3.58</v>
      </c>
      <c r="D88" s="9">
        <f t="shared" si="26"/>
        <v>0.45013035934158008</v>
      </c>
      <c r="E88" s="9">
        <f t="shared" si="27"/>
        <v>0.28423896096704676</v>
      </c>
      <c r="F88" s="9">
        <f t="shared" si="28"/>
        <v>0.26563067969137311</v>
      </c>
      <c r="G88" s="9">
        <f t="shared" si="29"/>
        <v>1.0715602270346354</v>
      </c>
      <c r="H88" s="9">
        <f t="shared" si="30"/>
        <v>2.2215786588194844</v>
      </c>
      <c r="I88" s="9">
        <f t="shared" si="31"/>
        <v>3.5181665335313936</v>
      </c>
      <c r="J88" s="9">
        <f t="shared" si="32"/>
        <v>3.7646253857493592</v>
      </c>
      <c r="K88" s="11">
        <f t="shared" si="33"/>
        <v>0.46728971962616822</v>
      </c>
      <c r="L88" s="11">
        <f t="shared" si="34"/>
        <v>0.29850746268656714</v>
      </c>
      <c r="M88" s="11">
        <f t="shared" si="35"/>
        <v>0.27932960893854747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-0.26930896605574428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0.23650867990751617</v>
      </c>
      <c r="Q88" s="11">
        <f>2*'OddsRatio_working_3-way'!K88*'OddsRatio_working_3-way'!L88*'OddsRatio_working_3-way'!M88</f>
        <v>7.7927077399511074E-2</v>
      </c>
      <c r="R88" s="11">
        <f t="shared" si="36"/>
        <v>0</v>
      </c>
      <c r="S88" s="11">
        <f t="shared" si="37"/>
        <v>-0.87820574031152465</v>
      </c>
      <c r="T88" s="11">
        <f t="shared" si="38"/>
        <v>-0.28935938725256161</v>
      </c>
      <c r="U88" s="11">
        <f>'OddsRatio_working_3-way'!S88-'OddsRatio_working_3-way'!R88^2/3</f>
        <v>-0.87820574031152465</v>
      </c>
      <c r="V88" s="11">
        <f>'OddsRatio_working_3-way'!S88*'OddsRatio_working_3-way'!R88/3-2*'OddsRatio_working_3-way'!R88^3/27-'OddsRatio_working_3-way'!T88</f>
        <v>0.28935938725256161</v>
      </c>
      <c r="W88" s="11">
        <f>'OddsRatio_working_3-way'!V88^2+4*'OddsRatio_working_3-way'!U88^3/27</f>
        <v>-1.6613673786069871E-2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0.15838444429397713</v>
      </c>
      <c r="Y88" s="11">
        <f>IF('OddsRatio_working_3-way'!W88&gt;=0,IF('OddsRatio_working_3-way'!V88+SQRT('OddsRatio_working_3-way'!W88)&gt;0,0,PI()),ACOS('OddsRatio_working_3-way'!V88/(2*'OddsRatio_working_3-way'!X88)))</f>
        <v>0.419060540171315</v>
      </c>
      <c r="Z88" s="11">
        <f>'OddsRatio_working_3-way'!X88^(1/3)*COS('OddsRatio_working_3-way'!Y88/3)</f>
        <v>0.5357801135173178</v>
      </c>
      <c r="AA88" s="11">
        <f>'OddsRatio_working_3-way'!X88^(1/3)*COS(('OddsRatio_working_3-way'!Y88+2*PI())/3)</f>
        <v>-0.33312951987270306</v>
      </c>
      <c r="AB88" s="11">
        <f>'OddsRatio_working_3-way'!X88^(1/3)*COS(('OddsRatio_working_3-way'!Y88+4*PI())/3)</f>
        <v>-0.20265059364461466</v>
      </c>
      <c r="AC88" s="11">
        <f>'OddsRatio_working_3-way'!X88^(1/3)*SIN('OddsRatio_working_3-way'!Y88/3)</f>
        <v>7.5332043181360178E-2</v>
      </c>
      <c r="AD88" s="11">
        <f>'OddsRatio_working_3-way'!X88^(1/3)*SIN(('OddsRatio_working_3-way'!Y88+2*PI())/3)</f>
        <v>0.42633316755782746</v>
      </c>
      <c r="AE88" s="11">
        <f>'OddsRatio_working_3-way'!X88^(1/3)*SIN(('OddsRatio_working_3-way'!Y88+4*PI())/3)</f>
        <v>-0.50166521073918768</v>
      </c>
      <c r="AF88" s="11">
        <f>-'OddsRatio_working_3-way'!U88/(3*'OddsRatio_working_3-way'!X88^(1/3))*COS(('OddsRatio_working_3-way'!Y88)/3)</f>
        <v>0.53578011351731769</v>
      </c>
      <c r="AG88" s="11">
        <f>-'OddsRatio_working_3-way'!U88/(3*'OddsRatio_working_3-way'!X88^(1/3))*COS(('OddsRatio_working_3-way'!Y88+2*PI())/3)</f>
        <v>-0.33312951987270295</v>
      </c>
      <c r="AH88" s="11">
        <f>-'OddsRatio_working_3-way'!U88/(3*'OddsRatio_working_3-way'!X88^(1/3))*COS(('OddsRatio_working_3-way'!Y88+4*PI())/3)</f>
        <v>-0.20265059364461463</v>
      </c>
      <c r="AI88" s="11">
        <f>'OddsRatio_working_3-way'!U88/(3*'OddsRatio_working_3-way'!X88^(1/3))*SIN(('OddsRatio_working_3-way'!Y88)/3)</f>
        <v>-7.5332043181360164E-2</v>
      </c>
      <c r="AJ88" s="11">
        <f>'OddsRatio_working_3-way'!U88/(3*'OddsRatio_working_3-way'!X88^(1/3))*SIN(('OddsRatio_working_3-way'!Y88+2*PI())/3)</f>
        <v>-0.42633316755782741</v>
      </c>
      <c r="AK88" s="11">
        <f>'OddsRatio_working_3-way'!U88/(3*'OddsRatio_working_3-way'!X88^(1/3))*SIN(('OddsRatio_working_3-way'!Y88+4*PI())/3)</f>
        <v>0.50166521073918757</v>
      </c>
      <c r="AL88" s="11">
        <f>'OddsRatio_working_3-way'!Z88+'OddsRatio_working_3-way'!AF88</f>
        <v>1.0715602270346354</v>
      </c>
      <c r="AM88" s="11">
        <f>'OddsRatio_working_3-way'!AA88+'OddsRatio_working_3-way'!AG88</f>
        <v>-0.66625903974540601</v>
      </c>
      <c r="AN88" s="11">
        <f>'OddsRatio_working_3-way'!AB88+'OddsRatio_working_3-way'!AH88</f>
        <v>-0.40530118728922926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1.0715602270346354</v>
      </c>
      <c r="AS88" s="11">
        <f>IF(('OddsRatio_working_3-way'!X88=0),IF(Q88&gt;0,-Q88^(1/3),(-Q88)^(1/3)),'OddsRatio_working_3-way'!AM88-'OddsRatio_working_3-way'!R88/3)</f>
        <v>-0.66625903974540601</v>
      </c>
      <c r="AT88" s="11">
        <f>IF(('OddsRatio_working_3-way'!X88=0),IF(Q88&gt;0,-Q88^(1/3),(-Q88)^(1/3)),'OddsRatio_working_3-way'!AN88-'OddsRatio_working_3-way'!R88/3)</f>
        <v>-0.40530118728922926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1.6</v>
      </c>
      <c r="B89" s="4">
        <f>IF('True_Odds_Calculator_3-way'!B90="","",'True_Odds_Calculator_3-way'!B90)</f>
        <v>3.85</v>
      </c>
      <c r="C89" s="4">
        <f>IF('True_Odds_Calculator_3-way'!C90="","",'True_Odds_Calculator_3-way'!C90)</f>
        <v>6.08</v>
      </c>
      <c r="D89" s="9">
        <f t="shared" si="26"/>
        <v>0.60412684479520551</v>
      </c>
      <c r="E89" s="9">
        <f t="shared" si="27"/>
        <v>0.24315593814471595</v>
      </c>
      <c r="F89" s="9">
        <f t="shared" si="28"/>
        <v>0.15271721706007862</v>
      </c>
      <c r="G89" s="9">
        <f t="shared" si="29"/>
        <v>1.0921358613548353</v>
      </c>
      <c r="H89" s="9">
        <f t="shared" si="30"/>
        <v>1.6552815168129014</v>
      </c>
      <c r="I89" s="9">
        <f t="shared" si="31"/>
        <v>4.1125872048612813</v>
      </c>
      <c r="J89" s="9">
        <f t="shared" si="32"/>
        <v>6.5480501756825635</v>
      </c>
      <c r="K89" s="11">
        <f t="shared" si="33"/>
        <v>0.625</v>
      </c>
      <c r="L89" s="11">
        <f t="shared" si="34"/>
        <v>0.25974025974025972</v>
      </c>
      <c r="M89" s="11">
        <f t="shared" si="35"/>
        <v>0.16447368421052633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-0.23193993506493527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0.22775333219412169</v>
      </c>
      <c r="Q89" s="11">
        <f>2*'OddsRatio_working_3-way'!K89*'OddsRatio_working_3-way'!L89*'OddsRatio_working_3-way'!M89</f>
        <v>5.3400546821599455E-2</v>
      </c>
      <c r="R89" s="11">
        <f t="shared" si="36"/>
        <v>0</v>
      </c>
      <c r="S89" s="11">
        <f t="shared" si="37"/>
        <v>-0.9819496247179621</v>
      </c>
      <c r="T89" s="11">
        <f t="shared" si="38"/>
        <v>-0.23023437859741197</v>
      </c>
      <c r="U89" s="11">
        <f>'OddsRatio_working_3-way'!S89-'OddsRatio_working_3-way'!R89^2/3</f>
        <v>-0.9819496247179621</v>
      </c>
      <c r="V89" s="11">
        <f>'OddsRatio_working_3-way'!S89*'OddsRatio_working_3-way'!R89/3-2*'OddsRatio_working_3-way'!R89^3/27-'OddsRatio_working_3-way'!T89</f>
        <v>0.23023437859741197</v>
      </c>
      <c r="W89" s="11">
        <f>'OddsRatio_working_3-way'!V89^2+4*'OddsRatio_working_3-way'!U89^3/27</f>
        <v>-8.7261825903777263E-2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0.18726298018556264</v>
      </c>
      <c r="Y89" s="11">
        <f>IF('OddsRatio_working_3-way'!W89&gt;=0,IF('OddsRatio_working_3-way'!V89+SQRT('OddsRatio_working_3-way'!W89)&gt;0,0,PI()),ACOS('OddsRatio_working_3-way'!V89/(2*'OddsRatio_working_3-way'!X89)))</f>
        <v>0.9087458362928803</v>
      </c>
      <c r="Z89" s="11">
        <f>'OddsRatio_working_3-way'!X89^(1/3)*COS('OddsRatio_working_3-way'!Y89/3)</f>
        <v>0.54606793067741766</v>
      </c>
      <c r="AA89" s="11">
        <f>'OddsRatio_working_3-way'!X89^(1/3)*COS(('OddsRatio_working_3-way'!Y89+2*PI())/3)</f>
        <v>-0.42083372005350111</v>
      </c>
      <c r="AB89" s="11">
        <f>'OddsRatio_working_3-way'!X89^(1/3)*COS(('OddsRatio_working_3-way'!Y89+4*PI())/3)</f>
        <v>-0.12523421062391646</v>
      </c>
      <c r="AC89" s="11">
        <f>'OddsRatio_working_3-way'!X89^(1/3)*SIN('OddsRatio_working_3-way'!Y89/3)</f>
        <v>0.17066445634149208</v>
      </c>
      <c r="AD89" s="11">
        <f>'OddsRatio_working_3-way'!X89^(1/3)*SIN(('OddsRatio_working_3-way'!Y89+2*PI())/3)</f>
        <v>0.38757647198789752</v>
      </c>
      <c r="AE89" s="11">
        <f>'OddsRatio_working_3-way'!X89^(1/3)*SIN(('OddsRatio_working_3-way'!Y89+4*PI())/3)</f>
        <v>-0.55824092832938954</v>
      </c>
      <c r="AF89" s="11">
        <f>-'OddsRatio_working_3-way'!U89/(3*'OddsRatio_working_3-way'!X89^(1/3))*COS(('OddsRatio_working_3-way'!Y89)/3)</f>
        <v>0.54606793067741755</v>
      </c>
      <c r="AG89" s="11">
        <f>-'OddsRatio_working_3-way'!U89/(3*'OddsRatio_working_3-way'!X89^(1/3))*COS(('OddsRatio_working_3-way'!Y89+2*PI())/3)</f>
        <v>-0.42083372005350106</v>
      </c>
      <c r="AH89" s="11">
        <f>-'OddsRatio_working_3-way'!U89/(3*'OddsRatio_working_3-way'!X89^(1/3))*COS(('OddsRatio_working_3-way'!Y89+4*PI())/3)</f>
        <v>-0.12523421062391646</v>
      </c>
      <c r="AI89" s="11">
        <f>'OddsRatio_working_3-way'!U89/(3*'OddsRatio_working_3-way'!X89^(1/3))*SIN(('OddsRatio_working_3-way'!Y89)/3)</f>
        <v>-0.17066445634149202</v>
      </c>
      <c r="AJ89" s="11">
        <f>'OddsRatio_working_3-way'!U89/(3*'OddsRatio_working_3-way'!X89^(1/3))*SIN(('OddsRatio_working_3-way'!Y89+2*PI())/3)</f>
        <v>-0.38757647198789746</v>
      </c>
      <c r="AK89" s="11">
        <f>'OddsRatio_working_3-way'!U89/(3*'OddsRatio_working_3-way'!X89^(1/3))*SIN(('OddsRatio_working_3-way'!Y89+4*PI())/3)</f>
        <v>0.55824092832938943</v>
      </c>
      <c r="AL89" s="11">
        <f>'OddsRatio_working_3-way'!Z89+'OddsRatio_working_3-way'!AF89</f>
        <v>1.0921358613548353</v>
      </c>
      <c r="AM89" s="11">
        <f>'OddsRatio_working_3-way'!AA89+'OddsRatio_working_3-way'!AG89</f>
        <v>-0.84166744010700212</v>
      </c>
      <c r="AN89" s="11">
        <f>'OddsRatio_working_3-way'!AB89+'OddsRatio_working_3-way'!AH89</f>
        <v>-0.25046842124783292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1.0921358613548353</v>
      </c>
      <c r="AS89" s="11">
        <f>IF(('OddsRatio_working_3-way'!X89=0),IF(Q89&gt;0,-Q89^(1/3),(-Q89)^(1/3)),'OddsRatio_working_3-way'!AM89-'OddsRatio_working_3-way'!R89/3)</f>
        <v>-0.84166744010700212</v>
      </c>
      <c r="AT89" s="11">
        <f>IF(('OddsRatio_working_3-way'!X89=0),IF(Q89&gt;0,-Q89^(1/3),(-Q89)^(1/3)),'OddsRatio_working_3-way'!AN89-'OddsRatio_working_3-way'!R89/3)</f>
        <v>-0.25046842124783292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2.44</v>
      </c>
      <c r="B90" s="4">
        <f>IF('True_Odds_Calculator_3-way'!B91="","",'True_Odds_Calculator_3-way'!B91)</f>
        <v>3</v>
      </c>
      <c r="C90" s="4">
        <f>IF('True_Odds_Calculator_3-way'!C91="","",'True_Odds_Calculator_3-way'!C91)</f>
        <v>3.34</v>
      </c>
      <c r="D90" s="9">
        <f t="shared" si="26"/>
        <v>0.39449829610395043</v>
      </c>
      <c r="E90" s="9">
        <f t="shared" si="27"/>
        <v>0.31930955421359769</v>
      </c>
      <c r="F90" s="9">
        <f t="shared" si="28"/>
        <v>0.28619214968245188</v>
      </c>
      <c r="G90" s="9">
        <f t="shared" si="29"/>
        <v>1.0658786071447519</v>
      </c>
      <c r="H90" s="9">
        <f t="shared" si="30"/>
        <v>2.534865194288443</v>
      </c>
      <c r="I90" s="9">
        <f t="shared" si="31"/>
        <v>3.1317572142895038</v>
      </c>
      <c r="J90" s="9">
        <f t="shared" si="32"/>
        <v>3.4941559407187186</v>
      </c>
      <c r="K90" s="11">
        <f t="shared" si="33"/>
        <v>0.4098360655737705</v>
      </c>
      <c r="L90" s="11">
        <f t="shared" si="34"/>
        <v>0.33333333333333331</v>
      </c>
      <c r="M90" s="11">
        <f t="shared" si="35"/>
        <v>0.29940119760479045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-0.27564543045057432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0.23641242105952026</v>
      </c>
      <c r="Q90" s="11">
        <f>2*'OddsRatio_working_3-way'!K90*'OddsRatio_working_3-way'!L90*'OddsRatio_working_3-way'!M90</f>
        <v>8.1803605902948204E-2</v>
      </c>
      <c r="R90" s="11">
        <f t="shared" si="36"/>
        <v>0</v>
      </c>
      <c r="S90" s="11">
        <f t="shared" si="37"/>
        <v>-0.857668566001899</v>
      </c>
      <c r="T90" s="11">
        <f t="shared" si="38"/>
        <v>-0.29677113010446338</v>
      </c>
      <c r="U90" s="11">
        <f>'OddsRatio_working_3-way'!S90-'OddsRatio_working_3-way'!R90^2/3</f>
        <v>-0.857668566001899</v>
      </c>
      <c r="V90" s="11">
        <f>'OddsRatio_working_3-way'!S90*'OddsRatio_working_3-way'!R90/3-2*'OddsRatio_working_3-way'!R90^3/27-'OddsRatio_working_3-way'!T90</f>
        <v>0.29677113010446338</v>
      </c>
      <c r="W90" s="11">
        <f>'OddsRatio_working_3-way'!V90^2+4*'OddsRatio_working_3-way'!U90^3/27</f>
        <v>-5.3931223187840827E-3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0.15286123280794939</v>
      </c>
      <c r="Y90" s="11">
        <f>IF('OddsRatio_working_3-way'!W90&gt;=0,IF('OddsRatio_working_3-way'!V90+SQRT('OddsRatio_working_3-way'!W90)&gt;0,0,PI()),ACOS('OddsRatio_working_3-way'!V90/(2*'OddsRatio_working_3-way'!X90)))</f>
        <v>0.24258314710474305</v>
      </c>
      <c r="Z90" s="11">
        <f>'OddsRatio_working_3-way'!X90^(1/3)*COS('OddsRatio_working_3-way'!Y90/3)</f>
        <v>0.53293930357237596</v>
      </c>
      <c r="AA90" s="11">
        <f>'OddsRatio_working_3-way'!X90^(1/3)*COS(('OddsRatio_working_3-way'!Y90+2*PI())/3)</f>
        <v>-0.3038717310240861</v>
      </c>
      <c r="AB90" s="11">
        <f>'OddsRatio_working_3-way'!X90^(1/3)*COS(('OddsRatio_working_3-way'!Y90+4*PI())/3)</f>
        <v>-0.22906757254828994</v>
      </c>
      <c r="AC90" s="11">
        <f>'OddsRatio_working_3-way'!X90^(1/3)*SIN('OddsRatio_working_3-way'!Y90/3)</f>
        <v>4.3188201032504488E-2</v>
      </c>
      <c r="AD90" s="11">
        <f>'OddsRatio_working_3-way'!X90^(1/3)*SIN(('OddsRatio_working_3-way'!Y90+2*PI())/3)</f>
        <v>0.43994487505261215</v>
      </c>
      <c r="AE90" s="11">
        <f>'OddsRatio_working_3-way'!X90^(1/3)*SIN(('OddsRatio_working_3-way'!Y90+4*PI())/3)</f>
        <v>-0.48313307608511652</v>
      </c>
      <c r="AF90" s="11">
        <f>-'OddsRatio_working_3-way'!U90/(3*'OddsRatio_working_3-way'!X90^(1/3))*COS(('OddsRatio_working_3-way'!Y90)/3)</f>
        <v>0.53293930357237584</v>
      </c>
      <c r="AG90" s="11">
        <f>-'OddsRatio_working_3-way'!U90/(3*'OddsRatio_working_3-way'!X90^(1/3))*COS(('OddsRatio_working_3-way'!Y90+2*PI())/3)</f>
        <v>-0.30387173102408604</v>
      </c>
      <c r="AH90" s="11">
        <f>-'OddsRatio_working_3-way'!U90/(3*'OddsRatio_working_3-way'!X90^(1/3))*COS(('OddsRatio_working_3-way'!Y90+4*PI())/3)</f>
        <v>-0.22906757254828988</v>
      </c>
      <c r="AI90" s="11">
        <f>'OddsRatio_working_3-way'!U90/(3*'OddsRatio_working_3-way'!X90^(1/3))*SIN(('OddsRatio_working_3-way'!Y90)/3)</f>
        <v>-4.3188201032504481E-2</v>
      </c>
      <c r="AJ90" s="11">
        <f>'OddsRatio_working_3-way'!U90/(3*'OddsRatio_working_3-way'!X90^(1/3))*SIN(('OddsRatio_working_3-way'!Y90+2*PI())/3)</f>
        <v>-0.43994487505261204</v>
      </c>
      <c r="AK90" s="11">
        <f>'OddsRatio_working_3-way'!U90/(3*'OddsRatio_working_3-way'!X90^(1/3))*SIN(('OddsRatio_working_3-way'!Y90+4*PI())/3)</f>
        <v>0.48313307608511641</v>
      </c>
      <c r="AL90" s="11">
        <f>'OddsRatio_working_3-way'!Z90+'OddsRatio_working_3-way'!AF90</f>
        <v>1.0658786071447519</v>
      </c>
      <c r="AM90" s="11">
        <f>'OddsRatio_working_3-way'!AA90+'OddsRatio_working_3-way'!AG90</f>
        <v>-0.60774346204817209</v>
      </c>
      <c r="AN90" s="11">
        <f>'OddsRatio_working_3-way'!AB90+'OddsRatio_working_3-way'!AH90</f>
        <v>-0.45813514509657982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1.0658786071447519</v>
      </c>
      <c r="AS90" s="11">
        <f>IF(('OddsRatio_working_3-way'!X90=0),IF(Q90&gt;0,-Q90^(1/3),(-Q90)^(1/3)),'OddsRatio_working_3-way'!AM90-'OddsRatio_working_3-way'!R90/3)</f>
        <v>-0.60774346204817209</v>
      </c>
      <c r="AT90" s="11">
        <f>IF(('OddsRatio_working_3-way'!X90=0),IF(Q90&gt;0,-Q90^(1/3),(-Q90)^(1/3)),'OddsRatio_working_3-way'!AN90-'OddsRatio_working_3-way'!R90/3)</f>
        <v>-0.45813514509657982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3.87</v>
      </c>
      <c r="B91" s="4">
        <f>IF('True_Odds_Calculator_3-way'!B92="","",'True_Odds_Calculator_3-way'!B92)</f>
        <v>3.09</v>
      </c>
      <c r="C91" s="4">
        <f>IF('True_Odds_Calculator_3-way'!C92="","",'True_Odds_Calculator_3-way'!C92)</f>
        <v>2.16</v>
      </c>
      <c r="D91" s="9">
        <f t="shared" si="26"/>
        <v>0.2454077562079762</v>
      </c>
      <c r="E91" s="9">
        <f t="shared" si="27"/>
        <v>0.30872038571168547</v>
      </c>
      <c r="F91" s="9">
        <f t="shared" si="28"/>
        <v>0.44587185808033863</v>
      </c>
      <c r="G91" s="9">
        <f t="shared" si="29"/>
        <v>1.0713765971356743</v>
      </c>
      <c r="H91" s="9">
        <f t="shared" si="30"/>
        <v>4.0748508337793856</v>
      </c>
      <c r="I91" s="9">
        <f t="shared" si="31"/>
        <v>3.2391770880135589</v>
      </c>
      <c r="J91" s="9">
        <f t="shared" si="32"/>
        <v>2.2427968526773823</v>
      </c>
      <c r="K91" s="11">
        <f t="shared" si="33"/>
        <v>0.25839793281653745</v>
      </c>
      <c r="L91" s="11">
        <f t="shared" si="34"/>
        <v>0.3236245954692557</v>
      </c>
      <c r="M91" s="11">
        <f t="shared" si="35"/>
        <v>0.46296296296296291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-0.26937852865869405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0.23693445835389088</v>
      </c>
      <c r="Q91" s="11">
        <f>2*'OddsRatio_working_3-way'!K91*'OddsRatio_working_3-way'!L91*'OddsRatio_working_3-way'!M91</f>
        <v>7.7429561553559109E-2</v>
      </c>
      <c r="R91" s="11">
        <f t="shared" si="36"/>
        <v>0</v>
      </c>
      <c r="S91" s="11">
        <f t="shared" si="37"/>
        <v>-0.87955955336770653</v>
      </c>
      <c r="T91" s="11">
        <f t="shared" si="38"/>
        <v>-0.2874377625384662</v>
      </c>
      <c r="U91" s="11">
        <f>'OddsRatio_working_3-way'!S91-'OddsRatio_working_3-way'!R91^2/3</f>
        <v>-0.87955955336770653</v>
      </c>
      <c r="V91" s="11">
        <f>'OddsRatio_working_3-way'!S91*'OddsRatio_working_3-way'!R91/3-2*'OddsRatio_working_3-way'!R91^3/27-'OddsRatio_working_3-way'!T91</f>
        <v>0.2874377625384662</v>
      </c>
      <c r="W91" s="11">
        <f>'OddsRatio_working_3-way'!V91^2+4*'OddsRatio_working_3-way'!U91^3/27</f>
        <v>-1.8186831398814371E-2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0.15875082577102873</v>
      </c>
      <c r="Y91" s="11">
        <f>IF('OddsRatio_working_3-way'!W91&gt;=0,IF('OddsRatio_working_3-way'!V91+SQRT('OddsRatio_working_3-way'!W91)&gt;0,0,PI()),ACOS('OddsRatio_working_3-way'!V91/(2*'OddsRatio_working_3-way'!X91)))</f>
        <v>0.43868479478740219</v>
      </c>
      <c r="Z91" s="11">
        <f>'OddsRatio_working_3-way'!X91^(1/3)*COS('OddsRatio_working_3-way'!Y91/3)</f>
        <v>0.53568829856783728</v>
      </c>
      <c r="AA91" s="11">
        <f>'OddsRatio_working_3-way'!X91^(1/3)*COS(('OddsRatio_working_3-way'!Y91+2*PI())/3)</f>
        <v>-0.33617001133518276</v>
      </c>
      <c r="AB91" s="11">
        <f>'OddsRatio_working_3-way'!X91^(1/3)*COS(('OddsRatio_working_3-way'!Y91+4*PI())/3)</f>
        <v>-0.19951828723265469</v>
      </c>
      <c r="AC91" s="11">
        <f>'OddsRatio_working_3-way'!X91^(1/3)*SIN('OddsRatio_working_3-way'!Y91/3)</f>
        <v>7.889590969582104E-2</v>
      </c>
      <c r="AD91" s="11">
        <f>'OddsRatio_working_3-way'!X91^(1/3)*SIN(('OddsRatio_working_3-way'!Y91+2*PI())/3)</f>
        <v>0.42447172022189972</v>
      </c>
      <c r="AE91" s="11">
        <f>'OddsRatio_working_3-way'!X91^(1/3)*SIN(('OddsRatio_working_3-way'!Y91+4*PI())/3)</f>
        <v>-0.50336762991772077</v>
      </c>
      <c r="AF91" s="11">
        <f>-'OddsRatio_working_3-way'!U91/(3*'OddsRatio_working_3-way'!X91^(1/3))*COS(('OddsRatio_working_3-way'!Y91)/3)</f>
        <v>0.53568829856783706</v>
      </c>
      <c r="AG91" s="11">
        <f>-'OddsRatio_working_3-way'!U91/(3*'OddsRatio_working_3-way'!X91^(1/3))*COS(('OddsRatio_working_3-way'!Y91+2*PI())/3)</f>
        <v>-0.33617001133518259</v>
      </c>
      <c r="AH91" s="11">
        <f>-'OddsRatio_working_3-way'!U91/(3*'OddsRatio_working_3-way'!X91^(1/3))*COS(('OddsRatio_working_3-way'!Y91+4*PI())/3)</f>
        <v>-0.19951828723265461</v>
      </c>
      <c r="AI91" s="11">
        <f>'OddsRatio_working_3-way'!U91/(3*'OddsRatio_working_3-way'!X91^(1/3))*SIN(('OddsRatio_working_3-way'!Y91)/3)</f>
        <v>-7.8895909695821012E-2</v>
      </c>
      <c r="AJ91" s="11">
        <f>'OddsRatio_working_3-way'!U91/(3*'OddsRatio_working_3-way'!X91^(1/3))*SIN(('OddsRatio_working_3-way'!Y91+2*PI())/3)</f>
        <v>-0.42447172022189955</v>
      </c>
      <c r="AK91" s="11">
        <f>'OddsRatio_working_3-way'!U91/(3*'OddsRatio_working_3-way'!X91^(1/3))*SIN(('OddsRatio_working_3-way'!Y91+4*PI())/3)</f>
        <v>0.50336762991772055</v>
      </c>
      <c r="AL91" s="11">
        <f>'OddsRatio_working_3-way'!Z91+'OddsRatio_working_3-way'!AF91</f>
        <v>1.0713765971356743</v>
      </c>
      <c r="AM91" s="11">
        <f>'OddsRatio_working_3-way'!AA91+'OddsRatio_working_3-way'!AG91</f>
        <v>-0.6723400226703653</v>
      </c>
      <c r="AN91" s="11">
        <f>'OddsRatio_working_3-way'!AB91+'OddsRatio_working_3-way'!AH91</f>
        <v>-0.39903657446530927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1.0713765971356743</v>
      </c>
      <c r="AS91" s="11">
        <f>IF(('OddsRatio_working_3-way'!X91=0),IF(Q91&gt;0,-Q91^(1/3),(-Q91)^(1/3)),'OddsRatio_working_3-way'!AM91-'OddsRatio_working_3-way'!R91/3)</f>
        <v>-0.6723400226703653</v>
      </c>
      <c r="AT91" s="11">
        <f>IF(('OddsRatio_working_3-way'!X91=0),IF(Q91&gt;0,-Q91^(1/3),(-Q91)^(1/3)),'OddsRatio_working_3-way'!AN91-'OddsRatio_working_3-way'!R91/3)</f>
        <v>-0.39903657446530927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2.14</v>
      </c>
      <c r="B92" s="4">
        <f>IF('True_Odds_Calculator_3-way'!B93="","",'True_Odds_Calculator_3-way'!B93)</f>
        <v>3</v>
      </c>
      <c r="C92" s="4">
        <f>IF('True_Odds_Calculator_3-way'!C93="","",'True_Odds_Calculator_3-way'!C93)</f>
        <v>4.08</v>
      </c>
      <c r="D92" s="9">
        <f t="shared" si="26"/>
        <v>0.44981395835123855</v>
      </c>
      <c r="E92" s="9">
        <f t="shared" si="27"/>
        <v>0.31787790042512715</v>
      </c>
      <c r="F92" s="9">
        <f t="shared" si="28"/>
        <v>0.2323081412236343</v>
      </c>
      <c r="G92" s="9">
        <f t="shared" si="29"/>
        <v>1.0729309880658717</v>
      </c>
      <c r="H92" s="9">
        <f t="shared" si="30"/>
        <v>2.2231413263950941</v>
      </c>
      <c r="I92" s="9">
        <f t="shared" si="31"/>
        <v>3.1458619761317435</v>
      </c>
      <c r="J92" s="9">
        <f t="shared" si="32"/>
        <v>4.304627443242885</v>
      </c>
      <c r="K92" s="11">
        <f t="shared" si="33"/>
        <v>0.46728971962616822</v>
      </c>
      <c r="L92" s="11">
        <f t="shared" si="34"/>
        <v>0.33333333333333331</v>
      </c>
      <c r="M92" s="11">
        <f t="shared" si="35"/>
        <v>0.24509803921568626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-0.2680960234561115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0.23746258628061817</v>
      </c>
      <c r="Q92" s="11">
        <f>2*'OddsRatio_working_3-way'!K92*'OddsRatio_working_3-way'!L92*'OddsRatio_working_3-way'!M92</f>
        <v>7.6354529350681072E-2</v>
      </c>
      <c r="R92" s="11">
        <f t="shared" si="36"/>
        <v>0</v>
      </c>
      <c r="S92" s="11">
        <f t="shared" si="37"/>
        <v>-0.88573706994759605</v>
      </c>
      <c r="T92" s="11">
        <f t="shared" si="38"/>
        <v>-0.28480291638186361</v>
      </c>
      <c r="U92" s="11">
        <f>'OddsRatio_working_3-way'!S92-'OddsRatio_working_3-way'!R92^2/3</f>
        <v>-0.88573706994759605</v>
      </c>
      <c r="V92" s="11">
        <f>'OddsRatio_working_3-way'!S92*'OddsRatio_working_3-way'!R92/3-2*'OddsRatio_working_3-way'!R92^3/27-'OddsRatio_working_3-way'!T92</f>
        <v>0.28480291638186361</v>
      </c>
      <c r="W92" s="11">
        <f>'OddsRatio_working_3-way'!V92^2+4*'OddsRatio_working_3-way'!U92^3/27</f>
        <v>-2.1833586615495296E-2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0.16042621964248088</v>
      </c>
      <c r="Y92" s="11">
        <f>IF('OddsRatio_working_3-way'!W92&gt;=0,IF('OddsRatio_working_3-way'!V92+SQRT('OddsRatio_working_3-way'!W92)&gt;0,0,PI()),ACOS('OddsRatio_working_3-way'!V92/(2*'OddsRatio_working_3-way'!X92)))</f>
        <v>0.47859132002717497</v>
      </c>
      <c r="Z92" s="11">
        <f>'OddsRatio_working_3-way'!X92^(1/3)*COS('OddsRatio_working_3-way'!Y92/3)</f>
        <v>0.53646549403293575</v>
      </c>
      <c r="AA92" s="11">
        <f>'OddsRatio_working_3-way'!X92^(1/3)*COS(('OddsRatio_working_3-way'!Y92+2*PI())/3)</f>
        <v>-0.3429846551586524</v>
      </c>
      <c r="AB92" s="11">
        <f>'OddsRatio_working_3-way'!X92^(1/3)*COS(('OddsRatio_working_3-way'!Y92+4*PI())/3)</f>
        <v>-0.19348083887428341</v>
      </c>
      <c r="AC92" s="11">
        <f>'OddsRatio_working_3-way'!X92^(1/3)*SIN('OddsRatio_working_3-way'!Y92/3)</f>
        <v>8.6316068576656829E-2</v>
      </c>
      <c r="AD92" s="11">
        <f>'OddsRatio_working_3-way'!X92^(1/3)*SIN(('OddsRatio_working_3-way'!Y92+2*PI())/3)</f>
        <v>0.4214347117979631</v>
      </c>
      <c r="AE92" s="11">
        <f>'OddsRatio_working_3-way'!X92^(1/3)*SIN(('OddsRatio_working_3-way'!Y92+4*PI())/3)</f>
        <v>-0.50775078037461996</v>
      </c>
      <c r="AF92" s="11">
        <f>-'OddsRatio_working_3-way'!U92/(3*'OddsRatio_working_3-way'!X92^(1/3))*COS(('OddsRatio_working_3-way'!Y92)/3)</f>
        <v>0.53646549403293597</v>
      </c>
      <c r="AG92" s="11">
        <f>-'OddsRatio_working_3-way'!U92/(3*'OddsRatio_working_3-way'!X92^(1/3))*COS(('OddsRatio_working_3-way'!Y92+2*PI())/3)</f>
        <v>-0.34298465515865256</v>
      </c>
      <c r="AH92" s="11">
        <f>-'OddsRatio_working_3-way'!U92/(3*'OddsRatio_working_3-way'!X92^(1/3))*COS(('OddsRatio_working_3-way'!Y92+4*PI())/3)</f>
        <v>-0.1934808388742835</v>
      </c>
      <c r="AI92" s="11">
        <f>'OddsRatio_working_3-way'!U92/(3*'OddsRatio_working_3-way'!X92^(1/3))*SIN(('OddsRatio_working_3-way'!Y92)/3)</f>
        <v>-8.6316068576656857E-2</v>
      </c>
      <c r="AJ92" s="11">
        <f>'OddsRatio_working_3-way'!U92/(3*'OddsRatio_working_3-way'!X92^(1/3))*SIN(('OddsRatio_working_3-way'!Y92+2*PI())/3)</f>
        <v>-0.42143471179796327</v>
      </c>
      <c r="AK92" s="11">
        <f>'OddsRatio_working_3-way'!U92/(3*'OddsRatio_working_3-way'!X92^(1/3))*SIN(('OddsRatio_working_3-way'!Y92+4*PI())/3)</f>
        <v>0.50775078037462018</v>
      </c>
      <c r="AL92" s="11">
        <f>'OddsRatio_working_3-way'!Z92+'OddsRatio_working_3-way'!AF92</f>
        <v>1.0729309880658717</v>
      </c>
      <c r="AM92" s="11">
        <f>'OddsRatio_working_3-way'!AA92+'OddsRatio_working_3-way'!AG92</f>
        <v>-0.68596931031730501</v>
      </c>
      <c r="AN92" s="11">
        <f>'OddsRatio_working_3-way'!AB92+'OddsRatio_working_3-way'!AH92</f>
        <v>-0.38696167774856693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1.0729309880658717</v>
      </c>
      <c r="AS92" s="11">
        <f>IF(('OddsRatio_working_3-way'!X92=0),IF(Q92&gt;0,-Q92^(1/3),(-Q92)^(1/3)),'OddsRatio_working_3-way'!AM92-'OddsRatio_working_3-way'!R92/3)</f>
        <v>-0.68596931031730501</v>
      </c>
      <c r="AT92" s="11">
        <f>IF(('OddsRatio_working_3-way'!X92=0),IF(Q92&gt;0,-Q92^(1/3),(-Q92)^(1/3)),'OddsRatio_working_3-way'!AN92-'OddsRatio_working_3-way'!R92/3)</f>
        <v>-0.38696167774856693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1.97</v>
      </c>
      <c r="B93" s="4">
        <f>IF('True_Odds_Calculator_3-way'!B94="","",'True_Odds_Calculator_3-way'!B94)</f>
        <v>3.33</v>
      </c>
      <c r="C93" s="4">
        <f>IF('True_Odds_Calculator_3-way'!C94="","",'True_Odds_Calculator_3-way'!C94)</f>
        <v>4.17</v>
      </c>
      <c r="D93" s="9">
        <f t="shared" si="26"/>
        <v>0.48884630921463867</v>
      </c>
      <c r="E93" s="9">
        <f t="shared" si="27"/>
        <v>0.2847644379605791</v>
      </c>
      <c r="F93" s="9">
        <f t="shared" si="28"/>
        <v>0.22638925282478217</v>
      </c>
      <c r="G93" s="9">
        <f t="shared" si="29"/>
        <v>1.0779718653630779</v>
      </c>
      <c r="H93" s="9">
        <f t="shared" si="30"/>
        <v>2.0456327094021858</v>
      </c>
      <c r="I93" s="9">
        <f t="shared" si="31"/>
        <v>3.511674446295971</v>
      </c>
      <c r="J93" s="9">
        <f t="shared" si="32"/>
        <v>4.4171708132009568</v>
      </c>
      <c r="K93" s="11">
        <f t="shared" si="33"/>
        <v>0.50761421319796951</v>
      </c>
      <c r="L93" s="11">
        <f t="shared" si="34"/>
        <v>0.3003003003003003</v>
      </c>
      <c r="M93" s="11">
        <f t="shared" si="35"/>
        <v>0.23980815347721823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-0.26190295762658178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0.23651449718717726</v>
      </c>
      <c r="Q93" s="11">
        <f>2*'OddsRatio_working_3-way'!K93*'OddsRatio_working_3-way'!L93*'OddsRatio_working_3-way'!M93</f>
        <v>7.3111127414892521E-2</v>
      </c>
      <c r="R93" s="11">
        <f t="shared" si="36"/>
        <v>0</v>
      </c>
      <c r="S93" s="11">
        <f t="shared" si="37"/>
        <v>-0.90306157414379762</v>
      </c>
      <c r="T93" s="11">
        <f t="shared" si="38"/>
        <v>-0.27915350050812915</v>
      </c>
      <c r="U93" s="11">
        <f>'OddsRatio_working_3-way'!S93-'OddsRatio_working_3-way'!R93^2/3</f>
        <v>-0.90306157414379762</v>
      </c>
      <c r="V93" s="11">
        <f>'OddsRatio_working_3-way'!S93*'OddsRatio_working_3-way'!R93/3-2*'OddsRatio_working_3-way'!R93^3/27-'OddsRatio_working_3-way'!T93</f>
        <v>0.27915350050812915</v>
      </c>
      <c r="W93" s="11">
        <f>'OddsRatio_working_3-way'!V93^2+4*'OddsRatio_working_3-way'!U93^3/27</f>
        <v>-3.1179243391706593E-2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0.16515592650405303</v>
      </c>
      <c r="Y93" s="11">
        <f>IF('OddsRatio_working_3-way'!W93&gt;=0,IF('OddsRatio_working_3-way'!V93+SQRT('OddsRatio_working_3-way'!W93)&gt;0,0,PI()),ACOS('OddsRatio_working_3-way'!V93/(2*'OddsRatio_working_3-way'!X93)))</f>
        <v>0.56400475602731248</v>
      </c>
      <c r="Z93" s="11">
        <f>'OddsRatio_working_3-way'!X93^(1/3)*COS('OddsRatio_working_3-way'!Y93/3)</f>
        <v>0.53898593268153894</v>
      </c>
      <c r="AA93" s="11">
        <f>'OddsRatio_working_3-way'!X93^(1/3)*COS(('OddsRatio_working_3-way'!Y93+2*PI())/3)</f>
        <v>-0.35829621411081525</v>
      </c>
      <c r="AB93" s="11">
        <f>'OddsRatio_working_3-way'!X93^(1/3)*COS(('OddsRatio_working_3-way'!Y93+4*PI())/3)</f>
        <v>-0.18068971857072377</v>
      </c>
      <c r="AC93" s="11">
        <f>'OddsRatio_working_3-way'!X93^(1/3)*SIN('OddsRatio_working_3-way'!Y93/3)</f>
        <v>0.10254115800989808</v>
      </c>
      <c r="AD93" s="11">
        <f>'OddsRatio_working_3-way'!X93^(1/3)*SIN(('OddsRatio_working_3-way'!Y93+2*PI())/3)</f>
        <v>0.41550493097971303</v>
      </c>
      <c r="AE93" s="11">
        <f>'OddsRatio_working_3-way'!X93^(1/3)*SIN(('OddsRatio_working_3-way'!Y93+4*PI())/3)</f>
        <v>-0.51804608898961102</v>
      </c>
      <c r="AF93" s="11">
        <f>-'OddsRatio_working_3-way'!U93/(3*'OddsRatio_working_3-way'!X93^(1/3))*COS(('OddsRatio_working_3-way'!Y93)/3)</f>
        <v>0.53898593268153883</v>
      </c>
      <c r="AG93" s="11">
        <f>-'OddsRatio_working_3-way'!U93/(3*'OddsRatio_working_3-way'!X93^(1/3))*COS(('OddsRatio_working_3-way'!Y93+2*PI())/3)</f>
        <v>-0.35829621411081519</v>
      </c>
      <c r="AH93" s="11">
        <f>-'OddsRatio_working_3-way'!U93/(3*'OddsRatio_working_3-way'!X93^(1/3))*COS(('OddsRatio_working_3-way'!Y93+4*PI())/3)</f>
        <v>-0.18068971857072375</v>
      </c>
      <c r="AI93" s="11">
        <f>'OddsRatio_working_3-way'!U93/(3*'OddsRatio_working_3-way'!X93^(1/3))*SIN(('OddsRatio_working_3-way'!Y93)/3)</f>
        <v>-0.10254115800989805</v>
      </c>
      <c r="AJ93" s="11">
        <f>'OddsRatio_working_3-way'!U93/(3*'OddsRatio_working_3-way'!X93^(1/3))*SIN(('OddsRatio_working_3-way'!Y93+2*PI())/3)</f>
        <v>-0.41550493097971297</v>
      </c>
      <c r="AK93" s="11">
        <f>'OddsRatio_working_3-way'!U93/(3*'OddsRatio_working_3-way'!X93^(1/3))*SIN(('OddsRatio_working_3-way'!Y93+4*PI())/3)</f>
        <v>0.51804608898961091</v>
      </c>
      <c r="AL93" s="11">
        <f>'OddsRatio_working_3-way'!Z93+'OddsRatio_working_3-way'!AF93</f>
        <v>1.0779718653630779</v>
      </c>
      <c r="AM93" s="11">
        <f>'OddsRatio_working_3-way'!AA93+'OddsRatio_working_3-way'!AG93</f>
        <v>-0.7165924282216305</v>
      </c>
      <c r="AN93" s="11">
        <f>'OddsRatio_working_3-way'!AB93+'OddsRatio_working_3-way'!AH93</f>
        <v>-0.36137943714144749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1.0779718653630779</v>
      </c>
      <c r="AS93" s="11">
        <f>IF(('OddsRatio_working_3-way'!X93=0),IF(Q93&gt;0,-Q93^(1/3),(-Q93)^(1/3)),'OddsRatio_working_3-way'!AM93-'OddsRatio_working_3-way'!R93/3)</f>
        <v>-0.7165924282216305</v>
      </c>
      <c r="AT93" s="11">
        <f>IF(('OddsRatio_working_3-way'!X93=0),IF(Q93&gt;0,-Q93^(1/3),(-Q93)^(1/3)),'OddsRatio_working_3-way'!AN93-'OddsRatio_working_3-way'!R93/3)</f>
        <v>-0.36137943714144749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2.23</v>
      </c>
      <c r="B94" s="4">
        <f>IF('True_Odds_Calculator_3-way'!B95="","",'True_Odds_Calculator_3-way'!B95)</f>
        <v>3.12</v>
      </c>
      <c r="C94" s="4">
        <f>IF('True_Odds_Calculator_3-way'!C95="","",'True_Odds_Calculator_3-way'!C95)</f>
        <v>3.62</v>
      </c>
      <c r="D94" s="9">
        <f t="shared" si="26"/>
        <v>0.4315181031793448</v>
      </c>
      <c r="E94" s="9">
        <f t="shared" si="27"/>
        <v>0.30575051519517965</v>
      </c>
      <c r="F94" s="9">
        <f t="shared" si="28"/>
        <v>0.26273138162547566</v>
      </c>
      <c r="G94" s="9">
        <f t="shared" si="29"/>
        <v>1.0710568120177881</v>
      </c>
      <c r="H94" s="9">
        <f t="shared" si="30"/>
        <v>2.3173998787818788</v>
      </c>
      <c r="I94" s="9">
        <f t="shared" si="31"/>
        <v>3.270640441477711</v>
      </c>
      <c r="J94" s="9">
        <f t="shared" si="32"/>
        <v>3.8061688474866049</v>
      </c>
      <c r="K94" s="11">
        <f t="shared" si="33"/>
        <v>0.44843049327354262</v>
      </c>
      <c r="L94" s="11">
        <f t="shared" si="34"/>
        <v>0.32051282051282048</v>
      </c>
      <c r="M94" s="11">
        <f t="shared" si="35"/>
        <v>0.27624309392265195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-0.27125280388169681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0.23703163026305513</v>
      </c>
      <c r="Q94" s="11">
        <f>2*'OddsRatio_working_3-way'!K94*'OddsRatio_working_3-way'!L94*'OddsRatio_working_3-way'!M94</f>
        <v>7.9407581327656643E-2</v>
      </c>
      <c r="R94" s="11">
        <f t="shared" si="36"/>
        <v>0</v>
      </c>
      <c r="S94" s="11">
        <f t="shared" si="37"/>
        <v>-0.87384029536680186</v>
      </c>
      <c r="T94" s="11">
        <f t="shared" si="38"/>
        <v>-0.29274381754331713</v>
      </c>
      <c r="U94" s="11">
        <f>'OddsRatio_working_3-way'!S94-'OddsRatio_working_3-way'!R94^2/3</f>
        <v>-0.87384029536680186</v>
      </c>
      <c r="V94" s="11">
        <f>'OddsRatio_working_3-way'!S94*'OddsRatio_working_3-way'!R94/3-2*'OddsRatio_working_3-way'!R94^3/27-'OddsRatio_working_3-way'!T94</f>
        <v>0.29274381754331713</v>
      </c>
      <c r="W94" s="11">
        <f>'OddsRatio_working_3-way'!V94^2+4*'OddsRatio_working_3-way'!U94^3/27</f>
        <v>-1.3154643551256034E-2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0.15720495082939578</v>
      </c>
      <c r="Y94" s="11">
        <f>IF('OddsRatio_working_3-way'!W94&gt;=0,IF('OddsRatio_working_3-way'!V94+SQRT('OddsRatio_working_3-way'!W94)&gt;0,0,PI()),ACOS('OddsRatio_working_3-way'!V94/(2*'OddsRatio_working_3-way'!X94)))</f>
        <v>0.37340761456650684</v>
      </c>
      <c r="Z94" s="11">
        <f>'OddsRatio_working_3-way'!X94^(1/3)*COS('OddsRatio_working_3-way'!Y94/3)</f>
        <v>0.53552840600889406</v>
      </c>
      <c r="AA94" s="11">
        <f>'OddsRatio_working_3-way'!X94^(1/3)*COS(('OddsRatio_working_3-way'!Y94+2*PI())/3)</f>
        <v>-0.32579065050798051</v>
      </c>
      <c r="AB94" s="11">
        <f>'OddsRatio_working_3-way'!X94^(1/3)*COS(('OddsRatio_working_3-way'!Y94+4*PI())/3)</f>
        <v>-0.20973775550091345</v>
      </c>
      <c r="AC94" s="11">
        <f>'OddsRatio_working_3-way'!X94^(1/3)*SIN('OddsRatio_working_3-way'!Y94/3)</f>
        <v>6.7003170172565629E-2</v>
      </c>
      <c r="AD94" s="11">
        <f>'OddsRatio_working_3-way'!X94^(1/3)*SIN(('OddsRatio_working_3-way'!Y94+2*PI())/3)</f>
        <v>0.43027961896560657</v>
      </c>
      <c r="AE94" s="11">
        <f>'OddsRatio_working_3-way'!X94^(1/3)*SIN(('OddsRatio_working_3-way'!Y94+4*PI())/3)</f>
        <v>-0.49728278913817214</v>
      </c>
      <c r="AF94" s="11">
        <f>-'OddsRatio_working_3-way'!U94/(3*'OddsRatio_working_3-way'!X94^(1/3))*COS(('OddsRatio_working_3-way'!Y94)/3)</f>
        <v>0.53552840600889395</v>
      </c>
      <c r="AG94" s="11">
        <f>-'OddsRatio_working_3-way'!U94/(3*'OddsRatio_working_3-way'!X94^(1/3))*COS(('OddsRatio_working_3-way'!Y94+2*PI())/3)</f>
        <v>-0.32579065050798045</v>
      </c>
      <c r="AH94" s="11">
        <f>-'OddsRatio_working_3-way'!U94/(3*'OddsRatio_working_3-way'!X94^(1/3))*COS(('OddsRatio_working_3-way'!Y94+4*PI())/3)</f>
        <v>-0.20973775550091342</v>
      </c>
      <c r="AI94" s="11">
        <f>'OddsRatio_working_3-way'!U94/(3*'OddsRatio_working_3-way'!X94^(1/3))*SIN(('OddsRatio_working_3-way'!Y94)/3)</f>
        <v>-6.7003170172565615E-2</v>
      </c>
      <c r="AJ94" s="11">
        <f>'OddsRatio_working_3-way'!U94/(3*'OddsRatio_working_3-way'!X94^(1/3))*SIN(('OddsRatio_working_3-way'!Y94+2*PI())/3)</f>
        <v>-0.43027961896560646</v>
      </c>
      <c r="AK94" s="11">
        <f>'OddsRatio_working_3-way'!U94/(3*'OddsRatio_working_3-way'!X94^(1/3))*SIN(('OddsRatio_working_3-way'!Y94+4*PI())/3)</f>
        <v>0.49728278913817203</v>
      </c>
      <c r="AL94" s="11">
        <f>'OddsRatio_working_3-way'!Z94+'OddsRatio_working_3-way'!AF94</f>
        <v>1.0710568120177881</v>
      </c>
      <c r="AM94" s="11">
        <f>'OddsRatio_working_3-way'!AA94+'OddsRatio_working_3-way'!AG94</f>
        <v>-0.65158130101596101</v>
      </c>
      <c r="AN94" s="11">
        <f>'OddsRatio_working_3-way'!AB94+'OddsRatio_working_3-way'!AH94</f>
        <v>-0.4194755110018269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1.0710568120177881</v>
      </c>
      <c r="AS94" s="11">
        <f>IF(('OddsRatio_working_3-way'!X94=0),IF(Q94&gt;0,-Q94^(1/3),(-Q94)^(1/3)),'OddsRatio_working_3-way'!AM94-'OddsRatio_working_3-way'!R94/3)</f>
        <v>-0.65158130101596101</v>
      </c>
      <c r="AT94" s="11">
        <f>IF(('OddsRatio_working_3-way'!X94=0),IF(Q94&gt;0,-Q94^(1/3),(-Q94)^(1/3)),'OddsRatio_working_3-way'!AN94-'OddsRatio_working_3-way'!R94/3)</f>
        <v>-0.4194755110018269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2.57</v>
      </c>
      <c r="B95" s="4">
        <f>IF('True_Odds_Calculator_3-way'!B96="","",'True_Odds_Calculator_3-way'!B96)</f>
        <v>2.98</v>
      </c>
      <c r="C95" s="4">
        <f>IF('True_Odds_Calculator_3-way'!C96="","",'True_Odds_Calculator_3-way'!C96)</f>
        <v>3.03</v>
      </c>
      <c r="D95" s="9">
        <f t="shared" si="26"/>
        <v>0.36997465674914959</v>
      </c>
      <c r="E95" s="9">
        <f t="shared" si="27"/>
        <v>0.31770328169678913</v>
      </c>
      <c r="F95" s="9">
        <f t="shared" si="28"/>
        <v>0.31232206155406111</v>
      </c>
      <c r="G95" s="9">
        <f t="shared" si="29"/>
        <v>1.0846419348674341</v>
      </c>
      <c r="H95" s="9">
        <f t="shared" si="30"/>
        <v>2.7028878377418715</v>
      </c>
      <c r="I95" s="9">
        <f t="shared" si="31"/>
        <v>3.1475910310375195</v>
      </c>
      <c r="J95" s="9">
        <f t="shared" si="32"/>
        <v>3.2018231277808913</v>
      </c>
      <c r="K95" s="11">
        <f t="shared" si="33"/>
        <v>0.38910505836575876</v>
      </c>
      <c r="L95" s="11">
        <f t="shared" si="34"/>
        <v>0.33557046979865773</v>
      </c>
      <c r="M95" s="11">
        <f t="shared" si="35"/>
        <v>0.33003300330033003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-0.27193735224983595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0.24045963471337345</v>
      </c>
      <c r="Q95" s="11">
        <f>2*'OddsRatio_working_3-way'!K95*'OddsRatio_working_3-way'!L95*'OddsRatio_working_3-way'!M95</f>
        <v>8.6186249001209109E-2</v>
      </c>
      <c r="R95" s="11">
        <f t="shared" si="36"/>
        <v>0</v>
      </c>
      <c r="S95" s="11">
        <f t="shared" si="37"/>
        <v>-0.8842464366294811</v>
      </c>
      <c r="T95" s="11">
        <f t="shared" si="38"/>
        <v>-0.31693420667723332</v>
      </c>
      <c r="U95" s="11">
        <f>'OddsRatio_working_3-way'!S95-'OddsRatio_working_3-way'!R95^2/3</f>
        <v>-0.8842464366294811</v>
      </c>
      <c r="V95" s="11">
        <f>'OddsRatio_working_3-way'!S95*'OddsRatio_working_3-way'!R95/3-2*'OddsRatio_working_3-way'!R95^3/27-'OddsRatio_working_3-way'!T95</f>
        <v>0.31693420667723332</v>
      </c>
      <c r="W95" s="11">
        <f>'OddsRatio_working_3-way'!V95^2+4*'OddsRatio_working_3-way'!U95^3/27</f>
        <v>-1.9801165225830364E-3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0.16002141097733633</v>
      </c>
      <c r="Y95" s="11">
        <f>IF('OddsRatio_working_3-way'!W95&gt;=0,IF('OddsRatio_working_3-way'!V95+SQRT('OddsRatio_working_3-way'!W95)&gt;0,0,PI()),ACOS('OddsRatio_working_3-way'!V95/(2*'OddsRatio_working_3-way'!X95)))</f>
        <v>0.1394911318136316</v>
      </c>
      <c r="Z95" s="11">
        <f>'OddsRatio_working_3-way'!X95^(1/3)*COS('OddsRatio_working_3-way'!Y95/3)</f>
        <v>0.54232096743371705</v>
      </c>
      <c r="AA95" s="11">
        <f>'OddsRatio_working_3-way'!X95^(1/3)*COS(('OddsRatio_working_3-way'!Y95+2*PI())/3)</f>
        <v>-0.29301421037132735</v>
      </c>
      <c r="AB95" s="11">
        <f>'OddsRatio_working_3-way'!X95^(1/3)*COS(('OddsRatio_working_3-way'!Y95+4*PI())/3)</f>
        <v>-0.24930675706238956</v>
      </c>
      <c r="AC95" s="11">
        <f>'OddsRatio_working_3-way'!X95^(1/3)*SIN('OddsRatio_working_3-way'!Y95/3)</f>
        <v>2.5234509933508217E-2</v>
      </c>
      <c r="AD95" s="11">
        <f>'OddsRatio_working_3-way'!X95^(1/3)*SIN(('OddsRatio_working_3-way'!Y95+2*PI())/3)</f>
        <v>0.45704647983579816</v>
      </c>
      <c r="AE95" s="11">
        <f>'OddsRatio_working_3-way'!X95^(1/3)*SIN(('OddsRatio_working_3-way'!Y95+4*PI())/3)</f>
        <v>-0.48228098976930633</v>
      </c>
      <c r="AF95" s="11">
        <f>-'OddsRatio_working_3-way'!U95/(3*'OddsRatio_working_3-way'!X95^(1/3))*COS(('OddsRatio_working_3-way'!Y95)/3)</f>
        <v>0.54232096743371694</v>
      </c>
      <c r="AG95" s="11">
        <f>-'OddsRatio_working_3-way'!U95/(3*'OddsRatio_working_3-way'!X95^(1/3))*COS(('OddsRatio_working_3-way'!Y95+2*PI())/3)</f>
        <v>-0.2930142103713273</v>
      </c>
      <c r="AH95" s="11">
        <f>-'OddsRatio_working_3-way'!U95/(3*'OddsRatio_working_3-way'!X95^(1/3))*COS(('OddsRatio_working_3-way'!Y95+4*PI())/3)</f>
        <v>-0.24930675706238953</v>
      </c>
      <c r="AI95" s="11">
        <f>'OddsRatio_working_3-way'!U95/(3*'OddsRatio_working_3-way'!X95^(1/3))*SIN(('OddsRatio_working_3-way'!Y95)/3)</f>
        <v>-2.5234509933508214E-2</v>
      </c>
      <c r="AJ95" s="11">
        <f>'OddsRatio_working_3-way'!U95/(3*'OddsRatio_working_3-way'!X95^(1/3))*SIN(('OddsRatio_working_3-way'!Y95+2*PI())/3)</f>
        <v>-0.45704647983579805</v>
      </c>
      <c r="AK95" s="11">
        <f>'OddsRatio_working_3-way'!U95/(3*'OddsRatio_working_3-way'!X95^(1/3))*SIN(('OddsRatio_working_3-way'!Y95+4*PI())/3)</f>
        <v>0.48228098976930622</v>
      </c>
      <c r="AL95" s="11">
        <f>'OddsRatio_working_3-way'!Z95+'OddsRatio_working_3-way'!AF95</f>
        <v>1.0846419348674341</v>
      </c>
      <c r="AM95" s="11">
        <f>'OddsRatio_working_3-way'!AA95+'OddsRatio_working_3-way'!AG95</f>
        <v>-0.58602842074265471</v>
      </c>
      <c r="AN95" s="11">
        <f>'OddsRatio_working_3-way'!AB95+'OddsRatio_working_3-way'!AH95</f>
        <v>-0.49861351412477906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1.0846419348674341</v>
      </c>
      <c r="AS95" s="11">
        <f>IF(('OddsRatio_working_3-way'!X95=0),IF(Q95&gt;0,-Q95^(1/3),(-Q95)^(1/3)),'OddsRatio_working_3-way'!AM95-'OddsRatio_working_3-way'!R95/3)</f>
        <v>-0.58602842074265471</v>
      </c>
      <c r="AT95" s="11">
        <f>IF(('OddsRatio_working_3-way'!X95=0),IF(Q95&gt;0,-Q95^(1/3),(-Q95)^(1/3)),'OddsRatio_working_3-way'!AN95-'OddsRatio_working_3-way'!R95/3)</f>
        <v>-0.49861351412477906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2.2999999999999998</v>
      </c>
      <c r="B96" s="4">
        <f>IF('True_Odds_Calculator_3-way'!B97="","",'True_Odds_Calculator_3-way'!B97)</f>
        <v>3.05</v>
      </c>
      <c r="C96" s="4">
        <f>IF('True_Odds_Calculator_3-way'!C97="","",'True_Odds_Calculator_3-way'!C97)</f>
        <v>3.42</v>
      </c>
      <c r="D96" s="9">
        <f t="shared" si="26"/>
        <v>0.41455207427796031</v>
      </c>
      <c r="E96" s="9">
        <f t="shared" si="27"/>
        <v>0.30988560302630314</v>
      </c>
      <c r="F96" s="9">
        <f t="shared" si="28"/>
        <v>0.27556232269573688</v>
      </c>
      <c r="G96" s="9">
        <f t="shared" si="29"/>
        <v>1.0863401396123842</v>
      </c>
      <c r="H96" s="9">
        <f t="shared" si="30"/>
        <v>2.4122421814960995</v>
      </c>
      <c r="I96" s="9">
        <f t="shared" si="31"/>
        <v>3.2269972862053868</v>
      </c>
      <c r="J96" s="9">
        <f t="shared" si="32"/>
        <v>3.6289431378619694</v>
      </c>
      <c r="K96" s="11">
        <f t="shared" si="33"/>
        <v>0.43478260869565222</v>
      </c>
      <c r="L96" s="11">
        <f t="shared" si="34"/>
        <v>0.32786885245901642</v>
      </c>
      <c r="M96" s="11">
        <f t="shared" si="35"/>
        <v>0.29239766081871343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-0.26881827995981888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0.24050384931204233</v>
      </c>
      <c r="Q96" s="11">
        <f>2*'OddsRatio_working_3-way'!K96*'OddsRatio_working_3-way'!L96*'OddsRatio_working_3-way'!M96</f>
        <v>8.3363552621158521E-2</v>
      </c>
      <c r="R96" s="11">
        <f t="shared" si="36"/>
        <v>0</v>
      </c>
      <c r="S96" s="11">
        <f t="shared" si="37"/>
        <v>-0.89467073946009623</v>
      </c>
      <c r="T96" s="11">
        <f t="shared" si="38"/>
        <v>-0.31011117485618589</v>
      </c>
      <c r="U96" s="11">
        <f>'OddsRatio_working_3-way'!S96-'OddsRatio_working_3-way'!R96^2/3</f>
        <v>-0.89467073946009623</v>
      </c>
      <c r="V96" s="11">
        <f>'OddsRatio_working_3-way'!S96*'OddsRatio_working_3-way'!R96/3-2*'OddsRatio_working_3-way'!R96^3/27-'OddsRatio_working_3-way'!T96</f>
        <v>0.31011117485618589</v>
      </c>
      <c r="W96" s="11">
        <f>'OddsRatio_working_3-way'!V96^2+4*'OddsRatio_working_3-way'!U96^3/27</f>
        <v>-9.9238634189376951E-3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0.16285945182090414</v>
      </c>
      <c r="Y96" s="11">
        <f>IF('OddsRatio_working_3-way'!W96&gt;=0,IF('OddsRatio_working_3-way'!V96+SQRT('OddsRatio_working_3-way'!W96)&gt;0,0,PI()),ACOS('OddsRatio_working_3-way'!V96/(2*'OddsRatio_working_3-way'!X96)))</f>
        <v>0.310822903000745</v>
      </c>
      <c r="Z96" s="11">
        <f>'OddsRatio_working_3-way'!X96^(1/3)*COS('OddsRatio_working_3-way'!Y96/3)</f>
        <v>0.5431700698061922</v>
      </c>
      <c r="AA96" s="11">
        <f>'OddsRatio_working_3-way'!X96^(1/3)*COS(('OddsRatio_working_3-way'!Y96+2*PI())/3)</f>
        <v>-0.32049711229791</v>
      </c>
      <c r="AB96" s="11">
        <f>'OddsRatio_working_3-way'!X96^(1/3)*COS(('OddsRatio_working_3-way'!Y96+4*PI())/3)</f>
        <v>-0.22267295750828262</v>
      </c>
      <c r="AC96" s="11">
        <f>'OddsRatio_working_3-way'!X96^(1/3)*SIN('OddsRatio_working_3-way'!Y96/3)</f>
        <v>5.6478802101039192E-2</v>
      </c>
      <c r="AD96" s="11">
        <f>'OddsRatio_working_3-way'!X96^(1/3)*SIN(('OddsRatio_working_3-way'!Y96+2*PI())/3)</f>
        <v>0.44215967797700978</v>
      </c>
      <c r="AE96" s="11">
        <f>'OddsRatio_working_3-way'!X96^(1/3)*SIN(('OddsRatio_working_3-way'!Y96+4*PI())/3)</f>
        <v>-0.49863848007804884</v>
      </c>
      <c r="AF96" s="11">
        <f>-'OddsRatio_working_3-way'!U96/(3*'OddsRatio_working_3-way'!X96^(1/3))*COS(('OddsRatio_working_3-way'!Y96)/3)</f>
        <v>0.54317006980619209</v>
      </c>
      <c r="AG96" s="11">
        <f>-'OddsRatio_working_3-way'!U96/(3*'OddsRatio_working_3-way'!X96^(1/3))*COS(('OddsRatio_working_3-way'!Y96+2*PI())/3)</f>
        <v>-0.32049711229790995</v>
      </c>
      <c r="AH96" s="11">
        <f>-'OddsRatio_working_3-way'!U96/(3*'OddsRatio_working_3-way'!X96^(1/3))*COS(('OddsRatio_working_3-way'!Y96+4*PI())/3)</f>
        <v>-0.22267295750828256</v>
      </c>
      <c r="AI96" s="11">
        <f>'OddsRatio_working_3-way'!U96/(3*'OddsRatio_working_3-way'!X96^(1/3))*SIN(('OddsRatio_working_3-way'!Y96)/3)</f>
        <v>-5.6478802101039179E-2</v>
      </c>
      <c r="AJ96" s="11">
        <f>'OddsRatio_working_3-way'!U96/(3*'OddsRatio_working_3-way'!X96^(1/3))*SIN(('OddsRatio_working_3-way'!Y96+2*PI())/3)</f>
        <v>-0.44215967797700967</v>
      </c>
      <c r="AK96" s="11">
        <f>'OddsRatio_working_3-way'!U96/(3*'OddsRatio_working_3-way'!X96^(1/3))*SIN(('OddsRatio_working_3-way'!Y96+4*PI())/3)</f>
        <v>0.49863848007804873</v>
      </c>
      <c r="AL96" s="11">
        <f>'OddsRatio_working_3-way'!Z96+'OddsRatio_working_3-way'!AF96</f>
        <v>1.0863401396123842</v>
      </c>
      <c r="AM96" s="11">
        <f>'OddsRatio_working_3-way'!AA96+'OddsRatio_working_3-way'!AG96</f>
        <v>-0.64099422459582001</v>
      </c>
      <c r="AN96" s="11">
        <f>'OddsRatio_working_3-way'!AB96+'OddsRatio_working_3-way'!AH96</f>
        <v>-0.44534591501656517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1.0863401396123842</v>
      </c>
      <c r="AS96" s="11">
        <f>IF(('OddsRatio_working_3-way'!X96=0),IF(Q96&gt;0,-Q96^(1/3),(-Q96)^(1/3)),'OddsRatio_working_3-way'!AM96-'OddsRatio_working_3-way'!R96/3)</f>
        <v>-0.64099422459582001</v>
      </c>
      <c r="AT96" s="11">
        <f>IF(('OddsRatio_working_3-way'!X96=0),IF(Q96&gt;0,-Q96^(1/3),(-Q96)^(1/3)),'OddsRatio_working_3-way'!AN96-'OddsRatio_working_3-way'!R96/3)</f>
        <v>-0.44534591501656517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3.5</v>
      </c>
      <c r="B97" s="4">
        <f>IF('True_Odds_Calculator_3-way'!B98="","",'True_Odds_Calculator_3-way'!B98)</f>
        <v>3.56</v>
      </c>
      <c r="C97" s="4">
        <f>IF('True_Odds_Calculator_3-way'!C98="","",'True_Odds_Calculator_3-way'!C98)</f>
        <v>2.19</v>
      </c>
      <c r="D97" s="9">
        <f t="shared" si="26"/>
        <v>0.27848251874359897</v>
      </c>
      <c r="E97" s="9">
        <f t="shared" si="27"/>
        <v>0.27374228253068106</v>
      </c>
      <c r="F97" s="9">
        <f t="shared" si="28"/>
        <v>0.44777519872571997</v>
      </c>
      <c r="G97" s="9">
        <f t="shared" si="29"/>
        <v>1.0363558682413494</v>
      </c>
      <c r="H97" s="9">
        <f t="shared" si="30"/>
        <v>3.5908896706033739</v>
      </c>
      <c r="I97" s="9">
        <f t="shared" si="31"/>
        <v>3.653071022697854</v>
      </c>
      <c r="J97" s="9">
        <f t="shared" si="32"/>
        <v>2.2332634832072054</v>
      </c>
      <c r="K97" s="11">
        <f t="shared" si="33"/>
        <v>0.2857142857142857</v>
      </c>
      <c r="L97" s="11">
        <f t="shared" si="34"/>
        <v>0.2808988764044944</v>
      </c>
      <c r="M97" s="11">
        <f t="shared" si="35"/>
        <v>0.45662100456621008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-0.27910317582473954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0.22904344129524984</v>
      </c>
      <c r="Q97" s="11">
        <f>2*'OddsRatio_working_3-way'!K97*'OddsRatio_working_3-way'!L97*'OddsRatio_working_3-way'!M97</f>
        <v>7.3293901214479942E-2</v>
      </c>
      <c r="R97" s="11">
        <f t="shared" si="36"/>
        <v>0</v>
      </c>
      <c r="S97" s="11">
        <f t="shared" si="37"/>
        <v>-0.82064075630252131</v>
      </c>
      <c r="T97" s="11">
        <f t="shared" si="38"/>
        <v>-0.26260504201680679</v>
      </c>
      <c r="U97" s="11">
        <f>'OddsRatio_working_3-way'!S97-'OddsRatio_working_3-way'!R97^2/3</f>
        <v>-0.82064075630252131</v>
      </c>
      <c r="V97" s="11">
        <f>'OddsRatio_working_3-way'!S97*'OddsRatio_working_3-way'!R97/3-2*'OddsRatio_working_3-way'!R97^3/27-'OddsRatio_working_3-way'!T97</f>
        <v>0.26260504201680679</v>
      </c>
      <c r="W97" s="11">
        <f>'OddsRatio_working_3-way'!V97^2+4*'OddsRatio_working_3-way'!U97^3/27</f>
        <v>-1.2914376185184165E-2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0.1430697245033283</v>
      </c>
      <c r="Y97" s="11">
        <f>IF('OddsRatio_working_3-way'!W97&gt;=0,IF('OddsRatio_working_3-way'!V97+SQRT('OddsRatio_working_3-way'!W97)&gt;0,0,PI()),ACOS('OddsRatio_working_3-way'!V97/(2*'OddsRatio_working_3-way'!X97)))</f>
        <v>0.40841374063706537</v>
      </c>
      <c r="Z97" s="11">
        <f>'OddsRatio_working_3-way'!X97^(1/3)*COS('OddsRatio_working_3-way'!Y97/3)</f>
        <v>0.5181779341206747</v>
      </c>
      <c r="AA97" s="11">
        <f>'OddsRatio_working_3-way'!X97^(1/3)*COS(('OddsRatio_working_3-way'!Y97+2*PI())/3)</f>
        <v>-0.3205618108082281</v>
      </c>
      <c r="AB97" s="11">
        <f>'OddsRatio_working_3-way'!X97^(1/3)*COS(('OddsRatio_working_3-way'!Y97+4*PI())/3)</f>
        <v>-0.19761612331244677</v>
      </c>
      <c r="AC97" s="11">
        <f>'OddsRatio_working_3-way'!X97^(1/3)*SIN('OddsRatio_working_3-way'!Y97/3)</f>
        <v>7.0982725771393057E-2</v>
      </c>
      <c r="AD97" s="11">
        <f>'OddsRatio_working_3-way'!X97^(1/3)*SIN(('OddsRatio_working_3-way'!Y97+2*PI())/3)</f>
        <v>0.41326389174334716</v>
      </c>
      <c r="AE97" s="11">
        <f>'OddsRatio_working_3-way'!X97^(1/3)*SIN(('OddsRatio_working_3-way'!Y97+4*PI())/3)</f>
        <v>-0.48424661751474007</v>
      </c>
      <c r="AF97" s="11">
        <f>-'OddsRatio_working_3-way'!U97/(3*'OddsRatio_working_3-way'!X97^(1/3))*COS(('OddsRatio_working_3-way'!Y97)/3)</f>
        <v>0.5181779341206747</v>
      </c>
      <c r="AG97" s="11">
        <f>-'OddsRatio_working_3-way'!U97/(3*'OddsRatio_working_3-way'!X97^(1/3))*COS(('OddsRatio_working_3-way'!Y97+2*PI())/3)</f>
        <v>-0.3205618108082281</v>
      </c>
      <c r="AH97" s="11">
        <f>-'OddsRatio_working_3-way'!U97/(3*'OddsRatio_working_3-way'!X97^(1/3))*COS(('OddsRatio_working_3-way'!Y97+4*PI())/3)</f>
        <v>-0.19761612331244677</v>
      </c>
      <c r="AI97" s="11">
        <f>'OddsRatio_working_3-way'!U97/(3*'OddsRatio_working_3-way'!X97^(1/3))*SIN(('OddsRatio_working_3-way'!Y97)/3)</f>
        <v>-7.0982725771393057E-2</v>
      </c>
      <c r="AJ97" s="11">
        <f>'OddsRatio_working_3-way'!U97/(3*'OddsRatio_working_3-way'!X97^(1/3))*SIN(('OddsRatio_working_3-way'!Y97+2*PI())/3)</f>
        <v>-0.41326389174334716</v>
      </c>
      <c r="AK97" s="11">
        <f>'OddsRatio_working_3-way'!U97/(3*'OddsRatio_working_3-way'!X97^(1/3))*SIN(('OddsRatio_working_3-way'!Y97+4*PI())/3)</f>
        <v>0.48424661751474007</v>
      </c>
      <c r="AL97" s="11">
        <f>'OddsRatio_working_3-way'!Z97+'OddsRatio_working_3-way'!AF97</f>
        <v>1.0363558682413494</v>
      </c>
      <c r="AM97" s="11">
        <f>'OddsRatio_working_3-way'!AA97+'OddsRatio_working_3-way'!AG97</f>
        <v>-0.6411236216164562</v>
      </c>
      <c r="AN97" s="11">
        <f>'OddsRatio_working_3-way'!AB97+'OddsRatio_working_3-way'!AH97</f>
        <v>-0.39523224662489354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1.0363558682413494</v>
      </c>
      <c r="AS97" s="11">
        <f>IF(('OddsRatio_working_3-way'!X97=0),IF(Q97&gt;0,-Q97^(1/3),(-Q97)^(1/3)),'OddsRatio_working_3-way'!AM97-'OddsRatio_working_3-way'!R97/3)</f>
        <v>-0.6411236216164562</v>
      </c>
      <c r="AT97" s="11">
        <f>IF(('OddsRatio_working_3-way'!X97=0),IF(Q97&gt;0,-Q97^(1/3),(-Q97)^(1/3)),'OddsRatio_working_3-way'!AN97-'OddsRatio_working_3-way'!R97/3)</f>
        <v>-0.39523224662489354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5.51</v>
      </c>
      <c r="B98" s="4">
        <f>IF('True_Odds_Calculator_3-way'!B99="","",'True_Odds_Calculator_3-way'!B99)</f>
        <v>4.0599999999999996</v>
      </c>
      <c r="C98" s="4">
        <f>IF('True_Odds_Calculator_3-way'!C99="","",'True_Odds_Calculator_3-way'!C99)</f>
        <v>1.68</v>
      </c>
      <c r="D98" s="9">
        <f t="shared" si="26"/>
        <v>0.1755854841733191</v>
      </c>
      <c r="E98" s="9">
        <f t="shared" si="27"/>
        <v>0.23890990888402663</v>
      </c>
      <c r="F98" s="9">
        <f t="shared" si="28"/>
        <v>0.58550460694265405</v>
      </c>
      <c r="G98" s="9">
        <f t="shared" si="29"/>
        <v>1.041071310773555</v>
      </c>
      <c r="H98" s="9">
        <f t="shared" si="30"/>
        <v>5.6952316115887323</v>
      </c>
      <c r="I98" s="9">
        <f t="shared" si="31"/>
        <v>4.1856782109670769</v>
      </c>
      <c r="J98" s="9">
        <f t="shared" si="32"/>
        <v>1.7079284913260175</v>
      </c>
      <c r="K98" s="11">
        <f t="shared" si="33"/>
        <v>0.18148820326678766</v>
      </c>
      <c r="L98" s="11">
        <f t="shared" si="34"/>
        <v>0.24630541871921185</v>
      </c>
      <c r="M98" s="11">
        <f t="shared" si="35"/>
        <v>0.59523809523809523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-0.24970081905970953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0.21951643164306217</v>
      </c>
      <c r="Q98" s="11">
        <f>2*'OddsRatio_working_3-way'!K98*'OddsRatio_working_3-way'!L98*'OddsRatio_working_3-way'!M98</f>
        <v>5.3216104640742341E-2</v>
      </c>
      <c r="R98" s="11">
        <f t="shared" si="36"/>
        <v>0</v>
      </c>
      <c r="S98" s="11">
        <f t="shared" si="37"/>
        <v>-0.87911778771767046</v>
      </c>
      <c r="T98" s="11">
        <f t="shared" si="38"/>
        <v>-0.21311946368913223</v>
      </c>
      <c r="U98" s="11">
        <f>'OddsRatio_working_3-way'!S98-'OddsRatio_working_3-way'!R98^2/3</f>
        <v>-0.87911778771767046</v>
      </c>
      <c r="V98" s="11">
        <f>'OddsRatio_working_3-way'!S98*'OddsRatio_working_3-way'!R98/3-2*'OddsRatio_working_3-way'!R98^3/27-'OddsRatio_working_3-way'!T98</f>
        <v>0.21311946368913223</v>
      </c>
      <c r="W98" s="11">
        <f>'OddsRatio_working_3-way'!V98^2+4*'OddsRatio_working_3-way'!U98^3/27</f>
        <v>-5.5235575448284321E-2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0.15863124002811338</v>
      </c>
      <c r="Y98" s="11">
        <f>IF('OddsRatio_working_3-way'!W98&gt;=0,IF('OddsRatio_working_3-way'!V98+SQRT('OddsRatio_working_3-way'!W98)&gt;0,0,PI()),ACOS('OddsRatio_working_3-way'!V98/(2*'OddsRatio_working_3-way'!X98)))</f>
        <v>0.83423451963966577</v>
      </c>
      <c r="Z98" s="11">
        <f>'OddsRatio_working_3-way'!X98^(1/3)*COS('OddsRatio_working_3-way'!Y98/3)</f>
        <v>0.5205356553867776</v>
      </c>
      <c r="AA98" s="11">
        <f>'OddsRatio_working_3-way'!X98^(1/3)*COS(('OddsRatio_working_3-way'!Y98+2*PI())/3)</f>
        <v>-0.38895901050212339</v>
      </c>
      <c r="AB98" s="11">
        <f>'OddsRatio_working_3-way'!X98^(1/3)*COS(('OddsRatio_working_3-way'!Y98+4*PI())/3)</f>
        <v>-0.13157664488465429</v>
      </c>
      <c r="AC98" s="11">
        <f>'OddsRatio_working_3-way'!X98^(1/3)*SIN('OddsRatio_working_3-way'!Y98/3)</f>
        <v>0.14859977807390848</v>
      </c>
      <c r="AD98" s="11">
        <f>'OddsRatio_working_3-way'!X98^(1/3)*SIN(('OddsRatio_working_3-way'!Y98+2*PI())/3)</f>
        <v>0.37649721210357717</v>
      </c>
      <c r="AE98" s="11">
        <f>'OddsRatio_working_3-way'!X98^(1/3)*SIN(('OddsRatio_working_3-way'!Y98+4*PI())/3)</f>
        <v>-0.52509699017748568</v>
      </c>
      <c r="AF98" s="11">
        <f>-'OddsRatio_working_3-way'!U98/(3*'OddsRatio_working_3-way'!X98^(1/3))*COS(('OddsRatio_working_3-way'!Y98)/3)</f>
        <v>0.52053565538677737</v>
      </c>
      <c r="AG98" s="11">
        <f>-'OddsRatio_working_3-way'!U98/(3*'OddsRatio_working_3-way'!X98^(1/3))*COS(('OddsRatio_working_3-way'!Y98+2*PI())/3)</f>
        <v>-0.38895901050212323</v>
      </c>
      <c r="AH98" s="11">
        <f>-'OddsRatio_working_3-way'!U98/(3*'OddsRatio_working_3-way'!X98^(1/3))*COS(('OddsRatio_working_3-way'!Y98+4*PI())/3)</f>
        <v>-0.13157664488465423</v>
      </c>
      <c r="AI98" s="11">
        <f>'OddsRatio_working_3-way'!U98/(3*'OddsRatio_working_3-way'!X98^(1/3))*SIN(('OddsRatio_working_3-way'!Y98)/3)</f>
        <v>-0.1485997780739084</v>
      </c>
      <c r="AJ98" s="11">
        <f>'OddsRatio_working_3-way'!U98/(3*'OddsRatio_working_3-way'!X98^(1/3))*SIN(('OddsRatio_working_3-way'!Y98+2*PI())/3)</f>
        <v>-0.37649721210357701</v>
      </c>
      <c r="AK98" s="11">
        <f>'OddsRatio_working_3-way'!U98/(3*'OddsRatio_working_3-way'!X98^(1/3))*SIN(('OddsRatio_working_3-way'!Y98+4*PI())/3)</f>
        <v>0.52509699017748546</v>
      </c>
      <c r="AL98" s="11">
        <f>'OddsRatio_working_3-way'!Z98+'OddsRatio_working_3-way'!AF98</f>
        <v>1.041071310773555</v>
      </c>
      <c r="AM98" s="11">
        <f>'OddsRatio_working_3-way'!AA98+'OddsRatio_working_3-way'!AG98</f>
        <v>-0.77791802100424667</v>
      </c>
      <c r="AN98" s="11">
        <f>'OddsRatio_working_3-way'!AB98+'OddsRatio_working_3-way'!AH98</f>
        <v>-0.26315328976930852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1.041071310773555</v>
      </c>
      <c r="AS98" s="11">
        <f>IF(('OddsRatio_working_3-way'!X98=0),IF(Q98&gt;0,-Q98^(1/3),(-Q98)^(1/3)),'OddsRatio_working_3-way'!AM98-'OddsRatio_working_3-way'!R98/3)</f>
        <v>-0.77791802100424667</v>
      </c>
      <c r="AT98" s="11">
        <f>IF(('OddsRatio_working_3-way'!X98=0),IF(Q98&gt;0,-Q98^(1/3),(-Q98)^(1/3)),'OddsRatio_working_3-way'!AN98-'OddsRatio_working_3-way'!R98/3)</f>
        <v>-0.26315328976930852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2.77</v>
      </c>
      <c r="B99" s="4">
        <f>IF('True_Odds_Calculator_3-way'!B100="","",'True_Odds_Calculator_3-way'!B100)</f>
        <v>3.69</v>
      </c>
      <c r="C99" s="4">
        <f>IF('True_Odds_Calculator_3-way'!C100="","",'True_Odds_Calculator_3-way'!C100)</f>
        <v>2.57</v>
      </c>
      <c r="D99" s="9">
        <f t="shared" si="26"/>
        <v>0.35369153281837817</v>
      </c>
      <c r="E99" s="9">
        <f t="shared" si="27"/>
        <v>0.264752182072584</v>
      </c>
      <c r="F99" s="9">
        <f t="shared" si="28"/>
        <v>0.38155628510903766</v>
      </c>
      <c r="G99" s="9">
        <f t="shared" si="29"/>
        <v>1.0323855472214181</v>
      </c>
      <c r="H99" s="9">
        <f t="shared" si="30"/>
        <v>2.8273224185819101</v>
      </c>
      <c r="I99" s="9">
        <f t="shared" si="31"/>
        <v>3.7771171220256146</v>
      </c>
      <c r="J99" s="9">
        <f t="shared" si="32"/>
        <v>2.6208453091376263</v>
      </c>
      <c r="K99" s="11">
        <f t="shared" si="33"/>
        <v>0.36101083032490977</v>
      </c>
      <c r="L99" s="11">
        <f t="shared" si="34"/>
        <v>0.2710027100271003</v>
      </c>
      <c r="M99" s="11">
        <f t="shared" si="35"/>
        <v>0.38910505836575876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-0.28456792048008683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0.22955039984596143</v>
      </c>
      <c r="Q99" s="11">
        <f>2*'OddsRatio_working_3-way'!K99*'OddsRatio_working_3-way'!L99*'OddsRatio_working_3-way'!M99</f>
        <v>7.6136119351894349E-2</v>
      </c>
      <c r="R99" s="11">
        <f t="shared" si="36"/>
        <v>0</v>
      </c>
      <c r="S99" s="11">
        <f t="shared" si="37"/>
        <v>-0.80666295574952074</v>
      </c>
      <c r="T99" s="11">
        <f t="shared" si="38"/>
        <v>-0.26754990240448456</v>
      </c>
      <c r="U99" s="11">
        <f>'OddsRatio_working_3-way'!S99-'OddsRatio_working_3-way'!R99^2/3</f>
        <v>-0.80666295574952074</v>
      </c>
      <c r="V99" s="11">
        <f>'OddsRatio_working_3-way'!S99*'OddsRatio_working_3-way'!R99/3-2*'OddsRatio_working_3-way'!R99^3/27-'OddsRatio_working_3-way'!T99</f>
        <v>0.26754990240448456</v>
      </c>
      <c r="W99" s="11">
        <f>'OddsRatio_working_3-way'!V99^2+4*'OddsRatio_working_3-way'!U99^3/27</f>
        <v>-6.1799710257553486E-3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0.13943001945636077</v>
      </c>
      <c r="Y99" s="11">
        <f>IF('OddsRatio_working_3-way'!W99&gt;=0,IF('OddsRatio_working_3-way'!V99+SQRT('OddsRatio_working_3-way'!W99)&gt;0,0,PI()),ACOS('OddsRatio_working_3-way'!V99/(2*'OddsRatio_working_3-way'!X99)))</f>
        <v>0.2857818725608392</v>
      </c>
      <c r="Z99" s="11">
        <f>'OddsRatio_working_3-way'!X99^(1/3)*COS('OddsRatio_working_3-way'!Y99/3)</f>
        <v>0.51619277361070914</v>
      </c>
      <c r="AA99" s="11">
        <f>'OddsRatio_working_3-way'!X99^(1/3)*COS(('OddsRatio_working_3-way'!Y99+2*PI())/3)</f>
        <v>-0.3008106033080914</v>
      </c>
      <c r="AB99" s="11">
        <f>'OddsRatio_working_3-way'!X99^(1/3)*COS(('OddsRatio_working_3-way'!Y99+4*PI())/3)</f>
        <v>-0.21538217030261758</v>
      </c>
      <c r="AC99" s="11">
        <f>'OddsRatio_working_3-way'!X99^(1/3)*SIN('OddsRatio_working_3-way'!Y99/3)</f>
        <v>4.9322128792158131E-2</v>
      </c>
      <c r="AD99" s="11">
        <f>'OddsRatio_working_3-way'!X99^(1/3)*SIN(('OddsRatio_working_3-way'!Y99+2*PI())/3)</f>
        <v>0.42237499080074459</v>
      </c>
      <c r="AE99" s="11">
        <f>'OddsRatio_working_3-way'!X99^(1/3)*SIN(('OddsRatio_working_3-way'!Y99+4*PI())/3)</f>
        <v>-0.47169711959290278</v>
      </c>
      <c r="AF99" s="11">
        <f>-'OddsRatio_working_3-way'!U99/(3*'OddsRatio_working_3-way'!X99^(1/3))*COS(('OddsRatio_working_3-way'!Y99)/3)</f>
        <v>0.51619277361070903</v>
      </c>
      <c r="AG99" s="11">
        <f>-'OddsRatio_working_3-way'!U99/(3*'OddsRatio_working_3-way'!X99^(1/3))*COS(('OddsRatio_working_3-way'!Y99+2*PI())/3)</f>
        <v>-0.30081060330809134</v>
      </c>
      <c r="AH99" s="11">
        <f>-'OddsRatio_working_3-way'!U99/(3*'OddsRatio_working_3-way'!X99^(1/3))*COS(('OddsRatio_working_3-way'!Y99+4*PI())/3)</f>
        <v>-0.21538217030261753</v>
      </c>
      <c r="AI99" s="11">
        <f>'OddsRatio_working_3-way'!U99/(3*'OddsRatio_working_3-way'!X99^(1/3))*SIN(('OddsRatio_working_3-way'!Y99)/3)</f>
        <v>-4.9322128792158124E-2</v>
      </c>
      <c r="AJ99" s="11">
        <f>'OddsRatio_working_3-way'!U99/(3*'OddsRatio_working_3-way'!X99^(1/3))*SIN(('OddsRatio_working_3-way'!Y99+2*PI())/3)</f>
        <v>-0.42237499080074448</v>
      </c>
      <c r="AK99" s="11">
        <f>'OddsRatio_working_3-way'!U99/(3*'OddsRatio_working_3-way'!X99^(1/3))*SIN(('OddsRatio_working_3-way'!Y99+4*PI())/3)</f>
        <v>0.47169711959290267</v>
      </c>
      <c r="AL99" s="11">
        <f>'OddsRatio_working_3-way'!Z99+'OddsRatio_working_3-way'!AF99</f>
        <v>1.0323855472214181</v>
      </c>
      <c r="AM99" s="11">
        <f>'OddsRatio_working_3-way'!AA99+'OddsRatio_working_3-way'!AG99</f>
        <v>-0.60162120661618279</v>
      </c>
      <c r="AN99" s="11">
        <f>'OddsRatio_working_3-way'!AB99+'OddsRatio_working_3-way'!AH99</f>
        <v>-0.43076434060523511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1.0323855472214181</v>
      </c>
      <c r="AS99" s="11">
        <f>IF(('OddsRatio_working_3-way'!X99=0),IF(Q99&gt;0,-Q99^(1/3),(-Q99)^(1/3)),'OddsRatio_working_3-way'!AM99-'OddsRatio_working_3-way'!R99/3)</f>
        <v>-0.60162120661618279</v>
      </c>
      <c r="AT99" s="11">
        <f>IF(('OddsRatio_working_3-way'!X99=0),IF(Q99&gt;0,-Q99^(1/3),(-Q99)^(1/3)),'OddsRatio_working_3-way'!AN99-'OddsRatio_working_3-way'!R99/3)</f>
        <v>-0.43076434060523511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3.21</v>
      </c>
      <c r="B100" s="4">
        <f>IF('True_Odds_Calculator_3-way'!B101="","",'True_Odds_Calculator_3-way'!B101)</f>
        <v>3.34</v>
      </c>
      <c r="C100" s="4">
        <f>IF('True_Odds_Calculator_3-way'!C101="","",'True_Odds_Calculator_3-way'!C101)</f>
        <v>2.4</v>
      </c>
      <c r="D100" s="9">
        <f t="shared" si="26"/>
        <v>0.30266993282967536</v>
      </c>
      <c r="E100" s="9">
        <f t="shared" si="27"/>
        <v>0.29074379234467163</v>
      </c>
      <c r="F100" s="9">
        <f t="shared" si="28"/>
        <v>0.40658627482565318</v>
      </c>
      <c r="G100" s="9">
        <f t="shared" si="29"/>
        <v>1.0425018570409486</v>
      </c>
      <c r="H100" s="9">
        <f t="shared" si="30"/>
        <v>3.3039291040604968</v>
      </c>
      <c r="I100" s="9">
        <f t="shared" si="31"/>
        <v>3.4394543454758191</v>
      </c>
      <c r="J100" s="9">
        <f t="shared" si="32"/>
        <v>2.4595025998573279</v>
      </c>
      <c r="K100" s="11">
        <f t="shared" si="33"/>
        <v>0.3115264797507788</v>
      </c>
      <c r="L100" s="11">
        <f t="shared" si="34"/>
        <v>0.29940119760479045</v>
      </c>
      <c r="M100" s="11">
        <f t="shared" si="35"/>
        <v>0.41666666666666669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-0.28136717219766083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0.23123534861740691</v>
      </c>
      <c r="Q100" s="11">
        <f>2*'OddsRatio_working_3-way'!K100*'OddsRatio_working_3-way'!L100*'OddsRatio_working_3-way'!M100</f>
        <v>7.7726167602489724E-2</v>
      </c>
      <c r="R100" s="11">
        <f t="shared" si="36"/>
        <v>0</v>
      </c>
      <c r="S100" s="11">
        <f t="shared" si="37"/>
        <v>-0.8218277449046677</v>
      </c>
      <c r="T100" s="11">
        <f t="shared" si="38"/>
        <v>-0.27624462013602274</v>
      </c>
      <c r="U100" s="11">
        <f>'OddsRatio_working_3-way'!S100-'OddsRatio_working_3-way'!R100^2/3</f>
        <v>-0.8218277449046677</v>
      </c>
      <c r="V100" s="11">
        <f>'OddsRatio_working_3-way'!S100*'OddsRatio_working_3-way'!R100/3-2*'OddsRatio_working_3-way'!R100^3/27-'OddsRatio_working_3-way'!T100</f>
        <v>0.27624462013602274</v>
      </c>
      <c r="W100" s="11">
        <f>'OddsRatio_working_3-way'!V100^2+4*'OddsRatio_working_3-way'!U100^3/27</f>
        <v>-5.9204877911027548E-3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0.14338024440730865</v>
      </c>
      <c r="Y100" s="11">
        <f>IF('OddsRatio_working_3-way'!W100&gt;=0,IF('OddsRatio_working_3-way'!V100+SQRT('OddsRatio_working_3-way'!W100)&gt;0,0,PI()),ACOS('OddsRatio_working_3-way'!V100/(2*'OddsRatio_working_3-way'!X100)))</f>
        <v>0.27165275259544264</v>
      </c>
      <c r="Z100" s="11">
        <f>'OddsRatio_working_3-way'!X100^(1/3)*COS('OddsRatio_working_3-way'!Y100/3)</f>
        <v>0.52125092852047439</v>
      </c>
      <c r="AA100" s="11">
        <f>'OddsRatio_working_3-way'!X100^(1/3)*COS(('OddsRatio_working_3-way'!Y100+2*PI())/3)</f>
        <v>-0.30161373530909302</v>
      </c>
      <c r="AB100" s="11">
        <f>'OddsRatio_working_3-way'!X100^(1/3)*COS(('OddsRatio_working_3-way'!Y100+4*PI())/3)</f>
        <v>-0.21963719321138142</v>
      </c>
      <c r="AC100" s="11">
        <f>'OddsRatio_working_3-way'!X100^(1/3)*SIN('OddsRatio_working_3-way'!Y100/3)</f>
        <v>4.7329178647348556E-2</v>
      </c>
      <c r="AD100" s="11">
        <f>'OddsRatio_working_3-way'!X100^(1/3)*SIN(('OddsRatio_working_3-way'!Y100+2*PI())/3)</f>
        <v>0.42775195652128306</v>
      </c>
      <c r="AE100" s="11">
        <f>'OddsRatio_working_3-way'!X100^(1/3)*SIN(('OddsRatio_working_3-way'!Y100+4*PI())/3)</f>
        <v>-0.4750811351686316</v>
      </c>
      <c r="AF100" s="11">
        <f>-'OddsRatio_working_3-way'!U100/(3*'OddsRatio_working_3-way'!X100^(1/3))*COS(('OddsRatio_working_3-way'!Y100)/3)</f>
        <v>0.52125092852047428</v>
      </c>
      <c r="AG100" s="11">
        <f>-'OddsRatio_working_3-way'!U100/(3*'OddsRatio_working_3-way'!X100^(1/3))*COS(('OddsRatio_working_3-way'!Y100+2*PI())/3)</f>
        <v>-0.30161373530909297</v>
      </c>
      <c r="AH100" s="11">
        <f>-'OddsRatio_working_3-way'!U100/(3*'OddsRatio_working_3-way'!X100^(1/3))*COS(('OddsRatio_working_3-way'!Y100+4*PI())/3)</f>
        <v>-0.21963719321138137</v>
      </c>
      <c r="AI100" s="11">
        <f>'OddsRatio_working_3-way'!U100/(3*'OddsRatio_working_3-way'!X100^(1/3))*SIN(('OddsRatio_working_3-way'!Y100)/3)</f>
        <v>-4.7329178647348542E-2</v>
      </c>
      <c r="AJ100" s="11">
        <f>'OddsRatio_working_3-way'!U100/(3*'OddsRatio_working_3-way'!X100^(1/3))*SIN(('OddsRatio_working_3-way'!Y100+2*PI())/3)</f>
        <v>-0.42775195652128301</v>
      </c>
      <c r="AK100" s="11">
        <f>'OddsRatio_working_3-way'!U100/(3*'OddsRatio_working_3-way'!X100^(1/3))*SIN(('OddsRatio_working_3-way'!Y100+4*PI())/3)</f>
        <v>0.47508113516863149</v>
      </c>
      <c r="AL100" s="11">
        <f>'OddsRatio_working_3-way'!Z100+'OddsRatio_working_3-way'!AF100</f>
        <v>1.0425018570409486</v>
      </c>
      <c r="AM100" s="11">
        <f>'OddsRatio_working_3-way'!AA100+'OddsRatio_working_3-way'!AG100</f>
        <v>-0.60322747061818593</v>
      </c>
      <c r="AN100" s="11">
        <f>'OddsRatio_working_3-way'!AB100+'OddsRatio_working_3-way'!AH100</f>
        <v>-0.43927438642276279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1.0425018570409486</v>
      </c>
      <c r="AS100" s="11">
        <f>IF(('OddsRatio_working_3-way'!X100=0),IF(Q100&gt;0,-Q100^(1/3),(-Q100)^(1/3)),'OddsRatio_working_3-way'!AM100-'OddsRatio_working_3-way'!R100/3)</f>
        <v>-0.60322747061818593</v>
      </c>
      <c r="AT100" s="11">
        <f>IF(('OddsRatio_working_3-way'!X100=0),IF(Q100&gt;0,-Q100^(1/3),(-Q100)^(1/3)),'OddsRatio_working_3-way'!AN100-'OddsRatio_working_3-way'!R100/3)</f>
        <v>-0.43927438642276279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2.91</v>
      </c>
      <c r="B101" s="4">
        <f>IF('True_Odds_Calculator_3-way'!B102="","",'True_Odds_Calculator_3-way'!B102)</f>
        <v>3</v>
      </c>
      <c r="C101" s="4">
        <f>IF('True_Odds_Calculator_3-way'!C102="","",'True_Odds_Calculator_3-way'!C102)</f>
        <v>2.85</v>
      </c>
      <c r="D101" s="9">
        <f t="shared" si="26"/>
        <v>0.33434247343131918</v>
      </c>
      <c r="E101" s="9">
        <f t="shared" si="27"/>
        <v>0.32417439929871894</v>
      </c>
      <c r="F101" s="9">
        <f t="shared" si="28"/>
        <v>0.34148312726996194</v>
      </c>
      <c r="G101" s="9">
        <f t="shared" si="29"/>
        <v>1.0423796607062177</v>
      </c>
      <c r="H101" s="9">
        <f t="shared" si="30"/>
        <v>2.9909451519488761</v>
      </c>
      <c r="I101" s="9">
        <f t="shared" si="31"/>
        <v>3.0847593214124349</v>
      </c>
      <c r="J101" s="9">
        <f t="shared" si="32"/>
        <v>2.9284023723065031</v>
      </c>
      <c r="K101" s="11">
        <f t="shared" si="33"/>
        <v>0.3436426116838488</v>
      </c>
      <c r="L101" s="11">
        <f t="shared" si="34"/>
        <v>0.33333333333333331</v>
      </c>
      <c r="M101" s="11">
        <f t="shared" si="35"/>
        <v>0.35087719298245612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-0.28403770020698949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0.23150660155543495</v>
      </c>
      <c r="Q101" s="11">
        <f>2*'OddsRatio_working_3-way'!K101*'OddsRatio_working_3-way'!L101*'OddsRatio_working_3-way'!M101</f>
        <v>8.0384236651192695E-2</v>
      </c>
      <c r="R101" s="11">
        <f t="shared" si="36"/>
        <v>0</v>
      </c>
      <c r="S101" s="11">
        <f t="shared" si="37"/>
        <v>-0.8150558935899247</v>
      </c>
      <c r="T101" s="11">
        <f t="shared" si="38"/>
        <v>-0.28300551860761275</v>
      </c>
      <c r="U101" s="11">
        <f>'OddsRatio_working_3-way'!S101-'OddsRatio_working_3-way'!R101^2/3</f>
        <v>-0.8150558935899247</v>
      </c>
      <c r="V101" s="11">
        <f>'OddsRatio_working_3-way'!S101*'OddsRatio_working_3-way'!R101/3-2*'OddsRatio_working_3-way'!R101^3/27-'OddsRatio_working_3-way'!T101</f>
        <v>0.28300551860761275</v>
      </c>
      <c r="W101" s="11">
        <f>'OddsRatio_working_3-way'!V101^2+4*'OddsRatio_working_3-way'!U101^3/27</f>
        <v>-1.2339649658225926E-4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0.14161172273062894</v>
      </c>
      <c r="Y101" s="11">
        <f>IF('OddsRatio_working_3-way'!W101&gt;=0,IF('OddsRatio_working_3-way'!V101+SQRT('OddsRatio_working_3-way'!W101)&gt;0,0,PI()),ACOS('OddsRatio_working_3-way'!V101/(2*'OddsRatio_working_3-way'!X101)))</f>
        <v>3.923138339004395E-2</v>
      </c>
      <c r="Z101" s="11">
        <f>'OddsRatio_working_3-way'!X101^(1/3)*COS('OddsRatio_working_3-way'!Y101/3)</f>
        <v>0.52118983035310884</v>
      </c>
      <c r="AA101" s="11">
        <f>'OddsRatio_working_3-way'!X101^(1/3)*COS(('OddsRatio_working_3-way'!Y101+2*PI())/3)</f>
        <v>-0.26649779158169928</v>
      </c>
      <c r="AB101" s="11">
        <f>'OddsRatio_working_3-way'!X101^(1/3)*COS(('OddsRatio_working_3-way'!Y101+4*PI())/3)</f>
        <v>-0.25469203877140961</v>
      </c>
      <c r="AC101" s="11">
        <f>'OddsRatio_working_3-way'!X101^(1/3)*SIN('OddsRatio_working_3-way'!Y101/3)</f>
        <v>6.8160545630069295E-3</v>
      </c>
      <c r="AD101" s="11">
        <f>'OddsRatio_working_3-way'!X101^(1/3)*SIN(('OddsRatio_working_3-way'!Y101+2*PI())/3)</f>
        <v>0.44795560599839063</v>
      </c>
      <c r="AE101" s="11">
        <f>'OddsRatio_working_3-way'!X101^(1/3)*SIN(('OddsRatio_working_3-way'!Y101+4*PI())/3)</f>
        <v>-0.45477166056139756</v>
      </c>
      <c r="AF101" s="11">
        <f>-'OddsRatio_working_3-way'!U101/(3*'OddsRatio_working_3-way'!X101^(1/3))*COS(('OddsRatio_working_3-way'!Y101)/3)</f>
        <v>0.52118983035310884</v>
      </c>
      <c r="AG101" s="11">
        <f>-'OddsRatio_working_3-way'!U101/(3*'OddsRatio_working_3-way'!X101^(1/3))*COS(('OddsRatio_working_3-way'!Y101+2*PI())/3)</f>
        <v>-0.26649779158169928</v>
      </c>
      <c r="AH101" s="11">
        <f>-'OddsRatio_working_3-way'!U101/(3*'OddsRatio_working_3-way'!X101^(1/3))*COS(('OddsRatio_working_3-way'!Y101+4*PI())/3)</f>
        <v>-0.25469203877140961</v>
      </c>
      <c r="AI101" s="11">
        <f>'OddsRatio_working_3-way'!U101/(3*'OddsRatio_working_3-way'!X101^(1/3))*SIN(('OddsRatio_working_3-way'!Y101)/3)</f>
        <v>-6.8160545630069295E-3</v>
      </c>
      <c r="AJ101" s="11">
        <f>'OddsRatio_working_3-way'!U101/(3*'OddsRatio_working_3-way'!X101^(1/3))*SIN(('OddsRatio_working_3-way'!Y101+2*PI())/3)</f>
        <v>-0.44795560599839063</v>
      </c>
      <c r="AK101" s="11">
        <f>'OddsRatio_working_3-way'!U101/(3*'OddsRatio_working_3-way'!X101^(1/3))*SIN(('OddsRatio_working_3-way'!Y101+4*PI())/3)</f>
        <v>0.45477166056139756</v>
      </c>
      <c r="AL101" s="11">
        <f>'OddsRatio_working_3-way'!Z101+'OddsRatio_working_3-way'!AF101</f>
        <v>1.0423796607062177</v>
      </c>
      <c r="AM101" s="11">
        <f>'OddsRatio_working_3-way'!AA101+'OddsRatio_working_3-way'!AG101</f>
        <v>-0.53299558316339857</v>
      </c>
      <c r="AN101" s="11">
        <f>'OddsRatio_working_3-way'!AB101+'OddsRatio_working_3-way'!AH101</f>
        <v>-0.50938407754281922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1.0423796607062177</v>
      </c>
      <c r="AS101" s="11">
        <f>IF(('OddsRatio_working_3-way'!X101=0),IF(Q101&gt;0,-Q101^(1/3),(-Q101)^(1/3)),'OddsRatio_working_3-way'!AM101-'OddsRatio_working_3-way'!R101/3)</f>
        <v>-0.53299558316339857</v>
      </c>
      <c r="AT101" s="11">
        <f>IF(('OddsRatio_working_3-way'!X101=0),IF(Q101&gt;0,-Q101^(1/3),(-Q101)^(1/3)),'OddsRatio_working_3-way'!AN101-'OddsRatio_working_3-way'!R101/3)</f>
        <v>-0.50938407754281922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1.99</v>
      </c>
      <c r="B102" s="4">
        <f>IF('True_Odds_Calculator_3-way'!B103="","",'True_Odds_Calculator_3-way'!B103)</f>
        <v>3.4</v>
      </c>
      <c r="C102" s="4">
        <f>IF('True_Odds_Calculator_3-way'!C103="","",'True_Odds_Calculator_3-way'!C103)</f>
        <v>4.3</v>
      </c>
      <c r="D102" s="9">
        <f t="shared" si="26"/>
        <v>0.49096506666116391</v>
      </c>
      <c r="E102" s="9">
        <f t="shared" si="27"/>
        <v>0.28461922057751426</v>
      </c>
      <c r="F102" s="9">
        <f t="shared" si="28"/>
        <v>0.22441571276132163</v>
      </c>
      <c r="G102" s="9">
        <f t="shared" si="29"/>
        <v>1.0472775666891061</v>
      </c>
      <c r="H102" s="9">
        <f t="shared" si="30"/>
        <v>2.0368047910222153</v>
      </c>
      <c r="I102" s="9">
        <f t="shared" si="31"/>
        <v>3.5134661600538544</v>
      </c>
      <c r="J102" s="9">
        <f t="shared" si="32"/>
        <v>4.4560159700740503</v>
      </c>
      <c r="K102" s="11">
        <f t="shared" si="33"/>
        <v>0.50251256281407031</v>
      </c>
      <c r="L102" s="11">
        <f t="shared" si="34"/>
        <v>0.29411764705882354</v>
      </c>
      <c r="M102" s="11">
        <f t="shared" si="35"/>
        <v>0.23255813953488372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-0.26950071836611222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0.22994589912627428</v>
      </c>
      <c r="Q102" s="11">
        <f>2*'OddsRatio_working_3-way'!K102*'OddsRatio_working_3-way'!L102*'OddsRatio_working_3-way'!M102</f>
        <v>6.8743168647615635E-2</v>
      </c>
      <c r="R102" s="11">
        <f t="shared" si="36"/>
        <v>0</v>
      </c>
      <c r="S102" s="11">
        <f t="shared" si="37"/>
        <v>-0.85322926232017171</v>
      </c>
      <c r="T102" s="11">
        <f t="shared" si="38"/>
        <v>-0.25507601265177032</v>
      </c>
      <c r="U102" s="11">
        <f>'OddsRatio_working_3-way'!S102-'OddsRatio_working_3-way'!R102^2/3</f>
        <v>-0.85322926232017171</v>
      </c>
      <c r="V102" s="11">
        <f>'OddsRatio_working_3-way'!S102*'OddsRatio_working_3-way'!R102/3-2*'OddsRatio_working_3-way'!R102^3/27-'OddsRatio_working_3-way'!T102</f>
        <v>0.25507601265177032</v>
      </c>
      <c r="W102" s="11">
        <f>'OddsRatio_working_3-way'!V102^2+4*'OddsRatio_working_3-way'!U102^3/27</f>
        <v>-2.6958605769487803E-2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0.15167595227969882</v>
      </c>
      <c r="Y102" s="11">
        <f>IF('OddsRatio_working_3-way'!W102&gt;=0,IF('OddsRatio_working_3-way'!V102+SQRT('OddsRatio_working_3-way'!W102)&gt;0,0,PI()),ACOS('OddsRatio_working_3-way'!V102/(2*'OddsRatio_working_3-way'!X102)))</f>
        <v>0.57192901470947177</v>
      </c>
      <c r="Z102" s="11">
        <f>'OddsRatio_working_3-way'!X102^(1/3)*COS('OddsRatio_working_3-way'!Y102/3)</f>
        <v>0.52363878334455316</v>
      </c>
      <c r="AA102" s="11">
        <f>'OddsRatio_working_3-way'!X102^(1/3)*COS(('OddsRatio_working_3-way'!Y102+2*PI())/3)</f>
        <v>-0.34933587019558171</v>
      </c>
      <c r="AB102" s="11">
        <f>'OddsRatio_working_3-way'!X102^(1/3)*COS(('OddsRatio_working_3-way'!Y102+4*PI())/3)</f>
        <v>-0.17430291314897151</v>
      </c>
      <c r="AC102" s="11">
        <f>'OddsRatio_working_3-way'!X102^(1/3)*SIN('OddsRatio_working_3-way'!Y102/3)</f>
        <v>0.10105532486791662</v>
      </c>
      <c r="AD102" s="11">
        <f>'OddsRatio_working_3-way'!X102^(1/3)*SIN(('OddsRatio_working_3-way'!Y102+2*PI())/3)</f>
        <v>0.40295682634920049</v>
      </c>
      <c r="AE102" s="11">
        <f>'OddsRatio_working_3-way'!X102^(1/3)*SIN(('OddsRatio_working_3-way'!Y102+4*PI())/3)</f>
        <v>-0.50401215121711707</v>
      </c>
      <c r="AF102" s="11">
        <f>-'OddsRatio_working_3-way'!U102/(3*'OddsRatio_working_3-way'!X102^(1/3))*COS(('OddsRatio_working_3-way'!Y102)/3)</f>
        <v>0.52363878334455305</v>
      </c>
      <c r="AG102" s="11">
        <f>-'OddsRatio_working_3-way'!U102/(3*'OddsRatio_working_3-way'!X102^(1/3))*COS(('OddsRatio_working_3-way'!Y102+2*PI())/3)</f>
        <v>-0.3493358701955816</v>
      </c>
      <c r="AH102" s="11">
        <f>-'OddsRatio_working_3-way'!U102/(3*'OddsRatio_working_3-way'!X102^(1/3))*COS(('OddsRatio_working_3-way'!Y102+4*PI())/3)</f>
        <v>-0.17430291314897148</v>
      </c>
      <c r="AI102" s="11">
        <f>'OddsRatio_working_3-way'!U102/(3*'OddsRatio_working_3-way'!X102^(1/3))*SIN(('OddsRatio_working_3-way'!Y102)/3)</f>
        <v>-0.10105532486791659</v>
      </c>
      <c r="AJ102" s="11">
        <f>'OddsRatio_working_3-way'!U102/(3*'OddsRatio_working_3-way'!X102^(1/3))*SIN(('OddsRatio_working_3-way'!Y102+2*PI())/3)</f>
        <v>-0.40295682634920038</v>
      </c>
      <c r="AK102" s="11">
        <f>'OddsRatio_working_3-way'!U102/(3*'OddsRatio_working_3-way'!X102^(1/3))*SIN(('OddsRatio_working_3-way'!Y102+4*PI())/3)</f>
        <v>0.50401215121711695</v>
      </c>
      <c r="AL102" s="11">
        <f>'OddsRatio_working_3-way'!Z102+'OddsRatio_working_3-way'!AF102</f>
        <v>1.0472775666891061</v>
      </c>
      <c r="AM102" s="11">
        <f>'OddsRatio_working_3-way'!AA102+'OddsRatio_working_3-way'!AG102</f>
        <v>-0.69867174039116331</v>
      </c>
      <c r="AN102" s="11">
        <f>'OddsRatio_working_3-way'!AB102+'OddsRatio_working_3-way'!AH102</f>
        <v>-0.34860582629794301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1.0472775666891061</v>
      </c>
      <c r="AS102" s="11">
        <f>IF(('OddsRatio_working_3-way'!X102=0),IF(Q102&gt;0,-Q102^(1/3),(-Q102)^(1/3)),'OddsRatio_working_3-way'!AM102-'OddsRatio_working_3-way'!R102/3)</f>
        <v>-0.69867174039116331</v>
      </c>
      <c r="AT102" s="11">
        <f>IF(('OddsRatio_working_3-way'!X102=0),IF(Q102&gt;0,-Q102^(1/3),(-Q102)^(1/3)),'OddsRatio_working_3-way'!AN102-'OddsRatio_working_3-way'!R102/3)</f>
        <v>-0.34860582629794301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2.0099999999999998</v>
      </c>
      <c r="B103" s="4">
        <f>IF('True_Odds_Calculator_3-way'!B104="","",'True_Odds_Calculator_3-way'!B104)</f>
        <v>3.54</v>
      </c>
      <c r="C103" s="4">
        <f>IF('True_Odds_Calculator_3-way'!C104="","",'True_Odds_Calculator_3-way'!C104)</f>
        <v>4.01</v>
      </c>
      <c r="D103" s="9">
        <f t="shared" si="26"/>
        <v>0.48596152150817334</v>
      </c>
      <c r="E103" s="9">
        <f t="shared" si="27"/>
        <v>0.27321286342296836</v>
      </c>
      <c r="F103" s="9">
        <f t="shared" si="28"/>
        <v>0.24082561506885816</v>
      </c>
      <c r="G103" s="9">
        <f t="shared" si="29"/>
        <v>1.0473030601810909</v>
      </c>
      <c r="H103" s="9">
        <f t="shared" si="30"/>
        <v>2.0577760907829017</v>
      </c>
      <c r="I103" s="9">
        <f t="shared" si="31"/>
        <v>3.6601497728599712</v>
      </c>
      <c r="J103" s="9">
        <f t="shared" si="32"/>
        <v>4.1523822111450839</v>
      </c>
      <c r="K103" s="11">
        <f t="shared" si="33"/>
        <v>0.49751243781094534</v>
      </c>
      <c r="L103" s="11">
        <f t="shared" si="34"/>
        <v>0.2824858757062147</v>
      </c>
      <c r="M103" s="11">
        <f t="shared" si="35"/>
        <v>0.24937655860349128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-0.27063121912451904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0.22991121011312127</v>
      </c>
      <c r="Q103" s="11">
        <f>2*'OddsRatio_working_3-way'!K103*'OddsRatio_working_3-way'!L103*'OddsRatio_working_3-way'!M103</f>
        <v>7.0094881132049161E-2</v>
      </c>
      <c r="R103" s="11">
        <f t="shared" si="36"/>
        <v>0</v>
      </c>
      <c r="S103" s="11">
        <f t="shared" si="37"/>
        <v>-0.8495369117313023</v>
      </c>
      <c r="T103" s="11">
        <f t="shared" si="38"/>
        <v>-0.25900515601564095</v>
      </c>
      <c r="U103" s="11">
        <f>'OddsRatio_working_3-way'!S103-'OddsRatio_working_3-way'!R103^2/3</f>
        <v>-0.8495369117313023</v>
      </c>
      <c r="V103" s="11">
        <f>'OddsRatio_working_3-way'!S103*'OddsRatio_working_3-way'!R103/3-2*'OddsRatio_working_3-way'!R103^3/27-'OddsRatio_working_3-way'!T103</f>
        <v>0.25900515601564095</v>
      </c>
      <c r="W103" s="11">
        <f>'OddsRatio_working_3-way'!V103^2+4*'OddsRatio_working_3-way'!U103^3/27</f>
        <v>-2.3749188850304137E-2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0.15069245144746854</v>
      </c>
      <c r="Y103" s="11">
        <f>IF('OddsRatio_working_3-way'!W103&gt;=0,IF('OddsRatio_working_3-way'!V103+SQRT('OddsRatio_working_3-way'!W103)&gt;0,0,PI()),ACOS('OddsRatio_working_3-way'!V103/(2*'OddsRatio_working_3-way'!X103)))</f>
        <v>0.5367339220007914</v>
      </c>
      <c r="Z103" s="11">
        <f>'OddsRatio_working_3-way'!X103^(1/3)*COS('OddsRatio_working_3-way'!Y103/3)</f>
        <v>0.52365153009054544</v>
      </c>
      <c r="AA103" s="11">
        <f>'OddsRatio_working_3-way'!X103^(1/3)*COS(('OddsRatio_working_3-way'!Y103+2*PI())/3)</f>
        <v>-0.34383816781581994</v>
      </c>
      <c r="AB103" s="11">
        <f>'OddsRatio_working_3-way'!X103^(1/3)*COS(('OddsRatio_working_3-way'!Y103+4*PI())/3)</f>
        <v>-0.17981336227472527</v>
      </c>
      <c r="AC103" s="11">
        <f>'OddsRatio_working_3-way'!X103^(1/3)*SIN('OddsRatio_working_3-way'!Y103/3)</f>
        <v>9.469976563292698E-2</v>
      </c>
      <c r="AD103" s="11">
        <f>'OddsRatio_working_3-way'!X103^(1/3)*SIN(('OddsRatio_working_3-way'!Y103+2*PI())/3)</f>
        <v>0.40614564497254035</v>
      </c>
      <c r="AE103" s="11">
        <f>'OddsRatio_working_3-way'!X103^(1/3)*SIN(('OddsRatio_working_3-way'!Y103+4*PI())/3)</f>
        <v>-0.50084541060546739</v>
      </c>
      <c r="AF103" s="11">
        <f>-'OddsRatio_working_3-way'!U103/(3*'OddsRatio_working_3-way'!X103^(1/3))*COS(('OddsRatio_working_3-way'!Y103)/3)</f>
        <v>0.52365153009054544</v>
      </c>
      <c r="AG103" s="11">
        <f>-'OddsRatio_working_3-way'!U103/(3*'OddsRatio_working_3-way'!X103^(1/3))*COS(('OddsRatio_working_3-way'!Y103+2*PI())/3)</f>
        <v>-0.34383816781581994</v>
      </c>
      <c r="AH103" s="11">
        <f>-'OddsRatio_working_3-way'!U103/(3*'OddsRatio_working_3-way'!X103^(1/3))*COS(('OddsRatio_working_3-way'!Y103+4*PI())/3)</f>
        <v>-0.17981336227472527</v>
      </c>
      <c r="AI103" s="11">
        <f>'OddsRatio_working_3-way'!U103/(3*'OddsRatio_working_3-way'!X103^(1/3))*SIN(('OddsRatio_working_3-way'!Y103)/3)</f>
        <v>-9.469976563292698E-2</v>
      </c>
      <c r="AJ103" s="11">
        <f>'OddsRatio_working_3-way'!U103/(3*'OddsRatio_working_3-way'!X103^(1/3))*SIN(('OddsRatio_working_3-way'!Y103+2*PI())/3)</f>
        <v>-0.40614564497254035</v>
      </c>
      <c r="AK103" s="11">
        <f>'OddsRatio_working_3-way'!U103/(3*'OddsRatio_working_3-way'!X103^(1/3))*SIN(('OddsRatio_working_3-way'!Y103+4*PI())/3)</f>
        <v>0.50084541060546739</v>
      </c>
      <c r="AL103" s="11">
        <f>'OddsRatio_working_3-way'!Z103+'OddsRatio_working_3-way'!AF103</f>
        <v>1.0473030601810909</v>
      </c>
      <c r="AM103" s="11">
        <f>'OddsRatio_working_3-way'!AA103+'OddsRatio_working_3-way'!AG103</f>
        <v>-0.68767633563163988</v>
      </c>
      <c r="AN103" s="11">
        <f>'OddsRatio_working_3-way'!AB103+'OddsRatio_working_3-way'!AH103</f>
        <v>-0.35962672454945055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1.0473030601810909</v>
      </c>
      <c r="AS103" s="11">
        <f>IF(('OddsRatio_working_3-way'!X103=0),IF(Q103&gt;0,-Q103^(1/3),(-Q103)^(1/3)),'OddsRatio_working_3-way'!AM103-'OddsRatio_working_3-way'!R103/3)</f>
        <v>-0.68767633563163988</v>
      </c>
      <c r="AT103" s="11">
        <f>IF(('OddsRatio_working_3-way'!X103=0),IF(Q103&gt;0,-Q103^(1/3),(-Q103)^(1/3)),'OddsRatio_working_3-way'!AN103-'OddsRatio_working_3-way'!R103/3)</f>
        <v>-0.35962672454945055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3.31</v>
      </c>
      <c r="B104" s="4">
        <f>IF('True_Odds_Calculator_3-way'!B105="","",'True_Odds_Calculator_3-way'!B105)</f>
        <v>3.28</v>
      </c>
      <c r="C104" s="4">
        <f>IF('True_Odds_Calculator_3-way'!C105="","",'True_Odds_Calculator_3-way'!C105)</f>
        <v>2.38</v>
      </c>
      <c r="D104" s="9">
        <f t="shared" si="26"/>
        <v>0.29353678143572554</v>
      </c>
      <c r="E104" s="9">
        <f t="shared" si="27"/>
        <v>0.29625487458133704</v>
      </c>
      <c r="F104" s="9">
        <f t="shared" si="28"/>
        <v>0.41020834398293743</v>
      </c>
      <c r="G104" s="9">
        <f t="shared" si="29"/>
        <v>1.0418736338555701</v>
      </c>
      <c r="H104" s="9">
        <f t="shared" si="30"/>
        <v>3.4067280942063665</v>
      </c>
      <c r="I104" s="9">
        <f t="shared" si="31"/>
        <v>3.3754718851906995</v>
      </c>
      <c r="J104" s="9">
        <f t="shared" si="32"/>
        <v>2.4377856147206867</v>
      </c>
      <c r="K104" s="11">
        <f t="shared" si="33"/>
        <v>0.30211480362537763</v>
      </c>
      <c r="L104" s="11">
        <f t="shared" si="34"/>
        <v>0.3048780487804878</v>
      </c>
      <c r="M104" s="11">
        <f t="shared" si="35"/>
        <v>0.42016806722689076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-0.28128535328360205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0.2310444478432446</v>
      </c>
      <c r="Q104" s="11">
        <f>2*'OddsRatio_working_3-way'!K104*'OddsRatio_working_3-way'!L104*'OddsRatio_working_3-way'!M104</f>
        <v>7.7401825073113759E-2</v>
      </c>
      <c r="R104" s="11">
        <f t="shared" si="36"/>
        <v>0</v>
      </c>
      <c r="S104" s="11">
        <f t="shared" si="37"/>
        <v>-0.8213881211592885</v>
      </c>
      <c r="T104" s="11">
        <f t="shared" si="38"/>
        <v>-0.27517189988585877</v>
      </c>
      <c r="U104" s="11">
        <f>'OddsRatio_working_3-way'!S104-'OddsRatio_working_3-way'!R104^2/3</f>
        <v>-0.8213881211592885</v>
      </c>
      <c r="V104" s="11">
        <f>'OddsRatio_working_3-way'!S104*'OddsRatio_working_3-way'!R104/3-2*'OddsRatio_working_3-way'!R104^3/27-'OddsRatio_working_3-way'!T104</f>
        <v>0.27517189988585877</v>
      </c>
      <c r="W104" s="11">
        <f>'OddsRatio_working_3-way'!V104^2+4*'OddsRatio_working_3-way'!U104^3/27</f>
        <v>-6.380108595122197E-3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0.14326521130574171</v>
      </c>
      <c r="Y104" s="11">
        <f>IF('OddsRatio_working_3-way'!W104&gt;=0,IF('OddsRatio_working_3-way'!V104+SQRT('OddsRatio_working_3-way'!W104)&gt;0,0,PI()),ACOS('OddsRatio_working_3-way'!V104/(2*'OddsRatio_working_3-way'!X104)))</f>
        <v>0.2825112668006986</v>
      </c>
      <c r="Z104" s="11">
        <f>'OddsRatio_working_3-way'!X104^(1/3)*COS('OddsRatio_working_3-way'!Y104/3)</f>
        <v>0.52093681692778504</v>
      </c>
      <c r="AA104" s="11">
        <f>'OddsRatio_working_3-way'!X104^(1/3)*COS(('OddsRatio_working_3-way'!Y104+2*PI())/3)</f>
        <v>-0.30307891029950379</v>
      </c>
      <c r="AB104" s="11">
        <f>'OddsRatio_working_3-way'!X104^(1/3)*COS(('OddsRatio_working_3-way'!Y104+4*PI())/3)</f>
        <v>-0.21785790662828136</v>
      </c>
      <c r="AC104" s="11">
        <f>'OddsRatio_working_3-way'!X104^(1/3)*SIN('OddsRatio_working_3-way'!Y104/3)</f>
        <v>4.9202369410190405E-2</v>
      </c>
      <c r="AD104" s="11">
        <f>'OddsRatio_working_3-way'!X104^(1/3)*SIN(('OddsRatio_working_3-way'!Y104+2*PI())/3)</f>
        <v>0.42654333252097004</v>
      </c>
      <c r="AE104" s="11">
        <f>'OddsRatio_working_3-way'!X104^(1/3)*SIN(('OddsRatio_working_3-way'!Y104+4*PI())/3)</f>
        <v>-0.47574570193116039</v>
      </c>
      <c r="AF104" s="11">
        <f>-'OddsRatio_working_3-way'!U104/(3*'OddsRatio_working_3-way'!X104^(1/3))*COS(('OddsRatio_working_3-way'!Y104)/3)</f>
        <v>0.52093681692778515</v>
      </c>
      <c r="AG104" s="11">
        <f>-'OddsRatio_working_3-way'!U104/(3*'OddsRatio_working_3-way'!X104^(1/3))*COS(('OddsRatio_working_3-way'!Y104+2*PI())/3)</f>
        <v>-0.30307891029950385</v>
      </c>
      <c r="AH104" s="11">
        <f>-'OddsRatio_working_3-way'!U104/(3*'OddsRatio_working_3-way'!X104^(1/3))*COS(('OddsRatio_working_3-way'!Y104+4*PI())/3)</f>
        <v>-0.21785790662828142</v>
      </c>
      <c r="AI104" s="11">
        <f>'OddsRatio_working_3-way'!U104/(3*'OddsRatio_working_3-way'!X104^(1/3))*SIN(('OddsRatio_working_3-way'!Y104)/3)</f>
        <v>-4.9202369410190412E-2</v>
      </c>
      <c r="AJ104" s="11">
        <f>'OddsRatio_working_3-way'!U104/(3*'OddsRatio_working_3-way'!X104^(1/3))*SIN(('OddsRatio_working_3-way'!Y104+2*PI())/3)</f>
        <v>-0.42654333252097015</v>
      </c>
      <c r="AK104" s="11">
        <f>'OddsRatio_working_3-way'!U104/(3*'OddsRatio_working_3-way'!X104^(1/3))*SIN(('OddsRatio_working_3-way'!Y104+4*PI())/3)</f>
        <v>0.4757457019311605</v>
      </c>
      <c r="AL104" s="11">
        <f>'OddsRatio_working_3-way'!Z104+'OddsRatio_working_3-way'!AF104</f>
        <v>1.0418736338555701</v>
      </c>
      <c r="AM104" s="11">
        <f>'OddsRatio_working_3-way'!AA104+'OddsRatio_working_3-way'!AG104</f>
        <v>-0.60615782059900769</v>
      </c>
      <c r="AN104" s="11">
        <f>'OddsRatio_working_3-way'!AB104+'OddsRatio_working_3-way'!AH104</f>
        <v>-0.43571581325656278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1.0418736338555701</v>
      </c>
      <c r="AS104" s="11">
        <f>IF(('OddsRatio_working_3-way'!X104=0),IF(Q104&gt;0,-Q104^(1/3),(-Q104)^(1/3)),'OddsRatio_working_3-way'!AM104-'OddsRatio_working_3-way'!R104/3)</f>
        <v>-0.60615782059900769</v>
      </c>
      <c r="AT104" s="11">
        <f>IF(('OddsRatio_working_3-way'!X104=0),IF(Q104&gt;0,-Q104^(1/3),(-Q104)^(1/3)),'OddsRatio_working_3-way'!AN104-'OddsRatio_working_3-way'!R104/3)</f>
        <v>-0.43571581325656278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2.56</v>
      </c>
      <c r="B105" s="4">
        <f>IF('True_Odds_Calculator_3-way'!B106="","",'True_Odds_Calculator_3-way'!B106)</f>
        <v>3.1</v>
      </c>
      <c r="C105" s="4">
        <f>IF('True_Odds_Calculator_3-way'!C106="","",'True_Odds_Calculator_3-way'!C106)</f>
        <v>3.18</v>
      </c>
      <c r="D105" s="9">
        <f t="shared" si="26"/>
        <v>0.38080650006948297</v>
      </c>
      <c r="E105" s="9">
        <f t="shared" si="27"/>
        <v>0.31359231196323772</v>
      </c>
      <c r="F105" s="9">
        <f t="shared" si="28"/>
        <v>0.30560118796727931</v>
      </c>
      <c r="G105" s="9">
        <f t="shared" si="29"/>
        <v>1.0423112791915237</v>
      </c>
      <c r="H105" s="9">
        <f t="shared" si="30"/>
        <v>2.6260055955387771</v>
      </c>
      <c r="I105" s="9">
        <f t="shared" si="31"/>
        <v>3.1888536863021995</v>
      </c>
      <c r="J105" s="9">
        <f t="shared" si="32"/>
        <v>3.2722385886375216</v>
      </c>
      <c r="K105" s="11">
        <f t="shared" si="33"/>
        <v>0.390625</v>
      </c>
      <c r="L105" s="11">
        <f t="shared" si="34"/>
        <v>0.32258064516129031</v>
      </c>
      <c r="M105" s="11">
        <f t="shared" si="35"/>
        <v>0.31446540880503143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-0.28299033779671334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0.23141103672144453</v>
      </c>
      <c r="Q105" s="11">
        <f>2*'OddsRatio_working_3-way'!K105*'OddsRatio_working_3-way'!L105*'OddsRatio_working_3-way'!M105</f>
        <v>7.9250355041590587E-2</v>
      </c>
      <c r="R105" s="11">
        <f t="shared" si="36"/>
        <v>0</v>
      </c>
      <c r="S105" s="11">
        <f t="shared" si="37"/>
        <v>-0.81773476268889111</v>
      </c>
      <c r="T105" s="11">
        <f t="shared" si="38"/>
        <v>-0.28004615160578461</v>
      </c>
      <c r="U105" s="11">
        <f>'OddsRatio_working_3-way'!S105-'OddsRatio_working_3-way'!R105^2/3</f>
        <v>-0.81773476268889111</v>
      </c>
      <c r="V105" s="11">
        <f>'OddsRatio_working_3-way'!S105*'OddsRatio_working_3-way'!R105/3-2*'OddsRatio_working_3-way'!R105^3/27-'OddsRatio_working_3-way'!T105</f>
        <v>0.28004615160578461</v>
      </c>
      <c r="W105" s="11">
        <f>'OddsRatio_working_3-way'!V105^2+4*'OddsRatio_working_3-way'!U105^3/27</f>
        <v>-2.5832158849535963E-3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0.14231045544351589</v>
      </c>
      <c r="Y105" s="11">
        <f>IF('OddsRatio_working_3-way'!W105&gt;=0,IF('OddsRatio_working_3-way'!V105+SQRT('OddsRatio_working_3-way'!W105)&gt;0,0,PI()),ACOS('OddsRatio_working_3-way'!V105/(2*'OddsRatio_working_3-way'!X105)))</f>
        <v>0.17953500918380039</v>
      </c>
      <c r="Z105" s="11">
        <f>'OddsRatio_working_3-way'!X105^(1/3)*COS('OddsRatio_working_3-way'!Y105/3)</f>
        <v>0.52115563959576183</v>
      </c>
      <c r="AA105" s="11">
        <f>'OddsRatio_working_3-way'!X105^(1/3)*COS(('OddsRatio_working_3-way'!Y105+2*PI())/3)</f>
        <v>-0.28762019691920782</v>
      </c>
      <c r="AB105" s="11">
        <f>'OddsRatio_working_3-way'!X105^(1/3)*COS(('OddsRatio_working_3-way'!Y105+4*PI())/3)</f>
        <v>-0.2335354426765541</v>
      </c>
      <c r="AC105" s="11">
        <f>'OddsRatio_working_3-way'!X105^(1/3)*SIN('OddsRatio_working_3-way'!Y105/3)</f>
        <v>3.1225847421050983E-2</v>
      </c>
      <c r="AD105" s="11">
        <f>'OddsRatio_working_3-way'!X105^(1/3)*SIN(('OddsRatio_working_3-way'!Y105+2*PI())/3)</f>
        <v>0.43572109950493154</v>
      </c>
      <c r="AE105" s="11">
        <f>'OddsRatio_working_3-way'!X105^(1/3)*SIN(('OddsRatio_working_3-way'!Y105+4*PI())/3)</f>
        <v>-0.46694694692598243</v>
      </c>
      <c r="AF105" s="11">
        <f>-'OddsRatio_working_3-way'!U105/(3*'OddsRatio_working_3-way'!X105^(1/3))*COS(('OddsRatio_working_3-way'!Y105)/3)</f>
        <v>0.52115563959576183</v>
      </c>
      <c r="AG105" s="11">
        <f>-'OddsRatio_working_3-way'!U105/(3*'OddsRatio_working_3-way'!X105^(1/3))*COS(('OddsRatio_working_3-way'!Y105+2*PI())/3)</f>
        <v>-0.28762019691920782</v>
      </c>
      <c r="AH105" s="11">
        <f>-'OddsRatio_working_3-way'!U105/(3*'OddsRatio_working_3-way'!X105^(1/3))*COS(('OddsRatio_working_3-way'!Y105+4*PI())/3)</f>
        <v>-0.2335354426765541</v>
      </c>
      <c r="AI105" s="11">
        <f>'OddsRatio_working_3-way'!U105/(3*'OddsRatio_working_3-way'!X105^(1/3))*SIN(('OddsRatio_working_3-way'!Y105)/3)</f>
        <v>-3.1225847421050983E-2</v>
      </c>
      <c r="AJ105" s="11">
        <f>'OddsRatio_working_3-way'!U105/(3*'OddsRatio_working_3-way'!X105^(1/3))*SIN(('OddsRatio_working_3-way'!Y105+2*PI())/3)</f>
        <v>-0.43572109950493154</v>
      </c>
      <c r="AK105" s="11">
        <f>'OddsRatio_working_3-way'!U105/(3*'OddsRatio_working_3-way'!X105^(1/3))*SIN(('OddsRatio_working_3-way'!Y105+4*PI())/3)</f>
        <v>0.46694694692598243</v>
      </c>
      <c r="AL105" s="11">
        <f>'OddsRatio_working_3-way'!Z105+'OddsRatio_working_3-way'!AF105</f>
        <v>1.0423112791915237</v>
      </c>
      <c r="AM105" s="11">
        <f>'OddsRatio_working_3-way'!AA105+'OddsRatio_working_3-way'!AG105</f>
        <v>-0.57524039383841563</v>
      </c>
      <c r="AN105" s="11">
        <f>'OddsRatio_working_3-way'!AB105+'OddsRatio_working_3-way'!AH105</f>
        <v>-0.4670708853531082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1.0423112791915237</v>
      </c>
      <c r="AS105" s="11">
        <f>IF(('OddsRatio_working_3-way'!X105=0),IF(Q105&gt;0,-Q105^(1/3),(-Q105)^(1/3)),'OddsRatio_working_3-way'!AM105-'OddsRatio_working_3-way'!R105/3)</f>
        <v>-0.57524039383841563</v>
      </c>
      <c r="AT105" s="11">
        <f>IF(('OddsRatio_working_3-way'!X105=0),IF(Q105&gt;0,-Q105^(1/3),(-Q105)^(1/3)),'OddsRatio_working_3-way'!AN105-'OddsRatio_working_3-way'!R105/3)</f>
        <v>-0.4670708853531082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2.13</v>
      </c>
      <c r="B106" s="4">
        <f>IF('True_Odds_Calculator_3-way'!B107="","",'True_Odds_Calculator_3-way'!B107)</f>
        <v>3.45</v>
      </c>
      <c r="C106" s="4">
        <f>IF('True_Odds_Calculator_3-way'!C107="","",'True_Odds_Calculator_3-way'!C107)</f>
        <v>3.72</v>
      </c>
      <c r="D106" s="9">
        <f t="shared" si="26"/>
        <v>0.45866427797178178</v>
      </c>
      <c r="E106" s="9">
        <f t="shared" si="27"/>
        <v>0.28098286211749357</v>
      </c>
      <c r="F106" s="9">
        <f t="shared" si="28"/>
        <v>0.26035285991072449</v>
      </c>
      <c r="G106" s="9">
        <f t="shared" si="29"/>
        <v>1.0444636395171623</v>
      </c>
      <c r="H106" s="9">
        <f t="shared" si="30"/>
        <v>2.1802439126543938</v>
      </c>
      <c r="I106" s="9">
        <f t="shared" si="31"/>
        <v>3.5589359168170476</v>
      </c>
      <c r="J106" s="9">
        <f t="shared" si="32"/>
        <v>3.8409410994866811</v>
      </c>
      <c r="K106" s="11">
        <f t="shared" si="33"/>
        <v>0.46948356807511737</v>
      </c>
      <c r="L106" s="11">
        <f t="shared" si="34"/>
        <v>0.28985507246376813</v>
      </c>
      <c r="M106" s="11">
        <f t="shared" si="35"/>
        <v>0.26881720430107525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-0.27546840442164688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0.23046177956001551</v>
      </c>
      <c r="Q106" s="11">
        <f>2*'OddsRatio_working_3-way'!K106*'OddsRatio_working_3-way'!L106*'OddsRatio_working_3-way'!M106</f>
        <v>7.3162469701592237E-2</v>
      </c>
      <c r="R106" s="11">
        <f t="shared" si="36"/>
        <v>0</v>
      </c>
      <c r="S106" s="11">
        <f t="shared" si="37"/>
        <v>-0.8366178329738978</v>
      </c>
      <c r="T106" s="11">
        <f t="shared" si="38"/>
        <v>-0.26559296284885647</v>
      </c>
      <c r="U106" s="11">
        <f>'OddsRatio_working_3-way'!S106-'OddsRatio_working_3-way'!R106^2/3</f>
        <v>-0.8366178329738978</v>
      </c>
      <c r="V106" s="11">
        <f>'OddsRatio_working_3-way'!S106*'OddsRatio_working_3-way'!R106/3-2*'OddsRatio_working_3-way'!R106^3/27-'OddsRatio_working_3-way'!T106</f>
        <v>0.26559296284885647</v>
      </c>
      <c r="W106" s="11">
        <f>'OddsRatio_working_3-way'!V106^2+4*'OddsRatio_working_3-way'!U106^3/27</f>
        <v>-1.6211995354190142E-2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0.14726813748145268</v>
      </c>
      <c r="Y106" s="11">
        <f>IF('OddsRatio_working_3-way'!W106&gt;=0,IF('OddsRatio_working_3-way'!V106+SQRT('OddsRatio_working_3-way'!W106)&gt;0,0,PI()),ACOS('OddsRatio_working_3-way'!V106/(2*'OddsRatio_working_3-way'!X106)))</f>
        <v>0.44703548355348599</v>
      </c>
      <c r="Z106" s="11">
        <f>'OddsRatio_working_3-way'!X106^(1/3)*COS('OddsRatio_working_3-way'!Y106/3)</f>
        <v>0.52223181975858124</v>
      </c>
      <c r="AA106" s="11">
        <f>'OddsRatio_working_3-way'!X106^(1/3)*COS(('OddsRatio_working_3-way'!Y106+2*PI())/3)</f>
        <v>-0.32901217684003781</v>
      </c>
      <c r="AB106" s="11">
        <f>'OddsRatio_working_3-way'!X106^(1/3)*COS(('OddsRatio_working_3-way'!Y106+4*PI())/3)</f>
        <v>-0.19321964291854332</v>
      </c>
      <c r="AC106" s="11">
        <f>'OddsRatio_working_3-way'!X106^(1/3)*SIN('OddsRatio_working_3-way'!Y106/3)</f>
        <v>7.8399856013516261E-2</v>
      </c>
      <c r="AD106" s="11">
        <f>'OddsRatio_working_3-way'!X106^(1/3)*SIN(('OddsRatio_working_3-way'!Y106+2*PI())/3)</f>
        <v>0.41306609456874938</v>
      </c>
      <c r="AE106" s="11">
        <f>'OddsRatio_working_3-way'!X106^(1/3)*SIN(('OddsRatio_working_3-way'!Y106+4*PI())/3)</f>
        <v>-0.49146595058226561</v>
      </c>
      <c r="AF106" s="11">
        <f>-'OddsRatio_working_3-way'!U106/(3*'OddsRatio_working_3-way'!X106^(1/3))*COS(('OddsRatio_working_3-way'!Y106)/3)</f>
        <v>0.52223181975858113</v>
      </c>
      <c r="AG106" s="11">
        <f>-'OddsRatio_working_3-way'!U106/(3*'OddsRatio_working_3-way'!X106^(1/3))*COS(('OddsRatio_working_3-way'!Y106+2*PI())/3)</f>
        <v>-0.32901217684003775</v>
      </c>
      <c r="AH106" s="11">
        <f>-'OddsRatio_working_3-way'!U106/(3*'OddsRatio_working_3-way'!X106^(1/3))*COS(('OddsRatio_working_3-way'!Y106+4*PI())/3)</f>
        <v>-0.19321964291854329</v>
      </c>
      <c r="AI106" s="11">
        <f>'OddsRatio_working_3-way'!U106/(3*'OddsRatio_working_3-way'!X106^(1/3))*SIN(('OddsRatio_working_3-way'!Y106)/3)</f>
        <v>-7.8399856013516234E-2</v>
      </c>
      <c r="AJ106" s="11">
        <f>'OddsRatio_working_3-way'!U106/(3*'OddsRatio_working_3-way'!X106^(1/3))*SIN(('OddsRatio_working_3-way'!Y106+2*PI())/3)</f>
        <v>-0.41306609456874932</v>
      </c>
      <c r="AK106" s="11">
        <f>'OddsRatio_working_3-way'!U106/(3*'OddsRatio_working_3-way'!X106^(1/3))*SIN(('OddsRatio_working_3-way'!Y106+4*PI())/3)</f>
        <v>0.4914659505822655</v>
      </c>
      <c r="AL106" s="11">
        <f>'OddsRatio_working_3-way'!Z106+'OddsRatio_working_3-way'!AF106</f>
        <v>1.0444636395171623</v>
      </c>
      <c r="AM106" s="11">
        <f>'OddsRatio_working_3-way'!AA106+'OddsRatio_working_3-way'!AG106</f>
        <v>-0.65802435368007561</v>
      </c>
      <c r="AN106" s="11">
        <f>'OddsRatio_working_3-way'!AB106+'OddsRatio_working_3-way'!AH106</f>
        <v>-0.38643928583708664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1.0444636395171623</v>
      </c>
      <c r="AS106" s="11">
        <f>IF(('OddsRatio_working_3-way'!X106=0),IF(Q106&gt;0,-Q106^(1/3),(-Q106)^(1/3)),'OddsRatio_working_3-way'!AM106-'OddsRatio_working_3-way'!R106/3)</f>
        <v>-0.65802435368007561</v>
      </c>
      <c r="AT106" s="11">
        <f>IF(('OddsRatio_working_3-way'!X106=0),IF(Q106&gt;0,-Q106^(1/3),(-Q106)^(1/3)),'OddsRatio_working_3-way'!AN106-'OddsRatio_working_3-way'!R106/3)</f>
        <v>-0.38643928583708664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1.95</v>
      </c>
      <c r="B107" s="4">
        <f>IF('True_Odds_Calculator_3-way'!B108="","",'True_Odds_Calculator_3-way'!B108)</f>
        <v>3.47</v>
      </c>
      <c r="C107" s="4">
        <f>IF('True_Odds_Calculator_3-way'!C108="","",'True_Odds_Calculator_3-way'!C108)</f>
        <v>4.38</v>
      </c>
      <c r="D107" s="9">
        <f t="shared" si="26"/>
        <v>0.50113396996119297</v>
      </c>
      <c r="E107" s="9">
        <f t="shared" si="27"/>
        <v>0.27868867182944435</v>
      </c>
      <c r="F107" s="9">
        <f t="shared" si="28"/>
        <v>0.22017735820936246</v>
      </c>
      <c r="G107" s="9">
        <f t="shared" si="29"/>
        <v>1.0478677726110237</v>
      </c>
      <c r="H107" s="9">
        <f t="shared" si="30"/>
        <v>1.9954743839804723</v>
      </c>
      <c r="I107" s="9">
        <f t="shared" si="31"/>
        <v>3.5882333983492285</v>
      </c>
      <c r="J107" s="9">
        <f t="shared" si="32"/>
        <v>4.5417930714252597</v>
      </c>
      <c r="K107" s="11">
        <f t="shared" si="33"/>
        <v>0.51282051282051289</v>
      </c>
      <c r="L107" s="11">
        <f t="shared" si="34"/>
        <v>0.28818443804034583</v>
      </c>
      <c r="M107" s="11">
        <f t="shared" si="35"/>
        <v>0.22831050228310504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-0.26760798143688647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0.22944083581247537</v>
      </c>
      <c r="Q107" s="11">
        <f>2*'OddsRatio_working_3-way'!K107*'OddsRatio_working_3-way'!L107*'OddsRatio_working_3-way'!M107</f>
        <v>6.7482598768375104E-2</v>
      </c>
      <c r="R107" s="11">
        <f t="shared" si="36"/>
        <v>0</v>
      </c>
      <c r="S107" s="11">
        <f t="shared" si="37"/>
        <v>-0.85737665439021082</v>
      </c>
      <c r="T107" s="11">
        <f t="shared" si="38"/>
        <v>-0.25216960423241497</v>
      </c>
      <c r="U107" s="11">
        <f>'OddsRatio_working_3-way'!S107-'OddsRatio_working_3-way'!R107^2/3</f>
        <v>-0.85737665439021082</v>
      </c>
      <c r="V107" s="11">
        <f>'OddsRatio_working_3-way'!S107*'OddsRatio_working_3-way'!R107/3-2*'OddsRatio_working_3-way'!R107^3/27-'OddsRatio_working_3-way'!T107</f>
        <v>0.25216960423241497</v>
      </c>
      <c r="W107" s="11">
        <f>'OddsRatio_working_3-way'!V107^2+4*'OddsRatio_working_3-way'!U107^3/27</f>
        <v>-2.9781314126175809E-2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0.1527831988676345</v>
      </c>
      <c r="Y107" s="11">
        <f>IF('OddsRatio_working_3-way'!W107&gt;=0,IF('OddsRatio_working_3-way'!V107+SQRT('OddsRatio_working_3-way'!W107)&gt;0,0,PI()),ACOS('OddsRatio_working_3-way'!V107/(2*'OddsRatio_working_3-way'!X107)))</f>
        <v>0.60014619486540477</v>
      </c>
      <c r="Z107" s="11">
        <f>'OddsRatio_working_3-way'!X107^(1/3)*COS('OddsRatio_working_3-way'!Y107/3)</f>
        <v>0.52393388630551196</v>
      </c>
      <c r="AA107" s="11">
        <f>'OddsRatio_working_3-way'!X107^(1/3)*COS(('OddsRatio_working_3-way'!Y107+2*PI())/3)</f>
        <v>-0.35396762621084477</v>
      </c>
      <c r="AB107" s="11">
        <f>'OddsRatio_working_3-way'!X107^(1/3)*COS(('OddsRatio_working_3-way'!Y107+4*PI())/3)</f>
        <v>-0.16996626009466712</v>
      </c>
      <c r="AC107" s="11">
        <f>'OddsRatio_working_3-way'!X107^(1/3)*SIN('OddsRatio_working_3-way'!Y107/3)</f>
        <v>0.10623323825843412</v>
      </c>
      <c r="AD107" s="11">
        <f>'OddsRatio_working_3-way'!X107^(1/3)*SIN(('OddsRatio_working_3-way'!Y107+2*PI())/3)</f>
        <v>0.40062343631486419</v>
      </c>
      <c r="AE107" s="11">
        <f>'OddsRatio_working_3-way'!X107^(1/3)*SIN(('OddsRatio_working_3-way'!Y107+4*PI())/3)</f>
        <v>-0.5068566745732983</v>
      </c>
      <c r="AF107" s="11">
        <f>-'OddsRatio_working_3-way'!U107/(3*'OddsRatio_working_3-way'!X107^(1/3))*COS(('OddsRatio_working_3-way'!Y107)/3)</f>
        <v>0.52393388630551174</v>
      </c>
      <c r="AG107" s="11">
        <f>-'OddsRatio_working_3-way'!U107/(3*'OddsRatio_working_3-way'!X107^(1/3))*COS(('OddsRatio_working_3-way'!Y107+2*PI())/3)</f>
        <v>-0.35396762621084465</v>
      </c>
      <c r="AH107" s="11">
        <f>-'OddsRatio_working_3-way'!U107/(3*'OddsRatio_working_3-way'!X107^(1/3))*COS(('OddsRatio_working_3-way'!Y107+4*PI())/3)</f>
        <v>-0.16996626009466703</v>
      </c>
      <c r="AI107" s="11">
        <f>'OddsRatio_working_3-way'!U107/(3*'OddsRatio_working_3-way'!X107^(1/3))*SIN(('OddsRatio_working_3-way'!Y107)/3)</f>
        <v>-0.10623323825843406</v>
      </c>
      <c r="AJ107" s="11">
        <f>'OddsRatio_working_3-way'!U107/(3*'OddsRatio_working_3-way'!X107^(1/3))*SIN(('OddsRatio_working_3-way'!Y107+2*PI())/3)</f>
        <v>-0.40062343631486402</v>
      </c>
      <c r="AK107" s="11">
        <f>'OddsRatio_working_3-way'!U107/(3*'OddsRatio_working_3-way'!X107^(1/3))*SIN(('OddsRatio_working_3-way'!Y107+4*PI())/3)</f>
        <v>0.50685667457329808</v>
      </c>
      <c r="AL107" s="11">
        <f>'OddsRatio_working_3-way'!Z107+'OddsRatio_working_3-way'!AF107</f>
        <v>1.0478677726110237</v>
      </c>
      <c r="AM107" s="11">
        <f>'OddsRatio_working_3-way'!AA107+'OddsRatio_working_3-way'!AG107</f>
        <v>-0.70793525242168942</v>
      </c>
      <c r="AN107" s="11">
        <f>'OddsRatio_working_3-way'!AB107+'OddsRatio_working_3-way'!AH107</f>
        <v>-0.33993252018933418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1.0478677726110237</v>
      </c>
      <c r="AS107" s="11">
        <f>IF(('OddsRatio_working_3-way'!X107=0),IF(Q107&gt;0,-Q107^(1/3),(-Q107)^(1/3)),'OddsRatio_working_3-way'!AM107-'OddsRatio_working_3-way'!R107/3)</f>
        <v>-0.70793525242168942</v>
      </c>
      <c r="AT107" s="11">
        <f>IF(('OddsRatio_working_3-way'!X107=0),IF(Q107&gt;0,-Q107^(1/3),(-Q107)^(1/3)),'OddsRatio_working_3-way'!AN107-'OddsRatio_working_3-way'!R107/3)</f>
        <v>-0.33993252018933418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2.09</v>
      </c>
      <c r="B108" s="4">
        <f>IF('True_Odds_Calculator_3-way'!B109="","",'True_Odds_Calculator_3-way'!B109)</f>
        <v>3.5</v>
      </c>
      <c r="C108" s="4">
        <f>IF('True_Odds_Calculator_3-way'!C109="","",'True_Odds_Calculator_3-way'!C109)</f>
        <v>3.78</v>
      </c>
      <c r="D108" s="9">
        <f t="shared" si="26"/>
        <v>0.46734574673400137</v>
      </c>
      <c r="E108" s="9">
        <f t="shared" si="27"/>
        <v>0.27669478827407656</v>
      </c>
      <c r="F108" s="9">
        <f t="shared" si="28"/>
        <v>0.25595946499192218</v>
      </c>
      <c r="G108" s="9">
        <f t="shared" si="29"/>
        <v>1.0456361917586425</v>
      </c>
      <c r="H108" s="9">
        <f t="shared" si="30"/>
        <v>2.1397434490169198</v>
      </c>
      <c r="I108" s="9">
        <f t="shared" si="31"/>
        <v>3.6140904793966069</v>
      </c>
      <c r="J108" s="9">
        <f t="shared" si="32"/>
        <v>3.9068686130890256</v>
      </c>
      <c r="K108" s="11">
        <f t="shared" si="33"/>
        <v>0.47846889952153115</v>
      </c>
      <c r="L108" s="11">
        <f t="shared" si="34"/>
        <v>0.2857142857142857</v>
      </c>
      <c r="M108" s="11">
        <f t="shared" si="35"/>
        <v>0.26455026455026459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-0.27397136419692814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0.23037391458444095</v>
      </c>
      <c r="Q108" s="11">
        <f>2*'OddsRatio_working_3-way'!K108*'OddsRatio_working_3-way'!L108*'OddsRatio_working_3-way'!M108</f>
        <v>7.2330899398568585E-2</v>
      </c>
      <c r="R108" s="11">
        <f t="shared" si="36"/>
        <v>0</v>
      </c>
      <c r="S108" s="11">
        <f t="shared" si="37"/>
        <v>-0.84086858953204424</v>
      </c>
      <c r="T108" s="11">
        <f t="shared" si="38"/>
        <v>-0.26400897630519438</v>
      </c>
      <c r="U108" s="11">
        <f>'OddsRatio_working_3-way'!S108-'OddsRatio_working_3-way'!R108^2/3</f>
        <v>-0.84086858953204424</v>
      </c>
      <c r="V108" s="11">
        <f>'OddsRatio_working_3-way'!S108*'OddsRatio_working_3-way'!R108/3-2*'OddsRatio_working_3-way'!R108^3/27-'OddsRatio_working_3-way'!T108</f>
        <v>0.26400897630519438</v>
      </c>
      <c r="W108" s="11">
        <f>'OddsRatio_working_3-way'!V108^2+4*'OddsRatio_working_3-way'!U108^3/27</f>
        <v>-1.837993186511741E-2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0.14839194000587944</v>
      </c>
      <c r="Y108" s="11">
        <f>IF('OddsRatio_working_3-way'!W108&gt;=0,IF('OddsRatio_working_3-way'!V108+SQRT('OddsRatio_working_3-way'!W108)&gt;0,0,PI()),ACOS('OddsRatio_working_3-way'!V108/(2*'OddsRatio_working_3-way'!X108)))</f>
        <v>0.47440117265538806</v>
      </c>
      <c r="Z108" s="11">
        <f>'OddsRatio_working_3-way'!X108^(1/3)*COS('OddsRatio_working_3-way'!Y108/3)</f>
        <v>0.52281809587932138</v>
      </c>
      <c r="AA108" s="11">
        <f>'OddsRatio_working_3-way'!X108^(1/3)*COS(('OddsRatio_working_3-way'!Y108+2*PI())/3)</f>
        <v>-0.33361068468600913</v>
      </c>
      <c r="AB108" s="11">
        <f>'OddsRatio_working_3-way'!X108^(1/3)*COS(('OddsRatio_working_3-way'!Y108+4*PI())/3)</f>
        <v>-0.18920741119331261</v>
      </c>
      <c r="AC108" s="11">
        <f>'OddsRatio_working_3-way'!X108^(1/3)*SIN('OddsRatio_working_3-way'!Y108/3)</f>
        <v>8.3371268822871741E-2</v>
      </c>
      <c r="AD108" s="11">
        <f>'OddsRatio_working_3-way'!X108^(1/3)*SIN(('OddsRatio_working_3-way'!Y108+2*PI())/3)</f>
        <v>0.41108811817826479</v>
      </c>
      <c r="AE108" s="11">
        <f>'OddsRatio_working_3-way'!X108^(1/3)*SIN(('OddsRatio_working_3-way'!Y108+4*PI())/3)</f>
        <v>-0.4944593870011364</v>
      </c>
      <c r="AF108" s="11">
        <f>-'OddsRatio_working_3-way'!U108/(3*'OddsRatio_working_3-way'!X108^(1/3))*COS(('OddsRatio_working_3-way'!Y108)/3)</f>
        <v>0.52281809587932115</v>
      </c>
      <c r="AG108" s="11">
        <f>-'OddsRatio_working_3-way'!U108/(3*'OddsRatio_working_3-way'!X108^(1/3))*COS(('OddsRatio_working_3-way'!Y108+2*PI())/3)</f>
        <v>-0.33361068468600896</v>
      </c>
      <c r="AH108" s="11">
        <f>-'OddsRatio_working_3-way'!U108/(3*'OddsRatio_working_3-way'!X108^(1/3))*COS(('OddsRatio_working_3-way'!Y108+4*PI())/3)</f>
        <v>-0.18920741119331252</v>
      </c>
      <c r="AI108" s="11">
        <f>'OddsRatio_working_3-way'!U108/(3*'OddsRatio_working_3-way'!X108^(1/3))*SIN(('OddsRatio_working_3-way'!Y108)/3)</f>
        <v>-8.33712688228717E-2</v>
      </c>
      <c r="AJ108" s="11">
        <f>'OddsRatio_working_3-way'!U108/(3*'OddsRatio_working_3-way'!X108^(1/3))*SIN(('OddsRatio_working_3-way'!Y108+2*PI())/3)</f>
        <v>-0.41108811817826463</v>
      </c>
      <c r="AK108" s="11">
        <f>'OddsRatio_working_3-way'!U108/(3*'OddsRatio_working_3-way'!X108^(1/3))*SIN(('OddsRatio_working_3-way'!Y108+4*PI())/3)</f>
        <v>0.49445938700113623</v>
      </c>
      <c r="AL108" s="11">
        <f>'OddsRatio_working_3-way'!Z108+'OddsRatio_working_3-way'!AF108</f>
        <v>1.0456361917586425</v>
      </c>
      <c r="AM108" s="11">
        <f>'OddsRatio_working_3-way'!AA108+'OddsRatio_working_3-way'!AG108</f>
        <v>-0.66722136937201815</v>
      </c>
      <c r="AN108" s="11">
        <f>'OddsRatio_working_3-way'!AB108+'OddsRatio_working_3-way'!AH108</f>
        <v>-0.37841482238662516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1.0456361917586425</v>
      </c>
      <c r="AS108" s="11">
        <f>IF(('OddsRatio_working_3-way'!X108=0),IF(Q108&gt;0,-Q108^(1/3),(-Q108)^(1/3)),'OddsRatio_working_3-way'!AM108-'OddsRatio_working_3-way'!R108/3)</f>
        <v>-0.66722136937201815</v>
      </c>
      <c r="AT108" s="11">
        <f>IF(('OddsRatio_working_3-way'!X108=0),IF(Q108&gt;0,-Q108^(1/3),(-Q108)^(1/3)),'OddsRatio_working_3-way'!AN108-'OddsRatio_working_3-way'!R108/3)</f>
        <v>-0.37841482238662516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1.69</v>
      </c>
      <c r="B109" s="4">
        <f>IF('True_Odds_Calculator_3-way'!B110="","",'True_Odds_Calculator_3-way'!B110)</f>
        <v>3.92</v>
      </c>
      <c r="C109" s="4">
        <f>IF('True_Odds_Calculator_3-way'!C110="","",'True_Odds_Calculator_3-way'!C110)</f>
        <v>5.41</v>
      </c>
      <c r="D109" s="9">
        <f t="shared" si="26"/>
        <v>0.57842592340261134</v>
      </c>
      <c r="E109" s="9">
        <f t="shared" si="27"/>
        <v>0.24483859397808541</v>
      </c>
      <c r="F109" s="9">
        <f t="shared" si="28"/>
        <v>0.17673548261930308</v>
      </c>
      <c r="G109" s="9">
        <f t="shared" si="29"/>
        <v>1.0562751389336378</v>
      </c>
      <c r="H109" s="9">
        <f t="shared" si="30"/>
        <v>1.7288298458642102</v>
      </c>
      <c r="I109" s="9">
        <f t="shared" si="31"/>
        <v>4.0843234056862219</v>
      </c>
      <c r="J109" s="9">
        <f t="shared" si="32"/>
        <v>5.6581733626973438</v>
      </c>
      <c r="K109" s="11">
        <f t="shared" si="33"/>
        <v>0.59171597633136097</v>
      </c>
      <c r="L109" s="11">
        <f t="shared" si="34"/>
        <v>0.25510204081632654</v>
      </c>
      <c r="M109" s="11">
        <f t="shared" si="35"/>
        <v>0.18484288354898337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-0.24791368165461702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0.22377127250073159</v>
      </c>
      <c r="Q109" s="11">
        <f>2*'OddsRatio_working_3-way'!K109*'OddsRatio_working_3-way'!L109*'OddsRatio_working_3-way'!M109</f>
        <v>5.5803309850556509E-2</v>
      </c>
      <c r="R109" s="11">
        <f t="shared" si="36"/>
        <v>0</v>
      </c>
      <c r="S109" s="11">
        <f t="shared" si="37"/>
        <v>-0.90261768131248343</v>
      </c>
      <c r="T109" s="11">
        <f t="shared" si="38"/>
        <v>-0.22509169110036994</v>
      </c>
      <c r="U109" s="11">
        <f>'OddsRatio_working_3-way'!S109-'OddsRatio_working_3-way'!R109^2/3</f>
        <v>-0.90261768131248343</v>
      </c>
      <c r="V109" s="11">
        <f>'OddsRatio_working_3-way'!S109*'OddsRatio_working_3-way'!R109/3-2*'OddsRatio_working_3-way'!R109^3/27-'OddsRatio_working_3-way'!T109</f>
        <v>0.22509169110036994</v>
      </c>
      <c r="W109" s="11">
        <f>'OddsRatio_working_3-way'!V109^2+4*'OddsRatio_working_3-way'!U109^3/27</f>
        <v>-5.8278839429587607E-2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0.16503416981947402</v>
      </c>
      <c r="Y109" s="11">
        <f>IF('OddsRatio_working_3-way'!W109&gt;=0,IF('OddsRatio_working_3-way'!V109+SQRT('OddsRatio_working_3-way'!W109)&gt;0,0,PI()),ACOS('OddsRatio_working_3-way'!V109/(2*'OddsRatio_working_3-way'!X109)))</f>
        <v>0.82036429706711056</v>
      </c>
      <c r="Z109" s="11">
        <f>'OddsRatio_working_3-way'!X109^(1/3)*COS('OddsRatio_working_3-way'!Y109/3)</f>
        <v>0.528137569466819</v>
      </c>
      <c r="AA109" s="11">
        <f>'OddsRatio_working_3-way'!X109^(1/3)*COS(('OddsRatio_working_3-way'!Y109+2*PI())/3)</f>
        <v>-0.39235538230455691</v>
      </c>
      <c r="AB109" s="11">
        <f>'OddsRatio_working_3-way'!X109^(1/3)*COS(('OddsRatio_working_3-way'!Y109+4*PI())/3)</f>
        <v>-0.13578218716226231</v>
      </c>
      <c r="AC109" s="11">
        <f>'OddsRatio_working_3-way'!X109^(1/3)*SIN('OddsRatio_working_3-way'!Y109/3)</f>
        <v>0.14813260328224645</v>
      </c>
      <c r="AD109" s="11">
        <f>'OddsRatio_working_3-way'!X109^(1/3)*SIN(('OddsRatio_working_3-way'!Y109+2*PI())/3)</f>
        <v>0.3833142502101109</v>
      </c>
      <c r="AE109" s="11">
        <f>'OddsRatio_working_3-way'!X109^(1/3)*SIN(('OddsRatio_working_3-way'!Y109+4*PI())/3)</f>
        <v>-0.5314468534923571</v>
      </c>
      <c r="AF109" s="11">
        <f>-'OddsRatio_working_3-way'!U109/(3*'OddsRatio_working_3-way'!X109^(1/3))*COS(('OddsRatio_working_3-way'!Y109)/3)</f>
        <v>0.52813756946681889</v>
      </c>
      <c r="AG109" s="11">
        <f>-'OddsRatio_working_3-way'!U109/(3*'OddsRatio_working_3-way'!X109^(1/3))*COS(('OddsRatio_working_3-way'!Y109+2*PI())/3)</f>
        <v>-0.39235538230455685</v>
      </c>
      <c r="AH109" s="11">
        <f>-'OddsRatio_working_3-way'!U109/(3*'OddsRatio_working_3-way'!X109^(1/3))*COS(('OddsRatio_working_3-way'!Y109+4*PI())/3)</f>
        <v>-0.13578218716226229</v>
      </c>
      <c r="AI109" s="11">
        <f>'OddsRatio_working_3-way'!U109/(3*'OddsRatio_working_3-way'!X109^(1/3))*SIN(('OddsRatio_working_3-way'!Y109)/3)</f>
        <v>-0.14813260328224642</v>
      </c>
      <c r="AJ109" s="11">
        <f>'OddsRatio_working_3-way'!U109/(3*'OddsRatio_working_3-way'!X109^(1/3))*SIN(('OddsRatio_working_3-way'!Y109+2*PI())/3)</f>
        <v>-0.38331425021011084</v>
      </c>
      <c r="AK109" s="11">
        <f>'OddsRatio_working_3-way'!U109/(3*'OddsRatio_working_3-way'!X109^(1/3))*SIN(('OddsRatio_working_3-way'!Y109+4*PI())/3)</f>
        <v>0.53144685349235699</v>
      </c>
      <c r="AL109" s="11">
        <f>'OddsRatio_working_3-way'!Z109+'OddsRatio_working_3-way'!AF109</f>
        <v>1.0562751389336378</v>
      </c>
      <c r="AM109" s="11">
        <f>'OddsRatio_working_3-way'!AA109+'OddsRatio_working_3-way'!AG109</f>
        <v>-0.78471076460911382</v>
      </c>
      <c r="AN109" s="11">
        <f>'OddsRatio_working_3-way'!AB109+'OddsRatio_working_3-way'!AH109</f>
        <v>-0.27156437432452463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1.0562751389336378</v>
      </c>
      <c r="AS109" s="11">
        <f>IF(('OddsRatio_working_3-way'!X109=0),IF(Q109&gt;0,-Q109^(1/3),(-Q109)^(1/3)),'OddsRatio_working_3-way'!AM109-'OddsRatio_working_3-way'!R109/3)</f>
        <v>-0.78471076460911382</v>
      </c>
      <c r="AT109" s="11">
        <f>IF(('OddsRatio_working_3-way'!X109=0),IF(Q109&gt;0,-Q109^(1/3),(-Q109)^(1/3)),'OddsRatio_working_3-way'!AN109-'OddsRatio_working_3-way'!R109/3)</f>
        <v>-0.27156437432452463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9.18</v>
      </c>
      <c r="B110" s="4">
        <f>IF('True_Odds_Calculator_3-way'!B111="","",'True_Odds_Calculator_3-way'!B111)</f>
        <v>4.62</v>
      </c>
      <c r="C110" s="4">
        <f>IF('True_Odds_Calculator_3-way'!C111="","",'True_Odds_Calculator_3-way'!C111)</f>
        <v>1.41</v>
      </c>
      <c r="D110" s="9">
        <f t="shared" si="26"/>
        <v>0.10198525979842905</v>
      </c>
      <c r="E110" s="9">
        <f t="shared" si="27"/>
        <v>0.20421753870099096</v>
      </c>
      <c r="F110" s="9">
        <f t="shared" si="28"/>
        <v>0.69379720150058</v>
      </c>
      <c r="G110" s="9">
        <f t="shared" si="29"/>
        <v>1.0764472561805221</v>
      </c>
      <c r="H110" s="9">
        <f t="shared" si="30"/>
        <v>9.8053385555566699</v>
      </c>
      <c r="I110" s="9">
        <f t="shared" si="31"/>
        <v>4.8967390673734892</v>
      </c>
      <c r="J110" s="9">
        <f t="shared" si="32"/>
        <v>1.4413433750340141</v>
      </c>
      <c r="K110" s="11">
        <f t="shared" si="33"/>
        <v>0.10893246187363835</v>
      </c>
      <c r="L110" s="11">
        <f t="shared" si="34"/>
        <v>0.21645021645021645</v>
      </c>
      <c r="M110" s="11">
        <f t="shared" si="35"/>
        <v>0.70921985815602839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-0.20302146696250445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0.20417938649060888</v>
      </c>
      <c r="Q110" s="11">
        <f>2*'OddsRatio_working_3-way'!K110*'OddsRatio_working_3-way'!L110*'OddsRatio_working_3-way'!M110</f>
        <v>3.3444616951778687E-2</v>
      </c>
      <c r="R110" s="11">
        <f t="shared" si="36"/>
        <v>0</v>
      </c>
      <c r="S110" s="11">
        <f t="shared" si="37"/>
        <v>-1.005703433954195</v>
      </c>
      <c r="T110" s="11">
        <f t="shared" si="38"/>
        <v>-0.16473438721608435</v>
      </c>
      <c r="U110" s="11">
        <f>'OddsRatio_working_3-way'!S110-'OddsRatio_working_3-way'!R110^2/3</f>
        <v>-1.005703433954195</v>
      </c>
      <c r="V110" s="11">
        <f>'OddsRatio_working_3-way'!S110*'OddsRatio_working_3-way'!R110/3-2*'OddsRatio_working_3-way'!R110^3/27-'OddsRatio_working_3-way'!T110</f>
        <v>0.16473438721608435</v>
      </c>
      <c r="W110" s="11">
        <f>'OddsRatio_working_3-way'!V110^2+4*'OddsRatio_working_3-way'!U110^3/27</f>
        <v>-0.12356007424144548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0.19409887465728923</v>
      </c>
      <c r="Y110" s="11">
        <f>IF('OddsRatio_working_3-way'!W110&gt;=0,IF('OddsRatio_working_3-way'!V110+SQRT('OddsRatio_working_3-way'!W110)&gt;0,0,PI()),ACOS('OddsRatio_working_3-way'!V110/(2*'OddsRatio_working_3-way'!X110)))</f>
        <v>1.1325447965777651</v>
      </c>
      <c r="Z110" s="11">
        <f>'OddsRatio_working_3-way'!X110^(1/3)*COS('OddsRatio_working_3-way'!Y110/3)</f>
        <v>0.53822362809026103</v>
      </c>
      <c r="AA110" s="11">
        <f>'OddsRatio_working_3-way'!X110^(1/3)*COS(('OddsRatio_working_3-way'!Y110+2*PI())/3)</f>
        <v>-0.45394242058140205</v>
      </c>
      <c r="AB110" s="11">
        <f>'OddsRatio_working_3-way'!X110^(1/3)*COS(('OddsRatio_working_3-way'!Y110+4*PI())/3)</f>
        <v>-8.4281207508859132E-2</v>
      </c>
      <c r="AC110" s="11">
        <f>'OddsRatio_working_3-way'!X110^(1/3)*SIN('OddsRatio_working_3-way'!Y110/3)</f>
        <v>0.21342400087639632</v>
      </c>
      <c r="AD110" s="11">
        <f>'OddsRatio_working_3-way'!X110^(1/3)*SIN(('OddsRatio_working_3-way'!Y110+2*PI())/3)</f>
        <v>0.35940333440499572</v>
      </c>
      <c r="AE110" s="11">
        <f>'OddsRatio_working_3-way'!X110^(1/3)*SIN(('OddsRatio_working_3-way'!Y110+4*PI())/3)</f>
        <v>-0.57282733528139207</v>
      </c>
      <c r="AF110" s="11">
        <f>-'OddsRatio_working_3-way'!U110/(3*'OddsRatio_working_3-way'!X110^(1/3))*COS(('OddsRatio_working_3-way'!Y110)/3)</f>
        <v>0.53822362809026103</v>
      </c>
      <c r="AG110" s="11">
        <f>-'OddsRatio_working_3-way'!U110/(3*'OddsRatio_working_3-way'!X110^(1/3))*COS(('OddsRatio_working_3-way'!Y110+2*PI())/3)</f>
        <v>-0.45394242058140205</v>
      </c>
      <c r="AH110" s="11">
        <f>-'OddsRatio_working_3-way'!U110/(3*'OddsRatio_working_3-way'!X110^(1/3))*COS(('OddsRatio_working_3-way'!Y110+4*PI())/3)</f>
        <v>-8.4281207508859132E-2</v>
      </c>
      <c r="AI110" s="11">
        <f>'OddsRatio_working_3-way'!U110/(3*'OddsRatio_working_3-way'!X110^(1/3))*SIN(('OddsRatio_working_3-way'!Y110)/3)</f>
        <v>-0.21342400087639632</v>
      </c>
      <c r="AJ110" s="11">
        <f>'OddsRatio_working_3-way'!U110/(3*'OddsRatio_working_3-way'!X110^(1/3))*SIN(('OddsRatio_working_3-way'!Y110+2*PI())/3)</f>
        <v>-0.35940333440499572</v>
      </c>
      <c r="AK110" s="11">
        <f>'OddsRatio_working_3-way'!U110/(3*'OddsRatio_working_3-way'!X110^(1/3))*SIN(('OddsRatio_working_3-way'!Y110+4*PI())/3)</f>
        <v>0.57282733528139207</v>
      </c>
      <c r="AL110" s="11">
        <f>'OddsRatio_working_3-way'!Z110+'OddsRatio_working_3-way'!AF110</f>
        <v>1.0764472561805221</v>
      </c>
      <c r="AM110" s="11">
        <f>'OddsRatio_working_3-way'!AA110+'OddsRatio_working_3-way'!AG110</f>
        <v>-0.9078848411628041</v>
      </c>
      <c r="AN110" s="11">
        <f>'OddsRatio_working_3-way'!AB110+'OddsRatio_working_3-way'!AH110</f>
        <v>-0.16856241501771826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1.0764472561805221</v>
      </c>
      <c r="AS110" s="11">
        <f>IF(('OddsRatio_working_3-way'!X110=0),IF(Q110&gt;0,-Q110^(1/3),(-Q110)^(1/3)),'OddsRatio_working_3-way'!AM110-'OddsRatio_working_3-way'!R110/3)</f>
        <v>-0.9078848411628041</v>
      </c>
      <c r="AT110" s="11">
        <f>IF(('OddsRatio_working_3-way'!X110=0),IF(Q110&gt;0,-Q110^(1/3),(-Q110)^(1/3)),'OddsRatio_working_3-way'!AN110-'OddsRatio_working_3-way'!R110/3)</f>
        <v>-0.16856241501771826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2.34</v>
      </c>
      <c r="B111" s="4">
        <f>IF('True_Odds_Calculator_3-way'!B112="","",'True_Odds_Calculator_3-way'!B112)</f>
        <v>3.07</v>
      </c>
      <c r="C111" s="4">
        <f>IF('True_Odds_Calculator_3-way'!C112="","",'True_Odds_Calculator_3-way'!C112)</f>
        <v>3.65</v>
      </c>
      <c r="D111" s="9">
        <f t="shared" si="26"/>
        <v>0.41733524173770797</v>
      </c>
      <c r="E111" s="9">
        <f t="shared" si="27"/>
        <v>0.31678178332209339</v>
      </c>
      <c r="F111" s="9">
        <f t="shared" si="28"/>
        <v>0.26588297494019858</v>
      </c>
      <c r="G111" s="9">
        <f t="shared" si="29"/>
        <v>1.041906848446029</v>
      </c>
      <c r="H111" s="9">
        <f t="shared" si="30"/>
        <v>2.396155176917679</v>
      </c>
      <c r="I111" s="9">
        <f t="shared" si="31"/>
        <v>3.1567471762832797</v>
      </c>
      <c r="J111" s="9">
        <f t="shared" si="32"/>
        <v>3.7610531483819765</v>
      </c>
      <c r="K111" s="11">
        <f t="shared" si="33"/>
        <v>0.42735042735042739</v>
      </c>
      <c r="L111" s="11">
        <f t="shared" si="34"/>
        <v>0.32573289902280134</v>
      </c>
      <c r="M111" s="11">
        <f t="shared" si="35"/>
        <v>0.27397260273972601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-0.28033280360262636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0.2311136129350399</v>
      </c>
      <c r="Q111" s="11">
        <f>2*'OddsRatio_working_3-way'!K111*'OddsRatio_working_3-way'!L111*'OddsRatio_working_3-way'!M111</f>
        <v>7.6275119780541231E-2</v>
      </c>
      <c r="R111" s="11">
        <f t="shared" si="36"/>
        <v>0</v>
      </c>
      <c r="S111" s="11">
        <f t="shared" si="37"/>
        <v>-0.82442586085160774</v>
      </c>
      <c r="T111" s="11">
        <f t="shared" si="38"/>
        <v>-0.27208774285531612</v>
      </c>
      <c r="U111" s="11">
        <f>'OddsRatio_working_3-way'!S111-'OddsRatio_working_3-way'!R111^2/3</f>
        <v>-0.82442586085160774</v>
      </c>
      <c r="V111" s="11">
        <f>'OddsRatio_working_3-way'!S111*'OddsRatio_working_3-way'!R111/3-2*'OddsRatio_working_3-way'!R111^3/27-'OddsRatio_working_3-way'!T111</f>
        <v>0.27208774285531612</v>
      </c>
      <c r="W111" s="11">
        <f>'OddsRatio_working_3-way'!V111^2+4*'OddsRatio_working_3-way'!U111^3/27</f>
        <v>-8.982203933918631E-3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0.1440607022629864</v>
      </c>
      <c r="Y111" s="11">
        <f>IF('OddsRatio_working_3-way'!W111&gt;=0,IF('OddsRatio_working_3-way'!V111+SQRT('OddsRatio_working_3-way'!W111)&gt;0,0,PI()),ACOS('OddsRatio_working_3-way'!V111/(2*'OddsRatio_working_3-way'!X111)))</f>
        <v>0.33518028508258735</v>
      </c>
      <c r="Z111" s="11">
        <f>'OddsRatio_working_3-way'!X111^(1/3)*COS('OddsRatio_working_3-way'!Y111/3)</f>
        <v>0.52095342422301461</v>
      </c>
      <c r="AA111" s="11">
        <f>'OddsRatio_working_3-way'!X111^(1/3)*COS(('OddsRatio_working_3-way'!Y111+2*PI())/3)</f>
        <v>-0.31109402689250715</v>
      </c>
      <c r="AB111" s="11">
        <f>'OddsRatio_working_3-way'!X111^(1/3)*COS(('OddsRatio_working_3-way'!Y111+4*PI())/3)</f>
        <v>-0.20985939733050712</v>
      </c>
      <c r="AC111" s="11">
        <f>'OddsRatio_working_3-way'!X111^(1/3)*SIN('OddsRatio_working_3-way'!Y111/3)</f>
        <v>5.844784062893274E-2</v>
      </c>
      <c r="AD111" s="11">
        <f>'OddsRatio_working_3-way'!X111^(1/3)*SIN(('OddsRatio_working_3-way'!Y111+2*PI())/3)</f>
        <v>0.42193497925115586</v>
      </c>
      <c r="AE111" s="11">
        <f>'OddsRatio_working_3-way'!X111^(1/3)*SIN(('OddsRatio_working_3-way'!Y111+4*PI())/3)</f>
        <v>-0.48038281988008863</v>
      </c>
      <c r="AF111" s="11">
        <f>-'OddsRatio_working_3-way'!U111/(3*'OddsRatio_working_3-way'!X111^(1/3))*COS(('OddsRatio_working_3-way'!Y111)/3)</f>
        <v>0.52095342422301449</v>
      </c>
      <c r="AG111" s="11">
        <f>-'OddsRatio_working_3-way'!U111/(3*'OddsRatio_working_3-way'!X111^(1/3))*COS(('OddsRatio_working_3-way'!Y111+2*PI())/3)</f>
        <v>-0.31109402689250709</v>
      </c>
      <c r="AH111" s="11">
        <f>-'OddsRatio_working_3-way'!U111/(3*'OddsRatio_working_3-way'!X111^(1/3))*COS(('OddsRatio_working_3-way'!Y111+4*PI())/3)</f>
        <v>-0.2098593973305071</v>
      </c>
      <c r="AI111" s="11">
        <f>'OddsRatio_working_3-way'!U111/(3*'OddsRatio_working_3-way'!X111^(1/3))*SIN(('OddsRatio_working_3-way'!Y111)/3)</f>
        <v>-5.8447840628932726E-2</v>
      </c>
      <c r="AJ111" s="11">
        <f>'OddsRatio_working_3-way'!U111/(3*'OddsRatio_working_3-way'!X111^(1/3))*SIN(('OddsRatio_working_3-way'!Y111+2*PI())/3)</f>
        <v>-0.42193497925115581</v>
      </c>
      <c r="AK111" s="11">
        <f>'OddsRatio_working_3-way'!U111/(3*'OddsRatio_working_3-way'!X111^(1/3))*SIN(('OddsRatio_working_3-way'!Y111+4*PI())/3)</f>
        <v>0.48038281988008852</v>
      </c>
      <c r="AL111" s="11">
        <f>'OddsRatio_working_3-way'!Z111+'OddsRatio_working_3-way'!AF111</f>
        <v>1.041906848446029</v>
      </c>
      <c r="AM111" s="11">
        <f>'OddsRatio_working_3-way'!AA111+'OddsRatio_working_3-way'!AG111</f>
        <v>-0.62218805378501418</v>
      </c>
      <c r="AN111" s="11">
        <f>'OddsRatio_working_3-way'!AB111+'OddsRatio_working_3-way'!AH111</f>
        <v>-0.41971879466101425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1.041906848446029</v>
      </c>
      <c r="AS111" s="11">
        <f>IF(('OddsRatio_working_3-way'!X111=0),IF(Q111&gt;0,-Q111^(1/3),(-Q111)^(1/3)),'OddsRatio_working_3-way'!AM111-'OddsRatio_working_3-way'!R111/3)</f>
        <v>-0.62218805378501418</v>
      </c>
      <c r="AT111" s="11">
        <f>IF(('OddsRatio_working_3-way'!X111=0),IF(Q111&gt;0,-Q111^(1/3),(-Q111)^(1/3)),'OddsRatio_working_3-way'!AN111-'OddsRatio_working_3-way'!R111/3)</f>
        <v>-0.41971879466101425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1.72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5.58</v>
      </c>
      <c r="D112" s="9">
        <f t="shared" si="26"/>
        <v>0.56816824268641242</v>
      </c>
      <c r="E112" s="9">
        <f t="shared" si="27"/>
        <v>0.26044369060887462</v>
      </c>
      <c r="F112" s="9">
        <f t="shared" si="28"/>
        <v>0.17138806670471288</v>
      </c>
      <c r="G112" s="9">
        <f t="shared" si="29"/>
        <v>1.0556139617490596</v>
      </c>
      <c r="H112" s="9">
        <f t="shared" si="30"/>
        <v>1.760042052459323</v>
      </c>
      <c r="I112" s="9">
        <f t="shared" si="31"/>
        <v>3.8396015571049698</v>
      </c>
      <c r="J112" s="9">
        <f t="shared" si="32"/>
        <v>5.8347119448106923</v>
      </c>
      <c r="K112" s="11">
        <f t="shared" si="33"/>
        <v>0.58139534883720934</v>
      </c>
      <c r="L112" s="11">
        <f t="shared" si="34"/>
        <v>0.2710027100271003</v>
      </c>
      <c r="M112" s="11">
        <f t="shared" si="35"/>
        <v>0.17921146953405018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-0.25047318740254165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0.22560969962454486</v>
      </c>
      <c r="Q112" s="11">
        <f>2*'OddsRatio_working_3-way'!K112*'OddsRatio_working_3-way'!L112*'OddsRatio_working_3-way'!M112</f>
        <v>5.6473016176356652E-2</v>
      </c>
      <c r="R112" s="11">
        <f t="shared" si="36"/>
        <v>0</v>
      </c>
      <c r="S112" s="11">
        <f t="shared" si="37"/>
        <v>-0.90073393469442276</v>
      </c>
      <c r="T112" s="11">
        <f t="shared" si="38"/>
        <v>-0.22546531531775285</v>
      </c>
      <c r="U112" s="11">
        <f>'OddsRatio_working_3-way'!S112-'OddsRatio_working_3-way'!R112^2/3</f>
        <v>-0.90073393469442276</v>
      </c>
      <c r="V112" s="11">
        <f>'OddsRatio_working_3-way'!S112*'OddsRatio_working_3-way'!R112/3-2*'OddsRatio_working_3-way'!R112^3/27-'OddsRatio_working_3-way'!T112</f>
        <v>0.22546531531775285</v>
      </c>
      <c r="W112" s="11">
        <f>'OddsRatio_working_3-way'!V112^2+4*'OddsRatio_working_3-way'!U112^3/27</f>
        <v>-5.7429823601281821E-2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0.16451780451718254</v>
      </c>
      <c r="Y112" s="11">
        <f>IF('OddsRatio_working_3-way'!W112&gt;=0,IF('OddsRatio_working_3-way'!V112+SQRT('OddsRatio_working_3-way'!W112)&gt;0,0,PI()),ACOS('OddsRatio_working_3-way'!V112/(2*'OddsRatio_working_3-way'!X112)))</f>
        <v>0.81587586041851334</v>
      </c>
      <c r="Z112" s="11">
        <f>'OddsRatio_working_3-way'!X112^(1/3)*COS('OddsRatio_working_3-way'!Y112/3)</f>
        <v>0.52780698087452993</v>
      </c>
      <c r="AA112" s="11">
        <f>'OddsRatio_working_3-way'!X112^(1/3)*COS(('OddsRatio_working_3-way'!Y112+2*PI())/3)</f>
        <v>-0.39137241558645963</v>
      </c>
      <c r="AB112" s="11">
        <f>'OddsRatio_working_3-way'!X112^(1/3)*COS(('OddsRatio_working_3-way'!Y112+4*PI())/3)</f>
        <v>-0.13643456528807033</v>
      </c>
      <c r="AC112" s="11">
        <f>'OddsRatio_working_3-way'!X112^(1/3)*SIN('OddsRatio_working_3-way'!Y112/3)</f>
        <v>0.14718843649639959</v>
      </c>
      <c r="AD112" s="11">
        <f>'OddsRatio_working_3-way'!X112^(1/3)*SIN(('OddsRatio_working_3-way'!Y112+2*PI())/3)</f>
        <v>0.38350003548391032</v>
      </c>
      <c r="AE112" s="11">
        <f>'OddsRatio_working_3-way'!X112^(1/3)*SIN(('OddsRatio_working_3-way'!Y112+4*PI())/3)</f>
        <v>-0.53068847198030999</v>
      </c>
      <c r="AF112" s="11">
        <f>-'OddsRatio_working_3-way'!U112/(3*'OddsRatio_working_3-way'!X112^(1/3))*COS(('OddsRatio_working_3-way'!Y112)/3)</f>
        <v>0.52780698087452982</v>
      </c>
      <c r="AG112" s="11">
        <f>-'OddsRatio_working_3-way'!U112/(3*'OddsRatio_working_3-way'!X112^(1/3))*COS(('OddsRatio_working_3-way'!Y112+2*PI())/3)</f>
        <v>-0.39137241558645952</v>
      </c>
      <c r="AH112" s="11">
        <f>-'OddsRatio_working_3-way'!U112/(3*'OddsRatio_working_3-way'!X112^(1/3))*COS(('OddsRatio_working_3-way'!Y112+4*PI())/3)</f>
        <v>-0.1364345652880703</v>
      </c>
      <c r="AI112" s="11">
        <f>'OddsRatio_working_3-way'!U112/(3*'OddsRatio_working_3-way'!X112^(1/3))*SIN(('OddsRatio_working_3-way'!Y112)/3)</f>
        <v>-0.14718843649639957</v>
      </c>
      <c r="AJ112" s="11">
        <f>'OddsRatio_working_3-way'!U112/(3*'OddsRatio_working_3-way'!X112^(1/3))*SIN(('OddsRatio_working_3-way'!Y112+2*PI())/3)</f>
        <v>-0.38350003548391026</v>
      </c>
      <c r="AK112" s="11">
        <f>'OddsRatio_working_3-way'!U112/(3*'OddsRatio_working_3-way'!X112^(1/3))*SIN(('OddsRatio_working_3-way'!Y112+4*PI())/3)</f>
        <v>0.53068847198030988</v>
      </c>
      <c r="AL112" s="11">
        <f>'OddsRatio_working_3-way'!Z112+'OddsRatio_working_3-way'!AF112</f>
        <v>1.0556139617490596</v>
      </c>
      <c r="AM112" s="11">
        <f>'OddsRatio_working_3-way'!AA112+'OddsRatio_working_3-way'!AG112</f>
        <v>-0.78274483117291915</v>
      </c>
      <c r="AN112" s="11">
        <f>'OddsRatio_working_3-way'!AB112+'OddsRatio_working_3-way'!AH112</f>
        <v>-0.27286913057614059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1.0556139617490596</v>
      </c>
      <c r="AS112" s="11">
        <f>IF(('OddsRatio_working_3-way'!X112=0),IF(Q112&gt;0,-Q112^(1/3),(-Q112)^(1/3)),'OddsRatio_working_3-way'!AM112-'OddsRatio_working_3-way'!R112/3)</f>
        <v>-0.78274483117291915</v>
      </c>
      <c r="AT112" s="11">
        <f>IF(('OddsRatio_working_3-way'!X112=0),IF(Q112&gt;0,-Q112^(1/3),(-Q112)^(1/3)),'OddsRatio_working_3-way'!AN112-'OddsRatio_working_3-way'!R112/3)</f>
        <v>-0.27286913057614059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3.04</v>
      </c>
      <c r="B113" s="4">
        <f>IF('True_Odds_Calculator_3-way'!B114="","",'True_Odds_Calculator_3-way'!B114)</f>
        <v>3.18</v>
      </c>
      <c r="C113" s="4">
        <f>IF('True_Odds_Calculator_3-way'!C114="","",'True_Odds_Calculator_3-way'!C114)</f>
        <v>2.61</v>
      </c>
      <c r="D113" s="9">
        <f t="shared" si="26"/>
        <v>0.3202381853284621</v>
      </c>
      <c r="E113" s="9">
        <f t="shared" si="27"/>
        <v>0.30596482800519414</v>
      </c>
      <c r="F113" s="9">
        <f t="shared" si="28"/>
        <v>0.3737969866663437</v>
      </c>
      <c r="G113" s="9">
        <f t="shared" si="29"/>
        <v>1.0405273046298573</v>
      </c>
      <c r="H113" s="9">
        <f t="shared" si="30"/>
        <v>3.1226757014449085</v>
      </c>
      <c r="I113" s="9">
        <f t="shared" si="31"/>
        <v>3.2683495240930887</v>
      </c>
      <c r="J113" s="9">
        <f t="shared" si="32"/>
        <v>2.6752489604540703</v>
      </c>
      <c r="K113" s="11">
        <f t="shared" si="33"/>
        <v>0.32894736842105265</v>
      </c>
      <c r="L113" s="11">
        <f t="shared" si="34"/>
        <v>0.31446540880503143</v>
      </c>
      <c r="M113" s="11">
        <f t="shared" si="35"/>
        <v>0.38314176245210729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-0.28377316637940542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0.23106136989984544</v>
      </c>
      <c r="Q113" s="11">
        <f>2*'OddsRatio_working_3-way'!K113*'OddsRatio_working_3-way'!L113*'OddsRatio_working_3-way'!M113</f>
        <v>7.926633615775143E-2</v>
      </c>
      <c r="R113" s="11">
        <f t="shared" si="36"/>
        <v>0</v>
      </c>
      <c r="S113" s="11">
        <f t="shared" si="37"/>
        <v>-0.81424671982873753</v>
      </c>
      <c r="T113" s="11">
        <f t="shared" si="38"/>
        <v>-0.27932992103901799</v>
      </c>
      <c r="U113" s="11">
        <f>'OddsRatio_working_3-way'!S113-'OddsRatio_working_3-way'!R113^2/3</f>
        <v>-0.81424671982873753</v>
      </c>
      <c r="V113" s="11">
        <f>'OddsRatio_working_3-way'!S113*'OddsRatio_working_3-way'!R113/3-2*'OddsRatio_working_3-way'!R113^3/27-'OddsRatio_working_3-way'!T113</f>
        <v>0.27932992103901799</v>
      </c>
      <c r="W113" s="11">
        <f>'OddsRatio_working_3-way'!V113^2+4*'OddsRatio_working_3-way'!U113^3/27</f>
        <v>-1.9516425273182203E-3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0.14140089048073765</v>
      </c>
      <c r="Y113" s="11">
        <f>IF('OddsRatio_working_3-way'!W113&gt;=0,IF('OddsRatio_working_3-way'!V113+SQRT('OddsRatio_working_3-way'!W113)&gt;0,0,PI()),ACOS('OddsRatio_working_3-way'!V113/(2*'OddsRatio_working_3-way'!X113)))</f>
        <v>0.15685571091541139</v>
      </c>
      <c r="Z113" s="11">
        <f>'OddsRatio_working_3-way'!X113^(1/3)*COS('OddsRatio_working_3-way'!Y113/3)</f>
        <v>0.52026365231492866</v>
      </c>
      <c r="AA113" s="11">
        <f>'OddsRatio_working_3-way'!X113^(1/3)*COS(('OddsRatio_working_3-way'!Y113+2*PI())/3)</f>
        <v>-0.28371103346247473</v>
      </c>
      <c r="AB113" s="11">
        <f>'OddsRatio_working_3-way'!X113^(1/3)*COS(('OddsRatio_working_3-way'!Y113+4*PI())/3)</f>
        <v>-0.23655261885245385</v>
      </c>
      <c r="AC113" s="11">
        <f>'OddsRatio_working_3-way'!X113^(1/3)*SIN('OddsRatio_working_3-way'!Y113/3)</f>
        <v>2.7226923369651559E-2</v>
      </c>
      <c r="AD113" s="11">
        <f>'OddsRatio_working_3-way'!X113^(1/3)*SIN(('OddsRatio_working_3-way'!Y113+2*PI())/3)</f>
        <v>0.43694807788557716</v>
      </c>
      <c r="AE113" s="11">
        <f>'OddsRatio_working_3-way'!X113^(1/3)*SIN(('OddsRatio_working_3-way'!Y113+4*PI())/3)</f>
        <v>-0.4641750012552287</v>
      </c>
      <c r="AF113" s="11">
        <f>-'OddsRatio_working_3-way'!U113/(3*'OddsRatio_working_3-way'!X113^(1/3))*COS(('OddsRatio_working_3-way'!Y113)/3)</f>
        <v>0.52026365231492855</v>
      </c>
      <c r="AG113" s="11">
        <f>-'OddsRatio_working_3-way'!U113/(3*'OddsRatio_working_3-way'!X113^(1/3))*COS(('OddsRatio_working_3-way'!Y113+2*PI())/3)</f>
        <v>-0.28371103346247467</v>
      </c>
      <c r="AH113" s="11">
        <f>-'OddsRatio_working_3-way'!U113/(3*'OddsRatio_working_3-way'!X113^(1/3))*COS(('OddsRatio_working_3-way'!Y113+4*PI())/3)</f>
        <v>-0.23655261885245379</v>
      </c>
      <c r="AI113" s="11">
        <f>'OddsRatio_working_3-way'!U113/(3*'OddsRatio_working_3-way'!X113^(1/3))*SIN(('OddsRatio_working_3-way'!Y113)/3)</f>
        <v>-2.7226923369651553E-2</v>
      </c>
      <c r="AJ113" s="11">
        <f>'OddsRatio_working_3-way'!U113/(3*'OddsRatio_working_3-way'!X113^(1/3))*SIN(('OddsRatio_working_3-way'!Y113+2*PI())/3)</f>
        <v>-0.4369480778855771</v>
      </c>
      <c r="AK113" s="11">
        <f>'OddsRatio_working_3-way'!U113/(3*'OddsRatio_working_3-way'!X113^(1/3))*SIN(('OddsRatio_working_3-way'!Y113+4*PI())/3)</f>
        <v>0.46417500125522859</v>
      </c>
      <c r="AL113" s="11">
        <f>'OddsRatio_working_3-way'!Z113+'OddsRatio_working_3-way'!AF113</f>
        <v>1.0405273046298573</v>
      </c>
      <c r="AM113" s="11">
        <f>'OddsRatio_working_3-way'!AA113+'OddsRatio_working_3-way'!AG113</f>
        <v>-0.56742206692494945</v>
      </c>
      <c r="AN113" s="11">
        <f>'OddsRatio_working_3-way'!AB113+'OddsRatio_working_3-way'!AH113</f>
        <v>-0.47310523770490764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1.0405273046298573</v>
      </c>
      <c r="AS113" s="11">
        <f>IF(('OddsRatio_working_3-way'!X113=0),IF(Q113&gt;0,-Q113^(1/3),(-Q113)^(1/3)),'OddsRatio_working_3-way'!AM113-'OddsRatio_working_3-way'!R113/3)</f>
        <v>-0.56742206692494945</v>
      </c>
      <c r="AT113" s="11">
        <f>IF(('OddsRatio_working_3-way'!X113=0),IF(Q113&gt;0,-Q113^(1/3),(-Q113)^(1/3)),'OddsRatio_working_3-way'!AN113-'OddsRatio_working_3-way'!R113/3)</f>
        <v>-0.47310523770490764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2.5</v>
      </c>
      <c r="B114" s="4">
        <f>IF('True_Odds_Calculator_3-way'!B115="","",'True_Odds_Calculator_3-way'!B115)</f>
        <v>3.2</v>
      </c>
      <c r="C114" s="4">
        <f>IF('True_Odds_Calculator_3-way'!C115="","",'True_Odds_Calculator_3-way'!C115)</f>
        <v>3.18</v>
      </c>
      <c r="D114" s="9">
        <f t="shared" si="26"/>
        <v>0.39032522260367525</v>
      </c>
      <c r="E114" s="9">
        <f t="shared" si="27"/>
        <v>0.30386975175080566</v>
      </c>
      <c r="F114" s="9">
        <f t="shared" si="28"/>
        <v>0.30580502564551892</v>
      </c>
      <c r="G114" s="9">
        <f t="shared" si="29"/>
        <v>1.0413107533413162</v>
      </c>
      <c r="H114" s="9">
        <f t="shared" si="30"/>
        <v>2.5619661300119736</v>
      </c>
      <c r="I114" s="9">
        <f t="shared" si="31"/>
        <v>3.2908836573508955</v>
      </c>
      <c r="J114" s="9">
        <f t="shared" si="32"/>
        <v>3.2700574422840698</v>
      </c>
      <c r="K114" s="11">
        <f t="shared" si="33"/>
        <v>0.4</v>
      </c>
      <c r="L114" s="11">
        <f t="shared" si="34"/>
        <v>0.3125</v>
      </c>
      <c r="M114" s="11">
        <f t="shared" si="35"/>
        <v>0.31446540880503143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-0.28278301886792434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0.23113207547169806</v>
      </c>
      <c r="Q114" s="11">
        <f>2*'OddsRatio_working_3-way'!K114*'OddsRatio_working_3-way'!L114*'OddsRatio_working_3-way'!M114</f>
        <v>7.8616352201257858E-2</v>
      </c>
      <c r="R114" s="11">
        <f t="shared" si="36"/>
        <v>0</v>
      </c>
      <c r="S114" s="11">
        <f t="shared" si="37"/>
        <v>-0.81734778982485445</v>
      </c>
      <c r="T114" s="11">
        <f t="shared" si="38"/>
        <v>-0.27800945232137908</v>
      </c>
      <c r="U114" s="11">
        <f>'OddsRatio_working_3-way'!S114-'OddsRatio_working_3-way'!R114^2/3</f>
        <v>-0.81734778982485445</v>
      </c>
      <c r="V114" s="11">
        <f>'OddsRatio_working_3-way'!S114*'OddsRatio_working_3-way'!R114/3-2*'OddsRatio_working_3-way'!R114^3/27-'OddsRatio_working_3-way'!T114</f>
        <v>0.27800945232137908</v>
      </c>
      <c r="W114" s="11">
        <f>'OddsRatio_working_3-way'!V114^2+4*'OddsRatio_working_3-way'!U114^3/27</f>
        <v>-3.6048551098557396E-3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0.14220945001114454</v>
      </c>
      <c r="Y114" s="11">
        <f>IF('OddsRatio_working_3-way'!W114&gt;=0,IF('OddsRatio_working_3-way'!V114+SQRT('OddsRatio_working_3-way'!W114)&gt;0,0,PI()),ACOS('OddsRatio_working_3-way'!V114/(2*'OddsRatio_working_3-way'!X114)))</f>
        <v>0.21269880198372304</v>
      </c>
      <c r="Z114" s="11">
        <f>'OddsRatio_working_3-way'!X114^(1/3)*COS('OddsRatio_working_3-way'!Y114/3)</f>
        <v>0.52065537667065809</v>
      </c>
      <c r="AA114" s="11">
        <f>'OddsRatio_working_3-way'!X114^(1/3)*COS(('OddsRatio_working_3-way'!Y114+2*PI())/3)</f>
        <v>-0.29235004793241404</v>
      </c>
      <c r="AB114" s="11">
        <f>'OddsRatio_working_3-way'!X114^(1/3)*COS(('OddsRatio_working_3-way'!Y114+4*PI())/3)</f>
        <v>-0.22830532873824416</v>
      </c>
      <c r="AC114" s="11">
        <f>'OddsRatio_working_3-way'!X114^(1/3)*SIN('OddsRatio_working_3-way'!Y114/3)</f>
        <v>3.6976235866927921E-2</v>
      </c>
      <c r="AD114" s="11">
        <f>'OddsRatio_working_3-way'!X114^(1/3)*SIN(('OddsRatio_working_3-way'!Y114+2*PI())/3)</f>
        <v>0.43241266488028163</v>
      </c>
      <c r="AE114" s="11">
        <f>'OddsRatio_working_3-way'!X114^(1/3)*SIN(('OddsRatio_working_3-way'!Y114+4*PI())/3)</f>
        <v>-0.46938890074720957</v>
      </c>
      <c r="AF114" s="11">
        <f>-'OddsRatio_working_3-way'!U114/(3*'OddsRatio_working_3-way'!X114^(1/3))*COS(('OddsRatio_working_3-way'!Y114)/3)</f>
        <v>0.52065537667065809</v>
      </c>
      <c r="AG114" s="11">
        <f>-'OddsRatio_working_3-way'!U114/(3*'OddsRatio_working_3-way'!X114^(1/3))*COS(('OddsRatio_working_3-way'!Y114+2*PI())/3)</f>
        <v>-0.29235004793241404</v>
      </c>
      <c r="AH114" s="11">
        <f>-'OddsRatio_working_3-way'!U114/(3*'OddsRatio_working_3-way'!X114^(1/3))*COS(('OddsRatio_working_3-way'!Y114+4*PI())/3)</f>
        <v>-0.22830532873824416</v>
      </c>
      <c r="AI114" s="11">
        <f>'OddsRatio_working_3-way'!U114/(3*'OddsRatio_working_3-way'!X114^(1/3))*SIN(('OddsRatio_working_3-way'!Y114)/3)</f>
        <v>-3.6976235866927921E-2</v>
      </c>
      <c r="AJ114" s="11">
        <f>'OddsRatio_working_3-way'!U114/(3*'OddsRatio_working_3-way'!X114^(1/3))*SIN(('OddsRatio_working_3-way'!Y114+2*PI())/3)</f>
        <v>-0.43241266488028163</v>
      </c>
      <c r="AK114" s="11">
        <f>'OddsRatio_working_3-way'!U114/(3*'OddsRatio_working_3-way'!X114^(1/3))*SIN(('OddsRatio_working_3-way'!Y114+4*PI())/3)</f>
        <v>0.46938890074720957</v>
      </c>
      <c r="AL114" s="11">
        <f>'OddsRatio_working_3-way'!Z114+'OddsRatio_working_3-way'!AF114</f>
        <v>1.0413107533413162</v>
      </c>
      <c r="AM114" s="11">
        <f>'OddsRatio_working_3-way'!AA114+'OddsRatio_working_3-way'!AG114</f>
        <v>-0.58470009586482807</v>
      </c>
      <c r="AN114" s="11">
        <f>'OddsRatio_working_3-way'!AB114+'OddsRatio_working_3-way'!AH114</f>
        <v>-0.45661065747648832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1.0413107533413162</v>
      </c>
      <c r="AS114" s="11">
        <f>IF(('OddsRatio_working_3-way'!X114=0),IF(Q114&gt;0,-Q114^(1/3),(-Q114)^(1/3)),'OddsRatio_working_3-way'!AM114-'OddsRatio_working_3-way'!R114/3)</f>
        <v>-0.58470009586482807</v>
      </c>
      <c r="AT114" s="11">
        <f>IF(('OddsRatio_working_3-way'!X114=0),IF(Q114&gt;0,-Q114^(1/3),(-Q114)^(1/3)),'OddsRatio_working_3-way'!AN114-'OddsRatio_working_3-way'!R114/3)</f>
        <v>-0.45661065747648832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3.34</v>
      </c>
      <c r="B115" s="4">
        <f>IF('True_Odds_Calculator_3-way'!B116="","",'True_Odds_Calculator_3-way'!B116)</f>
        <v>3.11</v>
      </c>
      <c r="C115" s="4">
        <f>IF('True_Odds_Calculator_3-way'!C116="","",'True_Odds_Calculator_3-way'!C116)</f>
        <v>2.46</v>
      </c>
      <c r="D115" s="9">
        <f t="shared" si="26"/>
        <v>0.2908132525677688</v>
      </c>
      <c r="E115" s="9">
        <f t="shared" si="27"/>
        <v>0.31260372999392344</v>
      </c>
      <c r="F115" s="9">
        <f t="shared" si="28"/>
        <v>0.39658301743830782</v>
      </c>
      <c r="G115" s="9">
        <f t="shared" si="29"/>
        <v>1.0421507854625653</v>
      </c>
      <c r="H115" s="9">
        <f t="shared" si="30"/>
        <v>3.4386328379824023</v>
      </c>
      <c r="I115" s="9">
        <f t="shared" si="31"/>
        <v>3.1989381573260132</v>
      </c>
      <c r="J115" s="9">
        <f t="shared" si="32"/>
        <v>2.5215401467753451</v>
      </c>
      <c r="K115" s="11">
        <f t="shared" si="33"/>
        <v>0.29940119760479045</v>
      </c>
      <c r="L115" s="11">
        <f t="shared" si="34"/>
        <v>0.32154340836012862</v>
      </c>
      <c r="M115" s="11">
        <f t="shared" si="35"/>
        <v>0.4065040650406504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-0.2821039749377412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0.23128396176042548</v>
      </c>
      <c r="Q115" s="11">
        <f>2*'OddsRatio_working_3-way'!K115*'OddsRatio_working_3-way'!L115*'OddsRatio_working_3-way'!M115</f>
        <v>7.8268684182885129E-2</v>
      </c>
      <c r="R115" s="11">
        <f t="shared" si="36"/>
        <v>0</v>
      </c>
      <c r="S115" s="11">
        <f t="shared" si="37"/>
        <v>-0.81985360827144882</v>
      </c>
      <c r="T115" s="11">
        <f t="shared" si="38"/>
        <v>-0.2774462295334853</v>
      </c>
      <c r="U115" s="11">
        <f>'OddsRatio_working_3-way'!S115-'OddsRatio_working_3-way'!R115^2/3</f>
        <v>-0.81985360827144882</v>
      </c>
      <c r="V115" s="11">
        <f>'OddsRatio_working_3-way'!S115*'OddsRatio_working_3-way'!R115/3-2*'OddsRatio_working_3-way'!R115^3/27-'OddsRatio_working_3-way'!T115</f>
        <v>0.2774462295334853</v>
      </c>
      <c r="W115" s="11">
        <f>'OddsRatio_working_3-way'!V115^2+4*'OddsRatio_working_3-way'!U115^3/27</f>
        <v>-4.6639973207864144E-3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0.14286392792018374</v>
      </c>
      <c r="Y115" s="11">
        <f>IF('OddsRatio_working_3-way'!W115&gt;=0,IF('OddsRatio_working_3-way'!V115+SQRT('OddsRatio_working_3-way'!W115)&gt;0,0,PI()),ACOS('OddsRatio_working_3-way'!V115/(2*'OddsRatio_working_3-way'!X115)))</f>
        <v>0.2413521200510691</v>
      </c>
      <c r="Z115" s="11">
        <f>'OddsRatio_working_3-way'!X115^(1/3)*COS('OddsRatio_working_3-way'!Y115/3)</f>
        <v>0.52107539273128267</v>
      </c>
      <c r="AA115" s="11">
        <f>'OddsRatio_working_3-way'!X115^(1/3)*COS(('OddsRatio_working_3-way'!Y115+2*PI())/3)</f>
        <v>-0.29692077464822825</v>
      </c>
      <c r="AB115" s="11">
        <f>'OddsRatio_working_3-way'!X115^(1/3)*COS(('OddsRatio_working_3-way'!Y115+4*PI())/3)</f>
        <v>-0.22415461808305431</v>
      </c>
      <c r="AC115" s="11">
        <f>'OddsRatio_working_3-way'!X115^(1/3)*SIN('OddsRatio_working_3-way'!Y115/3)</f>
        <v>4.2011560080797691E-2</v>
      </c>
      <c r="AD115" s="11">
        <f>'OddsRatio_working_3-way'!X115^(1/3)*SIN(('OddsRatio_working_3-way'!Y115+2*PI())/3)</f>
        <v>0.43025874735184527</v>
      </c>
      <c r="AE115" s="11">
        <f>'OddsRatio_working_3-way'!X115^(1/3)*SIN(('OddsRatio_working_3-way'!Y115+4*PI())/3)</f>
        <v>-0.47227030743264287</v>
      </c>
      <c r="AF115" s="11">
        <f>-'OddsRatio_working_3-way'!U115/(3*'OddsRatio_working_3-way'!X115^(1/3))*COS(('OddsRatio_working_3-way'!Y115)/3)</f>
        <v>0.52107539273128267</v>
      </c>
      <c r="AG115" s="11">
        <f>-'OddsRatio_working_3-way'!U115/(3*'OddsRatio_working_3-way'!X115^(1/3))*COS(('OddsRatio_working_3-way'!Y115+2*PI())/3)</f>
        <v>-0.29692077464822825</v>
      </c>
      <c r="AH115" s="11">
        <f>-'OddsRatio_working_3-way'!U115/(3*'OddsRatio_working_3-way'!X115^(1/3))*COS(('OddsRatio_working_3-way'!Y115+4*PI())/3)</f>
        <v>-0.22415461808305431</v>
      </c>
      <c r="AI115" s="11">
        <f>'OddsRatio_working_3-way'!U115/(3*'OddsRatio_working_3-way'!X115^(1/3))*SIN(('OddsRatio_working_3-way'!Y115)/3)</f>
        <v>-4.2011560080797691E-2</v>
      </c>
      <c r="AJ115" s="11">
        <f>'OddsRatio_working_3-way'!U115/(3*'OddsRatio_working_3-way'!X115^(1/3))*SIN(('OddsRatio_working_3-way'!Y115+2*PI())/3)</f>
        <v>-0.43025874735184527</v>
      </c>
      <c r="AK115" s="11">
        <f>'OddsRatio_working_3-way'!U115/(3*'OddsRatio_working_3-way'!X115^(1/3))*SIN(('OddsRatio_working_3-way'!Y115+4*PI())/3)</f>
        <v>0.47227030743264287</v>
      </c>
      <c r="AL115" s="11">
        <f>'OddsRatio_working_3-way'!Z115+'OddsRatio_working_3-way'!AF115</f>
        <v>1.0421507854625653</v>
      </c>
      <c r="AM115" s="11">
        <f>'OddsRatio_working_3-way'!AA115+'OddsRatio_working_3-way'!AG115</f>
        <v>-0.59384154929645649</v>
      </c>
      <c r="AN115" s="11">
        <f>'OddsRatio_working_3-way'!AB115+'OddsRatio_working_3-way'!AH115</f>
        <v>-0.44830923616610863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1.0421507854625653</v>
      </c>
      <c r="AS115" s="11">
        <f>IF(('OddsRatio_working_3-way'!X115=0),IF(Q115&gt;0,-Q115^(1/3),(-Q115)^(1/3)),'OddsRatio_working_3-way'!AM115-'OddsRatio_working_3-way'!R115/3)</f>
        <v>-0.59384154929645649</v>
      </c>
      <c r="AT115" s="11">
        <f>IF(('OddsRatio_working_3-way'!X115=0),IF(Q115&gt;0,-Q115^(1/3),(-Q115)^(1/3)),'OddsRatio_working_3-way'!AN115-'OddsRatio_working_3-way'!R115/3)</f>
        <v>-0.44830923616610863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1.99</v>
      </c>
      <c r="B116" s="4">
        <f>IF('True_Odds_Calculator_3-way'!B117="","",'True_Odds_Calculator_3-way'!B117)</f>
        <v>3.31</v>
      </c>
      <c r="C116" s="4">
        <f>IF('True_Odds_Calculator_3-way'!C117="","",'True_Odds_Calculator_3-way'!C117)</f>
        <v>3.98</v>
      </c>
      <c r="D116" s="9">
        <f t="shared" si="26"/>
        <v>0.48072823550730587</v>
      </c>
      <c r="E116" s="9">
        <f t="shared" si="27"/>
        <v>0.28405750976000282</v>
      </c>
      <c r="F116" s="9">
        <f t="shared" si="28"/>
        <v>0.23521425473269128</v>
      </c>
      <c r="G116" s="9">
        <f t="shared" si="29"/>
        <v>1.0910882596223801</v>
      </c>
      <c r="H116" s="9">
        <f t="shared" si="30"/>
        <v>2.0801773770261565</v>
      </c>
      <c r="I116" s="9">
        <f t="shared" si="31"/>
        <v>3.5204138797276983</v>
      </c>
      <c r="J116" s="9">
        <f t="shared" si="32"/>
        <v>4.2514430136746935</v>
      </c>
      <c r="K116" s="11">
        <f t="shared" si="33"/>
        <v>0.50251256281407031</v>
      </c>
      <c r="L116" s="11">
        <f t="shared" si="34"/>
        <v>0.30211480362537763</v>
      </c>
      <c r="M116" s="11">
        <f t="shared" si="35"/>
        <v>0.25125628140703515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-0.25995567111239759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0.23954962838910271</v>
      </c>
      <c r="Q116" s="11">
        <f>2*'OddsRatio_working_3-way'!K116*'OddsRatio_working_3-way'!L116*'OddsRatio_working_3-way'!M116</f>
        <v>7.628969056977794E-2</v>
      </c>
      <c r="R116" s="11">
        <f t="shared" si="36"/>
        <v>0</v>
      </c>
      <c r="S116" s="11">
        <f t="shared" si="37"/>
        <v>-0.92150183669402663</v>
      </c>
      <c r="T116" s="11">
        <f t="shared" si="38"/>
        <v>-0.29347192251402127</v>
      </c>
      <c r="U116" s="11">
        <f>'OddsRatio_working_3-way'!S116-'OddsRatio_working_3-way'!R116^2/3</f>
        <v>-0.92150183669402663</v>
      </c>
      <c r="V116" s="11">
        <f>'OddsRatio_working_3-way'!S116*'OddsRatio_working_3-way'!R116/3-2*'OddsRatio_working_3-way'!R116^3/27-'OddsRatio_working_3-way'!T116</f>
        <v>0.29347192251402127</v>
      </c>
      <c r="W116" s="11">
        <f>'OddsRatio_working_3-way'!V116^2+4*'OddsRatio_working_3-way'!U116^3/27</f>
        <v>-2.980129622748319E-2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0.17024031949831897</v>
      </c>
      <c r="Y116" s="11">
        <f>IF('OddsRatio_working_3-way'!W116&gt;=0,IF('OddsRatio_working_3-way'!V116+SQRT('OddsRatio_working_3-way'!W116)&gt;0,0,PI()),ACOS('OddsRatio_working_3-way'!V116/(2*'OddsRatio_working_3-way'!X116)))</f>
        <v>0.53172400838139589</v>
      </c>
      <c r="Z116" s="11">
        <f>'OddsRatio_working_3-way'!X116^(1/3)*COS('OddsRatio_working_3-way'!Y116/3)</f>
        <v>0.54554412981119005</v>
      </c>
      <c r="AA116" s="11">
        <f>'OddsRatio_working_3-way'!X116^(1/3)*COS(('OddsRatio_working_3-way'!Y116+2*PI())/3)</f>
        <v>-0.35739866234942602</v>
      </c>
      <c r="AB116" s="11">
        <f>'OddsRatio_working_3-way'!X116^(1/3)*COS(('OddsRatio_working_3-way'!Y116+4*PI())/3)</f>
        <v>-0.18814546746176417</v>
      </c>
      <c r="AC116" s="11">
        <f>'OddsRatio_working_3-way'!X116^(1/3)*SIN('OddsRatio_working_3-way'!Y116/3)</f>
        <v>9.7718377629596009E-2</v>
      </c>
      <c r="AD116" s="11">
        <f>'OddsRatio_working_3-way'!X116^(1/3)*SIN(('OddsRatio_working_3-way'!Y116+2*PI())/3)</f>
        <v>0.42359588648716812</v>
      </c>
      <c r="AE116" s="11">
        <f>'OddsRatio_working_3-way'!X116^(1/3)*SIN(('OddsRatio_working_3-way'!Y116+4*PI())/3)</f>
        <v>-0.52131426411676396</v>
      </c>
      <c r="AF116" s="11">
        <f>-'OddsRatio_working_3-way'!U116/(3*'OddsRatio_working_3-way'!X116^(1/3))*COS(('OddsRatio_working_3-way'!Y116)/3)</f>
        <v>0.54554412981119005</v>
      </c>
      <c r="AG116" s="11">
        <f>-'OddsRatio_working_3-way'!U116/(3*'OddsRatio_working_3-way'!X116^(1/3))*COS(('OddsRatio_working_3-way'!Y116+2*PI())/3)</f>
        <v>-0.35739866234942602</v>
      </c>
      <c r="AH116" s="11">
        <f>-'OddsRatio_working_3-way'!U116/(3*'OddsRatio_working_3-way'!X116^(1/3))*COS(('OddsRatio_working_3-way'!Y116+4*PI())/3)</f>
        <v>-0.18814546746176417</v>
      </c>
      <c r="AI116" s="11">
        <f>'OddsRatio_working_3-way'!U116/(3*'OddsRatio_working_3-way'!X116^(1/3))*SIN(('OddsRatio_working_3-way'!Y116)/3)</f>
        <v>-9.7718377629596009E-2</v>
      </c>
      <c r="AJ116" s="11">
        <f>'OddsRatio_working_3-way'!U116/(3*'OddsRatio_working_3-way'!X116^(1/3))*SIN(('OddsRatio_working_3-way'!Y116+2*PI())/3)</f>
        <v>-0.42359588648716812</v>
      </c>
      <c r="AK116" s="11">
        <f>'OddsRatio_working_3-way'!U116/(3*'OddsRatio_working_3-way'!X116^(1/3))*SIN(('OddsRatio_working_3-way'!Y116+4*PI())/3)</f>
        <v>0.52131426411676396</v>
      </c>
      <c r="AL116" s="11">
        <f>'OddsRatio_working_3-way'!Z116+'OddsRatio_working_3-way'!AF116</f>
        <v>1.0910882596223801</v>
      </c>
      <c r="AM116" s="11">
        <f>'OddsRatio_working_3-way'!AA116+'OddsRatio_working_3-way'!AG116</f>
        <v>-0.71479732469885204</v>
      </c>
      <c r="AN116" s="11">
        <f>'OddsRatio_working_3-way'!AB116+'OddsRatio_working_3-way'!AH116</f>
        <v>-0.37629093492352833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1.0910882596223801</v>
      </c>
      <c r="AS116" s="11">
        <f>IF(('OddsRatio_working_3-way'!X116=0),IF(Q116&gt;0,-Q116^(1/3),(-Q116)^(1/3)),'OddsRatio_working_3-way'!AM116-'OddsRatio_working_3-way'!R116/3)</f>
        <v>-0.71479732469885204</v>
      </c>
      <c r="AT116" s="11">
        <f>IF(('OddsRatio_working_3-way'!X116=0),IF(Q116&gt;0,-Q116^(1/3),(-Q116)^(1/3)),'OddsRatio_working_3-way'!AN116-'OddsRatio_working_3-way'!R116/3)</f>
        <v>-0.37629093492352833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3.69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2.0499999999999998</v>
      </c>
      <c r="D117" s="9">
        <f t="shared" si="26"/>
        <v>0.25734518685899266</v>
      </c>
      <c r="E117" s="9">
        <f t="shared" si="27"/>
        <v>0.27238520024094942</v>
      </c>
      <c r="F117" s="9">
        <f t="shared" si="28"/>
        <v>0.47026961290005809</v>
      </c>
      <c r="G117" s="9">
        <f t="shared" si="29"/>
        <v>1.0727997657773205</v>
      </c>
      <c r="H117" s="9">
        <f t="shared" si="30"/>
        <v>3.8858313699409921</v>
      </c>
      <c r="I117" s="9">
        <f t="shared" si="31"/>
        <v>3.6712714167855274</v>
      </c>
      <c r="J117" s="9">
        <f t="shared" si="32"/>
        <v>2.1264397540661859</v>
      </c>
      <c r="K117" s="11">
        <f t="shared" si="33"/>
        <v>0.2710027100271003</v>
      </c>
      <c r="L117" s="11">
        <f t="shared" si="34"/>
        <v>0.28653295128939826</v>
      </c>
      <c r="M117" s="11">
        <f t="shared" si="35"/>
        <v>0.48780487804878053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-0.26640064499743465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0.23598390991247953</v>
      </c>
      <c r="Q117" s="11">
        <f>2*'OddsRatio_working_3-way'!K117*'OddsRatio_working_3-way'!L117*'OddsRatio_working_3-way'!M117</f>
        <v>7.575727445023421E-2</v>
      </c>
      <c r="R117" s="11">
        <f t="shared" si="36"/>
        <v>0</v>
      </c>
      <c r="S117" s="11">
        <f t="shared" si="37"/>
        <v>-0.88582334293804721</v>
      </c>
      <c r="T117" s="11">
        <f t="shared" si="38"/>
        <v>-0.28437346482762355</v>
      </c>
      <c r="U117" s="11">
        <f>'OddsRatio_working_3-way'!S117-'OddsRatio_working_3-way'!R117^2/3</f>
        <v>-0.88582334293804721</v>
      </c>
      <c r="V117" s="11">
        <f>'OddsRatio_working_3-way'!S117*'OddsRatio_working_3-way'!R117/3-2*'OddsRatio_working_3-way'!R117^3/27-'OddsRatio_working_3-way'!T117</f>
        <v>0.28437346482762355</v>
      </c>
      <c r="W117" s="11">
        <f>'OddsRatio_working_3-way'!V117^2+4*'OddsRatio_working_3-way'!U117^3/27</f>
        <v>-2.2108104899500658E-2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0.16044965908157013</v>
      </c>
      <c r="Y117" s="11">
        <f>IF('OddsRatio_working_3-way'!W117&gt;=0,IF('OddsRatio_working_3-way'!V117+SQRT('OddsRatio_working_3-way'!W117)&gt;0,0,PI()),ACOS('OddsRatio_working_3-way'!V117/(2*'OddsRatio_working_3-way'!X117)))</f>
        <v>0.48176911622610818</v>
      </c>
      <c r="Z117" s="11">
        <f>'OddsRatio_working_3-way'!X117^(1/3)*COS('OddsRatio_working_3-way'!Y117/3)</f>
        <v>0.53639988288866025</v>
      </c>
      <c r="AA117" s="11">
        <f>'OddsRatio_working_3-way'!X117^(1/3)*COS(('OddsRatio_working_3-way'!Y117+2*PI())/3)</f>
        <v>-0.34344759896458421</v>
      </c>
      <c r="AB117" s="11">
        <f>'OddsRatio_working_3-way'!X117^(1/3)*COS(('OddsRatio_working_3-way'!Y117+4*PI())/3)</f>
        <v>-0.19295228392407618</v>
      </c>
      <c r="AC117" s="11">
        <f>'OddsRatio_working_3-way'!X117^(1/3)*SIN('OddsRatio_working_3-way'!Y117/3)</f>
        <v>8.6888510650414974E-2</v>
      </c>
      <c r="AD117" s="11">
        <f>'OddsRatio_working_3-way'!X117^(1/3)*SIN(('OddsRatio_working_3-way'!Y117+2*PI())/3)</f>
        <v>0.4210916698433701</v>
      </c>
      <c r="AE117" s="11">
        <f>'OddsRatio_working_3-way'!X117^(1/3)*SIN(('OddsRatio_working_3-way'!Y117+4*PI())/3)</f>
        <v>-0.50798018049378502</v>
      </c>
      <c r="AF117" s="11">
        <f>-'OddsRatio_working_3-way'!U117/(3*'OddsRatio_working_3-way'!X117^(1/3))*COS(('OddsRatio_working_3-way'!Y117)/3)</f>
        <v>0.53639988288866025</v>
      </c>
      <c r="AG117" s="11">
        <f>-'OddsRatio_working_3-way'!U117/(3*'OddsRatio_working_3-way'!X117^(1/3))*COS(('OddsRatio_working_3-way'!Y117+2*PI())/3)</f>
        <v>-0.34344759896458421</v>
      </c>
      <c r="AH117" s="11">
        <f>-'OddsRatio_working_3-way'!U117/(3*'OddsRatio_working_3-way'!X117^(1/3))*COS(('OddsRatio_working_3-way'!Y117+4*PI())/3)</f>
        <v>-0.19295228392407618</v>
      </c>
      <c r="AI117" s="11">
        <f>'OddsRatio_working_3-way'!U117/(3*'OddsRatio_working_3-way'!X117^(1/3))*SIN(('OddsRatio_working_3-way'!Y117)/3)</f>
        <v>-8.6888510650414974E-2</v>
      </c>
      <c r="AJ117" s="11">
        <f>'OddsRatio_working_3-way'!U117/(3*'OddsRatio_working_3-way'!X117^(1/3))*SIN(('OddsRatio_working_3-way'!Y117+2*PI())/3)</f>
        <v>-0.4210916698433701</v>
      </c>
      <c r="AK117" s="11">
        <f>'OddsRatio_working_3-way'!U117/(3*'OddsRatio_working_3-way'!X117^(1/3))*SIN(('OddsRatio_working_3-way'!Y117+4*PI())/3)</f>
        <v>0.50798018049378502</v>
      </c>
      <c r="AL117" s="11">
        <f>'OddsRatio_working_3-way'!Z117+'OddsRatio_working_3-way'!AF117</f>
        <v>1.0727997657773205</v>
      </c>
      <c r="AM117" s="11">
        <f>'OddsRatio_working_3-way'!AA117+'OddsRatio_working_3-way'!AG117</f>
        <v>-0.68689519792916842</v>
      </c>
      <c r="AN117" s="11">
        <f>'OddsRatio_working_3-way'!AB117+'OddsRatio_working_3-way'!AH117</f>
        <v>-0.38590456784815236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1.0727997657773205</v>
      </c>
      <c r="AS117" s="11">
        <f>IF(('OddsRatio_working_3-way'!X117=0),IF(Q117&gt;0,-Q117^(1/3),(-Q117)^(1/3)),'OddsRatio_working_3-way'!AM117-'OddsRatio_working_3-way'!R117/3)</f>
        <v>-0.68689519792916842</v>
      </c>
      <c r="AT117" s="11">
        <f>IF(('OddsRatio_working_3-way'!X117=0),IF(Q117&gt;0,-Q117^(1/3),(-Q117)^(1/3)),'OddsRatio_working_3-way'!AN117-'OddsRatio_working_3-way'!R117/3)</f>
        <v>-0.38590456784815236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3.61</v>
      </c>
      <c r="B118" s="4">
        <f>IF('True_Odds_Calculator_3-way'!B119="","",'True_Odds_Calculator_3-way'!B119)</f>
        <v>3.3</v>
      </c>
      <c r="C118" s="4">
        <f>IF('True_Odds_Calculator_3-way'!C119="","",'True_Odds_Calculator_3-way'!C119)</f>
        <v>2.15</v>
      </c>
      <c r="D118" s="9">
        <f t="shared" si="26"/>
        <v>0.26338587869391178</v>
      </c>
      <c r="E118" s="9">
        <f t="shared" si="27"/>
        <v>0.28863907475180445</v>
      </c>
      <c r="F118" s="9">
        <f t="shared" si="28"/>
        <v>0.44797504655428383</v>
      </c>
      <c r="G118" s="9">
        <f t="shared" si="29"/>
        <v>1.071536690136337</v>
      </c>
      <c r="H118" s="9">
        <f t="shared" si="30"/>
        <v>3.7967107612558397</v>
      </c>
      <c r="I118" s="9">
        <f t="shared" si="31"/>
        <v>3.464534387313575</v>
      </c>
      <c r="J118" s="9">
        <f t="shared" si="32"/>
        <v>2.2322671936567877</v>
      </c>
      <c r="K118" s="11">
        <f t="shared" si="33"/>
        <v>0.2770083102493075</v>
      </c>
      <c r="L118" s="11">
        <f t="shared" si="34"/>
        <v>0.30303030303030304</v>
      </c>
      <c r="M118" s="11">
        <f t="shared" si="35"/>
        <v>0.46511627906976744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-0.26952967151382412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0.23659906414528581</v>
      </c>
      <c r="Q118" s="11">
        <f>2*'OddsRatio_working_3-way'!K118*'OddsRatio_working_3-way'!L118*'OddsRatio_working_3-way'!M118</f>
        <v>7.8085499717916146E-2</v>
      </c>
      <c r="R118" s="11">
        <f t="shared" si="36"/>
        <v>0</v>
      </c>
      <c r="S118" s="11">
        <f t="shared" si="37"/>
        <v>-0.87782195858592393</v>
      </c>
      <c r="T118" s="11">
        <f t="shared" si="38"/>
        <v>-0.28971021735509056</v>
      </c>
      <c r="U118" s="11">
        <f>'OddsRatio_working_3-way'!S118-'OddsRatio_working_3-way'!R118^2/3</f>
        <v>-0.87782195858592393</v>
      </c>
      <c r="V118" s="11">
        <f>'OddsRatio_working_3-way'!S118*'OddsRatio_working_3-way'!R118/3-2*'OddsRatio_working_3-way'!R118^3/27-'OddsRatio_working_3-way'!T118</f>
        <v>0.28971021735509056</v>
      </c>
      <c r="W118" s="11">
        <f>'OddsRatio_working_3-way'!V118^2+4*'OddsRatio_working_3-way'!U118^3/27</f>
        <v>-1.6279025168437308E-2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0.15828063306068996</v>
      </c>
      <c r="Y118" s="11">
        <f>IF('OddsRatio_working_3-way'!W118&gt;=0,IF('OddsRatio_working_3-way'!V118+SQRT('OddsRatio_working_3-way'!W118)&gt;0,0,PI()),ACOS('OddsRatio_working_3-way'!V118/(2*'OddsRatio_working_3-way'!X118)))</f>
        <v>0.41484455754805705</v>
      </c>
      <c r="Z118" s="11">
        <f>'OddsRatio_working_3-way'!X118^(1/3)*COS('OddsRatio_working_3-way'!Y118/3)</f>
        <v>0.53576834506816851</v>
      </c>
      <c r="AA118" s="11">
        <f>'OddsRatio_working_3-way'!X118^(1/3)*COS(('OddsRatio_working_3-way'!Y118+2*PI())/3)</f>
        <v>-0.33245738651378293</v>
      </c>
      <c r="AB118" s="11">
        <f>'OddsRatio_working_3-way'!X118^(1/3)*COS(('OddsRatio_working_3-way'!Y118+4*PI())/3)</f>
        <v>-0.2033109585543855</v>
      </c>
      <c r="AC118" s="11">
        <f>'OddsRatio_working_3-way'!X118^(1/3)*SIN('OddsRatio_working_3-way'!Y118/3)</f>
        <v>7.4562724947236689E-2</v>
      </c>
      <c r="AD118" s="11">
        <f>'OddsRatio_working_3-way'!X118^(1/3)*SIN(('OddsRatio_working_3-way'!Y118+2*PI())/3)</f>
        <v>0.4267076348989628</v>
      </c>
      <c r="AE118" s="11">
        <f>'OddsRatio_working_3-way'!X118^(1/3)*SIN(('OddsRatio_working_3-way'!Y118+4*PI())/3)</f>
        <v>-0.5012703598461995</v>
      </c>
      <c r="AF118" s="11">
        <f>-'OddsRatio_working_3-way'!U118/(3*'OddsRatio_working_3-way'!X118^(1/3))*COS(('OddsRatio_working_3-way'!Y118)/3)</f>
        <v>0.53576834506816839</v>
      </c>
      <c r="AG118" s="11">
        <f>-'OddsRatio_working_3-way'!U118/(3*'OddsRatio_working_3-way'!X118^(1/3))*COS(('OddsRatio_working_3-way'!Y118+2*PI())/3)</f>
        <v>-0.33245738651378287</v>
      </c>
      <c r="AH118" s="11">
        <f>-'OddsRatio_working_3-way'!U118/(3*'OddsRatio_working_3-way'!X118^(1/3))*COS(('OddsRatio_working_3-way'!Y118+4*PI())/3)</f>
        <v>-0.20331095855438547</v>
      </c>
      <c r="AI118" s="11">
        <f>'OddsRatio_working_3-way'!U118/(3*'OddsRatio_working_3-way'!X118^(1/3))*SIN(('OddsRatio_working_3-way'!Y118)/3)</f>
        <v>-7.4562724947236675E-2</v>
      </c>
      <c r="AJ118" s="11">
        <f>'OddsRatio_working_3-way'!U118/(3*'OddsRatio_working_3-way'!X118^(1/3))*SIN(('OddsRatio_working_3-way'!Y118+2*PI())/3)</f>
        <v>-0.42670763489896268</v>
      </c>
      <c r="AK118" s="11">
        <f>'OddsRatio_working_3-way'!U118/(3*'OddsRatio_working_3-way'!X118^(1/3))*SIN(('OddsRatio_working_3-way'!Y118+4*PI())/3)</f>
        <v>0.50127035984619939</v>
      </c>
      <c r="AL118" s="11">
        <f>'OddsRatio_working_3-way'!Z118+'OddsRatio_working_3-way'!AF118</f>
        <v>1.071536690136337</v>
      </c>
      <c r="AM118" s="11">
        <f>'OddsRatio_working_3-way'!AA118+'OddsRatio_working_3-way'!AG118</f>
        <v>-0.66491477302756574</v>
      </c>
      <c r="AN118" s="11">
        <f>'OddsRatio_working_3-way'!AB118+'OddsRatio_working_3-way'!AH118</f>
        <v>-0.40662191710877094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1.071536690136337</v>
      </c>
      <c r="AS118" s="11">
        <f>IF(('OddsRatio_working_3-way'!X118=0),IF(Q118&gt;0,-Q118^(1/3),(-Q118)^(1/3)),'OddsRatio_working_3-way'!AM118-'OddsRatio_working_3-way'!R118/3)</f>
        <v>-0.66491477302756574</v>
      </c>
      <c r="AT118" s="11">
        <f>IF(('OddsRatio_working_3-way'!X118=0),IF(Q118&gt;0,-Q118^(1/3),(-Q118)^(1/3)),'OddsRatio_working_3-way'!AN118-'OddsRatio_working_3-way'!R118/3)</f>
        <v>-0.40662191710877094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2.86</v>
      </c>
      <c r="B119" s="4">
        <f>IF('True_Odds_Calculator_3-way'!B120="","",'True_Odds_Calculator_3-way'!B120)</f>
        <v>3.17</v>
      </c>
      <c r="C119" s="4">
        <f>IF('True_Odds_Calculator_3-way'!C120="","",'True_Odds_Calculator_3-way'!C120)</f>
        <v>2.57</v>
      </c>
      <c r="D119" s="9">
        <f t="shared" si="26"/>
        <v>0.33155338725547884</v>
      </c>
      <c r="E119" s="9">
        <f t="shared" si="27"/>
        <v>0.29831839993004478</v>
      </c>
      <c r="F119" s="9">
        <f t="shared" si="28"/>
        <v>0.3701282128144765</v>
      </c>
      <c r="G119" s="9">
        <f t="shared" si="29"/>
        <v>1.0839276965313913</v>
      </c>
      <c r="H119" s="9">
        <f t="shared" si="30"/>
        <v>3.0161055155483871</v>
      </c>
      <c r="I119" s="9">
        <f t="shared" si="31"/>
        <v>3.352123101473119</v>
      </c>
      <c r="J119" s="9">
        <f t="shared" si="32"/>
        <v>2.7017664835542843</v>
      </c>
      <c r="K119" s="11">
        <f t="shared" si="33"/>
        <v>0.34965034965034969</v>
      </c>
      <c r="L119" s="11">
        <f t="shared" si="34"/>
        <v>0.31545741324921134</v>
      </c>
      <c r="M119" s="11">
        <f t="shared" si="35"/>
        <v>0.38910505836575876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-0.27196556036973873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0.2403419654153062</v>
      </c>
      <c r="Q119" s="11">
        <f>2*'OddsRatio_working_3-way'!K119*'OddsRatio_working_3-way'!L119*'OddsRatio_working_3-way'!M119</f>
        <v>8.5836416219752215E-2</v>
      </c>
      <c r="R119" s="11">
        <f t="shared" si="36"/>
        <v>0</v>
      </c>
      <c r="S119" s="11">
        <f t="shared" si="37"/>
        <v>-0.88372206057472835</v>
      </c>
      <c r="T119" s="11">
        <f t="shared" si="38"/>
        <v>-0.31561502163383154</v>
      </c>
      <c r="U119" s="11">
        <f>'OddsRatio_working_3-way'!S119-'OddsRatio_working_3-way'!R119^2/3</f>
        <v>-0.88372206057472835</v>
      </c>
      <c r="V119" s="11">
        <f>'OddsRatio_working_3-way'!S119*'OddsRatio_working_3-way'!R119/3-2*'OddsRatio_working_3-way'!R119^3/27-'OddsRatio_working_3-way'!T119</f>
        <v>0.31561502163383154</v>
      </c>
      <c r="W119" s="11">
        <f>'OddsRatio_working_3-way'!V119^2+4*'OddsRatio_working_3-way'!U119^3/27</f>
        <v>-2.6324494600898779E-3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0.15987908817369911</v>
      </c>
      <c r="Y119" s="11">
        <f>IF('OddsRatio_working_3-way'!W119&gt;=0,IF('OddsRatio_working_3-way'!V119+SQRT('OddsRatio_working_3-way'!W119)&gt;0,0,PI()),ACOS('OddsRatio_working_3-way'!V119/(2*'OddsRatio_working_3-way'!X119)))</f>
        <v>0.16115352035232067</v>
      </c>
      <c r="Z119" s="11">
        <f>'OddsRatio_working_3-way'!X119^(1/3)*COS('OddsRatio_working_3-way'!Y119/3)</f>
        <v>0.54196384826569566</v>
      </c>
      <c r="AA119" s="11">
        <f>'OddsRatio_working_3-way'!X119^(1/3)*COS(('OddsRatio_working_3-way'!Y119+2*PI())/3)</f>
        <v>-0.29621891134330242</v>
      </c>
      <c r="AB119" s="11">
        <f>'OddsRatio_working_3-way'!X119^(1/3)*COS(('OddsRatio_working_3-way'!Y119+4*PI())/3)</f>
        <v>-0.24574493692239335</v>
      </c>
      <c r="AC119" s="11">
        <f>'OddsRatio_working_3-way'!X119^(1/3)*SIN('OddsRatio_working_3-way'!Y119/3)</f>
        <v>2.9141162718982261E-2</v>
      </c>
      <c r="AD119" s="11">
        <f>'OddsRatio_working_3-way'!X119^(1/3)*SIN(('OddsRatio_working_3-way'!Y119+2*PI())/3)</f>
        <v>0.45478387917137619</v>
      </c>
      <c r="AE119" s="11">
        <f>'OddsRatio_working_3-way'!X119^(1/3)*SIN(('OddsRatio_working_3-way'!Y119+4*PI())/3)</f>
        <v>-0.48392504189035834</v>
      </c>
      <c r="AF119" s="11">
        <f>-'OddsRatio_working_3-way'!U119/(3*'OddsRatio_working_3-way'!X119^(1/3))*COS(('OddsRatio_working_3-way'!Y119)/3)</f>
        <v>0.54196384826569555</v>
      </c>
      <c r="AG119" s="11">
        <f>-'OddsRatio_working_3-way'!U119/(3*'OddsRatio_working_3-way'!X119^(1/3))*COS(('OddsRatio_working_3-way'!Y119+2*PI())/3)</f>
        <v>-0.29621891134330236</v>
      </c>
      <c r="AH119" s="11">
        <f>-'OddsRatio_working_3-way'!U119/(3*'OddsRatio_working_3-way'!X119^(1/3))*COS(('OddsRatio_working_3-way'!Y119+4*PI())/3)</f>
        <v>-0.2457449369223933</v>
      </c>
      <c r="AI119" s="11">
        <f>'OddsRatio_working_3-way'!U119/(3*'OddsRatio_working_3-way'!X119^(1/3))*SIN(('OddsRatio_working_3-way'!Y119)/3)</f>
        <v>-2.9141162718982254E-2</v>
      </c>
      <c r="AJ119" s="11">
        <f>'OddsRatio_working_3-way'!U119/(3*'OddsRatio_working_3-way'!X119^(1/3))*SIN(('OddsRatio_working_3-way'!Y119+2*PI())/3)</f>
        <v>-0.45478387917137608</v>
      </c>
      <c r="AK119" s="11">
        <f>'OddsRatio_working_3-way'!U119/(3*'OddsRatio_working_3-way'!X119^(1/3))*SIN(('OddsRatio_working_3-way'!Y119+4*PI())/3)</f>
        <v>0.48392504189035823</v>
      </c>
      <c r="AL119" s="11">
        <f>'OddsRatio_working_3-way'!Z119+'OddsRatio_working_3-way'!AF119</f>
        <v>1.0839276965313913</v>
      </c>
      <c r="AM119" s="11">
        <f>'OddsRatio_working_3-way'!AA119+'OddsRatio_working_3-way'!AG119</f>
        <v>-0.59243782268660472</v>
      </c>
      <c r="AN119" s="11">
        <f>'OddsRatio_working_3-way'!AB119+'OddsRatio_working_3-way'!AH119</f>
        <v>-0.49148987384478665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1.0839276965313913</v>
      </c>
      <c r="AS119" s="11">
        <f>IF(('OddsRatio_working_3-way'!X119=0),IF(Q119&gt;0,-Q119^(1/3),(-Q119)^(1/3)),'OddsRatio_working_3-way'!AM119-'OddsRatio_working_3-way'!R119/3)</f>
        <v>-0.59243782268660472</v>
      </c>
      <c r="AT119" s="11">
        <f>IF(('OddsRatio_working_3-way'!X119=0),IF(Q119&gt;0,-Q119^(1/3),(-Q119)^(1/3)),'OddsRatio_working_3-way'!AN119-'OddsRatio_working_3-way'!R119/3)</f>
        <v>-0.49148987384478665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1.54</v>
      </c>
      <c r="B120" s="4">
        <f>IF('True_Odds_Calculator_3-way'!B121="","",'True_Odds_Calculator_3-way'!B121)</f>
        <v>4.16</v>
      </c>
      <c r="C120" s="4">
        <f>IF('True_Odds_Calculator_3-way'!C121="","",'True_Odds_Calculator_3-way'!C121)</f>
        <v>4.92</v>
      </c>
      <c r="D120" s="9">
        <f t="shared" si="26"/>
        <v>0.61078688734555353</v>
      </c>
      <c r="E120" s="9">
        <f t="shared" si="27"/>
        <v>0.21146169681381993</v>
      </c>
      <c r="F120" s="9">
        <f t="shared" si="28"/>
        <v>0.1777514158406267</v>
      </c>
      <c r="G120" s="9">
        <f t="shared" si="29"/>
        <v>1.1800597530286969</v>
      </c>
      <c r="H120" s="9">
        <f t="shared" si="30"/>
        <v>1.6372322666354961</v>
      </c>
      <c r="I120" s="9">
        <f t="shared" si="31"/>
        <v>4.7289888195706835</v>
      </c>
      <c r="J120" s="9">
        <f t="shared" si="32"/>
        <v>5.6258342318724921</v>
      </c>
      <c r="K120" s="11">
        <f t="shared" si="33"/>
        <v>0.64935064935064934</v>
      </c>
      <c r="L120" s="11">
        <f t="shared" si="34"/>
        <v>0.24038461538461536</v>
      </c>
      <c r="M120" s="11">
        <f t="shared" si="35"/>
        <v>0.2032520325203252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-0.21222070612314525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0.24175519602348869</v>
      </c>
      <c r="Q120" s="11">
        <f>2*'OddsRatio_working_3-way'!K120*'OddsRatio_working_3-way'!L120*'OddsRatio_working_3-way'!M120</f>
        <v>6.3452807355246374E-2</v>
      </c>
      <c r="R120" s="11">
        <f t="shared" si="36"/>
        <v>0</v>
      </c>
      <c r="S120" s="11">
        <f t="shared" si="37"/>
        <v>-1.1391687476678429</v>
      </c>
      <c r="T120" s="11">
        <f t="shared" si="38"/>
        <v>-0.29899442196006376</v>
      </c>
      <c r="U120" s="11">
        <f>'OddsRatio_working_3-way'!S120-'OddsRatio_working_3-way'!R120^2/3</f>
        <v>-1.1391687476678429</v>
      </c>
      <c r="V120" s="11">
        <f>'OddsRatio_working_3-way'!S120*'OddsRatio_working_3-way'!R120/3-2*'OddsRatio_working_3-way'!R120^3/27-'OddsRatio_working_3-way'!T120</f>
        <v>0.29899442196006376</v>
      </c>
      <c r="W120" s="11">
        <f>'OddsRatio_working_3-way'!V120^2+4*'OddsRatio_working_3-way'!U120^3/27</f>
        <v>-0.12961055430137639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0.23399156964760986</v>
      </c>
      <c r="Y120" s="11">
        <f>IF('OddsRatio_working_3-way'!W120&gt;=0,IF('OddsRatio_working_3-way'!V120+SQRT('OddsRatio_working_3-way'!W120)&gt;0,0,PI()),ACOS('OddsRatio_working_3-way'!V120/(2*'OddsRatio_working_3-way'!X120)))</f>
        <v>0.87772881789712598</v>
      </c>
      <c r="Z120" s="11">
        <f>'OddsRatio_working_3-way'!X120^(1/3)*COS('OddsRatio_working_3-way'!Y120/3)</f>
        <v>0.59002987651434846</v>
      </c>
      <c r="AA120" s="11">
        <f>'OddsRatio_working_3-way'!X120^(1/3)*COS(('OddsRatio_working_3-way'!Y120+2*PI())/3)</f>
        <v>-0.44893292139204971</v>
      </c>
      <c r="AB120" s="11">
        <f>'OddsRatio_working_3-way'!X120^(1/3)*COS(('OddsRatio_working_3-way'!Y120+4*PI())/3)</f>
        <v>-0.14109695512229886</v>
      </c>
      <c r="AC120" s="11">
        <f>'OddsRatio_working_3-way'!X120^(1/3)*SIN('OddsRatio_working_3-way'!Y120/3)</f>
        <v>0.17772917799208918</v>
      </c>
      <c r="AD120" s="11">
        <f>'OddsRatio_working_3-way'!X120^(1/3)*SIN(('OddsRatio_working_3-way'!Y120+2*PI())/3)</f>
        <v>0.42211627305717642</v>
      </c>
      <c r="AE120" s="11">
        <f>'OddsRatio_working_3-way'!X120^(1/3)*SIN(('OddsRatio_working_3-way'!Y120+4*PI())/3)</f>
        <v>-0.59984545104926568</v>
      </c>
      <c r="AF120" s="11">
        <f>-'OddsRatio_working_3-way'!U120/(3*'OddsRatio_working_3-way'!X120^(1/3))*COS(('OddsRatio_working_3-way'!Y120)/3)</f>
        <v>0.59002987651434846</v>
      </c>
      <c r="AG120" s="11">
        <f>-'OddsRatio_working_3-way'!U120/(3*'OddsRatio_working_3-way'!X120^(1/3))*COS(('OddsRatio_working_3-way'!Y120+2*PI())/3)</f>
        <v>-0.44893292139204971</v>
      </c>
      <c r="AH120" s="11">
        <f>-'OddsRatio_working_3-way'!U120/(3*'OddsRatio_working_3-way'!X120^(1/3))*COS(('OddsRatio_working_3-way'!Y120+4*PI())/3)</f>
        <v>-0.14109695512229886</v>
      </c>
      <c r="AI120" s="11">
        <f>'OddsRatio_working_3-way'!U120/(3*'OddsRatio_working_3-way'!X120^(1/3))*SIN(('OddsRatio_working_3-way'!Y120)/3)</f>
        <v>-0.17772917799208918</v>
      </c>
      <c r="AJ120" s="11">
        <f>'OddsRatio_working_3-way'!U120/(3*'OddsRatio_working_3-way'!X120^(1/3))*SIN(('OddsRatio_working_3-way'!Y120+2*PI())/3)</f>
        <v>-0.42211627305717642</v>
      </c>
      <c r="AK120" s="11">
        <f>'OddsRatio_working_3-way'!U120/(3*'OddsRatio_working_3-way'!X120^(1/3))*SIN(('OddsRatio_working_3-way'!Y120+4*PI())/3)</f>
        <v>0.59984545104926568</v>
      </c>
      <c r="AL120" s="11">
        <f>'OddsRatio_working_3-way'!Z120+'OddsRatio_working_3-way'!AF120</f>
        <v>1.1800597530286969</v>
      </c>
      <c r="AM120" s="11">
        <f>'OddsRatio_working_3-way'!AA120+'OddsRatio_working_3-way'!AG120</f>
        <v>-0.89786584278409942</v>
      </c>
      <c r="AN120" s="11">
        <f>'OddsRatio_working_3-way'!AB120+'OddsRatio_working_3-way'!AH120</f>
        <v>-0.28219391024459772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1.1800597530286969</v>
      </c>
      <c r="AS120" s="11">
        <f>IF(('OddsRatio_working_3-way'!X120=0),IF(Q120&gt;0,-Q120^(1/3),(-Q120)^(1/3)),'OddsRatio_working_3-way'!AM120-'OddsRatio_working_3-way'!R120/3)</f>
        <v>-0.89786584278409942</v>
      </c>
      <c r="AT120" s="11">
        <f>IF(('OddsRatio_working_3-way'!X120=0),IF(Q120&gt;0,-Q120^(1/3),(-Q120)^(1/3)),'OddsRatio_working_3-way'!AN120-'OddsRatio_working_3-way'!R120/3)</f>
        <v>-0.28219391024459772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4</v>
      </c>
      <c r="B121" s="4">
        <f>IF('True_Odds_Calculator_3-way'!B122="","",'True_Odds_Calculator_3-way'!B122)</f>
        <v>3.57</v>
      </c>
      <c r="C121" s="4">
        <f>IF('True_Odds_Calculator_3-way'!C122="","",'True_Odds_Calculator_3-way'!C122)</f>
        <v>1.74</v>
      </c>
      <c r="D121" s="9">
        <f t="shared" si="26"/>
        <v>0.21967357596974604</v>
      </c>
      <c r="E121" s="9">
        <f t="shared" si="27"/>
        <v>0.24733747833623732</v>
      </c>
      <c r="F121" s="9">
        <f t="shared" si="28"/>
        <v>0.53298894569401667</v>
      </c>
      <c r="G121" s="9">
        <f t="shared" si="29"/>
        <v>1.1840696217641919</v>
      </c>
      <c r="H121" s="9">
        <f t="shared" si="30"/>
        <v>4.5522088652925756</v>
      </c>
      <c r="I121" s="9">
        <f t="shared" si="31"/>
        <v>4.0430589279339735</v>
      </c>
      <c r="J121" s="9">
        <f t="shared" si="32"/>
        <v>1.8762115201055023</v>
      </c>
      <c r="K121" s="11">
        <f t="shared" si="33"/>
        <v>0.25</v>
      </c>
      <c r="L121" s="11">
        <f t="shared" si="34"/>
        <v>0.28011204481792717</v>
      </c>
      <c r="M121" s="11">
        <f t="shared" si="35"/>
        <v>0.57471264367816088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-0.22961943398048879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0.25395215557487366</v>
      </c>
      <c r="Q121" s="11">
        <f>2*'OddsRatio_working_3-way'!K121*'OddsRatio_working_3-way'!L121*'OddsRatio_working_3-way'!M121</f>
        <v>8.049196690170321E-2</v>
      </c>
      <c r="R121" s="11">
        <f t="shared" si="36"/>
        <v>0</v>
      </c>
      <c r="S121" s="11">
        <f t="shared" si="37"/>
        <v>-1.1059697830125845</v>
      </c>
      <c r="T121" s="11">
        <f t="shared" si="38"/>
        <v>-0.35054509762680963</v>
      </c>
      <c r="U121" s="11">
        <f>'OddsRatio_working_3-way'!S121-'OddsRatio_working_3-way'!R121^2/3</f>
        <v>-1.1059697830125845</v>
      </c>
      <c r="V121" s="11">
        <f>'OddsRatio_working_3-way'!S121*'OddsRatio_working_3-way'!R121/3-2*'OddsRatio_working_3-way'!R121^3/27-'OddsRatio_working_3-way'!T121</f>
        <v>0.35054509762680963</v>
      </c>
      <c r="W121" s="11">
        <f>'OddsRatio_working_3-way'!V121^2+4*'OddsRatio_working_3-way'!U121^3/27</f>
        <v>-7.7531191049673029E-2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0.22383758426583689</v>
      </c>
      <c r="Y121" s="11">
        <f>IF('OddsRatio_working_3-way'!W121&gt;=0,IF('OddsRatio_working_3-way'!V121+SQRT('OddsRatio_working_3-way'!W121)&gt;0,0,PI()),ACOS('OddsRatio_working_3-way'!V121/(2*'OddsRatio_working_3-way'!X121)))</f>
        <v>0.67126660920512748</v>
      </c>
      <c r="Z121" s="11">
        <f>'OddsRatio_working_3-way'!X121^(1/3)*COS('OddsRatio_working_3-way'!Y121/3)</f>
        <v>0.59203481088209597</v>
      </c>
      <c r="AA121" s="11">
        <f>'OddsRatio_working_3-way'!X121^(1/3)*COS(('OddsRatio_working_3-way'!Y121+2*PI())/3)</f>
        <v>-0.41269445023134399</v>
      </c>
      <c r="AB121" s="11">
        <f>'OddsRatio_working_3-way'!X121^(1/3)*COS(('OddsRatio_working_3-way'!Y121+4*PI())/3)</f>
        <v>-0.17934036065075218</v>
      </c>
      <c r="AC121" s="11">
        <f>'OddsRatio_working_3-way'!X121^(1/3)*SIN('OddsRatio_working_3-way'!Y121/3)</f>
        <v>0.13472704643585479</v>
      </c>
      <c r="AD121" s="11">
        <f>'OddsRatio_working_3-way'!X121^(1/3)*SIN(('OddsRatio_working_3-way'!Y121+2*PI())/3)</f>
        <v>0.44535366293068357</v>
      </c>
      <c r="AE121" s="11">
        <f>'OddsRatio_working_3-way'!X121^(1/3)*SIN(('OddsRatio_working_3-way'!Y121+4*PI())/3)</f>
        <v>-0.58008070936653833</v>
      </c>
      <c r="AF121" s="11">
        <f>-'OddsRatio_working_3-way'!U121/(3*'OddsRatio_working_3-way'!X121^(1/3))*COS(('OddsRatio_working_3-way'!Y121)/3)</f>
        <v>0.59203481088209597</v>
      </c>
      <c r="AG121" s="11">
        <f>-'OddsRatio_working_3-way'!U121/(3*'OddsRatio_working_3-way'!X121^(1/3))*COS(('OddsRatio_working_3-way'!Y121+2*PI())/3)</f>
        <v>-0.41269445023134399</v>
      </c>
      <c r="AH121" s="11">
        <f>-'OddsRatio_working_3-way'!U121/(3*'OddsRatio_working_3-way'!X121^(1/3))*COS(('OddsRatio_working_3-way'!Y121+4*PI())/3)</f>
        <v>-0.17934036065075218</v>
      </c>
      <c r="AI121" s="11">
        <f>'OddsRatio_working_3-way'!U121/(3*'OddsRatio_working_3-way'!X121^(1/3))*SIN(('OddsRatio_working_3-way'!Y121)/3)</f>
        <v>-0.13472704643585479</v>
      </c>
      <c r="AJ121" s="11">
        <f>'OddsRatio_working_3-way'!U121/(3*'OddsRatio_working_3-way'!X121^(1/3))*SIN(('OddsRatio_working_3-way'!Y121+2*PI())/3)</f>
        <v>-0.44535366293068357</v>
      </c>
      <c r="AK121" s="11">
        <f>'OddsRatio_working_3-way'!U121/(3*'OddsRatio_working_3-way'!X121^(1/3))*SIN(('OddsRatio_working_3-way'!Y121+4*PI())/3)</f>
        <v>0.58008070936653833</v>
      </c>
      <c r="AL121" s="11">
        <f>'OddsRatio_working_3-way'!Z121+'OddsRatio_working_3-way'!AF121</f>
        <v>1.1840696217641919</v>
      </c>
      <c r="AM121" s="11">
        <f>'OddsRatio_working_3-way'!AA121+'OddsRatio_working_3-way'!AG121</f>
        <v>-0.82538890046268798</v>
      </c>
      <c r="AN121" s="11">
        <f>'OddsRatio_working_3-way'!AB121+'OddsRatio_working_3-way'!AH121</f>
        <v>-0.35868072130150436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1.1840696217641919</v>
      </c>
      <c r="AS121" s="11">
        <f>IF(('OddsRatio_working_3-way'!X121=0),IF(Q121&gt;0,-Q121^(1/3),(-Q121)^(1/3)),'OddsRatio_working_3-way'!AM121-'OddsRatio_working_3-way'!R121/3)</f>
        <v>-0.82538890046268798</v>
      </c>
      <c r="AT121" s="11">
        <f>IF(('OddsRatio_working_3-way'!X121=0),IF(Q121&gt;0,-Q121^(1/3),(-Q121)^(1/3)),'OddsRatio_working_3-way'!AN121-'OddsRatio_working_3-way'!R121/3)</f>
        <v>-0.35868072130150436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1.53</v>
      </c>
      <c r="B122" s="4">
        <f>IF('True_Odds_Calculator_3-way'!B123="","",'True_Odds_Calculator_3-way'!B123)</f>
        <v>4.05</v>
      </c>
      <c r="C122" s="4">
        <f>IF('True_Odds_Calculator_3-way'!C123="","",'True_Odds_Calculator_3-way'!C123)</f>
        <v>4.88</v>
      </c>
      <c r="D122" s="9">
        <f t="shared" si="26"/>
        <v>0.61010747302775925</v>
      </c>
      <c r="E122" s="9">
        <f t="shared" si="27"/>
        <v>0.21378560331414112</v>
      </c>
      <c r="F122" s="9">
        <f t="shared" si="28"/>
        <v>0.17610692365809977</v>
      </c>
      <c r="G122" s="9">
        <f t="shared" si="29"/>
        <v>1.2057650657110437</v>
      </c>
      <c r="H122" s="9">
        <f t="shared" si="30"/>
        <v>1.6390554848268528</v>
      </c>
      <c r="I122" s="9">
        <f t="shared" si="31"/>
        <v>4.6775834504186831</v>
      </c>
      <c r="J122" s="9">
        <f t="shared" si="32"/>
        <v>5.6783684549588491</v>
      </c>
      <c r="K122" s="11">
        <f t="shared" si="33"/>
        <v>0.65359477124183007</v>
      </c>
      <c r="L122" s="11">
        <f t="shared" si="34"/>
        <v>0.24691358024691359</v>
      </c>
      <c r="M122" s="11">
        <f t="shared" si="35"/>
        <v>0.20491803278688525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-0.20741547647865732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0.24670193247642441</v>
      </c>
      <c r="Q122" s="11">
        <f>2*'OddsRatio_working_3-way'!K122*'OddsRatio_working_3-way'!L122*'OddsRatio_working_3-way'!M122</f>
        <v>6.613992827786179E-2</v>
      </c>
      <c r="R122" s="11">
        <f t="shared" si="36"/>
        <v>0</v>
      </c>
      <c r="S122" s="11">
        <f t="shared" si="37"/>
        <v>-1.1894094725463247</v>
      </c>
      <c r="T122" s="11">
        <f t="shared" si="38"/>
        <v>-0.31887653419472517</v>
      </c>
      <c r="U122" s="11">
        <f>'OddsRatio_working_3-way'!S122-'OddsRatio_working_3-way'!R122^2/3</f>
        <v>-1.1894094725463247</v>
      </c>
      <c r="V122" s="11">
        <f>'OddsRatio_working_3-way'!S122*'OddsRatio_working_3-way'!R122/3-2*'OddsRatio_working_3-way'!R122^3/27-'OddsRatio_working_3-way'!T122</f>
        <v>0.31887653419472517</v>
      </c>
      <c r="W122" s="11">
        <f>'OddsRatio_working_3-way'!V122^2+4*'OddsRatio_working_3-way'!U122^3/27</f>
        <v>-0.14759946067367366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0.24964059402154198</v>
      </c>
      <c r="Y122" s="11">
        <f>IF('OddsRatio_working_3-way'!W122&gt;=0,IF('OddsRatio_working_3-way'!V122+SQRT('OddsRatio_working_3-way'!W122)&gt;0,0,PI()),ACOS('OddsRatio_working_3-way'!V122/(2*'OddsRatio_working_3-way'!X122)))</f>
        <v>0.87802613377687866</v>
      </c>
      <c r="Z122" s="11">
        <f>'OddsRatio_working_3-way'!X122^(1/3)*COS('OddsRatio_working_3-way'!Y122/3)</f>
        <v>0.60288253285552185</v>
      </c>
      <c r="AA122" s="11">
        <f>'OddsRatio_working_3-way'!X122^(1/3)*COS(('OddsRatio_working_3-way'!Y122+2*PI())/3)</f>
        <v>-0.45876849490352134</v>
      </c>
      <c r="AB122" s="11">
        <f>'OddsRatio_working_3-way'!X122^(1/3)*COS(('OddsRatio_working_3-way'!Y122+4*PI())/3)</f>
        <v>-0.14411403795200092</v>
      </c>
      <c r="AC122" s="11">
        <f>'OddsRatio_working_3-way'!X122^(1/3)*SIN('OddsRatio_working_3-way'!Y122/3)</f>
        <v>0.18166583542267614</v>
      </c>
      <c r="AD122" s="11">
        <f>'OddsRatio_working_3-way'!X122^(1/3)*SIN(('OddsRatio_working_3-way'!Y122+2*PI())/3)</f>
        <v>0.43127867123945041</v>
      </c>
      <c r="AE122" s="11">
        <f>'OddsRatio_working_3-way'!X122^(1/3)*SIN(('OddsRatio_working_3-way'!Y122+4*PI())/3)</f>
        <v>-0.61294450666212641</v>
      </c>
      <c r="AF122" s="11">
        <f>-'OddsRatio_working_3-way'!U122/(3*'OddsRatio_working_3-way'!X122^(1/3))*COS(('OddsRatio_working_3-way'!Y122)/3)</f>
        <v>0.60288253285552185</v>
      </c>
      <c r="AG122" s="11">
        <f>-'OddsRatio_working_3-way'!U122/(3*'OddsRatio_working_3-way'!X122^(1/3))*COS(('OddsRatio_working_3-way'!Y122+2*PI())/3)</f>
        <v>-0.45876849490352134</v>
      </c>
      <c r="AH122" s="11">
        <f>-'OddsRatio_working_3-way'!U122/(3*'OddsRatio_working_3-way'!X122^(1/3))*COS(('OddsRatio_working_3-way'!Y122+4*PI())/3)</f>
        <v>-0.14411403795200092</v>
      </c>
      <c r="AI122" s="11">
        <f>'OddsRatio_working_3-way'!U122/(3*'OddsRatio_working_3-way'!X122^(1/3))*SIN(('OddsRatio_working_3-way'!Y122)/3)</f>
        <v>-0.18166583542267614</v>
      </c>
      <c r="AJ122" s="11">
        <f>'OddsRatio_working_3-way'!U122/(3*'OddsRatio_working_3-way'!X122^(1/3))*SIN(('OddsRatio_working_3-way'!Y122+2*PI())/3)</f>
        <v>-0.43127867123945041</v>
      </c>
      <c r="AK122" s="11">
        <f>'OddsRatio_working_3-way'!U122/(3*'OddsRatio_working_3-way'!X122^(1/3))*SIN(('OddsRatio_working_3-way'!Y122+4*PI())/3)</f>
        <v>0.61294450666212641</v>
      </c>
      <c r="AL122" s="11">
        <f>'OddsRatio_working_3-way'!Z122+'OddsRatio_working_3-way'!AF122</f>
        <v>1.2057650657110437</v>
      </c>
      <c r="AM122" s="11">
        <f>'OddsRatio_working_3-way'!AA122+'OddsRatio_working_3-way'!AG122</f>
        <v>-0.91753698980704268</v>
      </c>
      <c r="AN122" s="11">
        <f>'OddsRatio_working_3-way'!AB122+'OddsRatio_working_3-way'!AH122</f>
        <v>-0.28822807590400185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1.2057650657110437</v>
      </c>
      <c r="AS122" s="11">
        <f>IF(('OddsRatio_working_3-way'!X122=0),IF(Q122&gt;0,-Q122^(1/3),(-Q122)^(1/3)),'OddsRatio_working_3-way'!AM122-'OddsRatio_working_3-way'!R122/3)</f>
        <v>-0.91753698980704268</v>
      </c>
      <c r="AT122" s="11">
        <f>IF(('OddsRatio_working_3-way'!X122=0),IF(Q122&gt;0,-Q122^(1/3),(-Q122)^(1/3)),'OddsRatio_working_3-way'!AN122-'OddsRatio_working_3-way'!R122/3)</f>
        <v>-0.28822807590400185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1.96</v>
      </c>
      <c r="B123" s="4">
        <f>IF('True_Odds_Calculator_3-way'!B124="","",'True_Odds_Calculator_3-way'!B124)</f>
        <v>3.39</v>
      </c>
      <c r="C123" s="4">
        <f>IF('True_Odds_Calculator_3-way'!C124="","",'True_Odds_Calculator_3-way'!C124)</f>
        <v>3.31</v>
      </c>
      <c r="D123" s="9">
        <f t="shared" si="26"/>
        <v>0.46924447267624558</v>
      </c>
      <c r="E123" s="9">
        <f t="shared" si="27"/>
        <v>0.26205923738387971</v>
      </c>
      <c r="F123" s="9">
        <f t="shared" si="28"/>
        <v>0.26869628993987482</v>
      </c>
      <c r="G123" s="9">
        <f t="shared" si="29"/>
        <v>1.1782138589913584</v>
      </c>
      <c r="H123" s="9">
        <f t="shared" si="30"/>
        <v>2.1310853046317035</v>
      </c>
      <c r="I123" s="9">
        <f t="shared" si="31"/>
        <v>3.8159311229893471</v>
      </c>
      <c r="J123" s="9">
        <f t="shared" si="32"/>
        <v>3.7216740142700382</v>
      </c>
      <c r="K123" s="11">
        <f t="shared" si="33"/>
        <v>0.51020408163265307</v>
      </c>
      <c r="L123" s="11">
        <f t="shared" si="34"/>
        <v>0.29498525073746312</v>
      </c>
      <c r="M123" s="11">
        <f t="shared" si="35"/>
        <v>0.30211480362537763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-0.24098907268706493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0.25735503409181226</v>
      </c>
      <c r="Q123" s="11">
        <f>2*'OddsRatio_working_3-way'!K123*'OddsRatio_working_3-way'!L123*'OddsRatio_working_3-way'!M123</f>
        <v>9.0938174590746379E-2</v>
      </c>
      <c r="R123" s="11">
        <f t="shared" si="36"/>
        <v>0</v>
      </c>
      <c r="S123" s="11">
        <f t="shared" si="37"/>
        <v>-1.0679116327651887</v>
      </c>
      <c r="T123" s="11">
        <f t="shared" si="38"/>
        <v>-0.37735393383928928</v>
      </c>
      <c r="U123" s="11">
        <f>'OddsRatio_working_3-way'!S123-'OddsRatio_working_3-way'!R123^2/3</f>
        <v>-1.0679116327651887</v>
      </c>
      <c r="V123" s="11">
        <f>'OddsRatio_working_3-way'!S123*'OddsRatio_working_3-way'!R123/3-2*'OddsRatio_working_3-way'!R123^3/27-'OddsRatio_working_3-way'!T123</f>
        <v>0.37735393383928928</v>
      </c>
      <c r="W123" s="11">
        <f>'OddsRatio_working_3-way'!V123^2+4*'OddsRatio_working_3-way'!U123^3/27</f>
        <v>-3.8031279082988867E-2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0.21238365666110914</v>
      </c>
      <c r="Y123" s="11">
        <f>IF('OddsRatio_working_3-way'!W123&gt;=0,IF('OddsRatio_working_3-way'!V123+SQRT('OddsRatio_working_3-way'!W123)&gt;0,0,PI()),ACOS('OddsRatio_working_3-way'!V123/(2*'OddsRatio_working_3-way'!X123)))</f>
        <v>0.47699623729318041</v>
      </c>
      <c r="Z123" s="11">
        <f>'OddsRatio_working_3-way'!X123^(1/3)*COS('OddsRatio_working_3-way'!Y123/3)</f>
        <v>0.58910692949567911</v>
      </c>
      <c r="AA123" s="11">
        <f>'OddsRatio_working_3-way'!X123^(1/3)*COS(('OddsRatio_working_3-way'!Y123+2*PI())/3)</f>
        <v>-0.37636225037888815</v>
      </c>
      <c r="AB123" s="11">
        <f>'OddsRatio_working_3-way'!X123^(1/3)*COS(('OddsRatio_working_3-way'!Y123+4*PI())/3)</f>
        <v>-0.2127446791167911</v>
      </c>
      <c r="AC123" s="11">
        <f>'OddsRatio_working_3-way'!X123^(1/3)*SIN('OddsRatio_working_3-way'!Y123/3)</f>
        <v>9.4464648812324525E-2</v>
      </c>
      <c r="AD123" s="11">
        <f>'OddsRatio_working_3-way'!X123^(1/3)*SIN(('OddsRatio_working_3-way'!Y123+2*PI())/3)</f>
        <v>0.46294924208254407</v>
      </c>
      <c r="AE123" s="11">
        <f>'OddsRatio_working_3-way'!X123^(1/3)*SIN(('OddsRatio_working_3-way'!Y123+4*PI())/3)</f>
        <v>-0.55741389089486859</v>
      </c>
      <c r="AF123" s="11">
        <f>-'OddsRatio_working_3-way'!U123/(3*'OddsRatio_working_3-way'!X123^(1/3))*COS(('OddsRatio_working_3-way'!Y123)/3)</f>
        <v>0.58910692949567922</v>
      </c>
      <c r="AG123" s="11">
        <f>-'OddsRatio_working_3-way'!U123/(3*'OddsRatio_working_3-way'!X123^(1/3))*COS(('OddsRatio_working_3-way'!Y123+2*PI())/3)</f>
        <v>-0.37636225037888821</v>
      </c>
      <c r="AH123" s="11">
        <f>-'OddsRatio_working_3-way'!U123/(3*'OddsRatio_working_3-way'!X123^(1/3))*COS(('OddsRatio_working_3-way'!Y123+4*PI())/3)</f>
        <v>-0.21274467911679112</v>
      </c>
      <c r="AI123" s="11">
        <f>'OddsRatio_working_3-way'!U123/(3*'OddsRatio_working_3-way'!X123^(1/3))*SIN(('OddsRatio_working_3-way'!Y123)/3)</f>
        <v>-9.4464648812324553E-2</v>
      </c>
      <c r="AJ123" s="11">
        <f>'OddsRatio_working_3-way'!U123/(3*'OddsRatio_working_3-way'!X123^(1/3))*SIN(('OddsRatio_working_3-way'!Y123+2*PI())/3)</f>
        <v>-0.46294924208254412</v>
      </c>
      <c r="AK123" s="11">
        <f>'OddsRatio_working_3-way'!U123/(3*'OddsRatio_working_3-way'!X123^(1/3))*SIN(('OddsRatio_working_3-way'!Y123+4*PI())/3)</f>
        <v>0.5574138908948687</v>
      </c>
      <c r="AL123" s="11">
        <f>'OddsRatio_working_3-way'!Z123+'OddsRatio_working_3-way'!AF123</f>
        <v>1.1782138589913584</v>
      </c>
      <c r="AM123" s="11">
        <f>'OddsRatio_working_3-way'!AA123+'OddsRatio_working_3-way'!AG123</f>
        <v>-0.7527245007577763</v>
      </c>
      <c r="AN123" s="11">
        <f>'OddsRatio_working_3-way'!AB123+'OddsRatio_working_3-way'!AH123</f>
        <v>-0.42548935823358225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1.1782138589913584</v>
      </c>
      <c r="AS123" s="11">
        <f>IF(('OddsRatio_working_3-way'!X123=0),IF(Q123&gt;0,-Q123^(1/3),(-Q123)^(1/3)),'OddsRatio_working_3-way'!AM123-'OddsRatio_working_3-way'!R123/3)</f>
        <v>-0.7527245007577763</v>
      </c>
      <c r="AT123" s="11">
        <f>IF(('OddsRatio_working_3-way'!X123=0),IF(Q123&gt;0,-Q123^(1/3),(-Q123)^(1/3)),'OddsRatio_working_3-way'!AN123-'OddsRatio_working_3-way'!R123/3)</f>
        <v>-0.42548935823358225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2.4500000000000002</v>
      </c>
      <c r="B124" s="4">
        <f>IF('True_Odds_Calculator_3-way'!B125="","",'True_Odds_Calculator_3-way'!B125)</f>
        <v>3.14</v>
      </c>
      <c r="C124" s="4">
        <f>IF('True_Odds_Calculator_3-way'!C125="","",'True_Odds_Calculator_3-way'!C125)</f>
        <v>2.73</v>
      </c>
      <c r="D124" s="9">
        <f t="shared" si="26"/>
        <v>0.37547686021377008</v>
      </c>
      <c r="E124" s="9">
        <f t="shared" si="27"/>
        <v>0.28945471767312353</v>
      </c>
      <c r="F124" s="9">
        <f t="shared" si="28"/>
        <v>0.33506842211310617</v>
      </c>
      <c r="G124" s="9">
        <f t="shared" si="29"/>
        <v>1.1470896326353168</v>
      </c>
      <c r="H124" s="9">
        <f t="shared" si="30"/>
        <v>2.6632799673212095</v>
      </c>
      <c r="I124" s="9">
        <f t="shared" si="31"/>
        <v>3.4547718138395784</v>
      </c>
      <c r="J124" s="9">
        <f t="shared" si="32"/>
        <v>2.9844650644590991</v>
      </c>
      <c r="K124" s="11">
        <f t="shared" si="33"/>
        <v>0.4081632653061224</v>
      </c>
      <c r="L124" s="11">
        <f t="shared" si="34"/>
        <v>0.31847133757961782</v>
      </c>
      <c r="M124" s="11">
        <f t="shared" si="35"/>
        <v>0.36630036630036628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-0.25560509077992499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0.25331053538514864</v>
      </c>
      <c r="Q124" s="11">
        <f>2*'OddsRatio_working_3-way'!K124*'OddsRatio_working_3-way'!L124*'OddsRatio_working_3-way'!M124</f>
        <v>9.5229524580882935E-2</v>
      </c>
      <c r="R124" s="11">
        <f t="shared" si="36"/>
        <v>0</v>
      </c>
      <c r="S124" s="11">
        <f t="shared" si="37"/>
        <v>-0.99102304501144711</v>
      </c>
      <c r="T124" s="11">
        <f t="shared" si="38"/>
        <v>-0.37256505451558158</v>
      </c>
      <c r="U124" s="11">
        <f>'OddsRatio_working_3-way'!S124-'OddsRatio_working_3-way'!R124^2/3</f>
        <v>-0.99102304501144711</v>
      </c>
      <c r="V124" s="11">
        <f>'OddsRatio_working_3-way'!S124*'OddsRatio_working_3-way'!R124/3-2*'OddsRatio_working_3-way'!R124^3/27-'OddsRatio_working_3-way'!T124</f>
        <v>0.37256505451558158</v>
      </c>
      <c r="W124" s="11">
        <f>'OddsRatio_working_3-way'!V124^2+4*'OddsRatio_working_3-way'!U124^3/27</f>
        <v>-5.3893792326983048E-3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0.18986449054450424</v>
      </c>
      <c r="Y124" s="11">
        <f>IF('OddsRatio_working_3-way'!W124&gt;=0,IF('OddsRatio_working_3-way'!V124+SQRT('OddsRatio_working_3-way'!W124)&gt;0,0,PI()),ACOS('OddsRatio_working_3-way'!V124/(2*'OddsRatio_working_3-way'!X124)))</f>
        <v>0.19455340774055996</v>
      </c>
      <c r="Z124" s="11">
        <f>'OddsRatio_working_3-way'!X124^(1/3)*COS('OddsRatio_working_3-way'!Y124/3)</f>
        <v>0.5735448163176583</v>
      </c>
      <c r="AA124" s="11">
        <f>'OddsRatio_working_3-way'!X124^(1/3)*COS(('OddsRatio_working_3-way'!Y124+2*PI())/3)</f>
        <v>-0.31902948504467582</v>
      </c>
      <c r="AB124" s="11">
        <f>'OddsRatio_working_3-way'!X124^(1/3)*COS(('OddsRatio_working_3-way'!Y124+4*PI())/3)</f>
        <v>-0.25451533127298265</v>
      </c>
      <c r="AC124" s="11">
        <f>'OddsRatio_working_3-way'!X124^(1/3)*SIN('OddsRatio_working_3-way'!Y124/3)</f>
        <v>3.7247264046627905E-2</v>
      </c>
      <c r="AD124" s="11">
        <f>'OddsRatio_working_3-way'!X124^(1/3)*SIN(('OddsRatio_working_3-way'!Y124+2*PI())/3)</f>
        <v>0.47808074911665777</v>
      </c>
      <c r="AE124" s="11">
        <f>'OddsRatio_working_3-way'!X124^(1/3)*SIN(('OddsRatio_working_3-way'!Y124+4*PI())/3)</f>
        <v>-0.51532801316328569</v>
      </c>
      <c r="AF124" s="11">
        <f>-'OddsRatio_working_3-way'!U124/(3*'OddsRatio_working_3-way'!X124^(1/3))*COS(('OddsRatio_working_3-way'!Y124)/3)</f>
        <v>0.57354481631765841</v>
      </c>
      <c r="AG124" s="11">
        <f>-'OddsRatio_working_3-way'!U124/(3*'OddsRatio_working_3-way'!X124^(1/3))*COS(('OddsRatio_working_3-way'!Y124+2*PI())/3)</f>
        <v>-0.31902948504467588</v>
      </c>
      <c r="AH124" s="11">
        <f>-'OddsRatio_working_3-way'!U124/(3*'OddsRatio_working_3-way'!X124^(1/3))*COS(('OddsRatio_working_3-way'!Y124+4*PI())/3)</f>
        <v>-0.2545153312729827</v>
      </c>
      <c r="AI124" s="11">
        <f>'OddsRatio_working_3-way'!U124/(3*'OddsRatio_working_3-way'!X124^(1/3))*SIN(('OddsRatio_working_3-way'!Y124)/3)</f>
        <v>-3.7247264046627912E-2</v>
      </c>
      <c r="AJ124" s="11">
        <f>'OddsRatio_working_3-way'!U124/(3*'OddsRatio_working_3-way'!X124^(1/3))*SIN(('OddsRatio_working_3-way'!Y124+2*PI())/3)</f>
        <v>-0.47808074911665788</v>
      </c>
      <c r="AK124" s="11">
        <f>'OddsRatio_working_3-way'!U124/(3*'OddsRatio_working_3-way'!X124^(1/3))*SIN(('OddsRatio_working_3-way'!Y124+4*PI())/3)</f>
        <v>0.5153280131632858</v>
      </c>
      <c r="AL124" s="11">
        <f>'OddsRatio_working_3-way'!Z124+'OddsRatio_working_3-way'!AF124</f>
        <v>1.1470896326353168</v>
      </c>
      <c r="AM124" s="11">
        <f>'OddsRatio_working_3-way'!AA124+'OddsRatio_working_3-way'!AG124</f>
        <v>-0.63805897008935175</v>
      </c>
      <c r="AN124" s="11">
        <f>'OddsRatio_working_3-way'!AB124+'OddsRatio_working_3-way'!AH124</f>
        <v>-0.5090306625459653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1.1470896326353168</v>
      </c>
      <c r="AS124" s="11">
        <f>IF(('OddsRatio_working_3-way'!X124=0),IF(Q124&gt;0,-Q124^(1/3),(-Q124)^(1/3)),'OddsRatio_working_3-way'!AM124-'OddsRatio_working_3-way'!R124/3)</f>
        <v>-0.63805897008935175</v>
      </c>
      <c r="AT124" s="11">
        <f>IF(('OddsRatio_working_3-way'!X124=0),IF(Q124&gt;0,-Q124^(1/3),(-Q124)^(1/3)),'OddsRatio_working_3-way'!AN124-'OddsRatio_working_3-way'!R124/3)</f>
        <v>-0.5090306625459653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2.38</v>
      </c>
      <c r="B125" s="4">
        <f>IF('True_Odds_Calculator_3-way'!B126="","",'True_Odds_Calculator_3-way'!B126)</f>
        <v>3.22</v>
      </c>
      <c r="C125" s="4">
        <f>IF('True_Odds_Calculator_3-way'!C126="","",'True_Odds_Calculator_3-way'!C126)</f>
        <v>2.68</v>
      </c>
      <c r="D125" s="9">
        <f t="shared" si="26"/>
        <v>0.38330940097084343</v>
      </c>
      <c r="E125" s="9">
        <f t="shared" si="27"/>
        <v>0.27869408361495485</v>
      </c>
      <c r="F125" s="9">
        <f t="shared" si="28"/>
        <v>0.33799651541420173</v>
      </c>
      <c r="G125" s="9">
        <f t="shared" si="29"/>
        <v>1.1658395138273525</v>
      </c>
      <c r="H125" s="9">
        <f t="shared" si="30"/>
        <v>2.6088585290817465</v>
      </c>
      <c r="I125" s="9">
        <f t="shared" si="31"/>
        <v>3.588163720696723</v>
      </c>
      <c r="J125" s="9">
        <f t="shared" si="32"/>
        <v>2.9586103832299528</v>
      </c>
      <c r="K125" s="11">
        <f t="shared" si="33"/>
        <v>0.42016806722689076</v>
      </c>
      <c r="L125" s="11">
        <f t="shared" si="34"/>
        <v>0.3105590062111801</v>
      </c>
      <c r="M125" s="11">
        <f t="shared" si="35"/>
        <v>0.37313432835820892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-0.25059576069233669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0.25707882114559</v>
      </c>
      <c r="Q125" s="11">
        <f>2*'OddsRatio_working_3-way'!K125*'OddsRatio_working_3-way'!L125*'OddsRatio_working_3-way'!M125</f>
        <v>9.7378341343026489E-2</v>
      </c>
      <c r="R125" s="11">
        <f t="shared" si="36"/>
        <v>0</v>
      </c>
      <c r="S125" s="11">
        <f t="shared" si="37"/>
        <v>-1.0258705910879824</v>
      </c>
      <c r="T125" s="11">
        <f t="shared" si="38"/>
        <v>-0.3885873451090841</v>
      </c>
      <c r="U125" s="11">
        <f>'OddsRatio_working_3-way'!S125-'OddsRatio_working_3-way'!R125^2/3</f>
        <v>-1.0258705910879824</v>
      </c>
      <c r="V125" s="11">
        <f>'OddsRatio_working_3-way'!S125*'OddsRatio_working_3-way'!R125/3-2*'OddsRatio_working_3-way'!R125^3/27-'OddsRatio_working_3-way'!T125</f>
        <v>0.3885873451090841</v>
      </c>
      <c r="W125" s="11">
        <f>'OddsRatio_working_3-way'!V125^2+4*'OddsRatio_working_3-way'!U125^3/27</f>
        <v>-8.94609012129155E-3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0.19996638148712523</v>
      </c>
      <c r="Y125" s="11">
        <f>IF('OddsRatio_working_3-way'!W125&gt;=0,IF('OddsRatio_working_3-way'!V125+SQRT('OddsRatio_working_3-way'!W125)&gt;0,0,PI()),ACOS('OddsRatio_working_3-way'!V125/(2*'OddsRatio_working_3-way'!X125)))</f>
        <v>0.23876123651541903</v>
      </c>
      <c r="Z125" s="11">
        <f>'OddsRatio_working_3-way'!X125^(1/3)*COS('OddsRatio_working_3-way'!Y125/3)</f>
        <v>0.58291975691367626</v>
      </c>
      <c r="AA125" s="11">
        <f>'OddsRatio_working_3-way'!X125^(1/3)*COS(('OddsRatio_working_3-way'!Y125+2*PI())/3)</f>
        <v>-0.33172233642665128</v>
      </c>
      <c r="AB125" s="11">
        <f>'OddsRatio_working_3-way'!X125^(1/3)*COS(('OddsRatio_working_3-way'!Y125+4*PI())/3)</f>
        <v>-0.25119742048702492</v>
      </c>
      <c r="AC125" s="11">
        <f>'OddsRatio_working_3-way'!X125^(1/3)*SIN('OddsRatio_working_3-way'!Y125/3)</f>
        <v>4.649108189421524E-2</v>
      </c>
      <c r="AD125" s="11">
        <f>'OddsRatio_working_3-way'!X125^(1/3)*SIN(('OddsRatio_working_3-way'!Y125+2*PI())/3)</f>
        <v>0.48157777690798581</v>
      </c>
      <c r="AE125" s="11">
        <f>'OddsRatio_working_3-way'!X125^(1/3)*SIN(('OddsRatio_working_3-way'!Y125+4*PI())/3)</f>
        <v>-0.528068858802201</v>
      </c>
      <c r="AF125" s="11">
        <f>-'OddsRatio_working_3-way'!U125/(3*'OddsRatio_working_3-way'!X125^(1/3))*COS(('OddsRatio_working_3-way'!Y125)/3)</f>
        <v>0.58291975691367626</v>
      </c>
      <c r="AG125" s="11">
        <f>-'OddsRatio_working_3-way'!U125/(3*'OddsRatio_working_3-way'!X125^(1/3))*COS(('OddsRatio_working_3-way'!Y125+2*PI())/3)</f>
        <v>-0.33172233642665128</v>
      </c>
      <c r="AH125" s="11">
        <f>-'OddsRatio_working_3-way'!U125/(3*'OddsRatio_working_3-way'!X125^(1/3))*COS(('OddsRatio_working_3-way'!Y125+4*PI())/3)</f>
        <v>-0.25119742048702492</v>
      </c>
      <c r="AI125" s="11">
        <f>'OddsRatio_working_3-way'!U125/(3*'OddsRatio_working_3-way'!X125^(1/3))*SIN(('OddsRatio_working_3-way'!Y125)/3)</f>
        <v>-4.649108189421524E-2</v>
      </c>
      <c r="AJ125" s="11">
        <f>'OddsRatio_working_3-way'!U125/(3*'OddsRatio_working_3-way'!X125^(1/3))*SIN(('OddsRatio_working_3-way'!Y125+2*PI())/3)</f>
        <v>-0.48157777690798581</v>
      </c>
      <c r="AK125" s="11">
        <f>'OddsRatio_working_3-way'!U125/(3*'OddsRatio_working_3-way'!X125^(1/3))*SIN(('OddsRatio_working_3-way'!Y125+4*PI())/3)</f>
        <v>0.528068858802201</v>
      </c>
      <c r="AL125" s="11">
        <f>'OddsRatio_working_3-way'!Z125+'OddsRatio_working_3-way'!AF125</f>
        <v>1.1658395138273525</v>
      </c>
      <c r="AM125" s="11">
        <f>'OddsRatio_working_3-way'!AA125+'OddsRatio_working_3-way'!AG125</f>
        <v>-0.66344467285330255</v>
      </c>
      <c r="AN125" s="11">
        <f>'OddsRatio_working_3-way'!AB125+'OddsRatio_working_3-way'!AH125</f>
        <v>-0.50239484097404985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1.1658395138273525</v>
      </c>
      <c r="AS125" s="11">
        <f>IF(('OddsRatio_working_3-way'!X125=0),IF(Q125&gt;0,-Q125^(1/3),(-Q125)^(1/3)),'OddsRatio_working_3-way'!AM125-'OddsRatio_working_3-way'!R125/3)</f>
        <v>-0.66344467285330255</v>
      </c>
      <c r="AT125" s="11">
        <f>IF(('OddsRatio_working_3-way'!X125=0),IF(Q125&gt;0,-Q125^(1/3),(-Q125)^(1/3)),'OddsRatio_working_3-way'!AN125-'OddsRatio_working_3-way'!R125/3)</f>
        <v>-0.50239484097404985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1.48</v>
      </c>
      <c r="B126" s="4">
        <f>IF('True_Odds_Calculator_3-way'!B127="","",'True_Odds_Calculator_3-way'!B127)</f>
        <v>4.21</v>
      </c>
      <c r="C126" s="4">
        <f>IF('True_Odds_Calculator_3-way'!C127="","",'True_Odds_Calculator_3-way'!C127)</f>
        <v>5.62</v>
      </c>
      <c r="D126" s="9">
        <f t="shared" si="26"/>
        <v>0.63741076278633679</v>
      </c>
      <c r="E126" s="9">
        <f t="shared" si="27"/>
        <v>0.20815273043818211</v>
      </c>
      <c r="F126" s="9">
        <f t="shared" si="28"/>
        <v>0.15443650677548112</v>
      </c>
      <c r="G126" s="9">
        <f t="shared" si="29"/>
        <v>1.1850980377128391</v>
      </c>
      <c r="H126" s="9">
        <f t="shared" si="30"/>
        <v>1.5688470581021627</v>
      </c>
      <c r="I126" s="9">
        <f t="shared" si="31"/>
        <v>4.8041647010582134</v>
      </c>
      <c r="J126" s="9">
        <f t="shared" si="32"/>
        <v>6.4751529342333161</v>
      </c>
      <c r="K126" s="11">
        <f t="shared" si="33"/>
        <v>0.67567567567567566</v>
      </c>
      <c r="L126" s="11">
        <f t="shared" si="34"/>
        <v>0.23752969121140144</v>
      </c>
      <c r="M126" s="11">
        <f t="shared" si="35"/>
        <v>0.17793594306049823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-0.20328630335308218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0.23731265436745524</v>
      </c>
      <c r="Q126" s="11">
        <f>2*'OddsRatio_working_3-way'!K126*'OddsRatio_working_3-way'!L126*'OddsRatio_working_3-way'!M126</f>
        <v>5.7114958933202238E-2</v>
      </c>
      <c r="R126" s="11">
        <f t="shared" si="36"/>
        <v>0</v>
      </c>
      <c r="S126" s="11">
        <f t="shared" si="37"/>
        <v>-1.1673814243907701</v>
      </c>
      <c r="T126" s="11">
        <f t="shared" si="38"/>
        <v>-0.28095822488345856</v>
      </c>
      <c r="U126" s="11">
        <f>'OddsRatio_working_3-way'!S126-'OddsRatio_working_3-way'!R126^2/3</f>
        <v>-1.1673814243907701</v>
      </c>
      <c r="V126" s="11">
        <f>'OddsRatio_working_3-way'!S126*'OddsRatio_working_3-way'!R126/3-2*'OddsRatio_working_3-way'!R126^3/27-'OddsRatio_working_3-way'!T126</f>
        <v>0.28095822488345856</v>
      </c>
      <c r="W126" s="11">
        <f>'OddsRatio_working_3-way'!V126^2+4*'OddsRatio_working_3-way'!U126^3/27</f>
        <v>-0.15674889741749459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0.24273772963177698</v>
      </c>
      <c r="Y126" s="11">
        <f>IF('OddsRatio_working_3-way'!W126&gt;=0,IF('OddsRatio_working_3-way'!V126+SQRT('OddsRatio_working_3-way'!W126)&gt;0,0,PI()),ACOS('OddsRatio_working_3-way'!V126/(2*'OddsRatio_working_3-way'!X126)))</f>
        <v>0.95362828292662227</v>
      </c>
      <c r="Z126" s="11">
        <f>'OddsRatio_working_3-way'!X126^(1/3)*COS('OddsRatio_working_3-way'!Y126/3)</f>
        <v>0.59254901885641953</v>
      </c>
      <c r="AA126" s="11">
        <f>'OddsRatio_working_3-way'!X126^(1/3)*COS(('OddsRatio_working_3-way'!Y126+2*PI())/3)</f>
        <v>-0.46512237375261711</v>
      </c>
      <c r="AB126" s="11">
        <f>'OddsRatio_working_3-way'!X126^(1/3)*COS(('OddsRatio_working_3-way'!Y126+4*PI())/3)</f>
        <v>-0.12742664510380253</v>
      </c>
      <c r="AC126" s="11">
        <f>'OddsRatio_working_3-way'!X126^(1/3)*SIN('OddsRatio_working_3-way'!Y126/3)</f>
        <v>0.19496871983957986</v>
      </c>
      <c r="AD126" s="11">
        <f>'OddsRatio_working_3-way'!X126^(1/3)*SIN(('OddsRatio_working_3-way'!Y126+2*PI())/3)</f>
        <v>0.4156781433974136</v>
      </c>
      <c r="AE126" s="11">
        <f>'OddsRatio_working_3-way'!X126^(1/3)*SIN(('OddsRatio_working_3-way'!Y126+4*PI())/3)</f>
        <v>-0.61064686323699358</v>
      </c>
      <c r="AF126" s="11">
        <f>-'OddsRatio_working_3-way'!U126/(3*'OddsRatio_working_3-way'!X126^(1/3))*COS(('OddsRatio_working_3-way'!Y126)/3)</f>
        <v>0.59254901885641964</v>
      </c>
      <c r="AG126" s="11">
        <f>-'OddsRatio_working_3-way'!U126/(3*'OddsRatio_working_3-way'!X126^(1/3))*COS(('OddsRatio_working_3-way'!Y126+2*PI())/3)</f>
        <v>-0.46512237375261722</v>
      </c>
      <c r="AH126" s="11">
        <f>-'OddsRatio_working_3-way'!U126/(3*'OddsRatio_working_3-way'!X126^(1/3))*COS(('OddsRatio_working_3-way'!Y126+4*PI())/3)</f>
        <v>-0.12742664510380255</v>
      </c>
      <c r="AI126" s="11">
        <f>'OddsRatio_working_3-way'!U126/(3*'OddsRatio_working_3-way'!X126^(1/3))*SIN(('OddsRatio_working_3-way'!Y126)/3)</f>
        <v>-0.19496871983957989</v>
      </c>
      <c r="AJ126" s="11">
        <f>'OddsRatio_working_3-way'!U126/(3*'OddsRatio_working_3-way'!X126^(1/3))*SIN(('OddsRatio_working_3-way'!Y126+2*PI())/3)</f>
        <v>-0.41567814339741366</v>
      </c>
      <c r="AK126" s="11">
        <f>'OddsRatio_working_3-way'!U126/(3*'OddsRatio_working_3-way'!X126^(1/3))*SIN(('OddsRatio_working_3-way'!Y126+4*PI())/3)</f>
        <v>0.61064686323699369</v>
      </c>
      <c r="AL126" s="11">
        <f>'OddsRatio_working_3-way'!Z126+'OddsRatio_working_3-way'!AF126</f>
        <v>1.1850980377128391</v>
      </c>
      <c r="AM126" s="11">
        <f>'OddsRatio_working_3-way'!AA126+'OddsRatio_working_3-way'!AG126</f>
        <v>-0.93024474750523434</v>
      </c>
      <c r="AN126" s="11">
        <f>'OddsRatio_working_3-way'!AB126+'OddsRatio_working_3-way'!AH126</f>
        <v>-0.25485329020760505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1.1850980377128391</v>
      </c>
      <c r="AS126" s="11">
        <f>IF(('OddsRatio_working_3-way'!X126=0),IF(Q126&gt;0,-Q126^(1/3),(-Q126)^(1/3)),'OddsRatio_working_3-way'!AM126-'OddsRatio_working_3-way'!R126/3)</f>
        <v>-0.93024474750523434</v>
      </c>
      <c r="AT126" s="11">
        <f>IF(('OddsRatio_working_3-way'!X126=0),IF(Q126&gt;0,-Q126^(1/3),(-Q126)^(1/3)),'OddsRatio_working_3-way'!AN126-'OddsRatio_working_3-way'!R126/3)</f>
        <v>-0.25485329020760505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2.99</v>
      </c>
      <c r="B127" s="4">
        <f>IF('True_Odds_Calculator_3-way'!B128="","",'True_Odds_Calculator_3-way'!B128)</f>
        <v>3.27</v>
      </c>
      <c r="C127" s="4">
        <f>IF('True_Odds_Calculator_3-way'!C128="","",'True_Odds_Calculator_3-way'!C128)</f>
        <v>2.15</v>
      </c>
      <c r="D127" s="9">
        <f t="shared" si="26"/>
        <v>0.30034675190010901</v>
      </c>
      <c r="E127" s="9">
        <f t="shared" si="27"/>
        <v>0.27342936124582473</v>
      </c>
      <c r="F127" s="9">
        <f t="shared" si="28"/>
        <v>0.42622388685406609</v>
      </c>
      <c r="G127" s="9">
        <f t="shared" si="29"/>
        <v>1.1705954686028925</v>
      </c>
      <c r="H127" s="9">
        <f t="shared" si="30"/>
        <v>3.3294849825197561</v>
      </c>
      <c r="I127" s="9">
        <f t="shared" si="31"/>
        <v>3.6572517137285674</v>
      </c>
      <c r="J127" s="9">
        <f t="shared" si="32"/>
        <v>2.3461847888933263</v>
      </c>
      <c r="K127" s="11">
        <f t="shared" si="33"/>
        <v>0.33444816053511706</v>
      </c>
      <c r="L127" s="11">
        <f t="shared" si="34"/>
        <v>0.3058103975535168</v>
      </c>
      <c r="M127" s="11">
        <f t="shared" si="35"/>
        <v>0.46511627906976744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-0.24712653110348859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0.25735929855557682</v>
      </c>
      <c r="Q127" s="11">
        <f>2*'OddsRatio_working_3-way'!K127*'OddsRatio_working_3-way'!L127*'OddsRatio_working_3-way'!M127</f>
        <v>9.5142069706313073E-2</v>
      </c>
      <c r="R127" s="11">
        <f t="shared" si="36"/>
        <v>0</v>
      </c>
      <c r="S127" s="11">
        <f t="shared" si="37"/>
        <v>-1.0414069966765449</v>
      </c>
      <c r="T127" s="11">
        <f t="shared" si="38"/>
        <v>-0.38499334442755828</v>
      </c>
      <c r="U127" s="11">
        <f>'OddsRatio_working_3-way'!S127-'OddsRatio_working_3-way'!R127^2/3</f>
        <v>-1.0414069966765449</v>
      </c>
      <c r="V127" s="11">
        <f>'OddsRatio_working_3-way'!S127*'OddsRatio_working_3-way'!R127/3-2*'OddsRatio_working_3-way'!R127^3/27-'OddsRatio_working_3-way'!T127</f>
        <v>0.38499334442755828</v>
      </c>
      <c r="W127" s="11">
        <f>'OddsRatio_working_3-way'!V127^2+4*'OddsRatio_working_3-way'!U127^3/27</f>
        <v>-1.9103917646794671E-2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0.20452615535690735</v>
      </c>
      <c r="Y127" s="11">
        <f>IF('OddsRatio_working_3-way'!W127&gt;=0,IF('OddsRatio_working_3-way'!V127+SQRT('OddsRatio_working_3-way'!W127)&gt;0,0,PI()),ACOS('OddsRatio_working_3-way'!V127/(2*'OddsRatio_working_3-way'!X127)))</f>
        <v>0.34467995043569233</v>
      </c>
      <c r="Z127" s="11">
        <f>'OddsRatio_working_3-way'!X127^(1/3)*COS('OddsRatio_working_3-way'!Y127/3)</f>
        <v>0.58529773430144627</v>
      </c>
      <c r="AA127" s="11">
        <f>'OddsRatio_working_3-way'!X127^(1/3)*COS(('OddsRatio_working_3-way'!Y127+2*PI())/3)</f>
        <v>-0.35114391681590001</v>
      </c>
      <c r="AB127" s="11">
        <f>'OddsRatio_working_3-way'!X127^(1/3)*COS(('OddsRatio_working_3-way'!Y127+4*PI())/3)</f>
        <v>-0.23415381748554606</v>
      </c>
      <c r="AC127" s="11">
        <f>'OddsRatio_working_3-way'!X127^(1/3)*SIN('OddsRatio_working_3-way'!Y127/3)</f>
        <v>6.7544265340900939E-2</v>
      </c>
      <c r="AD127" s="11">
        <f>'OddsRatio_working_3-way'!X127^(1/3)*SIN(('OddsRatio_working_3-way'!Y127+2*PI())/3)</f>
        <v>0.47311057401207668</v>
      </c>
      <c r="AE127" s="11">
        <f>'OddsRatio_working_3-way'!X127^(1/3)*SIN(('OddsRatio_working_3-way'!Y127+4*PI())/3)</f>
        <v>-0.54065483935297753</v>
      </c>
      <c r="AF127" s="11">
        <f>-'OddsRatio_working_3-way'!U127/(3*'OddsRatio_working_3-way'!X127^(1/3))*COS(('OddsRatio_working_3-way'!Y127)/3)</f>
        <v>0.58529773430144616</v>
      </c>
      <c r="AG127" s="11">
        <f>-'OddsRatio_working_3-way'!U127/(3*'OddsRatio_working_3-way'!X127^(1/3))*COS(('OddsRatio_working_3-way'!Y127+2*PI())/3)</f>
        <v>-0.35114391681589996</v>
      </c>
      <c r="AH127" s="11">
        <f>-'OddsRatio_working_3-way'!U127/(3*'OddsRatio_working_3-way'!X127^(1/3))*COS(('OddsRatio_working_3-way'!Y127+4*PI())/3)</f>
        <v>-0.23415381748554603</v>
      </c>
      <c r="AI127" s="11">
        <f>'OddsRatio_working_3-way'!U127/(3*'OddsRatio_working_3-way'!X127^(1/3))*SIN(('OddsRatio_working_3-way'!Y127)/3)</f>
        <v>-6.7544265340900925E-2</v>
      </c>
      <c r="AJ127" s="11">
        <f>'OddsRatio_working_3-way'!U127/(3*'OddsRatio_working_3-way'!X127^(1/3))*SIN(('OddsRatio_working_3-way'!Y127+2*PI())/3)</f>
        <v>-0.47311057401207657</v>
      </c>
      <c r="AK127" s="11">
        <f>'OddsRatio_working_3-way'!U127/(3*'OddsRatio_working_3-way'!X127^(1/3))*SIN(('OddsRatio_working_3-way'!Y127+4*PI())/3)</f>
        <v>0.54065483935297742</v>
      </c>
      <c r="AL127" s="11">
        <f>'OddsRatio_working_3-way'!Z127+'OddsRatio_working_3-way'!AF127</f>
        <v>1.1705954686028925</v>
      </c>
      <c r="AM127" s="11">
        <f>'OddsRatio_working_3-way'!AA127+'OddsRatio_working_3-way'!AG127</f>
        <v>-0.70228783363179992</v>
      </c>
      <c r="AN127" s="11">
        <f>'OddsRatio_working_3-way'!AB127+'OddsRatio_working_3-way'!AH127</f>
        <v>-0.46830763497109207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1.1705954686028925</v>
      </c>
      <c r="AS127" s="11">
        <f>IF(('OddsRatio_working_3-way'!X127=0),IF(Q127&gt;0,-Q127^(1/3),(-Q127)^(1/3)),'OddsRatio_working_3-way'!AM127-'OddsRatio_working_3-way'!R127/3)</f>
        <v>-0.70228783363179992</v>
      </c>
      <c r="AT127" s="11">
        <f>IF(('OddsRatio_working_3-way'!X127=0),IF(Q127&gt;0,-Q127^(1/3),(-Q127)^(1/3)),'OddsRatio_working_3-way'!AN127-'OddsRatio_working_3-way'!R127/3)</f>
        <v>-0.46830763497109207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1.85</v>
      </c>
      <c r="B128" s="4">
        <f>IF('True_Odds_Calculator_3-way'!B129="","",'True_Odds_Calculator_3-way'!B129)</f>
        <v>3.52</v>
      </c>
      <c r="C128" s="4">
        <f>IF('True_Odds_Calculator_3-way'!C129="","",'True_Odds_Calculator_3-way'!C129)</f>
        <v>3.7</v>
      </c>
      <c r="D128" s="9">
        <f t="shared" si="26"/>
        <v>0.50335133053987513</v>
      </c>
      <c r="E128" s="9">
        <f t="shared" si="27"/>
        <v>0.25476229358610275</v>
      </c>
      <c r="F128" s="9">
        <f t="shared" si="28"/>
        <v>0.24188637587402226</v>
      </c>
      <c r="G128" s="9">
        <f t="shared" si="29"/>
        <v>1.1608046246333346</v>
      </c>
      <c r="H128" s="9">
        <f t="shared" si="30"/>
        <v>1.9866839309383344</v>
      </c>
      <c r="I128" s="9">
        <f t="shared" si="31"/>
        <v>3.9252276540760027</v>
      </c>
      <c r="J128" s="9">
        <f t="shared" si="32"/>
        <v>4.1341724865100042</v>
      </c>
      <c r="K128" s="11">
        <f t="shared" si="33"/>
        <v>0.54054054054054046</v>
      </c>
      <c r="L128" s="11">
        <f t="shared" si="34"/>
        <v>0.28409090909090912</v>
      </c>
      <c r="M128" s="11">
        <f t="shared" si="35"/>
        <v>0.27027027027027023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-0.2400308785443922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0.25192575868251543</v>
      </c>
      <c r="Q128" s="11">
        <f>2*'OddsRatio_working_3-way'!K128*'OddsRatio_working_3-way'!L128*'OddsRatio_working_3-way'!M128</f>
        <v>8.3006839763596504E-2</v>
      </c>
      <c r="R128" s="11">
        <f t="shared" si="36"/>
        <v>0</v>
      </c>
      <c r="S128" s="11">
        <f t="shared" si="37"/>
        <v>-1.0495556247190228</v>
      </c>
      <c r="T128" s="11">
        <f t="shared" si="38"/>
        <v>-0.3458173392813913</v>
      </c>
      <c r="U128" s="11">
        <f>'OddsRatio_working_3-way'!S128-'OddsRatio_working_3-way'!R128^2/3</f>
        <v>-1.0495556247190228</v>
      </c>
      <c r="V128" s="11">
        <f>'OddsRatio_working_3-way'!S128*'OddsRatio_working_3-way'!R128/3-2*'OddsRatio_working_3-way'!R128^3/27-'OddsRatio_working_3-way'!T128</f>
        <v>0.3458173392813913</v>
      </c>
      <c r="W128" s="11">
        <f>'OddsRatio_working_3-way'!V128^2+4*'OddsRatio_working_3-way'!U128^3/27</f>
        <v>-5.1692716104042344E-2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0.2069313583363474</v>
      </c>
      <c r="Y128" s="11">
        <f>IF('OddsRatio_working_3-way'!W128&gt;=0,IF('OddsRatio_working_3-way'!V128+SQRT('OddsRatio_working_3-way'!W128)&gt;0,0,PI()),ACOS('OddsRatio_working_3-way'!V128/(2*'OddsRatio_working_3-way'!X128)))</f>
        <v>0.58160013973821989</v>
      </c>
      <c r="Z128" s="11">
        <f>'OddsRatio_working_3-way'!X128^(1/3)*COS('OddsRatio_working_3-way'!Y128/3)</f>
        <v>0.58040231231666728</v>
      </c>
      <c r="AA128" s="11">
        <f>'OddsRatio_working_3-way'!X128^(1/3)*COS(('OddsRatio_working_3-way'!Y128+2*PI())/3)</f>
        <v>-0.38888637831877204</v>
      </c>
      <c r="AB128" s="11">
        <f>'OddsRatio_working_3-way'!X128^(1/3)*COS(('OddsRatio_working_3-way'!Y128+4*PI())/3)</f>
        <v>-0.19151593399789529</v>
      </c>
      <c r="AC128" s="11">
        <f>'OddsRatio_working_3-way'!X128^(1/3)*SIN('OddsRatio_working_3-way'!Y128/3)</f>
        <v>0.11395187915873425</v>
      </c>
      <c r="AD128" s="11">
        <f>'OddsRatio_working_3-way'!X128^(1/3)*SIN(('OddsRatio_working_3-way'!Y128+2*PI())/3)</f>
        <v>0.44566720730209647</v>
      </c>
      <c r="AE128" s="11">
        <f>'OddsRatio_working_3-way'!X128^(1/3)*SIN(('OddsRatio_working_3-way'!Y128+4*PI())/3)</f>
        <v>-0.55961908646083069</v>
      </c>
      <c r="AF128" s="11">
        <f>-'OddsRatio_working_3-way'!U128/(3*'OddsRatio_working_3-way'!X128^(1/3))*COS(('OddsRatio_working_3-way'!Y128)/3)</f>
        <v>0.58040231231666739</v>
      </c>
      <c r="AG128" s="11">
        <f>-'OddsRatio_working_3-way'!U128/(3*'OddsRatio_working_3-way'!X128^(1/3))*COS(('OddsRatio_working_3-way'!Y128+2*PI())/3)</f>
        <v>-0.3888863783187721</v>
      </c>
      <c r="AH128" s="11">
        <f>-'OddsRatio_working_3-way'!U128/(3*'OddsRatio_working_3-way'!X128^(1/3))*COS(('OddsRatio_working_3-way'!Y128+4*PI())/3)</f>
        <v>-0.19151593399789532</v>
      </c>
      <c r="AI128" s="11">
        <f>'OddsRatio_working_3-way'!U128/(3*'OddsRatio_working_3-way'!X128^(1/3))*SIN(('OddsRatio_working_3-way'!Y128)/3)</f>
        <v>-0.11395187915873427</v>
      </c>
      <c r="AJ128" s="11">
        <f>'OddsRatio_working_3-way'!U128/(3*'OddsRatio_working_3-way'!X128^(1/3))*SIN(('OddsRatio_working_3-way'!Y128+2*PI())/3)</f>
        <v>-0.44566720730209652</v>
      </c>
      <c r="AK128" s="11">
        <f>'OddsRatio_working_3-way'!U128/(3*'OddsRatio_working_3-way'!X128^(1/3))*SIN(('OddsRatio_working_3-way'!Y128+4*PI())/3)</f>
        <v>0.55961908646083081</v>
      </c>
      <c r="AL128" s="11">
        <f>'OddsRatio_working_3-way'!Z128+'OddsRatio_working_3-way'!AF128</f>
        <v>1.1608046246333346</v>
      </c>
      <c r="AM128" s="11">
        <f>'OddsRatio_working_3-way'!AA128+'OddsRatio_working_3-way'!AG128</f>
        <v>-0.77777275663754408</v>
      </c>
      <c r="AN128" s="11">
        <f>'OddsRatio_working_3-way'!AB128+'OddsRatio_working_3-way'!AH128</f>
        <v>-0.38303186799579059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1.1608046246333346</v>
      </c>
      <c r="AS128" s="11">
        <f>IF(('OddsRatio_working_3-way'!X128=0),IF(Q128&gt;0,-Q128^(1/3),(-Q128)^(1/3)),'OddsRatio_working_3-way'!AM128-'OddsRatio_working_3-way'!R128/3)</f>
        <v>-0.77777275663754408</v>
      </c>
      <c r="AT128" s="11">
        <f>IF(('OddsRatio_working_3-way'!X128=0),IF(Q128&gt;0,-Q128^(1/3),(-Q128)^(1/3)),'OddsRatio_working_3-way'!AN128-'OddsRatio_working_3-way'!R128/3)</f>
        <v>-0.38303186799579059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2.48</v>
      </c>
      <c r="B129" s="4">
        <f>IF('True_Odds_Calculator_3-way'!B130="","",'True_Odds_Calculator_3-way'!B130)</f>
        <v>3.17</v>
      </c>
      <c r="C129" s="4">
        <f>IF('True_Odds_Calculator_3-way'!C130="","",'True_Odds_Calculator_3-way'!C130)</f>
        <v>3.29</v>
      </c>
      <c r="D129" s="9">
        <f t="shared" si="26"/>
        <v>0.39505733581145336</v>
      </c>
      <c r="E129" s="9">
        <f t="shared" si="27"/>
        <v>0.30814885656887997</v>
      </c>
      <c r="F129" s="9">
        <f t="shared" si="28"/>
        <v>0.29679380761966662</v>
      </c>
      <c r="G129" s="9">
        <f t="shared" si="29"/>
        <v>1.0346473949941255</v>
      </c>
      <c r="H129" s="9">
        <f t="shared" si="30"/>
        <v>2.5312781445913055</v>
      </c>
      <c r="I129" s="9">
        <f t="shared" si="31"/>
        <v>3.2451848471372529</v>
      </c>
      <c r="J129" s="9">
        <f t="shared" si="32"/>
        <v>3.3693425345365475</v>
      </c>
      <c r="K129" s="11">
        <f t="shared" si="33"/>
        <v>0.40322580645161293</v>
      </c>
      <c r="L129" s="11">
        <f t="shared" si="34"/>
        <v>0.31545741324921134</v>
      </c>
      <c r="M129" s="11">
        <f t="shared" si="35"/>
        <v>0.303951367781155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-0.28434794281495401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0.22965695591483426</v>
      </c>
      <c r="Q129" s="11">
        <f>2*'OddsRatio_working_3-way'!K129*'OddsRatio_working_3-way'!L129*'OddsRatio_working_3-way'!M129</f>
        <v>7.7325574382099069E-2</v>
      </c>
      <c r="R129" s="11">
        <f t="shared" si="36"/>
        <v>0</v>
      </c>
      <c r="S129" s="11">
        <f t="shared" si="37"/>
        <v>-0.80766174582205019</v>
      </c>
      <c r="T129" s="11">
        <f t="shared" si="38"/>
        <v>-0.27193998175826606</v>
      </c>
      <c r="U129" s="11">
        <f>'OddsRatio_working_3-way'!S129-'OddsRatio_working_3-way'!R129^2/3</f>
        <v>-0.80766174582205019</v>
      </c>
      <c r="V129" s="11">
        <f>'OddsRatio_working_3-way'!S129*'OddsRatio_working_3-way'!R129/3-2*'OddsRatio_working_3-way'!R129^3/27-'OddsRatio_working_3-way'!T129</f>
        <v>0.27193998175826606</v>
      </c>
      <c r="W129" s="11">
        <f>'OddsRatio_working_3-way'!V129^2+4*'OddsRatio_working_3-way'!U129^3/27</f>
        <v>-4.1007777847974769E-3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0.13968905778861451</v>
      </c>
      <c r="Y129" s="11">
        <f>IF('OddsRatio_working_3-way'!W129&gt;=0,IF('OddsRatio_working_3-way'!V129+SQRT('OddsRatio_working_3-way'!W129)&gt;0,0,PI()),ACOS('OddsRatio_working_3-way'!V129/(2*'OddsRatio_working_3-way'!X129)))</f>
        <v>0.23126988721131592</v>
      </c>
      <c r="Z129" s="11">
        <f>'OddsRatio_working_3-way'!X129^(1/3)*COS('OddsRatio_working_3-way'!Y129/3)</f>
        <v>0.51732369749706286</v>
      </c>
      <c r="AA129" s="11">
        <f>'OddsRatio_working_3-way'!X129^(1/3)*COS(('OddsRatio_working_3-way'!Y129+2*PI())/3)</f>
        <v>-0.29326792424819143</v>
      </c>
      <c r="AB129" s="11">
        <f>'OddsRatio_working_3-way'!X129^(1/3)*COS(('OddsRatio_working_3-way'!Y129+4*PI())/3)</f>
        <v>-0.22405577324887169</v>
      </c>
      <c r="AC129" s="11">
        <f>'OddsRatio_working_3-way'!X129^(1/3)*SIN('OddsRatio_working_3-way'!Y129/3)</f>
        <v>3.9959654010650478E-2</v>
      </c>
      <c r="AD129" s="11">
        <f>'OddsRatio_working_3-way'!X129^(1/3)*SIN(('OddsRatio_working_3-way'!Y129+2*PI())/3)</f>
        <v>0.4280356370068274</v>
      </c>
      <c r="AE129" s="11">
        <f>'OddsRatio_working_3-way'!X129^(1/3)*SIN(('OddsRatio_working_3-way'!Y129+4*PI())/3)</f>
        <v>-0.46799529101747767</v>
      </c>
      <c r="AF129" s="11">
        <f>-'OddsRatio_working_3-way'!U129/(3*'OddsRatio_working_3-way'!X129^(1/3))*COS(('OddsRatio_working_3-way'!Y129)/3)</f>
        <v>0.51732369749706275</v>
      </c>
      <c r="AG129" s="11">
        <f>-'OddsRatio_working_3-way'!U129/(3*'OddsRatio_working_3-way'!X129^(1/3))*COS(('OddsRatio_working_3-way'!Y129+2*PI())/3)</f>
        <v>-0.29326792424819137</v>
      </c>
      <c r="AH129" s="11">
        <f>-'OddsRatio_working_3-way'!U129/(3*'OddsRatio_working_3-way'!X129^(1/3))*COS(('OddsRatio_working_3-way'!Y129+4*PI())/3)</f>
        <v>-0.22405577324887163</v>
      </c>
      <c r="AI129" s="11">
        <f>'OddsRatio_working_3-way'!U129/(3*'OddsRatio_working_3-way'!X129^(1/3))*SIN(('OddsRatio_working_3-way'!Y129)/3)</f>
        <v>-3.9959654010650471E-2</v>
      </c>
      <c r="AJ129" s="11">
        <f>'OddsRatio_working_3-way'!U129/(3*'OddsRatio_working_3-way'!X129^(1/3))*SIN(('OddsRatio_working_3-way'!Y129+2*PI())/3)</f>
        <v>-0.42803563700682729</v>
      </c>
      <c r="AK129" s="11">
        <f>'OddsRatio_working_3-way'!U129/(3*'OddsRatio_working_3-way'!X129^(1/3))*SIN(('OddsRatio_working_3-way'!Y129+4*PI())/3)</f>
        <v>0.46799529101747755</v>
      </c>
      <c r="AL129" s="11">
        <f>'OddsRatio_working_3-way'!Z129+'OddsRatio_working_3-way'!AF129</f>
        <v>1.0346473949941255</v>
      </c>
      <c r="AM129" s="11">
        <f>'OddsRatio_working_3-way'!AA129+'OddsRatio_working_3-way'!AG129</f>
        <v>-0.58653584849638274</v>
      </c>
      <c r="AN129" s="11">
        <f>'OddsRatio_working_3-way'!AB129+'OddsRatio_working_3-way'!AH129</f>
        <v>-0.44811154649774332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1.0346473949941255</v>
      </c>
      <c r="AS129" s="11">
        <f>IF(('OddsRatio_working_3-way'!X129=0),IF(Q129&gt;0,-Q129^(1/3),(-Q129)^(1/3)),'OddsRatio_working_3-way'!AM129-'OddsRatio_working_3-way'!R129/3)</f>
        <v>-0.58653584849638274</v>
      </c>
      <c r="AT129" s="11">
        <f>IF(('OddsRatio_working_3-way'!X129=0),IF(Q129&gt;0,-Q129^(1/3),(-Q129)^(1/3)),'OddsRatio_working_3-way'!AN129-'OddsRatio_working_3-way'!R129/3)</f>
        <v>-0.44811154649774332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1.95</v>
      </c>
      <c r="B130" s="4">
        <f>IF('True_Odds_Calculator_3-way'!B131="","",'True_Odds_Calculator_3-way'!B131)</f>
        <v>3.14</v>
      </c>
      <c r="C130" s="4">
        <f>IF('True_Odds_Calculator_3-way'!C131="","",'True_Odds_Calculator_3-way'!C131)</f>
        <v>5.2</v>
      </c>
      <c r="D130" s="9">
        <f t="shared" si="26"/>
        <v>0.50329138878725477</v>
      </c>
      <c r="E130" s="9">
        <f t="shared" si="27"/>
        <v>0.31025372585951105</v>
      </c>
      <c r="F130" s="9">
        <f t="shared" si="28"/>
        <v>0.18645488535323437</v>
      </c>
      <c r="G130" s="9">
        <f t="shared" si="29"/>
        <v>1.0388637305269692</v>
      </c>
      <c r="H130" s="9">
        <f t="shared" si="30"/>
        <v>1.9869205440006203</v>
      </c>
      <c r="I130" s="9">
        <f t="shared" si="31"/>
        <v>3.2231683833277138</v>
      </c>
      <c r="J130" s="9">
        <f t="shared" si="32"/>
        <v>5.3632276682132716</v>
      </c>
      <c r="K130" s="11">
        <f t="shared" si="33"/>
        <v>0.51282051282051289</v>
      </c>
      <c r="L130" s="11">
        <f t="shared" si="34"/>
        <v>0.31847133757961782</v>
      </c>
      <c r="M130" s="11">
        <f t="shared" si="35"/>
        <v>0.19230769230769229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-0.26817547959145216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0.22896016281611575</v>
      </c>
      <c r="Q130" s="11">
        <f>2*'OddsRatio_working_3-way'!K130*'OddsRatio_working_3-way'!L130*'OddsRatio_working_3-way'!M130</f>
        <v>6.2814859483159333E-2</v>
      </c>
      <c r="R130" s="11">
        <f t="shared" si="36"/>
        <v>0</v>
      </c>
      <c r="S130" s="11">
        <f t="shared" si="37"/>
        <v>-0.85376993886585606</v>
      </c>
      <c r="T130" s="11">
        <f t="shared" si="38"/>
        <v>-0.23423043590284121</v>
      </c>
      <c r="U130" s="11">
        <f>'OddsRatio_working_3-way'!S130-'OddsRatio_working_3-way'!R130^2/3</f>
        <v>-0.85376993886585606</v>
      </c>
      <c r="V130" s="11">
        <f>'OddsRatio_working_3-way'!S130*'OddsRatio_working_3-way'!R130/3-2*'OddsRatio_working_3-way'!R130^3/27-'OddsRatio_working_3-way'!T130</f>
        <v>0.23423043590284121</v>
      </c>
      <c r="W130" s="11">
        <f>'OddsRatio_working_3-way'!V130^2+4*'OddsRatio_working_3-way'!U130^3/27</f>
        <v>-3.7333530717706141E-2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0.15182014673697061</v>
      </c>
      <c r="Y130" s="11">
        <f>IF('OddsRatio_working_3-way'!W130&gt;=0,IF('OddsRatio_working_3-way'!V130+SQRT('OddsRatio_working_3-way'!W130)&gt;0,0,PI()),ACOS('OddsRatio_working_3-way'!V130/(2*'OddsRatio_working_3-way'!X130)))</f>
        <v>0.68974608060439468</v>
      </c>
      <c r="Z130" s="11">
        <f>'OddsRatio_working_3-way'!X130^(1/3)*COS('OddsRatio_working_3-way'!Y130/3)</f>
        <v>0.51943186526348462</v>
      </c>
      <c r="AA130" s="11">
        <f>'OddsRatio_working_3-way'!X130^(1/3)*COS(('OddsRatio_working_3-way'!Y130+2*PI())/3)</f>
        <v>-0.3650031005494751</v>
      </c>
      <c r="AB130" s="11">
        <f>'OddsRatio_working_3-way'!X130^(1/3)*COS(('OddsRatio_working_3-way'!Y130+4*PI())/3)</f>
        <v>-0.15442876471400963</v>
      </c>
      <c r="AC130" s="11">
        <f>'OddsRatio_working_3-way'!X130^(1/3)*SIN('OddsRatio_working_3-way'!Y130/3)</f>
        <v>0.12157514947903267</v>
      </c>
      <c r="AD130" s="11">
        <f>'OddsRatio_working_3-way'!X130^(1/3)*SIN(('OddsRatio_working_3-way'!Y130+2*PI())/3)</f>
        <v>0.38905361611379702</v>
      </c>
      <c r="AE130" s="11">
        <f>'OddsRatio_working_3-way'!X130^(1/3)*SIN(('OddsRatio_working_3-way'!Y130+4*PI())/3)</f>
        <v>-0.51062876559282966</v>
      </c>
      <c r="AF130" s="11">
        <f>-'OddsRatio_working_3-way'!U130/(3*'OddsRatio_working_3-way'!X130^(1/3))*COS(('OddsRatio_working_3-way'!Y130)/3)</f>
        <v>0.51943186526348473</v>
      </c>
      <c r="AG130" s="11">
        <f>-'OddsRatio_working_3-way'!U130/(3*'OddsRatio_working_3-way'!X130^(1/3))*COS(('OddsRatio_working_3-way'!Y130+2*PI())/3)</f>
        <v>-0.36500310054947516</v>
      </c>
      <c r="AH130" s="11">
        <f>-'OddsRatio_working_3-way'!U130/(3*'OddsRatio_working_3-way'!X130^(1/3))*COS(('OddsRatio_working_3-way'!Y130+4*PI())/3)</f>
        <v>-0.15442876471400965</v>
      </c>
      <c r="AI130" s="11">
        <f>'OddsRatio_working_3-way'!U130/(3*'OddsRatio_working_3-way'!X130^(1/3))*SIN(('OddsRatio_working_3-way'!Y130)/3)</f>
        <v>-0.1215751494790327</v>
      </c>
      <c r="AJ130" s="11">
        <f>'OddsRatio_working_3-way'!U130/(3*'OddsRatio_working_3-way'!X130^(1/3))*SIN(('OddsRatio_working_3-way'!Y130+2*PI())/3)</f>
        <v>-0.38905361611379713</v>
      </c>
      <c r="AK130" s="11">
        <f>'OddsRatio_working_3-way'!U130/(3*'OddsRatio_working_3-way'!X130^(1/3))*SIN(('OddsRatio_working_3-way'!Y130+4*PI())/3)</f>
        <v>0.51062876559282977</v>
      </c>
      <c r="AL130" s="11">
        <f>'OddsRatio_working_3-way'!Z130+'OddsRatio_working_3-way'!AF130</f>
        <v>1.0388637305269692</v>
      </c>
      <c r="AM130" s="11">
        <f>'OddsRatio_working_3-way'!AA130+'OddsRatio_working_3-way'!AG130</f>
        <v>-0.73000620109895031</v>
      </c>
      <c r="AN130" s="11">
        <f>'OddsRatio_working_3-way'!AB130+'OddsRatio_working_3-way'!AH130</f>
        <v>-0.30885752942801925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1.0388637305269692</v>
      </c>
      <c r="AS130" s="11">
        <f>IF(('OddsRatio_working_3-way'!X130=0),IF(Q130&gt;0,-Q130^(1/3),(-Q130)^(1/3)),'OddsRatio_working_3-way'!AM130-'OddsRatio_working_3-way'!R130/3)</f>
        <v>-0.73000620109895031</v>
      </c>
      <c r="AT130" s="11">
        <f>IF(('OddsRatio_working_3-way'!X130=0),IF(Q130&gt;0,-Q130^(1/3),(-Q130)^(1/3)),'OddsRatio_working_3-way'!AN130-'OddsRatio_working_3-way'!R130/3)</f>
        <v>-0.30885752942801925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5.33</v>
      </c>
      <c r="B131" s="4">
        <f>IF('True_Odds_Calculator_3-way'!B132="","",'True_Odds_Calculator_3-way'!B132)</f>
        <v>4.21</v>
      </c>
      <c r="C131" s="4">
        <f>IF('True_Odds_Calculator_3-way'!C132="","",'True_Odds_Calculator_3-way'!C132)</f>
        <v>1.67</v>
      </c>
      <c r="D131" s="9">
        <f t="shared" si="26"/>
        <v>0.181305174138956</v>
      </c>
      <c r="E131" s="9">
        <f t="shared" si="27"/>
        <v>0.23001382663611689</v>
      </c>
      <c r="F131" s="9">
        <f t="shared" si="28"/>
        <v>0.58868099922492723</v>
      </c>
      <c r="G131" s="9">
        <f t="shared" si="29"/>
        <v>1.0428550559454008</v>
      </c>
      <c r="H131" s="9">
        <f t="shared" si="30"/>
        <v>5.5155623922435852</v>
      </c>
      <c r="I131" s="9">
        <f t="shared" si="31"/>
        <v>4.3475647295847368</v>
      </c>
      <c r="J131" s="9">
        <f t="shared" si="32"/>
        <v>1.6987128874834183</v>
      </c>
      <c r="K131" s="11">
        <f t="shared" si="33"/>
        <v>0.18761726078799248</v>
      </c>
      <c r="L131" s="11">
        <f t="shared" si="34"/>
        <v>0.23752969121140144</v>
      </c>
      <c r="M131" s="11">
        <f t="shared" si="35"/>
        <v>0.5988023952095809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-0.24850890483497579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0.21908738974347053</v>
      </c>
      <c r="Q131" s="11">
        <f>2*'OddsRatio_working_3-way'!K131*'OddsRatio_working_3-way'!L131*'OddsRatio_working_3-way'!M131</f>
        <v>5.3370862300480042E-2</v>
      </c>
      <c r="R131" s="11">
        <f t="shared" si="36"/>
        <v>0</v>
      </c>
      <c r="S131" s="11">
        <f t="shared" si="37"/>
        <v>-0.88160780350690915</v>
      </c>
      <c r="T131" s="11">
        <f t="shared" si="38"/>
        <v>-0.21476438575076964</v>
      </c>
      <c r="U131" s="11">
        <f>'OddsRatio_working_3-way'!S131-'OddsRatio_working_3-way'!R131^2/3</f>
        <v>-0.88160780350690915</v>
      </c>
      <c r="V131" s="11">
        <f>'OddsRatio_working_3-way'!S131*'OddsRatio_working_3-way'!R131/3-2*'OddsRatio_working_3-way'!R131^3/27-'OddsRatio_working_3-way'!T131</f>
        <v>0.21476438575076964</v>
      </c>
      <c r="W131" s="11">
        <f>'OddsRatio_working_3-way'!V131^2+4*'OddsRatio_working_3-way'!U131^3/27</f>
        <v>-5.5389455316541054E-2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0.15930567841687757</v>
      </c>
      <c r="Y131" s="11">
        <f>IF('OddsRatio_working_3-way'!W131&gt;=0,IF('OddsRatio_working_3-way'!V131+SQRT('OddsRatio_working_3-way'!W131)&gt;0,0,PI()),ACOS('OddsRatio_working_3-way'!V131/(2*'OddsRatio_working_3-way'!X131)))</f>
        <v>0.83109975005707115</v>
      </c>
      <c r="Z131" s="11">
        <f>'OddsRatio_working_3-way'!X131^(1/3)*COS('OddsRatio_working_3-way'!Y131/3)</f>
        <v>0.52142752797270042</v>
      </c>
      <c r="AA131" s="11">
        <f>'OddsRatio_working_3-way'!X131^(1/3)*COS(('OddsRatio_working_3-way'!Y131+2*PI())/3)</f>
        <v>-0.38911528532054734</v>
      </c>
      <c r="AB131" s="11">
        <f>'OddsRatio_working_3-way'!X131^(1/3)*COS(('OddsRatio_working_3-way'!Y131+4*PI())/3)</f>
        <v>-0.13231224265215322</v>
      </c>
      <c r="AC131" s="11">
        <f>'OddsRatio_working_3-way'!X131^(1/3)*SIN('OddsRatio_working_3-way'!Y131/3)</f>
        <v>0.1482653058133126</v>
      </c>
      <c r="AD131" s="11">
        <f>'OddsRatio_working_3-way'!X131^(1/3)*SIN(('OddsRatio_working_3-way'!Y131+2*PI())/3)</f>
        <v>0.37743683255022337</v>
      </c>
      <c r="AE131" s="11">
        <f>'OddsRatio_working_3-way'!X131^(1/3)*SIN(('OddsRatio_working_3-way'!Y131+4*PI())/3)</f>
        <v>-0.52570213836353574</v>
      </c>
      <c r="AF131" s="11">
        <f>-'OddsRatio_working_3-way'!U131/(3*'OddsRatio_working_3-way'!X131^(1/3))*COS(('OddsRatio_working_3-way'!Y131)/3)</f>
        <v>0.52142752797270042</v>
      </c>
      <c r="AG131" s="11">
        <f>-'OddsRatio_working_3-way'!U131/(3*'OddsRatio_working_3-way'!X131^(1/3))*COS(('OddsRatio_working_3-way'!Y131+2*PI())/3)</f>
        <v>-0.38911528532054734</v>
      </c>
      <c r="AH131" s="11">
        <f>-'OddsRatio_working_3-way'!U131/(3*'OddsRatio_working_3-way'!X131^(1/3))*COS(('OddsRatio_working_3-way'!Y131+4*PI())/3)</f>
        <v>-0.13231224265215322</v>
      </c>
      <c r="AI131" s="11">
        <f>'OddsRatio_working_3-way'!U131/(3*'OddsRatio_working_3-way'!X131^(1/3))*SIN(('OddsRatio_working_3-way'!Y131)/3)</f>
        <v>-0.1482653058133126</v>
      </c>
      <c r="AJ131" s="11">
        <f>'OddsRatio_working_3-way'!U131/(3*'OddsRatio_working_3-way'!X131^(1/3))*SIN(('OddsRatio_working_3-way'!Y131+2*PI())/3)</f>
        <v>-0.37743683255022337</v>
      </c>
      <c r="AK131" s="11">
        <f>'OddsRatio_working_3-way'!U131/(3*'OddsRatio_working_3-way'!X131^(1/3))*SIN(('OddsRatio_working_3-way'!Y131+4*PI())/3)</f>
        <v>0.52570213836353574</v>
      </c>
      <c r="AL131" s="11">
        <f>'OddsRatio_working_3-way'!Z131+'OddsRatio_working_3-way'!AF131</f>
        <v>1.0428550559454008</v>
      </c>
      <c r="AM131" s="11">
        <f>'OddsRatio_working_3-way'!AA131+'OddsRatio_working_3-way'!AG131</f>
        <v>-0.77823057064109469</v>
      </c>
      <c r="AN131" s="11">
        <f>'OddsRatio_working_3-way'!AB131+'OddsRatio_working_3-way'!AH131</f>
        <v>-0.26462448530430643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1.0428550559454008</v>
      </c>
      <c r="AS131" s="11">
        <f>IF(('OddsRatio_working_3-way'!X131=0),IF(Q131&gt;0,-Q131^(1/3),(-Q131)^(1/3)),'OddsRatio_working_3-way'!AM131-'OddsRatio_working_3-way'!R131/3)</f>
        <v>-0.77823057064109469</v>
      </c>
      <c r="AT131" s="11">
        <f>IF(('OddsRatio_working_3-way'!X131=0),IF(Q131&gt;0,-Q131^(1/3),(-Q131)^(1/3)),'OddsRatio_working_3-way'!AN131-'OddsRatio_working_3-way'!R131/3)</f>
        <v>-0.26462448530430643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1.65</v>
      </c>
      <c r="B132" s="4">
        <f>IF('True_Odds_Calculator_3-way'!B133="","",'True_Odds_Calculator_3-way'!B133)</f>
        <v>3.85</v>
      </c>
      <c r="C132" s="4">
        <f>IF('True_Odds_Calculator_3-way'!C133="","",'True_Odds_Calculator_3-way'!C133)</f>
        <v>6.34</v>
      </c>
      <c r="D132" s="9">
        <f t="shared" ref="D132:D195" si="39">(K132/(AR132+K132-(AR132*K132)))</f>
        <v>0.59600474072804244</v>
      </c>
      <c r="E132" s="9">
        <f t="shared" ref="E132:E195" si="40">(L132/(AR132+L132-(AR132*L132)))</f>
        <v>0.25175832285693917</v>
      </c>
      <c r="F132" s="9">
        <f t="shared" ref="F132:F195" si="41">(M132/(AR132+M132-(AR132*M132)))</f>
        <v>0.15223693641501843</v>
      </c>
      <c r="G132" s="9">
        <f t="shared" ref="G132:G195" si="42">AR132</f>
        <v>1.0428292354713149</v>
      </c>
      <c r="H132" s="9">
        <f t="shared" ref="H132:H195" si="43">IF(A132="","",1/D132)</f>
        <v>1.6778390030563548</v>
      </c>
      <c r="I132" s="9">
        <f t="shared" ref="I132:I195" si="44">IF(B132="","",1/E132)</f>
        <v>3.9720633210932483</v>
      </c>
      <c r="J132" s="9">
        <f t="shared" ref="J132:J195" si="45">IF(C132="","",1/F132)</f>
        <v>6.5687081174168211</v>
      </c>
      <c r="K132" s="11">
        <f t="shared" ref="K132:K195" si="46">1/A132</f>
        <v>0.60606060606060608</v>
      </c>
      <c r="L132" s="11">
        <f t="shared" ref="L132:L195" si="47">1/B132</f>
        <v>0.25974025974025972</v>
      </c>
      <c r="M132" s="11">
        <f t="shared" ref="M132:M195" si="48">1/C132</f>
        <v>0.15772870662460567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-0.24562102652151419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0.21949181685344571</v>
      </c>
      <c r="Q132" s="11">
        <f>2*'OddsRatio_working_3-way'!K132*'OddsRatio_working_3-way'!L132*'OddsRatio_working_3-way'!M132</f>
        <v>4.9658782093539758E-2</v>
      </c>
      <c r="R132" s="11">
        <f t="shared" ref="R132:R195" si="49">O132/N132</f>
        <v>0</v>
      </c>
      <c r="S132" s="11">
        <f t="shared" ref="S132:S195" si="50">P132/N132</f>
        <v>-0.89361981733359541</v>
      </c>
      <c r="T132" s="11">
        <f t="shared" ref="T132:T195" si="51">Q132/N132</f>
        <v>-0.20217642926099447</v>
      </c>
      <c r="U132" s="11">
        <f>'OddsRatio_working_3-way'!S132-'OddsRatio_working_3-way'!R132^2/3</f>
        <v>-0.89361981733359541</v>
      </c>
      <c r="V132" s="11">
        <f>'OddsRatio_working_3-way'!S132*'OddsRatio_working_3-way'!R132/3-2*'OddsRatio_working_3-way'!R132^3/27-'OddsRatio_working_3-way'!T132</f>
        <v>0.20217642926099447</v>
      </c>
      <c r="W132" s="11">
        <f>'OddsRatio_working_3-way'!V132^2+4*'OddsRatio_working_3-way'!U132^3/27</f>
        <v>-6.4844069907210589E-2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0.16257258260230759</v>
      </c>
      <c r="Y132" s="11">
        <f>IF('OddsRatio_working_3-way'!W132&gt;=0,IF('OddsRatio_working_3-way'!V132+SQRT('OddsRatio_working_3-way'!W132)&gt;0,0,PI()),ACOS('OddsRatio_working_3-way'!V132/(2*'OddsRatio_working_3-way'!X132)))</f>
        <v>0.89975280385904055</v>
      </c>
      <c r="Z132" s="11">
        <f>'OddsRatio_working_3-way'!X132^(1/3)*COS('OddsRatio_working_3-way'!Y132/3)</f>
        <v>0.52141461773565745</v>
      </c>
      <c r="AA132" s="11">
        <f>'OddsRatio_working_3-way'!X132^(1/3)*COS(('OddsRatio_working_3-way'!Y132+2*PI())/3)</f>
        <v>-0.40034989421371298</v>
      </c>
      <c r="AB132" s="11">
        <f>'OddsRatio_working_3-way'!X132^(1/3)*COS(('OddsRatio_working_3-way'!Y132+4*PI())/3)</f>
        <v>-0.12106472352194431</v>
      </c>
      <c r="AC132" s="11">
        <f>'OddsRatio_working_3-way'!X132^(1/3)*SIN('OddsRatio_working_3-way'!Y132/3)</f>
        <v>0.16124536847956314</v>
      </c>
      <c r="AD132" s="11">
        <f>'OddsRatio_working_3-way'!X132^(1/3)*SIN(('OddsRatio_working_3-way'!Y132+2*PI())/3)</f>
        <v>0.37093562062384988</v>
      </c>
      <c r="AE132" s="11">
        <f>'OddsRatio_working_3-way'!X132^(1/3)*SIN(('OddsRatio_working_3-way'!Y132+4*PI())/3)</f>
        <v>-0.53218098910341305</v>
      </c>
      <c r="AF132" s="11">
        <f>-'OddsRatio_working_3-way'!U132/(3*'OddsRatio_working_3-way'!X132^(1/3))*COS(('OddsRatio_working_3-way'!Y132)/3)</f>
        <v>0.52141461773565745</v>
      </c>
      <c r="AG132" s="11">
        <f>-'OddsRatio_working_3-way'!U132/(3*'OddsRatio_working_3-way'!X132^(1/3))*COS(('OddsRatio_working_3-way'!Y132+2*PI())/3)</f>
        <v>-0.40034989421371298</v>
      </c>
      <c r="AH132" s="11">
        <f>-'OddsRatio_working_3-way'!U132/(3*'OddsRatio_working_3-way'!X132^(1/3))*COS(('OddsRatio_working_3-way'!Y132+4*PI())/3)</f>
        <v>-0.12106472352194431</v>
      </c>
      <c r="AI132" s="11">
        <f>'OddsRatio_working_3-way'!U132/(3*'OddsRatio_working_3-way'!X132^(1/3))*SIN(('OddsRatio_working_3-way'!Y132)/3)</f>
        <v>-0.16124536847956314</v>
      </c>
      <c r="AJ132" s="11">
        <f>'OddsRatio_working_3-way'!U132/(3*'OddsRatio_working_3-way'!X132^(1/3))*SIN(('OddsRatio_working_3-way'!Y132+2*PI())/3)</f>
        <v>-0.37093562062384988</v>
      </c>
      <c r="AK132" s="11">
        <f>'OddsRatio_working_3-way'!U132/(3*'OddsRatio_working_3-way'!X132^(1/3))*SIN(('OddsRatio_working_3-way'!Y132+4*PI())/3)</f>
        <v>0.53218098910341305</v>
      </c>
      <c r="AL132" s="11">
        <f>'OddsRatio_working_3-way'!Z132+'OddsRatio_working_3-way'!AF132</f>
        <v>1.0428292354713149</v>
      </c>
      <c r="AM132" s="11">
        <f>'OddsRatio_working_3-way'!AA132+'OddsRatio_working_3-way'!AG132</f>
        <v>-0.80069978842742595</v>
      </c>
      <c r="AN132" s="11">
        <f>'OddsRatio_working_3-way'!AB132+'OddsRatio_working_3-way'!AH132</f>
        <v>-0.24212944704388861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1.0428292354713149</v>
      </c>
      <c r="AS132" s="11">
        <f>IF(('OddsRatio_working_3-way'!X132=0),IF(Q132&gt;0,-Q132^(1/3),(-Q132)^(1/3)),'OddsRatio_working_3-way'!AM132-'OddsRatio_working_3-way'!R132/3)</f>
        <v>-0.80069978842742595</v>
      </c>
      <c r="AT132" s="11">
        <f>IF(('OddsRatio_working_3-way'!X132=0),IF(Q132&gt;0,-Q132^(1/3),(-Q132)^(1/3)),'OddsRatio_working_3-way'!AN132-'OddsRatio_working_3-way'!R132/3)</f>
        <v>-0.24212944704388861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3.15</v>
      </c>
      <c r="B133" s="4">
        <f>IF('True_Odds_Calculator_3-way'!B134="","",'True_Odds_Calculator_3-way'!B134)</f>
        <v>3.01</v>
      </c>
      <c r="C133" s="4">
        <f>IF('True_Odds_Calculator_3-way'!C134="","",'True_Odds_Calculator_3-way'!C134)</f>
        <v>2.57</v>
      </c>
      <c r="D133" s="9">
        <f t="shared" si="39"/>
        <v>0.30505219405486445</v>
      </c>
      <c r="E133" s="9">
        <f t="shared" si="40"/>
        <v>0.31951083085630716</v>
      </c>
      <c r="F133" s="9">
        <f t="shared" si="41"/>
        <v>0.37543697508882856</v>
      </c>
      <c r="G133" s="9">
        <f t="shared" si="42"/>
        <v>1.0595942069859894</v>
      </c>
      <c r="H133" s="9">
        <f t="shared" si="43"/>
        <v>3.2781275450198772</v>
      </c>
      <c r="I133" s="9">
        <f t="shared" si="44"/>
        <v>3.1297843560418381</v>
      </c>
      <c r="J133" s="9">
        <f t="shared" si="45"/>
        <v>2.663562904968003</v>
      </c>
      <c r="K133" s="11">
        <f t="shared" si="46"/>
        <v>0.31746031746031744</v>
      </c>
      <c r="L133" s="11">
        <f t="shared" si="47"/>
        <v>0.33222591362126247</v>
      </c>
      <c r="M133" s="11">
        <f t="shared" si="48"/>
        <v>0.38910505836575876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-0.2784351094523414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0.23514971095668386</v>
      </c>
      <c r="Q133" s="11">
        <f>2*'OddsRatio_working_3-way'!K133*'OddsRatio_working_3-way'!L133*'OddsRatio_working_3-way'!M133</f>
        <v>8.2076687942996093E-2</v>
      </c>
      <c r="R133" s="11">
        <f t="shared" si="49"/>
        <v>0</v>
      </c>
      <c r="S133" s="11">
        <f t="shared" si="50"/>
        <v>-0.84454044398065919</v>
      </c>
      <c r="T133" s="11">
        <f t="shared" si="51"/>
        <v>-0.29477851447841502</v>
      </c>
      <c r="U133" s="11">
        <f>'OddsRatio_working_3-way'!S133-'OddsRatio_working_3-way'!R133^2/3</f>
        <v>-0.84454044398065919</v>
      </c>
      <c r="V133" s="11">
        <f>'OddsRatio_working_3-way'!S133*'OddsRatio_working_3-way'!R133/3-2*'OddsRatio_working_3-way'!R133^3/27-'OddsRatio_working_3-way'!T133</f>
        <v>0.29477851447841502</v>
      </c>
      <c r="W133" s="11">
        <f>'OddsRatio_working_3-way'!V133^2+4*'OddsRatio_working_3-way'!U133^3/27</f>
        <v>-2.345221003952791E-3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0.1493649838500091</v>
      </c>
      <c r="Y133" s="11">
        <f>IF('OddsRatio_working_3-way'!W133&gt;=0,IF('OddsRatio_working_3-way'!V133+SQRT('OddsRatio_working_3-way'!W133)&gt;0,0,PI()),ACOS('OddsRatio_working_3-way'!V133/(2*'OddsRatio_working_3-way'!X133)))</f>
        <v>0.1628298073488097</v>
      </c>
      <c r="Z133" s="11">
        <f>'OddsRatio_working_3-way'!X133^(1/3)*COS('OddsRatio_working_3-way'!Y133/3)</f>
        <v>0.52979710349299458</v>
      </c>
      <c r="AA133" s="11">
        <f>'OddsRatio_working_3-way'!X133^(1/3)*COS(('OddsRatio_working_3-way'!Y133+2*PI())/3)</f>
        <v>-0.28982610363170308</v>
      </c>
      <c r="AB133" s="11">
        <f>'OddsRatio_working_3-way'!X133^(1/3)*COS(('OddsRatio_working_3-way'!Y133+4*PI())/3)</f>
        <v>-0.23997099986129145</v>
      </c>
      <c r="AC133" s="11">
        <f>'OddsRatio_working_3-way'!X133^(1/3)*SIN('OddsRatio_working_3-way'!Y133/3)</f>
        <v>2.8783857582323911E-2</v>
      </c>
      <c r="AD133" s="11">
        <f>'OddsRatio_working_3-way'!X133^(1/3)*SIN(('OddsRatio_working_3-way'!Y133+2*PI())/3)</f>
        <v>0.44442582168518474</v>
      </c>
      <c r="AE133" s="11">
        <f>'OddsRatio_working_3-way'!X133^(1/3)*SIN(('OddsRatio_working_3-way'!Y133+4*PI())/3)</f>
        <v>-0.47320967926750862</v>
      </c>
      <c r="AF133" s="11">
        <f>-'OddsRatio_working_3-way'!U133/(3*'OddsRatio_working_3-way'!X133^(1/3))*COS(('OddsRatio_working_3-way'!Y133)/3)</f>
        <v>0.52979710349299469</v>
      </c>
      <c r="AG133" s="11">
        <f>-'OddsRatio_working_3-way'!U133/(3*'OddsRatio_working_3-way'!X133^(1/3))*COS(('OddsRatio_working_3-way'!Y133+2*PI())/3)</f>
        <v>-0.28982610363170314</v>
      </c>
      <c r="AH133" s="11">
        <f>-'OddsRatio_working_3-way'!U133/(3*'OddsRatio_working_3-way'!X133^(1/3))*COS(('OddsRatio_working_3-way'!Y133+4*PI())/3)</f>
        <v>-0.2399709998612915</v>
      </c>
      <c r="AI133" s="11">
        <f>'OddsRatio_working_3-way'!U133/(3*'OddsRatio_working_3-way'!X133^(1/3))*SIN(('OddsRatio_working_3-way'!Y133)/3)</f>
        <v>-2.8783857582323918E-2</v>
      </c>
      <c r="AJ133" s="11">
        <f>'OddsRatio_working_3-way'!U133/(3*'OddsRatio_working_3-way'!X133^(1/3))*SIN(('OddsRatio_working_3-way'!Y133+2*PI())/3)</f>
        <v>-0.44442582168518485</v>
      </c>
      <c r="AK133" s="11">
        <f>'OddsRatio_working_3-way'!U133/(3*'OddsRatio_working_3-way'!X133^(1/3))*SIN(('OddsRatio_working_3-way'!Y133+4*PI())/3)</f>
        <v>0.47320967926750873</v>
      </c>
      <c r="AL133" s="11">
        <f>'OddsRatio_working_3-way'!Z133+'OddsRatio_working_3-way'!AF133</f>
        <v>1.0595942069859894</v>
      </c>
      <c r="AM133" s="11">
        <f>'OddsRatio_working_3-way'!AA133+'OddsRatio_working_3-way'!AG133</f>
        <v>-0.57965220726340627</v>
      </c>
      <c r="AN133" s="11">
        <f>'OddsRatio_working_3-way'!AB133+'OddsRatio_working_3-way'!AH133</f>
        <v>-0.47994199972258295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1.0595942069859894</v>
      </c>
      <c r="AS133" s="11">
        <f>IF(('OddsRatio_working_3-way'!X133=0),IF(Q133&gt;0,-Q133^(1/3),(-Q133)^(1/3)),'OddsRatio_working_3-way'!AM133-'OddsRatio_working_3-way'!R133/3)</f>
        <v>-0.57965220726340627</v>
      </c>
      <c r="AT133" s="11">
        <f>IF(('OddsRatio_working_3-way'!X133=0),IF(Q133&gt;0,-Q133^(1/3),(-Q133)^(1/3)),'OddsRatio_working_3-way'!AN133-'OddsRatio_working_3-way'!R133/3)</f>
        <v>-0.47994199972258295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2.58</v>
      </c>
      <c r="B134" s="4">
        <f>IF('True_Odds_Calculator_3-way'!B135="","",'True_Odds_Calculator_3-way'!B135)</f>
        <v>3.05</v>
      </c>
      <c r="C134" s="4">
        <f>IF('True_Odds_Calculator_3-way'!C135="","",'True_Odds_Calculator_3-way'!C135)</f>
        <v>3.1</v>
      </c>
      <c r="D134" s="9">
        <f t="shared" si="39"/>
        <v>0.37421224765133798</v>
      </c>
      <c r="E134" s="9">
        <f t="shared" si="40"/>
        <v>0.31548421362342777</v>
      </c>
      <c r="F134" s="9">
        <f t="shared" si="41"/>
        <v>0.3103035387252342</v>
      </c>
      <c r="G134" s="9">
        <f t="shared" si="42"/>
        <v>1.0584052237062327</v>
      </c>
      <c r="H134" s="9">
        <f t="shared" si="43"/>
        <v>2.6722802534558481</v>
      </c>
      <c r="I134" s="9">
        <f t="shared" si="44"/>
        <v>3.1697307085977764</v>
      </c>
      <c r="J134" s="9">
        <f t="shared" si="45"/>
        <v>3.2226509697830878</v>
      </c>
      <c r="K134" s="11">
        <f t="shared" si="46"/>
        <v>0.38759689922480617</v>
      </c>
      <c r="L134" s="11">
        <f t="shared" si="47"/>
        <v>0.32786885245901642</v>
      </c>
      <c r="M134" s="11">
        <f t="shared" si="48"/>
        <v>0.32258064516129031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-0.27883610246824009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0.23489478927108831</v>
      </c>
      <c r="Q134" s="11">
        <f>2*'OddsRatio_working_3-way'!K134*'OddsRatio_working_3-way'!L134*'OddsRatio_working_3-way'!M134</f>
        <v>8.1987710042264655E-2</v>
      </c>
      <c r="R134" s="11">
        <f t="shared" si="49"/>
        <v>0</v>
      </c>
      <c r="S134" s="11">
        <f t="shared" si="50"/>
        <v>-0.84241167908966608</v>
      </c>
      <c r="T134" s="11">
        <f t="shared" si="51"/>
        <v>-0.29403549008365298</v>
      </c>
      <c r="U134" s="11">
        <f>'OddsRatio_working_3-way'!S134-'OddsRatio_working_3-way'!R134^2/3</f>
        <v>-0.84241167908966608</v>
      </c>
      <c r="V134" s="11">
        <f>'OddsRatio_working_3-way'!S134*'OddsRatio_working_3-way'!R134/3-2*'OddsRatio_working_3-way'!R134^3/27-'OddsRatio_working_3-way'!T134</f>
        <v>0.29403549008365298</v>
      </c>
      <c r="W134" s="11">
        <f>'OddsRatio_working_3-way'!V134^2+4*'OddsRatio_working_3-way'!U134^3/27</f>
        <v>-2.1096065916812456E-3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0.14880060149442881</v>
      </c>
      <c r="Y134" s="11">
        <f>IF('OddsRatio_working_3-way'!W134&gt;=0,IF('OddsRatio_working_3-way'!V134+SQRT('OddsRatio_working_3-way'!W134)&gt;0,0,PI()),ACOS('OddsRatio_working_3-way'!V134/(2*'OddsRatio_working_3-way'!X134)))</f>
        <v>0.15495493926821391</v>
      </c>
      <c r="Z134" s="11">
        <f>'OddsRatio_working_3-way'!X134^(1/3)*COS('OddsRatio_working_3-way'!Y134/3)</f>
        <v>0.52920261185311623</v>
      </c>
      <c r="AA134" s="11">
        <f>'OddsRatio_working_3-way'!X134^(1/3)*COS(('OddsRatio_working_3-way'!Y134+2*PI())/3)</f>
        <v>-0.28829447959106586</v>
      </c>
      <c r="AB134" s="11">
        <f>'OddsRatio_working_3-way'!X134^(1/3)*COS(('OddsRatio_working_3-way'!Y134+4*PI())/3)</f>
        <v>-0.24090813226205043</v>
      </c>
      <c r="AC134" s="11">
        <f>'OddsRatio_working_3-way'!X134^(1/3)*SIN('OddsRatio_working_3-way'!Y134/3)</f>
        <v>2.7358520386320268E-2</v>
      </c>
      <c r="AD134" s="11">
        <f>'OddsRatio_working_3-way'!X134^(1/3)*SIN(('OddsRatio_working_3-way'!Y134+2*PI())/3)</f>
        <v>0.44462364542071442</v>
      </c>
      <c r="AE134" s="11">
        <f>'OddsRatio_working_3-way'!X134^(1/3)*SIN(('OddsRatio_working_3-way'!Y134+4*PI())/3)</f>
        <v>-0.47198216580703456</v>
      </c>
      <c r="AF134" s="11">
        <f>-'OddsRatio_working_3-way'!U134/(3*'OddsRatio_working_3-way'!X134^(1/3))*COS(('OddsRatio_working_3-way'!Y134)/3)</f>
        <v>0.52920261185311634</v>
      </c>
      <c r="AG134" s="11">
        <f>-'OddsRatio_working_3-way'!U134/(3*'OddsRatio_working_3-way'!X134^(1/3))*COS(('OddsRatio_working_3-way'!Y134+2*PI())/3)</f>
        <v>-0.28829447959106591</v>
      </c>
      <c r="AH134" s="11">
        <f>-'OddsRatio_working_3-way'!U134/(3*'OddsRatio_working_3-way'!X134^(1/3))*COS(('OddsRatio_working_3-way'!Y134+4*PI())/3)</f>
        <v>-0.24090813226205049</v>
      </c>
      <c r="AI134" s="11">
        <f>'OddsRatio_working_3-way'!U134/(3*'OddsRatio_working_3-way'!X134^(1/3))*SIN(('OddsRatio_working_3-way'!Y134)/3)</f>
        <v>-2.7358520386320275E-2</v>
      </c>
      <c r="AJ134" s="11">
        <f>'OddsRatio_working_3-way'!U134/(3*'OddsRatio_working_3-way'!X134^(1/3))*SIN(('OddsRatio_working_3-way'!Y134+2*PI())/3)</f>
        <v>-0.44462364542071453</v>
      </c>
      <c r="AK134" s="11">
        <f>'OddsRatio_working_3-way'!U134/(3*'OddsRatio_working_3-way'!X134^(1/3))*SIN(('OddsRatio_working_3-way'!Y134+4*PI())/3)</f>
        <v>0.47198216580703467</v>
      </c>
      <c r="AL134" s="11">
        <f>'OddsRatio_working_3-way'!Z134+'OddsRatio_working_3-way'!AF134</f>
        <v>1.0584052237062327</v>
      </c>
      <c r="AM134" s="11">
        <f>'OddsRatio_working_3-way'!AA134+'OddsRatio_working_3-way'!AG134</f>
        <v>-0.57658895918213182</v>
      </c>
      <c r="AN134" s="11">
        <f>'OddsRatio_working_3-way'!AB134+'OddsRatio_working_3-way'!AH134</f>
        <v>-0.48181626452410092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1.0584052237062327</v>
      </c>
      <c r="AS134" s="11">
        <f>IF(('OddsRatio_working_3-way'!X134=0),IF(Q134&gt;0,-Q134^(1/3),(-Q134)^(1/3)),'OddsRatio_working_3-way'!AM134-'OddsRatio_working_3-way'!R134/3)</f>
        <v>-0.57658895918213182</v>
      </c>
      <c r="AT134" s="11">
        <f>IF(('OddsRatio_working_3-way'!X134=0),IF(Q134&gt;0,-Q134^(1/3),(-Q134)^(1/3)),'OddsRatio_working_3-way'!AN134-'OddsRatio_working_3-way'!R134/3)</f>
        <v>-0.48181626452410092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1.78</v>
      </c>
      <c r="B135" s="4">
        <f>IF('True_Odds_Calculator_3-way'!B136="","",'True_Odds_Calculator_3-way'!B136)</f>
        <v>3.43</v>
      </c>
      <c r="C135" s="4">
        <f>IF('True_Odds_Calculator_3-way'!C136="","",'True_Odds_Calculator_3-way'!C136)</f>
        <v>5.32</v>
      </c>
      <c r="D135" s="9">
        <f t="shared" si="39"/>
        <v>0.54478272765028801</v>
      </c>
      <c r="E135" s="9">
        <f t="shared" si="40"/>
        <v>0.27753129692645528</v>
      </c>
      <c r="F135" s="9">
        <f t="shared" si="41"/>
        <v>0.17768597542325681</v>
      </c>
      <c r="G135" s="9">
        <f t="shared" si="42"/>
        <v>1.0712745797669152</v>
      </c>
      <c r="H135" s="9">
        <f t="shared" si="43"/>
        <v>1.8355941722181934</v>
      </c>
      <c r="I135" s="9">
        <f t="shared" si="44"/>
        <v>3.6031972288336047</v>
      </c>
      <c r="J135" s="9">
        <f t="shared" si="45"/>
        <v>5.6279061845930745</v>
      </c>
      <c r="K135" s="11">
        <f t="shared" si="46"/>
        <v>0.5617977528089888</v>
      </c>
      <c r="L135" s="11">
        <f t="shared" si="47"/>
        <v>0.29154518950437314</v>
      </c>
      <c r="M135" s="11">
        <f t="shared" si="48"/>
        <v>0.18796992481203006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-0.25209188661042337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0.23182977918475228</v>
      </c>
      <c r="Q135" s="11">
        <f>2*'OddsRatio_working_3-way'!K135*'OddsRatio_working_3-way'!L135*'OddsRatio_working_3-way'!M135</f>
        <v>6.1574974551063012E-2</v>
      </c>
      <c r="R135" s="11">
        <f t="shared" si="49"/>
        <v>0</v>
      </c>
      <c r="S135" s="11">
        <f t="shared" si="50"/>
        <v>-0.91962411921259624</v>
      </c>
      <c r="T135" s="11">
        <f t="shared" si="51"/>
        <v>-0.2442560741600521</v>
      </c>
      <c r="U135" s="11">
        <f>'OddsRatio_working_3-way'!S135-'OddsRatio_working_3-way'!R135^2/3</f>
        <v>-0.91962411921259624</v>
      </c>
      <c r="V135" s="11">
        <f>'OddsRatio_working_3-way'!S135*'OddsRatio_working_3-way'!R135/3-2*'OddsRatio_working_3-way'!R135^3/27-'OddsRatio_working_3-way'!T135</f>
        <v>0.2442560741600521</v>
      </c>
      <c r="W135" s="11">
        <f>'OddsRatio_working_3-way'!V135^2+4*'OddsRatio_working_3-way'!U135^3/27</f>
        <v>-5.5558815184347077E-2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0.16972024404032357</v>
      </c>
      <c r="Y135" s="11">
        <f>IF('OddsRatio_working_3-way'!W135&gt;=0,IF('OddsRatio_working_3-way'!V135+SQRT('OddsRatio_working_3-way'!W135)&gt;0,0,PI()),ACOS('OddsRatio_working_3-way'!V135/(2*'OddsRatio_working_3-way'!X135)))</f>
        <v>0.76759271617872804</v>
      </c>
      <c r="Z135" s="11">
        <f>'OddsRatio_working_3-way'!X135^(1/3)*COS('OddsRatio_working_3-way'!Y135/3)</f>
        <v>0.5356372898834576</v>
      </c>
      <c r="AA135" s="11">
        <f>'OddsRatio_working_3-way'!X135^(1/3)*COS(('OddsRatio_working_3-way'!Y135+2*PI())/3)</f>
        <v>-0.38916752243088276</v>
      </c>
      <c r="AB135" s="11">
        <f>'OddsRatio_working_3-way'!X135^(1/3)*COS(('OddsRatio_working_3-way'!Y135+4*PI())/3)</f>
        <v>-0.14646976745257495</v>
      </c>
      <c r="AC135" s="11">
        <f>'OddsRatio_working_3-way'!X135^(1/3)*SIN('OddsRatio_working_3-way'!Y135/3)</f>
        <v>0.14012161416844385</v>
      </c>
      <c r="AD135" s="11">
        <f>'OddsRatio_working_3-way'!X135^(1/3)*SIN(('OddsRatio_working_3-way'!Y135+2*PI())/3)</f>
        <v>0.39381469316910184</v>
      </c>
      <c r="AE135" s="11">
        <f>'OddsRatio_working_3-way'!X135^(1/3)*SIN(('OddsRatio_working_3-way'!Y135+4*PI())/3)</f>
        <v>-0.53393630733754571</v>
      </c>
      <c r="AF135" s="11">
        <f>-'OddsRatio_working_3-way'!U135/(3*'OddsRatio_working_3-way'!X135^(1/3))*COS(('OddsRatio_working_3-way'!Y135)/3)</f>
        <v>0.53563728988345749</v>
      </c>
      <c r="AG135" s="11">
        <f>-'OddsRatio_working_3-way'!U135/(3*'OddsRatio_working_3-way'!X135^(1/3))*COS(('OddsRatio_working_3-way'!Y135+2*PI())/3)</f>
        <v>-0.38916752243088265</v>
      </c>
      <c r="AH135" s="11">
        <f>-'OddsRatio_working_3-way'!U135/(3*'OddsRatio_working_3-way'!X135^(1/3))*COS(('OddsRatio_working_3-way'!Y135+4*PI())/3)</f>
        <v>-0.14646976745257489</v>
      </c>
      <c r="AI135" s="11">
        <f>'OddsRatio_working_3-way'!U135/(3*'OddsRatio_working_3-way'!X135^(1/3))*SIN(('OddsRatio_working_3-way'!Y135)/3)</f>
        <v>-0.14012161416844382</v>
      </c>
      <c r="AJ135" s="11">
        <f>'OddsRatio_working_3-way'!U135/(3*'OddsRatio_working_3-way'!X135^(1/3))*SIN(('OddsRatio_working_3-way'!Y135+2*PI())/3)</f>
        <v>-0.39381469316910178</v>
      </c>
      <c r="AK135" s="11">
        <f>'OddsRatio_working_3-way'!U135/(3*'OddsRatio_working_3-way'!X135^(1/3))*SIN(('OddsRatio_working_3-way'!Y135+4*PI())/3)</f>
        <v>0.5339363073375456</v>
      </c>
      <c r="AL135" s="11">
        <f>'OddsRatio_working_3-way'!Z135+'OddsRatio_working_3-way'!AF135</f>
        <v>1.0712745797669152</v>
      </c>
      <c r="AM135" s="11">
        <f>'OddsRatio_working_3-way'!AA135+'OddsRatio_working_3-way'!AG135</f>
        <v>-0.77833504486176541</v>
      </c>
      <c r="AN135" s="11">
        <f>'OddsRatio_working_3-way'!AB135+'OddsRatio_working_3-way'!AH135</f>
        <v>-0.29293953490514985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1.0712745797669152</v>
      </c>
      <c r="AS135" s="11">
        <f>IF(('OddsRatio_working_3-way'!X135=0),IF(Q135&gt;0,-Q135^(1/3),(-Q135)^(1/3)),'OddsRatio_working_3-way'!AM135-'OddsRatio_working_3-way'!R135/3)</f>
        <v>-0.77833504486176541</v>
      </c>
      <c r="AT135" s="11">
        <f>IF(('OddsRatio_working_3-way'!X135=0),IF(Q135&gt;0,-Q135^(1/3),(-Q135)^(1/3)),'OddsRatio_working_3-way'!AN135-'OddsRatio_working_3-way'!R135/3)</f>
        <v>-0.29293953490514985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1.69</v>
      </c>
      <c r="B136" s="4">
        <f>IF('True_Odds_Calculator_3-way'!B137="","",'True_Odds_Calculator_3-way'!B137)</f>
        <v>3.58</v>
      </c>
      <c r="C136" s="4">
        <f>IF('True_Odds_Calculator_3-way'!C137="","",'True_Odds_Calculator_3-way'!C137)</f>
        <v>5.78</v>
      </c>
      <c r="D136" s="9">
        <f t="shared" si="39"/>
        <v>0.57326495404523004</v>
      </c>
      <c r="E136" s="9">
        <f t="shared" si="40"/>
        <v>0.26431345846780951</v>
      </c>
      <c r="F136" s="9">
        <f t="shared" si="41"/>
        <v>0.16242158748696056</v>
      </c>
      <c r="G136" s="9">
        <f t="shared" si="42"/>
        <v>1.0788320199518964</v>
      </c>
      <c r="H136" s="9">
        <f t="shared" si="43"/>
        <v>1.7443940937668083</v>
      </c>
      <c r="I136" s="9">
        <f t="shared" si="44"/>
        <v>3.7833866114758927</v>
      </c>
      <c r="J136" s="9">
        <f t="shared" si="45"/>
        <v>6.1568170553700652</v>
      </c>
      <c r="K136" s="11">
        <f t="shared" si="46"/>
        <v>0.59171597633136097</v>
      </c>
      <c r="L136" s="11">
        <f t="shared" si="47"/>
        <v>0.27932960893854747</v>
      </c>
      <c r="M136" s="11">
        <f t="shared" si="48"/>
        <v>0.17301038062283736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-0.24333194281432435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0.23019628508377257</v>
      </c>
      <c r="Q136" s="11">
        <f>2*'OddsRatio_working_3-way'!K136*'OddsRatio_working_3-way'!L136*'OddsRatio_working_3-way'!M136</f>
        <v>5.7191623623297522E-2</v>
      </c>
      <c r="R136" s="11">
        <f t="shared" si="49"/>
        <v>0</v>
      </c>
      <c r="S136" s="11">
        <f t="shared" si="50"/>
        <v>-0.94601753646221853</v>
      </c>
      <c r="T136" s="11">
        <f t="shared" si="51"/>
        <v>-0.23503541278564433</v>
      </c>
      <c r="U136" s="11">
        <f>'OddsRatio_working_3-way'!S136-'OddsRatio_working_3-way'!R136^2/3</f>
        <v>-0.94601753646221853</v>
      </c>
      <c r="V136" s="11">
        <f>'OddsRatio_working_3-way'!S136*'OddsRatio_working_3-way'!R136/3-2*'OddsRatio_working_3-way'!R136^3/27-'OddsRatio_working_3-way'!T136</f>
        <v>0.23503541278564433</v>
      </c>
      <c r="W136" s="11">
        <f>'OddsRatio_working_3-way'!V136^2+4*'OddsRatio_working_3-way'!U136^3/27</f>
        <v>-7.018614997440574E-2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0.17707893383864437</v>
      </c>
      <c r="Y136" s="11">
        <f>IF('OddsRatio_working_3-way'!W136&gt;=0,IF('OddsRatio_working_3-way'!V136+SQRT('OddsRatio_working_3-way'!W136)&gt;0,0,PI()),ACOS('OddsRatio_working_3-way'!V136/(2*'OddsRatio_working_3-way'!X136)))</f>
        <v>0.84511416162909792</v>
      </c>
      <c r="Z136" s="11">
        <f>'OddsRatio_working_3-way'!X136^(1/3)*COS('OddsRatio_working_3-way'!Y136/3)</f>
        <v>0.53941600997594807</v>
      </c>
      <c r="AA136" s="11">
        <f>'OddsRatio_working_3-way'!X136^(1/3)*COS(('OddsRatio_working_3-way'!Y136+2*PI())/3)</f>
        <v>-0.40490105307764268</v>
      </c>
      <c r="AB136" s="11">
        <f>'OddsRatio_working_3-way'!X136^(1/3)*COS(('OddsRatio_working_3-way'!Y136+4*PI())/3)</f>
        <v>-0.13451495689830562</v>
      </c>
      <c r="AC136" s="11">
        <f>'OddsRatio_working_3-way'!X136^(1/3)*SIN('OddsRatio_working_3-way'!Y136/3)</f>
        <v>0.15610748541427244</v>
      </c>
      <c r="AD136" s="11">
        <f>'OddsRatio_working_3-way'!X136^(1/3)*SIN(('OddsRatio_working_3-way'!Y136+2*PI())/3)</f>
        <v>0.38909422514007508</v>
      </c>
      <c r="AE136" s="11">
        <f>'OddsRatio_working_3-way'!X136^(1/3)*SIN(('OddsRatio_working_3-way'!Y136+4*PI())/3)</f>
        <v>-0.54520171055434741</v>
      </c>
      <c r="AF136" s="11">
        <f>-'OddsRatio_working_3-way'!U136/(3*'OddsRatio_working_3-way'!X136^(1/3))*COS(('OddsRatio_working_3-way'!Y136)/3)</f>
        <v>0.5394160099759483</v>
      </c>
      <c r="AG136" s="11">
        <f>-'OddsRatio_working_3-way'!U136/(3*'OddsRatio_working_3-way'!X136^(1/3))*COS(('OddsRatio_working_3-way'!Y136+2*PI())/3)</f>
        <v>-0.40490105307764285</v>
      </c>
      <c r="AH136" s="11">
        <f>-'OddsRatio_working_3-way'!U136/(3*'OddsRatio_working_3-way'!X136^(1/3))*COS(('OddsRatio_working_3-way'!Y136+4*PI())/3)</f>
        <v>-0.13451495689830567</v>
      </c>
      <c r="AI136" s="11">
        <f>'OddsRatio_working_3-way'!U136/(3*'OddsRatio_working_3-way'!X136^(1/3))*SIN(('OddsRatio_working_3-way'!Y136)/3)</f>
        <v>-0.1561074854142725</v>
      </c>
      <c r="AJ136" s="11">
        <f>'OddsRatio_working_3-way'!U136/(3*'OddsRatio_working_3-way'!X136^(1/3))*SIN(('OddsRatio_working_3-way'!Y136+2*PI())/3)</f>
        <v>-0.38909422514007524</v>
      </c>
      <c r="AK136" s="11">
        <f>'OddsRatio_working_3-way'!U136/(3*'OddsRatio_working_3-way'!X136^(1/3))*SIN(('OddsRatio_working_3-way'!Y136+4*PI())/3)</f>
        <v>0.54520171055434763</v>
      </c>
      <c r="AL136" s="11">
        <f>'OddsRatio_working_3-way'!Z136+'OddsRatio_working_3-way'!AF136</f>
        <v>1.0788320199518964</v>
      </c>
      <c r="AM136" s="11">
        <f>'OddsRatio_working_3-way'!AA136+'OddsRatio_working_3-way'!AG136</f>
        <v>-0.80980210615528558</v>
      </c>
      <c r="AN136" s="11">
        <f>'OddsRatio_working_3-way'!AB136+'OddsRatio_working_3-way'!AH136</f>
        <v>-0.26902991379661129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1.0788320199518964</v>
      </c>
      <c r="AS136" s="11">
        <f>IF(('OddsRatio_working_3-way'!X136=0),IF(Q136&gt;0,-Q136^(1/3),(-Q136)^(1/3)),'OddsRatio_working_3-way'!AM136-'OddsRatio_working_3-way'!R136/3)</f>
        <v>-0.80980210615528558</v>
      </c>
      <c r="AT136" s="11">
        <f>IF(('OddsRatio_working_3-way'!X136=0),IF(Q136&gt;0,-Q136^(1/3),(-Q136)^(1/3)),'OddsRatio_working_3-way'!AN136-'OddsRatio_working_3-way'!R136/3)</f>
        <v>-0.26902991379661129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1.69</v>
      </c>
      <c r="B137" s="4">
        <f>IF('True_Odds_Calculator_3-way'!B138="","",'True_Odds_Calculator_3-way'!B138)</f>
        <v>3.89</v>
      </c>
      <c r="C137" s="4">
        <f>IF('True_Odds_Calculator_3-way'!C138="","",'True_Odds_Calculator_3-way'!C138)</f>
        <v>5.44</v>
      </c>
      <c r="D137" s="9">
        <f t="shared" si="39"/>
        <v>0.57803103621245167</v>
      </c>
      <c r="E137" s="9">
        <f t="shared" si="40"/>
        <v>0.24645220134758278</v>
      </c>
      <c r="F137" s="9">
        <f t="shared" si="41"/>
        <v>0.17551676243996533</v>
      </c>
      <c r="G137" s="9">
        <f t="shared" si="42"/>
        <v>1.0579868286790985</v>
      </c>
      <c r="H137" s="9">
        <f t="shared" si="43"/>
        <v>1.7300109117885778</v>
      </c>
      <c r="I137" s="9">
        <f t="shared" si="44"/>
        <v>4.0575819348825961</v>
      </c>
      <c r="J137" s="9">
        <f t="shared" si="45"/>
        <v>5.6974615193351985</v>
      </c>
      <c r="K137" s="11">
        <f t="shared" si="46"/>
        <v>0.59171597633136097</v>
      </c>
      <c r="L137" s="11">
        <f t="shared" si="47"/>
        <v>0.25706940874035988</v>
      </c>
      <c r="M137" s="11">
        <f t="shared" si="48"/>
        <v>0.18382352941176469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-0.24756810818210839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0.22425346524731188</v>
      </c>
      <c r="Q137" s="11">
        <f>2*'OddsRatio_working_3-way'!K137*'OddsRatio_working_3-way'!L137*'OddsRatio_working_3-way'!M137</f>
        <v>5.5923557418282262E-2</v>
      </c>
      <c r="R137" s="11">
        <f t="shared" si="49"/>
        <v>0</v>
      </c>
      <c r="S137" s="11">
        <f t="shared" si="50"/>
        <v>-0.90582533789995878</v>
      </c>
      <c r="T137" s="11">
        <f t="shared" si="51"/>
        <v>-0.22589160546133633</v>
      </c>
      <c r="U137" s="11">
        <f>'OddsRatio_working_3-way'!S137-'OddsRatio_working_3-way'!R137^2/3</f>
        <v>-0.90582533789995878</v>
      </c>
      <c r="V137" s="11">
        <f>'OddsRatio_working_3-way'!S137*'OddsRatio_working_3-way'!R137/3-2*'OddsRatio_working_3-way'!R137^3/27-'OddsRatio_working_3-way'!T137</f>
        <v>0.22589160546133633</v>
      </c>
      <c r="W137" s="11">
        <f>'OddsRatio_working_3-way'!V137^2+4*'OddsRatio_working_3-way'!U137^3/27</f>
        <v>-5.9083707336713212E-2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0.16591468044948074</v>
      </c>
      <c r="Y137" s="11">
        <f>IF('OddsRatio_working_3-way'!W137&gt;=0,IF('OddsRatio_working_3-way'!V137+SQRT('OddsRatio_working_3-way'!W137)&gt;0,0,PI()),ACOS('OddsRatio_working_3-way'!V137/(2*'OddsRatio_working_3-way'!X137)))</f>
        <v>0.8220153783047397</v>
      </c>
      <c r="Z137" s="11">
        <f>'OddsRatio_working_3-way'!X137^(1/3)*COS('OddsRatio_working_3-way'!Y137/3)</f>
        <v>0.52899341433954927</v>
      </c>
      <c r="AA137" s="11">
        <f>'OddsRatio_working_3-way'!X137^(1/3)*COS(('OddsRatio_working_3-way'!Y137+2*PI())/3)</f>
        <v>-0.39326320189580621</v>
      </c>
      <c r="AB137" s="11">
        <f>'OddsRatio_working_3-way'!X137^(1/3)*COS(('OddsRatio_working_3-way'!Y137+4*PI())/3)</f>
        <v>-0.13573021244374348</v>
      </c>
      <c r="AC137" s="11">
        <f>'OddsRatio_working_3-way'!X137^(1/3)*SIN('OddsRatio_working_3-way'!Y137/3)</f>
        <v>0.14868674078535768</v>
      </c>
      <c r="AD137" s="11">
        <f>'OddsRatio_working_3-way'!X137^(1/3)*SIN(('OddsRatio_working_3-way'!Y137+2*PI())/3)</f>
        <v>0.38377836486003825</v>
      </c>
      <c r="AE137" s="11">
        <f>'OddsRatio_working_3-way'!X137^(1/3)*SIN(('OddsRatio_working_3-way'!Y137+4*PI())/3)</f>
        <v>-0.53246510564539573</v>
      </c>
      <c r="AF137" s="11">
        <f>-'OddsRatio_working_3-way'!U137/(3*'OddsRatio_working_3-way'!X137^(1/3))*COS(('OddsRatio_working_3-way'!Y137)/3)</f>
        <v>0.52899341433954927</v>
      </c>
      <c r="AG137" s="11">
        <f>-'OddsRatio_working_3-way'!U137/(3*'OddsRatio_working_3-way'!X137^(1/3))*COS(('OddsRatio_working_3-way'!Y137+2*PI())/3)</f>
        <v>-0.39326320189580621</v>
      </c>
      <c r="AH137" s="11">
        <f>-'OddsRatio_working_3-way'!U137/(3*'OddsRatio_working_3-way'!X137^(1/3))*COS(('OddsRatio_working_3-way'!Y137+4*PI())/3)</f>
        <v>-0.13573021244374348</v>
      </c>
      <c r="AI137" s="11">
        <f>'OddsRatio_working_3-way'!U137/(3*'OddsRatio_working_3-way'!X137^(1/3))*SIN(('OddsRatio_working_3-way'!Y137)/3)</f>
        <v>-0.14868674078535768</v>
      </c>
      <c r="AJ137" s="11">
        <f>'OddsRatio_working_3-way'!U137/(3*'OddsRatio_working_3-way'!X137^(1/3))*SIN(('OddsRatio_working_3-way'!Y137+2*PI())/3)</f>
        <v>-0.38377836486003825</v>
      </c>
      <c r="AK137" s="11">
        <f>'OddsRatio_working_3-way'!U137/(3*'OddsRatio_working_3-way'!X137^(1/3))*SIN(('OddsRatio_working_3-way'!Y137+4*PI())/3)</f>
        <v>0.53246510564539573</v>
      </c>
      <c r="AL137" s="11">
        <f>'OddsRatio_working_3-way'!Z137+'OddsRatio_working_3-way'!AF137</f>
        <v>1.0579868286790985</v>
      </c>
      <c r="AM137" s="11">
        <f>'OddsRatio_working_3-way'!AA137+'OddsRatio_working_3-way'!AG137</f>
        <v>-0.78652640379161243</v>
      </c>
      <c r="AN137" s="11">
        <f>'OddsRatio_working_3-way'!AB137+'OddsRatio_working_3-way'!AH137</f>
        <v>-0.27146042488748695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1.0579868286790985</v>
      </c>
      <c r="AS137" s="11">
        <f>IF(('OddsRatio_working_3-way'!X137=0),IF(Q137&gt;0,-Q137^(1/3),(-Q137)^(1/3)),'OddsRatio_working_3-way'!AM137-'OddsRatio_working_3-way'!R137/3)</f>
        <v>-0.78652640379161243</v>
      </c>
      <c r="AT137" s="11">
        <f>IF(('OddsRatio_working_3-way'!X137=0),IF(Q137&gt;0,-Q137^(1/3),(-Q137)^(1/3)),'OddsRatio_working_3-way'!AN137-'OddsRatio_working_3-way'!R137/3)</f>
        <v>-0.27146042488748695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2.73</v>
      </c>
      <c r="B138" s="4">
        <f>IF('True_Odds_Calculator_3-way'!B139="","",'True_Odds_Calculator_3-way'!B139)</f>
        <v>3.28</v>
      </c>
      <c r="C138" s="4">
        <f>IF('True_Odds_Calculator_3-way'!C139="","",'True_Odds_Calculator_3-way'!C139)</f>
        <v>2.81</v>
      </c>
      <c r="D138" s="9">
        <f t="shared" si="39"/>
        <v>0.35696574096922007</v>
      </c>
      <c r="E138" s="9">
        <f t="shared" si="40"/>
        <v>0.29637662151035998</v>
      </c>
      <c r="F138" s="9">
        <f t="shared" si="41"/>
        <v>0.34665763752042</v>
      </c>
      <c r="G138" s="9">
        <f t="shared" si="42"/>
        <v>1.0412654796417842</v>
      </c>
      <c r="H138" s="9">
        <f t="shared" si="43"/>
        <v>2.8013892797802873</v>
      </c>
      <c r="I138" s="9">
        <f t="shared" si="44"/>
        <v>3.3740852935832679</v>
      </c>
      <c r="J138" s="9">
        <f t="shared" si="45"/>
        <v>2.8846905181516291</v>
      </c>
      <c r="K138" s="11">
        <f t="shared" si="46"/>
        <v>0.36630036630036628</v>
      </c>
      <c r="L138" s="11">
        <f t="shared" si="47"/>
        <v>0.3048780487804878</v>
      </c>
      <c r="M138" s="11">
        <f t="shared" si="48"/>
        <v>0.35587188612099646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-0.28373748463150428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0.23130241861254794</v>
      </c>
      <c r="Q138" s="11">
        <f>2*'OddsRatio_working_3-way'!K138*'OddsRatio_working_3-way'!L138*'OddsRatio_working_3-way'!M138</f>
        <v>7.9485367220806846E-2</v>
      </c>
      <c r="R138" s="11">
        <f t="shared" si="49"/>
        <v>0</v>
      </c>
      <c r="S138" s="11">
        <f t="shared" si="50"/>
        <v>-0.81519866475501168</v>
      </c>
      <c r="T138" s="11">
        <f t="shared" si="51"/>
        <v>-0.28013699819759852</v>
      </c>
      <c r="U138" s="11">
        <f>'OddsRatio_working_3-way'!S138-'OddsRatio_working_3-way'!R138^2/3</f>
        <v>-0.81519866475501168</v>
      </c>
      <c r="V138" s="11">
        <f>'OddsRatio_working_3-way'!S138*'OddsRatio_working_3-way'!R138/3-2*'OddsRatio_working_3-way'!R138^3/27-'OddsRatio_working_3-way'!T138</f>
        <v>0.28013699819759852</v>
      </c>
      <c r="W138" s="11">
        <f>'OddsRatio_working_3-way'!V138^2+4*'OddsRatio_working_3-way'!U138^3/27</f>
        <v>-1.7809430996569425E-3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0.14164893298117204</v>
      </c>
      <c r="Y138" s="11">
        <f>IF('OddsRatio_working_3-way'!W138&gt;=0,IF('OddsRatio_working_3-way'!V138+SQRT('OddsRatio_working_3-way'!W138)&gt;0,0,PI()),ACOS('OddsRatio_working_3-way'!V138/(2*'OddsRatio_working_3-way'!X138)))</f>
        <v>0.14952063691827133</v>
      </c>
      <c r="Z138" s="11">
        <f>'OddsRatio_working_3-way'!X138^(1/3)*COS('OddsRatio_working_3-way'!Y138/3)</f>
        <v>0.5206327398208922</v>
      </c>
      <c r="AA138" s="11">
        <f>'OddsRatio_working_3-way'!X138^(1/3)*COS(('OddsRatio_working_3-way'!Y138+2*PI())/3)</f>
        <v>-0.28280700926766206</v>
      </c>
      <c r="AB138" s="11">
        <f>'OddsRatio_working_3-way'!X138^(1/3)*COS(('OddsRatio_working_3-way'!Y138+4*PI())/3)</f>
        <v>-0.23782573055323025</v>
      </c>
      <c r="AC138" s="11">
        <f>'OddsRatio_working_3-way'!X138^(1/3)*SIN('OddsRatio_working_3-way'!Y138/3)</f>
        <v>2.5969953374270879E-2</v>
      </c>
      <c r="AD138" s="11">
        <f>'OddsRatio_working_3-way'!X138^(1/3)*SIN(('OddsRatio_working_3-way'!Y138+2*PI())/3)</f>
        <v>0.43789620203965135</v>
      </c>
      <c r="AE138" s="11">
        <f>'OddsRatio_working_3-way'!X138^(1/3)*SIN(('OddsRatio_working_3-way'!Y138+4*PI())/3)</f>
        <v>-0.46386615541392207</v>
      </c>
      <c r="AF138" s="11">
        <f>-'OddsRatio_working_3-way'!U138/(3*'OddsRatio_working_3-way'!X138^(1/3))*COS(('OddsRatio_working_3-way'!Y138)/3)</f>
        <v>0.52063273982089209</v>
      </c>
      <c r="AG138" s="11">
        <f>-'OddsRatio_working_3-way'!U138/(3*'OddsRatio_working_3-way'!X138^(1/3))*COS(('OddsRatio_working_3-way'!Y138+2*PI())/3)</f>
        <v>-0.282807009267662</v>
      </c>
      <c r="AH138" s="11">
        <f>-'OddsRatio_working_3-way'!U138/(3*'OddsRatio_working_3-way'!X138^(1/3))*COS(('OddsRatio_working_3-way'!Y138+4*PI())/3)</f>
        <v>-0.2378257305532302</v>
      </c>
      <c r="AI138" s="11">
        <f>'OddsRatio_working_3-way'!U138/(3*'OddsRatio_working_3-way'!X138^(1/3))*SIN(('OddsRatio_working_3-way'!Y138)/3)</f>
        <v>-2.5969953374270872E-2</v>
      </c>
      <c r="AJ138" s="11">
        <f>'OddsRatio_working_3-way'!U138/(3*'OddsRatio_working_3-way'!X138^(1/3))*SIN(('OddsRatio_working_3-way'!Y138+2*PI())/3)</f>
        <v>-0.43789620203965124</v>
      </c>
      <c r="AK138" s="11">
        <f>'OddsRatio_working_3-way'!U138/(3*'OddsRatio_working_3-way'!X138^(1/3))*SIN(('OddsRatio_working_3-way'!Y138+4*PI())/3)</f>
        <v>0.46386615541392201</v>
      </c>
      <c r="AL138" s="11">
        <f>'OddsRatio_working_3-way'!Z138+'OddsRatio_working_3-way'!AF138</f>
        <v>1.0412654796417842</v>
      </c>
      <c r="AM138" s="11">
        <f>'OddsRatio_working_3-way'!AA138+'OddsRatio_working_3-way'!AG138</f>
        <v>-0.565614018535324</v>
      </c>
      <c r="AN138" s="11">
        <f>'OddsRatio_working_3-way'!AB138+'OddsRatio_working_3-way'!AH138</f>
        <v>-0.47565146110646045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1.0412654796417842</v>
      </c>
      <c r="AS138" s="11">
        <f>IF(('OddsRatio_working_3-way'!X138=0),IF(Q138&gt;0,-Q138^(1/3),(-Q138)^(1/3)),'OddsRatio_working_3-way'!AM138-'OddsRatio_working_3-way'!R138/3)</f>
        <v>-0.565614018535324</v>
      </c>
      <c r="AT138" s="11">
        <f>IF(('OddsRatio_working_3-way'!X138=0),IF(Q138&gt;0,-Q138^(1/3),(-Q138)^(1/3)),'OddsRatio_working_3-way'!AN138-'OddsRatio_working_3-way'!R138/3)</f>
        <v>-0.47565146110646045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1.73</v>
      </c>
      <c r="B139" s="4">
        <f>IF('True_Odds_Calculator_3-way'!B140="","",'True_Odds_Calculator_3-way'!B140)</f>
        <v>3.87</v>
      </c>
      <c r="C139" s="4">
        <f>IF('True_Odds_Calculator_3-way'!C140="","",'True_Odds_Calculator_3-way'!C140)</f>
        <v>4.72</v>
      </c>
      <c r="D139" s="9">
        <f t="shared" si="39"/>
        <v>0.5581631747575162</v>
      </c>
      <c r="E139" s="9">
        <f t="shared" si="40"/>
        <v>0.24318211047465932</v>
      </c>
      <c r="F139" s="9">
        <f t="shared" si="41"/>
        <v>0.19865471476782426</v>
      </c>
      <c r="G139" s="9">
        <f t="shared" si="42"/>
        <v>1.0843709373206967</v>
      </c>
      <c r="H139" s="9">
        <f t="shared" si="43"/>
        <v>1.7915907842441088</v>
      </c>
      <c r="I139" s="9">
        <f t="shared" si="44"/>
        <v>4.1121445901104003</v>
      </c>
      <c r="J139" s="9">
        <f t="shared" si="45"/>
        <v>5.0338598868329916</v>
      </c>
      <c r="K139" s="11">
        <f t="shared" si="46"/>
        <v>0.5780346820809249</v>
      </c>
      <c r="L139" s="11">
        <f t="shared" si="47"/>
        <v>0.25839793281653745</v>
      </c>
      <c r="M139" s="11">
        <f t="shared" si="48"/>
        <v>0.21186440677966104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-0.24663154864840431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0.23163917755180935</v>
      </c>
      <c r="Q139" s="11">
        <f>2*'OddsRatio_working_3-way'!K139*'OddsRatio_working_3-way'!L139*'OddsRatio_working_3-way'!M139</f>
        <v>6.3289392773718409E-2</v>
      </c>
      <c r="R139" s="11">
        <f t="shared" si="49"/>
        <v>0</v>
      </c>
      <c r="S139" s="11">
        <f t="shared" si="50"/>
        <v>-0.93921146269097977</v>
      </c>
      <c r="T139" s="11">
        <f t="shared" si="51"/>
        <v>-0.25661515374070487</v>
      </c>
      <c r="U139" s="11">
        <f>'OddsRatio_working_3-way'!S139-'OddsRatio_working_3-way'!R139^2/3</f>
        <v>-0.93921146269097977</v>
      </c>
      <c r="V139" s="11">
        <f>'OddsRatio_working_3-way'!S139*'OddsRatio_working_3-way'!R139/3-2*'OddsRatio_working_3-way'!R139^3/27-'OddsRatio_working_3-way'!T139</f>
        <v>0.25661515374070487</v>
      </c>
      <c r="W139" s="11">
        <f>'OddsRatio_working_3-way'!V139^2+4*'OddsRatio_working_3-way'!U139^3/27</f>
        <v>-5.6888736687199015E-2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0.17517139736310022</v>
      </c>
      <c r="Y139" s="11">
        <f>IF('OddsRatio_working_3-way'!W139&gt;=0,IF('OddsRatio_working_3-way'!V139+SQRT('OddsRatio_working_3-way'!W139)&gt;0,0,PI()),ACOS('OddsRatio_working_3-way'!V139/(2*'OddsRatio_working_3-way'!X139)))</f>
        <v>0.74885514939109687</v>
      </c>
      <c r="Z139" s="11">
        <f>'OddsRatio_working_3-way'!X139^(1/3)*COS('OddsRatio_working_3-way'!Y139/3)</f>
        <v>0.54218546866034834</v>
      </c>
      <c r="AA139" s="11">
        <f>'OddsRatio_working_3-way'!X139^(1/3)*COS(('OddsRatio_working_3-way'!Y139+2*PI())/3)</f>
        <v>-0.39079676038157207</v>
      </c>
      <c r="AB139" s="11">
        <f>'OddsRatio_working_3-way'!X139^(1/3)*COS(('OddsRatio_working_3-way'!Y139+4*PI())/3)</f>
        <v>-0.15138870827877599</v>
      </c>
      <c r="AC139" s="11">
        <f>'OddsRatio_working_3-way'!X139^(1/3)*SIN('OddsRatio_working_3-way'!Y139/3)</f>
        <v>0.13822230332771324</v>
      </c>
      <c r="AD139" s="11">
        <f>'OddsRatio_working_3-way'!X139^(1/3)*SIN(('OddsRatio_working_3-way'!Y139+2*PI())/3)</f>
        <v>0.40043523775877676</v>
      </c>
      <c r="AE139" s="11">
        <f>'OddsRatio_working_3-way'!X139^(1/3)*SIN(('OddsRatio_working_3-way'!Y139+4*PI())/3)</f>
        <v>-0.53865754108648989</v>
      </c>
      <c r="AF139" s="11">
        <f>-'OddsRatio_working_3-way'!U139/(3*'OddsRatio_working_3-way'!X139^(1/3))*COS(('OddsRatio_working_3-way'!Y139)/3)</f>
        <v>0.54218546866034834</v>
      </c>
      <c r="AG139" s="11">
        <f>-'OddsRatio_working_3-way'!U139/(3*'OddsRatio_working_3-way'!X139^(1/3))*COS(('OddsRatio_working_3-way'!Y139+2*PI())/3)</f>
        <v>-0.39079676038157207</v>
      </c>
      <c r="AH139" s="11">
        <f>-'OddsRatio_working_3-way'!U139/(3*'OddsRatio_working_3-way'!X139^(1/3))*COS(('OddsRatio_working_3-way'!Y139+4*PI())/3)</f>
        <v>-0.15138870827877599</v>
      </c>
      <c r="AI139" s="11">
        <f>'OddsRatio_working_3-way'!U139/(3*'OddsRatio_working_3-way'!X139^(1/3))*SIN(('OddsRatio_working_3-way'!Y139)/3)</f>
        <v>-0.13822230332771324</v>
      </c>
      <c r="AJ139" s="11">
        <f>'OddsRatio_working_3-way'!U139/(3*'OddsRatio_working_3-way'!X139^(1/3))*SIN(('OddsRatio_working_3-way'!Y139+2*PI())/3)</f>
        <v>-0.40043523775877676</v>
      </c>
      <c r="AK139" s="11">
        <f>'OddsRatio_working_3-way'!U139/(3*'OddsRatio_working_3-way'!X139^(1/3))*SIN(('OddsRatio_working_3-way'!Y139+4*PI())/3)</f>
        <v>0.53865754108648989</v>
      </c>
      <c r="AL139" s="11">
        <f>'OddsRatio_working_3-way'!Z139+'OddsRatio_working_3-way'!AF139</f>
        <v>1.0843709373206967</v>
      </c>
      <c r="AM139" s="11">
        <f>'OddsRatio_working_3-way'!AA139+'OddsRatio_working_3-way'!AG139</f>
        <v>-0.78159352076314415</v>
      </c>
      <c r="AN139" s="11">
        <f>'OddsRatio_working_3-way'!AB139+'OddsRatio_working_3-way'!AH139</f>
        <v>-0.30277741655755197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1.0843709373206967</v>
      </c>
      <c r="AS139" s="11">
        <f>IF(('OddsRatio_working_3-way'!X139=0),IF(Q139&gt;0,-Q139^(1/3),(-Q139)^(1/3)),'OddsRatio_working_3-way'!AM139-'OddsRatio_working_3-way'!R139/3)</f>
        <v>-0.78159352076314415</v>
      </c>
      <c r="AT139" s="11">
        <f>IF(('OddsRatio_working_3-way'!X139=0),IF(Q139&gt;0,-Q139^(1/3),(-Q139)^(1/3)),'OddsRatio_working_3-way'!AN139-'OddsRatio_working_3-way'!R139/3)</f>
        <v>-0.30277741655755197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1.58</v>
      </c>
      <c r="B140" s="4">
        <f>IF('True_Odds_Calculator_3-way'!B141="","",'True_Odds_Calculator_3-way'!B141)</f>
        <v>4.2300000000000004</v>
      </c>
      <c r="C140" s="4">
        <f>IF('True_Odds_Calculator_3-way'!C141="","",'True_Odds_Calculator_3-way'!C141)</f>
        <v>5.51</v>
      </c>
      <c r="D140" s="9">
        <f t="shared" si="39"/>
        <v>0.61141268561379658</v>
      </c>
      <c r="E140" s="9">
        <f t="shared" si="40"/>
        <v>0.22029380431337567</v>
      </c>
      <c r="F140" s="9">
        <f t="shared" si="41"/>
        <v>0.16829351007282758</v>
      </c>
      <c r="G140" s="9">
        <f t="shared" si="42"/>
        <v>1.0957870911354808</v>
      </c>
      <c r="H140" s="9">
        <f t="shared" si="43"/>
        <v>1.6355565128585794</v>
      </c>
      <c r="I140" s="9">
        <f t="shared" si="44"/>
        <v>4.5393923043676025</v>
      </c>
      <c r="J140" s="9">
        <f t="shared" si="45"/>
        <v>5.9419997810210177</v>
      </c>
      <c r="K140" s="11">
        <f t="shared" si="46"/>
        <v>0.63291139240506322</v>
      </c>
      <c r="L140" s="11">
        <f t="shared" si="47"/>
        <v>0.23640661938534277</v>
      </c>
      <c r="M140" s="11">
        <f t="shared" si="48"/>
        <v>0.18148820326678766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-0.22943412035790167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0.22593019289279009</v>
      </c>
      <c r="Q140" s="11">
        <f>2*'OddsRatio_working_3-way'!K140*'OddsRatio_working_3-way'!L140*'OddsRatio_working_3-way'!M140</f>
        <v>5.4310142522305302E-2</v>
      </c>
      <c r="R140" s="11">
        <f t="shared" si="49"/>
        <v>0</v>
      </c>
      <c r="S140" s="11">
        <f t="shared" si="50"/>
        <v>-0.98472795824942827</v>
      </c>
      <c r="T140" s="11">
        <f t="shared" si="51"/>
        <v>-0.23671345150226636</v>
      </c>
      <c r="U140" s="11">
        <f>'OddsRatio_working_3-way'!S140-'OddsRatio_working_3-way'!R140^2/3</f>
        <v>-0.98472795824942827</v>
      </c>
      <c r="V140" s="11">
        <f>'OddsRatio_working_3-way'!S140*'OddsRatio_working_3-way'!R140/3-2*'OddsRatio_working_3-way'!R140^3/27-'OddsRatio_working_3-way'!T140</f>
        <v>0.23671345150226636</v>
      </c>
      <c r="W140" s="11">
        <f>'OddsRatio_working_3-way'!V140^2+4*'OddsRatio_working_3-way'!U140^3/27</f>
        <v>-8.5430448329345196E-2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0.18805830641815652</v>
      </c>
      <c r="Y140" s="11">
        <f>IF('OddsRatio_working_3-way'!W140&gt;=0,IF('OddsRatio_working_3-way'!V140+SQRT('OddsRatio_working_3-way'!W140)&gt;0,0,PI()),ACOS('OddsRatio_working_3-way'!V140/(2*'OddsRatio_working_3-way'!X140)))</f>
        <v>0.89006455518542382</v>
      </c>
      <c r="Z140" s="11">
        <f>'OddsRatio_working_3-way'!X140^(1/3)*COS('OddsRatio_working_3-way'!Y140/3)</f>
        <v>0.54789354556774039</v>
      </c>
      <c r="AA140" s="11">
        <f>'OddsRatio_working_3-way'!X140^(1/3)*COS(('OddsRatio_working_3-way'!Y140+2*PI())/3)</f>
        <v>-0.41900361200996422</v>
      </c>
      <c r="AB140" s="11">
        <f>'OddsRatio_working_3-way'!X140^(1/3)*COS(('OddsRatio_working_3-way'!Y140+4*PI())/3)</f>
        <v>-0.12888993355777625</v>
      </c>
      <c r="AC140" s="11">
        <f>'OddsRatio_working_3-way'!X140^(1/3)*SIN('OddsRatio_working_3-way'!Y140/3)</f>
        <v>0.16749721034996334</v>
      </c>
      <c r="AD140" s="11">
        <f>'OddsRatio_working_3-way'!X140^(1/3)*SIN(('OddsRatio_working_3-way'!Y140+2*PI())/3)</f>
        <v>0.39074112385620841</v>
      </c>
      <c r="AE140" s="11">
        <f>'OddsRatio_working_3-way'!X140^(1/3)*SIN(('OddsRatio_working_3-way'!Y140+4*PI())/3)</f>
        <v>-0.55823833420617175</v>
      </c>
      <c r="AF140" s="11">
        <f>-'OddsRatio_working_3-way'!U140/(3*'OddsRatio_working_3-way'!X140^(1/3))*COS(('OddsRatio_working_3-way'!Y140)/3)</f>
        <v>0.54789354556774039</v>
      </c>
      <c r="AG140" s="11">
        <f>-'OddsRatio_working_3-way'!U140/(3*'OddsRatio_working_3-way'!X140^(1/3))*COS(('OddsRatio_working_3-way'!Y140+2*PI())/3)</f>
        <v>-0.41900361200996422</v>
      </c>
      <c r="AH140" s="11">
        <f>-'OddsRatio_working_3-way'!U140/(3*'OddsRatio_working_3-way'!X140^(1/3))*COS(('OddsRatio_working_3-way'!Y140+4*PI())/3)</f>
        <v>-0.12888993355777625</v>
      </c>
      <c r="AI140" s="11">
        <f>'OddsRatio_working_3-way'!U140/(3*'OddsRatio_working_3-way'!X140^(1/3))*SIN(('OddsRatio_working_3-way'!Y140)/3)</f>
        <v>-0.16749721034996334</v>
      </c>
      <c r="AJ140" s="11">
        <f>'OddsRatio_working_3-way'!U140/(3*'OddsRatio_working_3-way'!X140^(1/3))*SIN(('OddsRatio_working_3-way'!Y140+2*PI())/3)</f>
        <v>-0.39074112385620841</v>
      </c>
      <c r="AK140" s="11">
        <f>'OddsRatio_working_3-way'!U140/(3*'OddsRatio_working_3-way'!X140^(1/3))*SIN(('OddsRatio_working_3-way'!Y140+4*PI())/3)</f>
        <v>0.55823833420617175</v>
      </c>
      <c r="AL140" s="11">
        <f>'OddsRatio_working_3-way'!Z140+'OddsRatio_working_3-way'!AF140</f>
        <v>1.0957870911354808</v>
      </c>
      <c r="AM140" s="11">
        <f>'OddsRatio_working_3-way'!AA140+'OddsRatio_working_3-way'!AG140</f>
        <v>-0.83800722401992844</v>
      </c>
      <c r="AN140" s="11">
        <f>'OddsRatio_working_3-way'!AB140+'OddsRatio_working_3-way'!AH140</f>
        <v>-0.25777986711555251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1.0957870911354808</v>
      </c>
      <c r="AS140" s="11">
        <f>IF(('OddsRatio_working_3-way'!X140=0),IF(Q140&gt;0,-Q140^(1/3),(-Q140)^(1/3)),'OddsRatio_working_3-way'!AM140-'OddsRatio_working_3-way'!R140/3)</f>
        <v>-0.83800722401992844</v>
      </c>
      <c r="AT140" s="11">
        <f>IF(('OddsRatio_working_3-way'!X140=0),IF(Q140&gt;0,-Q140^(1/3),(-Q140)^(1/3)),'OddsRatio_working_3-way'!AN140-'OddsRatio_working_3-way'!R140/3)</f>
        <v>-0.25777986711555251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4.62</v>
      </c>
      <c r="B141" s="4">
        <f>IF('True_Odds_Calculator_3-way'!B142="","",'True_Odds_Calculator_3-way'!B142)</f>
        <v>3.84</v>
      </c>
      <c r="C141" s="4">
        <f>IF('True_Odds_Calculator_3-way'!C142="","",'True_Odds_Calculator_3-way'!C142)</f>
        <v>1.75</v>
      </c>
      <c r="D141" s="9">
        <f t="shared" si="39"/>
        <v>0.20312715051046903</v>
      </c>
      <c r="E141" s="9">
        <f t="shared" si="40"/>
        <v>0.24523435072175015</v>
      </c>
      <c r="F141" s="9">
        <f t="shared" si="41"/>
        <v>0.55163849876778082</v>
      </c>
      <c r="G141" s="9">
        <f t="shared" si="42"/>
        <v>1.083708508945004</v>
      </c>
      <c r="H141" s="9">
        <f t="shared" si="43"/>
        <v>4.9230248023809144</v>
      </c>
      <c r="I141" s="9">
        <f t="shared" si="44"/>
        <v>4.0777321654038117</v>
      </c>
      <c r="J141" s="9">
        <f t="shared" si="45"/>
        <v>1.812781381708753</v>
      </c>
      <c r="K141" s="11">
        <f t="shared" si="46"/>
        <v>0.21645021645021645</v>
      </c>
      <c r="L141" s="11">
        <f t="shared" si="47"/>
        <v>0.26041666666666669</v>
      </c>
      <c r="M141" s="11">
        <f t="shared" si="48"/>
        <v>0.5714285714285714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-0.24835729746444035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0.23223304473304474</v>
      </c>
      <c r="Q141" s="11">
        <f>2*'OddsRatio_working_3-way'!K141*'OddsRatio_working_3-way'!L141*'OddsRatio_working_3-way'!M141</f>
        <v>6.4419707276850133E-2</v>
      </c>
      <c r="R141" s="11">
        <f t="shared" si="49"/>
        <v>0</v>
      </c>
      <c r="S141" s="11">
        <f t="shared" si="50"/>
        <v>-0.93507638834850715</v>
      </c>
      <c r="T141" s="11">
        <f t="shared" si="51"/>
        <v>-0.25938318678183275</v>
      </c>
      <c r="U141" s="11">
        <f>'OddsRatio_working_3-way'!S141-'OddsRatio_working_3-way'!R141^2/3</f>
        <v>-0.93507638834850715</v>
      </c>
      <c r="V141" s="11">
        <f>'OddsRatio_working_3-way'!S141*'OddsRatio_working_3-way'!R141/3-2*'OddsRatio_working_3-way'!R141^3/27-'OddsRatio_working_3-way'!T141</f>
        <v>0.25938318678183275</v>
      </c>
      <c r="W141" s="11">
        <f>'OddsRatio_working_3-way'!V141^2+4*'OddsRatio_working_3-way'!U141^3/27</f>
        <v>-5.3846396960092857E-2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0.17401582869468513</v>
      </c>
      <c r="Y141" s="11">
        <f>IF('OddsRatio_working_3-way'!W141&gt;=0,IF('OddsRatio_working_3-way'!V141+SQRT('OddsRatio_working_3-way'!W141)&gt;0,0,PI()),ACOS('OddsRatio_working_3-way'!V141/(2*'OddsRatio_working_3-way'!X141)))</f>
        <v>0.72983235881932096</v>
      </c>
      <c r="Z141" s="11">
        <f>'OddsRatio_working_3-way'!X141^(1/3)*COS('OddsRatio_working_3-way'!Y141/3)</f>
        <v>0.54185425447250202</v>
      </c>
      <c r="AA141" s="11">
        <f>'OddsRatio_working_3-way'!X141^(1/3)*COS(('OddsRatio_working_3-way'!Y141+2*PI())/3)</f>
        <v>-0.3873941709424582</v>
      </c>
      <c r="AB141" s="11">
        <f>'OddsRatio_working_3-way'!X141^(1/3)*COS(('OddsRatio_working_3-way'!Y141+4*PI())/3)</f>
        <v>-0.15446008353004406</v>
      </c>
      <c r="AC141" s="11">
        <f>'OddsRatio_working_3-way'!X141^(1/3)*SIN('OddsRatio_working_3-way'!Y141/3)</f>
        <v>0.1344845580709973</v>
      </c>
      <c r="AD141" s="11">
        <f>'OddsRatio_working_3-way'!X141^(1/3)*SIN(('OddsRatio_working_3-way'!Y141+2*PI())/3)</f>
        <v>0.40201727048636604</v>
      </c>
      <c r="AE141" s="11">
        <f>'OddsRatio_working_3-way'!X141^(1/3)*SIN(('OddsRatio_working_3-way'!Y141+4*PI())/3)</f>
        <v>-0.53650182855736317</v>
      </c>
      <c r="AF141" s="11">
        <f>-'OddsRatio_working_3-way'!U141/(3*'OddsRatio_working_3-way'!X141^(1/3))*COS(('OddsRatio_working_3-way'!Y141)/3)</f>
        <v>0.54185425447250191</v>
      </c>
      <c r="AG141" s="11">
        <f>-'OddsRatio_working_3-way'!U141/(3*'OddsRatio_working_3-way'!X141^(1/3))*COS(('OddsRatio_working_3-way'!Y141+2*PI())/3)</f>
        <v>-0.38739417094245809</v>
      </c>
      <c r="AH141" s="11">
        <f>-'OddsRatio_working_3-way'!U141/(3*'OddsRatio_working_3-way'!X141^(1/3))*COS(('OddsRatio_working_3-way'!Y141+4*PI())/3)</f>
        <v>-0.15446008353004403</v>
      </c>
      <c r="AI141" s="11">
        <f>'OddsRatio_working_3-way'!U141/(3*'OddsRatio_working_3-way'!X141^(1/3))*SIN(('OddsRatio_working_3-way'!Y141)/3)</f>
        <v>-0.13448455807099727</v>
      </c>
      <c r="AJ141" s="11">
        <f>'OddsRatio_working_3-way'!U141/(3*'OddsRatio_working_3-way'!X141^(1/3))*SIN(('OddsRatio_working_3-way'!Y141+2*PI())/3)</f>
        <v>-0.40201727048636593</v>
      </c>
      <c r="AK141" s="11">
        <f>'OddsRatio_working_3-way'!U141/(3*'OddsRatio_working_3-way'!X141^(1/3))*SIN(('OddsRatio_working_3-way'!Y141+4*PI())/3)</f>
        <v>0.53650182855736306</v>
      </c>
      <c r="AL141" s="11">
        <f>'OddsRatio_working_3-way'!Z141+'OddsRatio_working_3-way'!AF141</f>
        <v>1.083708508945004</v>
      </c>
      <c r="AM141" s="11">
        <f>'OddsRatio_working_3-way'!AA141+'OddsRatio_working_3-way'!AG141</f>
        <v>-0.7747883418849163</v>
      </c>
      <c r="AN141" s="11">
        <f>'OddsRatio_working_3-way'!AB141+'OddsRatio_working_3-way'!AH141</f>
        <v>-0.30892016706008807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1.083708508945004</v>
      </c>
      <c r="AS141" s="11">
        <f>IF(('OddsRatio_working_3-way'!X141=0),IF(Q141&gt;0,-Q141^(1/3),(-Q141)^(1/3)),'OddsRatio_working_3-way'!AM141-'OddsRatio_working_3-way'!R141/3)</f>
        <v>-0.7747883418849163</v>
      </c>
      <c r="AT141" s="11">
        <f>IF(('OddsRatio_working_3-way'!X141=0),IF(Q141&gt;0,-Q141^(1/3),(-Q141)^(1/3)),'OddsRatio_working_3-way'!AN141-'OddsRatio_working_3-way'!R141/3)</f>
        <v>-0.30892016706008807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2.2799999999999998</v>
      </c>
      <c r="B142" s="4">
        <f>IF('True_Odds_Calculator_3-way'!B143="","",'True_Odds_Calculator_3-way'!B143)</f>
        <v>3.45</v>
      </c>
      <c r="C142" s="4">
        <f>IF('True_Odds_Calculator_3-way'!C143="","",'True_Odds_Calculator_3-way'!C143)</f>
        <v>3.16</v>
      </c>
      <c r="D142" s="9">
        <f t="shared" si="39"/>
        <v>0.42195769592622567</v>
      </c>
      <c r="E142" s="9">
        <f t="shared" si="40"/>
        <v>0.27608405109438028</v>
      </c>
      <c r="F142" s="9">
        <f t="shared" si="41"/>
        <v>0.30195825297939405</v>
      </c>
      <c r="G142" s="9">
        <f t="shared" si="42"/>
        <v>1.0702389230426368</v>
      </c>
      <c r="H142" s="9">
        <f t="shared" si="43"/>
        <v>2.3699058214945752</v>
      </c>
      <c r="I142" s="9">
        <f t="shared" si="44"/>
        <v>3.6220853614544599</v>
      </c>
      <c r="J142" s="9">
        <f t="shared" si="45"/>
        <v>3.3117160737720956</v>
      </c>
      <c r="K142" s="11">
        <f t="shared" si="46"/>
        <v>0.43859649122807021</v>
      </c>
      <c r="L142" s="11">
        <f t="shared" si="47"/>
        <v>0.28985507246376813</v>
      </c>
      <c r="M142" s="11">
        <f t="shared" si="48"/>
        <v>0.31645569620253161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-0.27251397618978657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0.23695957928208894</v>
      </c>
      <c r="Q142" s="11">
        <f>2*'OddsRatio_working_3-way'!K142*'OddsRatio_working_3-way'!L142*'OddsRatio_working_3-way'!M142</f>
        <v>8.0461656802067544E-2</v>
      </c>
      <c r="R142" s="11">
        <f t="shared" si="49"/>
        <v>0</v>
      </c>
      <c r="S142" s="11">
        <f t="shared" si="50"/>
        <v>-0.86953184051398336</v>
      </c>
      <c r="T142" s="11">
        <f t="shared" si="51"/>
        <v>-0.29525699168556307</v>
      </c>
      <c r="U142" s="11">
        <f>'OddsRatio_working_3-way'!S142-'OddsRatio_working_3-way'!R142^2/3</f>
        <v>-0.86953184051398336</v>
      </c>
      <c r="V142" s="11">
        <f>'OddsRatio_working_3-way'!S142*'OddsRatio_working_3-way'!R142/3-2*'OddsRatio_working_3-way'!R142^3/27-'OddsRatio_working_3-way'!T142</f>
        <v>0.29525699168556307</v>
      </c>
      <c r="W142" s="11">
        <f>'OddsRatio_working_3-way'!V142^2+4*'OddsRatio_working_3-way'!U142^3/27</f>
        <v>-1.0221904741505167E-2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0.15604374056711937</v>
      </c>
      <c r="Y142" s="11">
        <f>IF('OddsRatio_working_3-way'!W142&gt;=0,IF('OddsRatio_working_3-way'!V142+SQRT('OddsRatio_working_3-way'!W142)&gt;0,0,PI()),ACOS('OddsRatio_working_3-way'!V142/(2*'OddsRatio_working_3-way'!X142)))</f>
        <v>0.32991079954154356</v>
      </c>
      <c r="Z142" s="11">
        <f>'OddsRatio_working_3-way'!X142^(1/3)*COS('OddsRatio_working_3-way'!Y142/3)</f>
        <v>0.53511946152131828</v>
      </c>
      <c r="AA142" s="11">
        <f>'OddsRatio_working_3-way'!X142^(1/3)*COS(('OddsRatio_working_3-way'!Y142+2*PI())/3)</f>
        <v>-0.31872936584189193</v>
      </c>
      <c r="AB142" s="11">
        <f>'OddsRatio_working_3-way'!X142^(1/3)*COS(('OddsRatio_working_3-way'!Y142+4*PI())/3)</f>
        <v>-0.21639009567942658</v>
      </c>
      <c r="AC142" s="11">
        <f>'OddsRatio_working_3-way'!X142^(1/3)*SIN('OddsRatio_working_3-way'!Y142/3)</f>
        <v>5.90856051769693E-2</v>
      </c>
      <c r="AD142" s="11">
        <f>'OddsRatio_working_3-way'!X142^(1/3)*SIN(('OddsRatio_working_3-way'!Y142+2*PI())/3)</f>
        <v>0.4338842451484265</v>
      </c>
      <c r="AE142" s="11">
        <f>'OddsRatio_working_3-way'!X142^(1/3)*SIN(('OddsRatio_working_3-way'!Y142+4*PI())/3)</f>
        <v>-0.4929698503253957</v>
      </c>
      <c r="AF142" s="11">
        <f>-'OddsRatio_working_3-way'!U142/(3*'OddsRatio_working_3-way'!X142^(1/3))*COS(('OddsRatio_working_3-way'!Y142)/3)</f>
        <v>0.5351194615213184</v>
      </c>
      <c r="AG142" s="11">
        <f>-'OddsRatio_working_3-way'!U142/(3*'OddsRatio_working_3-way'!X142^(1/3))*COS(('OddsRatio_working_3-way'!Y142+2*PI())/3)</f>
        <v>-0.31872936584189199</v>
      </c>
      <c r="AH142" s="11">
        <f>-'OddsRatio_working_3-way'!U142/(3*'OddsRatio_working_3-way'!X142^(1/3))*COS(('OddsRatio_working_3-way'!Y142+4*PI())/3)</f>
        <v>-0.21639009567942663</v>
      </c>
      <c r="AI142" s="11">
        <f>'OddsRatio_working_3-way'!U142/(3*'OddsRatio_working_3-way'!X142^(1/3))*SIN(('OddsRatio_working_3-way'!Y142)/3)</f>
        <v>-5.9085605176969307E-2</v>
      </c>
      <c r="AJ142" s="11">
        <f>'OddsRatio_working_3-way'!U142/(3*'OddsRatio_working_3-way'!X142^(1/3))*SIN(('OddsRatio_working_3-way'!Y142+2*PI())/3)</f>
        <v>-0.43388424514842655</v>
      </c>
      <c r="AK142" s="11">
        <f>'OddsRatio_working_3-way'!U142/(3*'OddsRatio_working_3-way'!X142^(1/3))*SIN(('OddsRatio_working_3-way'!Y142+4*PI())/3)</f>
        <v>0.49296985032539581</v>
      </c>
      <c r="AL142" s="11">
        <f>'OddsRatio_working_3-way'!Z142+'OddsRatio_working_3-way'!AF142</f>
        <v>1.0702389230426368</v>
      </c>
      <c r="AM142" s="11">
        <f>'OddsRatio_working_3-way'!AA142+'OddsRatio_working_3-way'!AG142</f>
        <v>-0.63745873168378386</v>
      </c>
      <c r="AN142" s="11">
        <f>'OddsRatio_working_3-way'!AB142+'OddsRatio_working_3-way'!AH142</f>
        <v>-0.43278019135885321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1.0702389230426368</v>
      </c>
      <c r="AS142" s="11">
        <f>IF(('OddsRatio_working_3-way'!X142=0),IF(Q142&gt;0,-Q142^(1/3),(-Q142)^(1/3)),'OddsRatio_working_3-way'!AM142-'OddsRatio_working_3-way'!R142/3)</f>
        <v>-0.63745873168378386</v>
      </c>
      <c r="AT142" s="11">
        <f>IF(('OddsRatio_working_3-way'!X142=0),IF(Q142&gt;0,-Q142^(1/3),(-Q142)^(1/3)),'OddsRatio_working_3-way'!AN142-'OddsRatio_working_3-way'!R142/3)</f>
        <v>-0.43278019135885321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5.66</v>
      </c>
      <c r="B143" s="4">
        <f>IF('True_Odds_Calculator_3-way'!B144="","",'True_Odds_Calculator_3-way'!B144)</f>
        <v>4.01</v>
      </c>
      <c r="C143" s="4">
        <f>IF('True_Odds_Calculator_3-way'!C144="","",'True_Odds_Calculator_3-way'!C144)</f>
        <v>1.67</v>
      </c>
      <c r="D143" s="9">
        <f t="shared" si="39"/>
        <v>0.17042179454830414</v>
      </c>
      <c r="E143" s="9">
        <f t="shared" si="40"/>
        <v>0.24129999307384378</v>
      </c>
      <c r="F143" s="9">
        <f t="shared" si="41"/>
        <v>0.58827821237785183</v>
      </c>
      <c r="G143" s="9">
        <f t="shared" si="42"/>
        <v>1.0445910078760916</v>
      </c>
      <c r="H143" s="9">
        <f t="shared" si="43"/>
        <v>5.8677940967025863</v>
      </c>
      <c r="I143" s="9">
        <f t="shared" si="44"/>
        <v>4.1442189337070356</v>
      </c>
      <c r="J143" s="9">
        <f t="shared" si="45"/>
        <v>1.6998759752769812</v>
      </c>
      <c r="K143" s="11">
        <f t="shared" si="46"/>
        <v>0.17667844522968199</v>
      </c>
      <c r="L143" s="11">
        <f t="shared" si="47"/>
        <v>0.24937655860349128</v>
      </c>
      <c r="M143" s="11">
        <f t="shared" si="48"/>
        <v>0.5988023952095809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-0.24794190862742826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0.2200334841362982</v>
      </c>
      <c r="Q143" s="11">
        <f>2*'OddsRatio_working_3-way'!K143*'OddsRatio_working_3-way'!L143*'OddsRatio_working_3-way'!M143</f>
        <v>5.2765823533884454E-2</v>
      </c>
      <c r="R143" s="11">
        <f t="shared" si="49"/>
        <v>0</v>
      </c>
      <c r="S143" s="11">
        <f t="shared" si="50"/>
        <v>-0.88743966421155984</v>
      </c>
      <c r="T143" s="11">
        <f t="shared" si="51"/>
        <v>-0.21281526719701674</v>
      </c>
      <c r="U143" s="11">
        <f>'OddsRatio_working_3-way'!S143-'OddsRatio_working_3-way'!R143^2/3</f>
        <v>-0.88743966421155984</v>
      </c>
      <c r="V143" s="11">
        <f>'OddsRatio_working_3-way'!S143*'OddsRatio_working_3-way'!R143/3-2*'OddsRatio_working_3-way'!R143^3/27-'OddsRatio_working_3-way'!T143</f>
        <v>0.21281526719701674</v>
      </c>
      <c r="W143" s="11">
        <f>'OddsRatio_working_3-way'!V143^2+4*'OddsRatio_working_3-way'!U143^3/27</f>
        <v>-5.8250752415977082E-2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0.16088900705774983</v>
      </c>
      <c r="Y143" s="11">
        <f>IF('OddsRatio_working_3-way'!W143&gt;=0,IF('OddsRatio_working_3-way'!V143+SQRT('OddsRatio_working_3-way'!W143)&gt;0,0,PI()),ACOS('OddsRatio_working_3-way'!V143/(2*'OddsRatio_working_3-way'!X143)))</f>
        <v>0.8481486093833841</v>
      </c>
      <c r="Z143" s="11">
        <f>'OddsRatio_working_3-way'!X143^(1/3)*COS('OddsRatio_working_3-way'!Y143/3)</f>
        <v>0.5222955039380458</v>
      </c>
      <c r="AA143" s="11">
        <f>'OddsRatio_working_3-way'!X143^(1/3)*COS(('OddsRatio_working_3-way'!Y143+2*PI())/3)</f>
        <v>-0.39254589113951127</v>
      </c>
      <c r="AB143" s="11">
        <f>'OddsRatio_working_3-way'!X143^(1/3)*COS(('OddsRatio_working_3-way'!Y143+4*PI())/3)</f>
        <v>-0.12974961279853445</v>
      </c>
      <c r="AC143" s="11">
        <f>'OddsRatio_working_3-way'!X143^(1/3)*SIN('OddsRatio_working_3-way'!Y143/3)</f>
        <v>0.15172550204219482</v>
      </c>
      <c r="AD143" s="11">
        <f>'OddsRatio_working_3-way'!X143^(1/3)*SIN(('OddsRatio_working_3-way'!Y143+2*PI())/3)</f>
        <v>0.37645842367164567</v>
      </c>
      <c r="AE143" s="11">
        <f>'OddsRatio_working_3-way'!X143^(1/3)*SIN(('OddsRatio_working_3-way'!Y143+4*PI())/3)</f>
        <v>-0.52818392571384043</v>
      </c>
      <c r="AF143" s="11">
        <f>-'OddsRatio_working_3-way'!U143/(3*'OddsRatio_working_3-way'!X143^(1/3))*COS(('OddsRatio_working_3-way'!Y143)/3)</f>
        <v>0.5222955039380458</v>
      </c>
      <c r="AG143" s="11">
        <f>-'OddsRatio_working_3-way'!U143/(3*'OddsRatio_working_3-way'!X143^(1/3))*COS(('OddsRatio_working_3-way'!Y143+2*PI())/3)</f>
        <v>-0.39254589113951127</v>
      </c>
      <c r="AH143" s="11">
        <f>-'OddsRatio_working_3-way'!U143/(3*'OddsRatio_working_3-way'!X143^(1/3))*COS(('OddsRatio_working_3-way'!Y143+4*PI())/3)</f>
        <v>-0.12974961279853445</v>
      </c>
      <c r="AI143" s="11">
        <f>'OddsRatio_working_3-way'!U143/(3*'OddsRatio_working_3-way'!X143^(1/3))*SIN(('OddsRatio_working_3-way'!Y143)/3)</f>
        <v>-0.15172550204219482</v>
      </c>
      <c r="AJ143" s="11">
        <f>'OddsRatio_working_3-way'!U143/(3*'OddsRatio_working_3-way'!X143^(1/3))*SIN(('OddsRatio_working_3-way'!Y143+2*PI())/3)</f>
        <v>-0.37645842367164567</v>
      </c>
      <c r="AK143" s="11">
        <f>'OddsRatio_working_3-way'!U143/(3*'OddsRatio_working_3-way'!X143^(1/3))*SIN(('OddsRatio_working_3-way'!Y143+4*PI())/3)</f>
        <v>0.52818392571384043</v>
      </c>
      <c r="AL143" s="11">
        <f>'OddsRatio_working_3-way'!Z143+'OddsRatio_working_3-way'!AF143</f>
        <v>1.0445910078760916</v>
      </c>
      <c r="AM143" s="11">
        <f>'OddsRatio_working_3-way'!AA143+'OddsRatio_working_3-way'!AG143</f>
        <v>-0.78509178227902254</v>
      </c>
      <c r="AN143" s="11">
        <f>'OddsRatio_working_3-way'!AB143+'OddsRatio_working_3-way'!AH143</f>
        <v>-0.25949922559706889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1.0445910078760916</v>
      </c>
      <c r="AS143" s="11">
        <f>IF(('OddsRatio_working_3-way'!X143=0),IF(Q143&gt;0,-Q143^(1/3),(-Q143)^(1/3)),'OddsRatio_working_3-way'!AM143-'OddsRatio_working_3-way'!R143/3)</f>
        <v>-0.78509178227902254</v>
      </c>
      <c r="AT143" s="11">
        <f>IF(('OddsRatio_working_3-way'!X143=0),IF(Q143&gt;0,-Q143^(1/3),(-Q143)^(1/3)),'OddsRatio_working_3-way'!AN143-'OddsRatio_working_3-way'!R143/3)</f>
        <v>-0.25949922559706889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5.67</v>
      </c>
      <c r="B144" s="4">
        <f>IF('True_Odds_Calculator_3-way'!B145="","",'True_Odds_Calculator_3-way'!B145)</f>
        <v>4.1100000000000003</v>
      </c>
      <c r="C144" s="4">
        <f>IF('True_Odds_Calculator_3-way'!C145="","",'True_Odds_Calculator_3-way'!C145)</f>
        <v>1.65</v>
      </c>
      <c r="D144" s="9">
        <f t="shared" si="39"/>
        <v>0.16984662108887225</v>
      </c>
      <c r="E144" s="9">
        <f t="shared" si="40"/>
        <v>0.23502013332874391</v>
      </c>
      <c r="F144" s="9">
        <f t="shared" si="41"/>
        <v>0.59513324558238379</v>
      </c>
      <c r="G144" s="9">
        <f t="shared" si="42"/>
        <v>1.0466091996990148</v>
      </c>
      <c r="H144" s="9">
        <f t="shared" si="43"/>
        <v>5.8876649625943989</v>
      </c>
      <c r="I144" s="9">
        <f t="shared" si="44"/>
        <v>4.254954611063936</v>
      </c>
      <c r="J144" s="9">
        <f t="shared" si="45"/>
        <v>1.6802959798043593</v>
      </c>
      <c r="K144" s="11">
        <f t="shared" si="46"/>
        <v>0.17636684303350969</v>
      </c>
      <c r="L144" s="11">
        <f t="shared" si="47"/>
        <v>0.24330900243309</v>
      </c>
      <c r="M144" s="11">
        <f t="shared" si="48"/>
        <v>0.60606060606060608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-0.24551713143224363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0.21923947309186564</v>
      </c>
      <c r="Q144" s="11">
        <f>2*'OddsRatio_working_3-way'!K144*'OddsRatio_working_3-way'!L144*'OddsRatio_working_3-way'!M144</f>
        <v>5.2014109867583778E-2</v>
      </c>
      <c r="R144" s="11">
        <f t="shared" si="49"/>
        <v>0</v>
      </c>
      <c r="S144" s="11">
        <f t="shared" si="50"/>
        <v>-0.89297016388597739</v>
      </c>
      <c r="T144" s="11">
        <f t="shared" si="51"/>
        <v>-0.21185531764791871</v>
      </c>
      <c r="U144" s="11">
        <f>'OddsRatio_working_3-way'!S144-'OddsRatio_working_3-way'!R144^2/3</f>
        <v>-0.89297016388597739</v>
      </c>
      <c r="V144" s="11">
        <f>'OddsRatio_working_3-way'!S144*'OddsRatio_working_3-way'!R144/3-2*'OddsRatio_working_3-way'!R144^3/27-'OddsRatio_working_3-way'!T144</f>
        <v>0.21185531764791871</v>
      </c>
      <c r="W144" s="11">
        <f>'OddsRatio_working_3-way'!V144^2+4*'OddsRatio_working_3-way'!U144^3/27</f>
        <v>-6.060629935421482E-2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0.16239533165235642</v>
      </c>
      <c r="Y144" s="11">
        <f>IF('OddsRatio_working_3-way'!W144&gt;=0,IF('OddsRatio_working_3-way'!V144+SQRT('OddsRatio_working_3-way'!W144)&gt;0,0,PI()),ACOS('OddsRatio_working_3-way'!V144/(2*'OddsRatio_working_3-way'!X144)))</f>
        <v>0.86020425750902041</v>
      </c>
      <c r="Z144" s="11">
        <f>'OddsRatio_working_3-way'!X144^(1/3)*COS('OddsRatio_working_3-way'!Y144/3)</f>
        <v>0.52330459984950728</v>
      </c>
      <c r="AA144" s="11">
        <f>'OddsRatio_working_3-way'!X144^(1/3)*COS(('OddsRatio_working_3-way'!Y144+2*PI())/3)</f>
        <v>-0.39528149884383207</v>
      </c>
      <c r="AB144" s="11">
        <f>'OddsRatio_working_3-way'!X144^(1/3)*COS(('OddsRatio_working_3-way'!Y144+4*PI())/3)</f>
        <v>-0.12802310100567549</v>
      </c>
      <c r="AC144" s="11">
        <f>'OddsRatio_working_3-way'!X144^(1/3)*SIN('OddsRatio_working_3-way'!Y144/3)</f>
        <v>0.15430170793504799</v>
      </c>
      <c r="AD144" s="11">
        <f>'OddsRatio_working_3-way'!X144^(1/3)*SIN(('OddsRatio_working_3-way'!Y144+2*PI())/3)</f>
        <v>0.37604422341939964</v>
      </c>
      <c r="AE144" s="11">
        <f>'OddsRatio_working_3-way'!X144^(1/3)*SIN(('OddsRatio_working_3-way'!Y144+4*PI())/3)</f>
        <v>-0.53034593135444752</v>
      </c>
      <c r="AF144" s="11">
        <f>-'OddsRatio_working_3-way'!U144/(3*'OddsRatio_working_3-way'!X144^(1/3))*COS(('OddsRatio_working_3-way'!Y144)/3)</f>
        <v>0.52330459984950739</v>
      </c>
      <c r="AG144" s="11">
        <f>-'OddsRatio_working_3-way'!U144/(3*'OddsRatio_working_3-way'!X144^(1/3))*COS(('OddsRatio_working_3-way'!Y144+2*PI())/3)</f>
        <v>-0.39528149884383218</v>
      </c>
      <c r="AH144" s="11">
        <f>-'OddsRatio_working_3-way'!U144/(3*'OddsRatio_working_3-way'!X144^(1/3))*COS(('OddsRatio_working_3-way'!Y144+4*PI())/3)</f>
        <v>-0.12802310100567552</v>
      </c>
      <c r="AI144" s="11">
        <f>'OddsRatio_working_3-way'!U144/(3*'OddsRatio_working_3-way'!X144^(1/3))*SIN(('OddsRatio_working_3-way'!Y144)/3)</f>
        <v>-0.15430170793504802</v>
      </c>
      <c r="AJ144" s="11">
        <f>'OddsRatio_working_3-way'!U144/(3*'OddsRatio_working_3-way'!X144^(1/3))*SIN(('OddsRatio_working_3-way'!Y144+2*PI())/3)</f>
        <v>-0.37604422341939969</v>
      </c>
      <c r="AK144" s="11">
        <f>'OddsRatio_working_3-way'!U144/(3*'OddsRatio_working_3-way'!X144^(1/3))*SIN(('OddsRatio_working_3-way'!Y144+4*PI())/3)</f>
        <v>0.53034593135444763</v>
      </c>
      <c r="AL144" s="11">
        <f>'OddsRatio_working_3-way'!Z144+'OddsRatio_working_3-way'!AF144</f>
        <v>1.0466091996990148</v>
      </c>
      <c r="AM144" s="11">
        <f>'OddsRatio_working_3-way'!AA144+'OddsRatio_working_3-way'!AG144</f>
        <v>-0.79056299768766425</v>
      </c>
      <c r="AN144" s="11">
        <f>'OddsRatio_working_3-way'!AB144+'OddsRatio_working_3-way'!AH144</f>
        <v>-0.25604620201135098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1.0466091996990148</v>
      </c>
      <c r="AS144" s="11">
        <f>IF(('OddsRatio_working_3-way'!X144=0),IF(Q144&gt;0,-Q144^(1/3),(-Q144)^(1/3)),'OddsRatio_working_3-way'!AM144-'OddsRatio_working_3-way'!R144/3)</f>
        <v>-0.79056299768766425</v>
      </c>
      <c r="AT144" s="11">
        <f>IF(('OddsRatio_working_3-way'!X144=0),IF(Q144&gt;0,-Q144^(1/3),(-Q144)^(1/3)),'OddsRatio_working_3-way'!AN144-'OddsRatio_working_3-way'!R144/3)</f>
        <v>-0.25604620201135098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2.54</v>
      </c>
      <c r="B145" s="4">
        <f>IF('True_Odds_Calculator_3-way'!B146="","",'True_Odds_Calculator_3-way'!B146)</f>
        <v>3.48</v>
      </c>
      <c r="C145" s="4">
        <f>IF('True_Odds_Calculator_3-way'!C146="","",'True_Odds_Calculator_3-way'!C146)</f>
        <v>2.89</v>
      </c>
      <c r="D145" s="9">
        <f t="shared" si="39"/>
        <v>0.38403153143158708</v>
      </c>
      <c r="E145" s="9">
        <f t="shared" si="40"/>
        <v>0.27909658652062852</v>
      </c>
      <c r="F145" s="9">
        <f t="shared" si="41"/>
        <v>0.33687188204778418</v>
      </c>
      <c r="G145" s="9">
        <f t="shared" si="42"/>
        <v>1.0415278233883196</v>
      </c>
      <c r="H145" s="9">
        <f t="shared" si="43"/>
        <v>2.6039528480180123</v>
      </c>
      <c r="I145" s="9">
        <f t="shared" si="44"/>
        <v>3.5829890020030333</v>
      </c>
      <c r="J145" s="9">
        <f t="shared" si="45"/>
        <v>2.9684875862039246</v>
      </c>
      <c r="K145" s="11">
        <f t="shared" si="46"/>
        <v>0.39370078740157477</v>
      </c>
      <c r="L145" s="11">
        <f t="shared" si="47"/>
        <v>0.28735632183908044</v>
      </c>
      <c r="M145" s="11">
        <f t="shared" si="48"/>
        <v>0.34602076124567471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-0.28256827638819337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0.23135382149537712</v>
      </c>
      <c r="Q145" s="11">
        <f>2*'OddsRatio_working_3-way'!K145*'OddsRatio_working_3-way'!L145*'OddsRatio_working_3-way'!M145</f>
        <v>7.8292325379146224E-2</v>
      </c>
      <c r="R145" s="11">
        <f t="shared" si="49"/>
        <v>0</v>
      </c>
      <c r="S145" s="11">
        <f t="shared" si="50"/>
        <v>-0.81875369893803063</v>
      </c>
      <c r="T145" s="11">
        <f t="shared" si="51"/>
        <v>-0.27707400979290375</v>
      </c>
      <c r="U145" s="11">
        <f>'OddsRatio_working_3-way'!S145-'OddsRatio_working_3-way'!R145^2/3</f>
        <v>-0.81875369893803063</v>
      </c>
      <c r="V145" s="11">
        <f>'OddsRatio_working_3-way'!S145*'OddsRatio_working_3-way'!R145/3-2*'OddsRatio_working_3-way'!R145^3/27-'OddsRatio_working_3-way'!T145</f>
        <v>0.27707400979290375</v>
      </c>
      <c r="W145" s="11">
        <f>'OddsRatio_working_3-way'!V145^2+4*'OddsRatio_working_3-way'!U145^3/27</f>
        <v>-4.5422568894518123E-3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0.14257652663760079</v>
      </c>
      <c r="Y145" s="11">
        <f>IF('OddsRatio_working_3-way'!W145&gt;=0,IF('OddsRatio_working_3-way'!V145+SQRT('OddsRatio_working_3-way'!W145)&gt;0,0,PI()),ACOS('OddsRatio_working_3-way'!V145/(2*'OddsRatio_working_3-way'!X145)))</f>
        <v>0.23860893698748864</v>
      </c>
      <c r="Z145" s="11">
        <f>'OddsRatio_working_3-way'!X145^(1/3)*COS('OddsRatio_working_3-way'!Y145/3)</f>
        <v>0.52076391169415981</v>
      </c>
      <c r="AA145" s="11">
        <f>'OddsRatio_working_3-way'!X145^(1/3)*COS(('OddsRatio_working_3-way'!Y145+2*PI())/3)</f>
        <v>-0.29632824831592497</v>
      </c>
      <c r="AB145" s="11">
        <f>'OddsRatio_working_3-way'!X145^(1/3)*COS(('OddsRatio_working_3-way'!Y145+4*PI())/3)</f>
        <v>-0.22443566337823473</v>
      </c>
      <c r="AC145" s="11">
        <f>'OddsRatio_working_3-way'!X145^(1/3)*SIN('OddsRatio_working_3-way'!Y145/3)</f>
        <v>4.1507203266513457E-2</v>
      </c>
      <c r="AD145" s="11">
        <f>'OddsRatio_working_3-way'!X145^(1/3)*SIN(('OddsRatio_working_3-way'!Y145+2*PI())/3)</f>
        <v>0.43024117526804179</v>
      </c>
      <c r="AE145" s="11">
        <f>'OddsRatio_working_3-way'!X145^(1/3)*SIN(('OddsRatio_working_3-way'!Y145+4*PI())/3)</f>
        <v>-0.4717483785345552</v>
      </c>
      <c r="AF145" s="11">
        <f>-'OddsRatio_working_3-way'!U145/(3*'OddsRatio_working_3-way'!X145^(1/3))*COS(('OddsRatio_working_3-way'!Y145)/3)</f>
        <v>0.5207639116941597</v>
      </c>
      <c r="AG145" s="11">
        <f>-'OddsRatio_working_3-way'!U145/(3*'OddsRatio_working_3-way'!X145^(1/3))*COS(('OddsRatio_working_3-way'!Y145+2*PI())/3)</f>
        <v>-0.29632824831592486</v>
      </c>
      <c r="AH145" s="11">
        <f>-'OddsRatio_working_3-way'!U145/(3*'OddsRatio_working_3-way'!X145^(1/3))*COS(('OddsRatio_working_3-way'!Y145+4*PI())/3)</f>
        <v>-0.22443566337823467</v>
      </c>
      <c r="AI145" s="11">
        <f>'OddsRatio_working_3-way'!U145/(3*'OddsRatio_working_3-way'!X145^(1/3))*SIN(('OddsRatio_working_3-way'!Y145)/3)</f>
        <v>-4.150720326651345E-2</v>
      </c>
      <c r="AJ145" s="11">
        <f>'OddsRatio_working_3-way'!U145/(3*'OddsRatio_working_3-way'!X145^(1/3))*SIN(('OddsRatio_working_3-way'!Y145+2*PI())/3)</f>
        <v>-0.43024117526804168</v>
      </c>
      <c r="AK145" s="11">
        <f>'OddsRatio_working_3-way'!U145/(3*'OddsRatio_working_3-way'!X145^(1/3))*SIN(('OddsRatio_working_3-way'!Y145+4*PI())/3)</f>
        <v>0.47174837853455515</v>
      </c>
      <c r="AL145" s="11">
        <f>'OddsRatio_working_3-way'!Z145+'OddsRatio_working_3-way'!AF145</f>
        <v>1.0415278233883196</v>
      </c>
      <c r="AM145" s="11">
        <f>'OddsRatio_working_3-way'!AA145+'OddsRatio_working_3-way'!AG145</f>
        <v>-0.59265649663184983</v>
      </c>
      <c r="AN145" s="11">
        <f>'OddsRatio_working_3-way'!AB145+'OddsRatio_working_3-way'!AH145</f>
        <v>-0.4488713267564694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1.0415278233883196</v>
      </c>
      <c r="AS145" s="11">
        <f>IF(('OddsRatio_working_3-way'!X145=0),IF(Q145&gt;0,-Q145^(1/3),(-Q145)^(1/3)),'OddsRatio_working_3-way'!AM145-'OddsRatio_working_3-way'!R145/3)</f>
        <v>-0.59265649663184983</v>
      </c>
      <c r="AT145" s="11">
        <f>IF(('OddsRatio_working_3-way'!X145=0),IF(Q145&gt;0,-Q145^(1/3),(-Q145)^(1/3)),'OddsRatio_working_3-way'!AN145-'OddsRatio_working_3-way'!R145/3)</f>
        <v>-0.4488713267564694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1.74</v>
      </c>
      <c r="B146" s="4">
        <f>IF('True_Odds_Calculator_3-way'!B147="","",'True_Odds_Calculator_3-way'!B147)</f>
        <v>3.93</v>
      </c>
      <c r="C146" s="4">
        <f>IF('True_Odds_Calculator_3-way'!C147="","",'True_Odds_Calculator_3-way'!C147)</f>
        <v>5.03</v>
      </c>
      <c r="D146" s="9">
        <f t="shared" si="39"/>
        <v>0.56308027823942164</v>
      </c>
      <c r="E146" s="9">
        <f t="shared" si="40"/>
        <v>0.2455599356690551</v>
      </c>
      <c r="F146" s="9">
        <f t="shared" si="41"/>
        <v>0.19135978609152307</v>
      </c>
      <c r="G146" s="9">
        <f t="shared" si="42"/>
        <v>1.0485752729243383</v>
      </c>
      <c r="H146" s="9">
        <f t="shared" si="43"/>
        <v>1.7759457019640106</v>
      </c>
      <c r="I146" s="9">
        <f t="shared" si="44"/>
        <v>4.0723255496683111</v>
      </c>
      <c r="J146" s="9">
        <f t="shared" si="45"/>
        <v>5.2257583498850826</v>
      </c>
      <c r="K146" s="11">
        <f t="shared" si="46"/>
        <v>0.57471264367816088</v>
      </c>
      <c r="L146" s="11">
        <f t="shared" si="47"/>
        <v>0.2544529262086514</v>
      </c>
      <c r="M146" s="11">
        <f t="shared" si="48"/>
        <v>0.19880715705765406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-0.25403561201304337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0.22386228968792027</v>
      </c>
      <c r="Q146" s="11">
        <f>2*'OddsRatio_working_3-way'!K146*'OddsRatio_working_3-way'!L146*'OddsRatio_working_3-way'!M146</f>
        <v>5.8146049269589668E-2</v>
      </c>
      <c r="R146" s="11">
        <f t="shared" si="49"/>
        <v>0</v>
      </c>
      <c r="S146" s="11">
        <f t="shared" si="50"/>
        <v>-0.88122404537685894</v>
      </c>
      <c r="T146" s="11">
        <f t="shared" si="51"/>
        <v>-0.22888936243554775</v>
      </c>
      <c r="U146" s="11">
        <f>'OddsRatio_working_3-way'!S146-'OddsRatio_working_3-way'!R146^2/3</f>
        <v>-0.88122404537685894</v>
      </c>
      <c r="V146" s="11">
        <f>'OddsRatio_working_3-way'!S146*'OddsRatio_working_3-way'!R146/3-2*'OddsRatio_working_3-way'!R146^3/27-'OddsRatio_working_3-way'!T146</f>
        <v>0.22888936243554775</v>
      </c>
      <c r="W146" s="11">
        <f>'OddsRatio_working_3-way'!V146^2+4*'OddsRatio_working_3-way'!U146^3/27</f>
        <v>-4.8990350064795629E-2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0.15920167265213261</v>
      </c>
      <c r="Y146" s="11">
        <f>IF('OddsRatio_working_3-way'!W146&gt;=0,IF('OddsRatio_working_3-way'!V146+SQRT('OddsRatio_working_3-way'!W146)&gt;0,0,PI()),ACOS('OddsRatio_working_3-way'!V146/(2*'OddsRatio_working_3-way'!X146)))</f>
        <v>0.76862658774456027</v>
      </c>
      <c r="Z146" s="11">
        <f>'OddsRatio_working_3-way'!X146^(1/3)*COS('OddsRatio_working_3-way'!Y146/3)</f>
        <v>0.52428763646216914</v>
      </c>
      <c r="AA146" s="11">
        <f>'OddsRatio_working_3-way'!X146^(1/3)*COS(('OddsRatio_working_3-way'!Y146+2*PI())/3)</f>
        <v>-0.38108862490165329</v>
      </c>
      <c r="AB146" s="11">
        <f>'OddsRatio_working_3-way'!X146^(1/3)*COS(('OddsRatio_working_3-way'!Y146+4*PI())/3)</f>
        <v>-0.14319901156051607</v>
      </c>
      <c r="AC146" s="11">
        <f>'OddsRatio_working_3-way'!X146^(1/3)*SIN('OddsRatio_working_3-way'!Y146/3)</f>
        <v>0.1373456322999218</v>
      </c>
      <c r="AD146" s="11">
        <f>'OddsRatio_working_3-way'!X146^(1/3)*SIN(('OddsRatio_working_3-way'!Y146+2*PI())/3)</f>
        <v>0.38537359591637826</v>
      </c>
      <c r="AE146" s="11">
        <f>'OddsRatio_working_3-way'!X146^(1/3)*SIN(('OddsRatio_working_3-way'!Y146+4*PI())/3)</f>
        <v>-0.52271922821629979</v>
      </c>
      <c r="AF146" s="11">
        <f>-'OddsRatio_working_3-way'!U146/(3*'OddsRatio_working_3-way'!X146^(1/3))*COS(('OddsRatio_working_3-way'!Y146)/3)</f>
        <v>0.52428763646216914</v>
      </c>
      <c r="AG146" s="11">
        <f>-'OddsRatio_working_3-way'!U146/(3*'OddsRatio_working_3-way'!X146^(1/3))*COS(('OddsRatio_working_3-way'!Y146+2*PI())/3)</f>
        <v>-0.38108862490165329</v>
      </c>
      <c r="AH146" s="11">
        <f>-'OddsRatio_working_3-way'!U146/(3*'OddsRatio_working_3-way'!X146^(1/3))*COS(('OddsRatio_working_3-way'!Y146+4*PI())/3)</f>
        <v>-0.14319901156051607</v>
      </c>
      <c r="AI146" s="11">
        <f>'OddsRatio_working_3-way'!U146/(3*'OddsRatio_working_3-way'!X146^(1/3))*SIN(('OddsRatio_working_3-way'!Y146)/3)</f>
        <v>-0.1373456322999218</v>
      </c>
      <c r="AJ146" s="11">
        <f>'OddsRatio_working_3-way'!U146/(3*'OddsRatio_working_3-way'!X146^(1/3))*SIN(('OddsRatio_working_3-way'!Y146+2*PI())/3)</f>
        <v>-0.38537359591637826</v>
      </c>
      <c r="AK146" s="11">
        <f>'OddsRatio_working_3-way'!U146/(3*'OddsRatio_working_3-way'!X146^(1/3))*SIN(('OddsRatio_working_3-way'!Y146+4*PI())/3)</f>
        <v>0.52271922821629979</v>
      </c>
      <c r="AL146" s="11">
        <f>'OddsRatio_working_3-way'!Z146+'OddsRatio_working_3-way'!AF146</f>
        <v>1.0485752729243383</v>
      </c>
      <c r="AM146" s="11">
        <f>'OddsRatio_working_3-way'!AA146+'OddsRatio_working_3-way'!AG146</f>
        <v>-0.76217724980330659</v>
      </c>
      <c r="AN146" s="11">
        <f>'OddsRatio_working_3-way'!AB146+'OddsRatio_working_3-way'!AH146</f>
        <v>-0.28639802312103213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1.0485752729243383</v>
      </c>
      <c r="AS146" s="11">
        <f>IF(('OddsRatio_working_3-way'!X146=0),IF(Q146&gt;0,-Q146^(1/3),(-Q146)^(1/3)),'OddsRatio_working_3-way'!AM146-'OddsRatio_working_3-way'!R146/3)</f>
        <v>-0.76217724980330659</v>
      </c>
      <c r="AT146" s="11">
        <f>IF(('OddsRatio_working_3-way'!X146=0),IF(Q146&gt;0,-Q146^(1/3),(-Q146)^(1/3)),'OddsRatio_working_3-way'!AN146-'OddsRatio_working_3-way'!R146/3)</f>
        <v>-0.28639802312103213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2.7</v>
      </c>
      <c r="B147" s="4">
        <f>IF('True_Odds_Calculator_3-way'!B148="","",'True_Odds_Calculator_3-way'!B148)</f>
        <v>3.42</v>
      </c>
      <c r="C147" s="4">
        <f>IF('True_Odds_Calculator_3-way'!C148="","",'True_Odds_Calculator_3-way'!C148)</f>
        <v>2.74</v>
      </c>
      <c r="D147" s="9">
        <f t="shared" si="39"/>
        <v>0.36073478581415819</v>
      </c>
      <c r="E147" s="9">
        <f t="shared" si="40"/>
        <v>0.28387602707330312</v>
      </c>
      <c r="F147" s="9">
        <f t="shared" si="41"/>
        <v>0.3553891871125387</v>
      </c>
      <c r="G147" s="9">
        <f t="shared" si="42"/>
        <v>1.0424233427810179</v>
      </c>
      <c r="H147" s="9">
        <f t="shared" si="43"/>
        <v>2.7721196827277303</v>
      </c>
      <c r="I147" s="9">
        <f t="shared" si="44"/>
        <v>3.5226644895300643</v>
      </c>
      <c r="J147" s="9">
        <f t="shared" si="45"/>
        <v>2.8138166164389711</v>
      </c>
      <c r="K147" s="11">
        <f t="shared" si="46"/>
        <v>0.37037037037037035</v>
      </c>
      <c r="L147" s="11">
        <f t="shared" si="47"/>
        <v>0.29239766081871343</v>
      </c>
      <c r="M147" s="11">
        <f t="shared" si="48"/>
        <v>0.36496350364963503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-0.28292615832633761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0.23160993408997846</v>
      </c>
      <c r="Q147" s="11">
        <f>2*'OddsRatio_working_3-way'!K147*'OddsRatio_working_3-way'!L147*'OddsRatio_working_3-way'!M147</f>
        <v>7.9047759075077967E-2</v>
      </c>
      <c r="R147" s="11">
        <f t="shared" si="49"/>
        <v>0</v>
      </c>
      <c r="S147" s="11">
        <f t="shared" si="50"/>
        <v>-0.81862326007633024</v>
      </c>
      <c r="T147" s="11">
        <f t="shared" si="51"/>
        <v>-0.2793936041216144</v>
      </c>
      <c r="U147" s="11">
        <f>'OddsRatio_working_3-way'!S147-'OddsRatio_working_3-way'!R147^2/3</f>
        <v>-0.81862326007633024</v>
      </c>
      <c r="V147" s="11">
        <f>'OddsRatio_working_3-way'!S147*'OddsRatio_working_3-way'!R147/3-2*'OddsRatio_working_3-way'!R147^3/27-'OddsRatio_working_3-way'!T147</f>
        <v>0.2793936041216144</v>
      </c>
      <c r="W147" s="11">
        <f>'OddsRatio_working_3-way'!V147^2+4*'OddsRatio_working_3-way'!U147^3/27</f>
        <v>-3.2126214325292474E-3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0.14254245635651386</v>
      </c>
      <c r="Y147" s="11">
        <f>IF('OddsRatio_working_3-way'!W147&gt;=0,IF('OddsRatio_working_3-way'!V147+SQRT('OddsRatio_working_3-way'!W147)&gt;0,0,PI()),ACOS('OddsRatio_working_3-way'!V147/(2*'OddsRatio_working_3-way'!X147)))</f>
        <v>0.20015162117194119</v>
      </c>
      <c r="Z147" s="11">
        <f>'OddsRatio_working_3-way'!X147^(1/3)*COS('OddsRatio_working_3-way'!Y147/3)</f>
        <v>0.52121167139050895</v>
      </c>
      <c r="AA147" s="11">
        <f>'OddsRatio_working_3-way'!X147^(1/3)*COS(('OddsRatio_working_3-way'!Y147+2*PI())/3)</f>
        <v>-0.29076558078397557</v>
      </c>
      <c r="AB147" s="11">
        <f>'OddsRatio_working_3-way'!X147^(1/3)*COS(('OddsRatio_working_3-way'!Y147+4*PI())/3)</f>
        <v>-0.23044609060653351</v>
      </c>
      <c r="AC147" s="11">
        <f>'OddsRatio_working_3-way'!X147^(1/3)*SIN('OddsRatio_working_3-way'!Y147/3)</f>
        <v>3.482547389132714E-2</v>
      </c>
      <c r="AD147" s="11">
        <f>'OddsRatio_working_3-way'!X147^(1/3)*SIN(('OddsRatio_working_3-way'!Y147+2*PI())/3)</f>
        <v>0.43396981122746409</v>
      </c>
      <c r="AE147" s="11">
        <f>'OddsRatio_working_3-way'!X147^(1/3)*SIN(('OddsRatio_working_3-way'!Y147+4*PI())/3)</f>
        <v>-0.46879528511879126</v>
      </c>
      <c r="AF147" s="11">
        <f>-'OddsRatio_working_3-way'!U147/(3*'OddsRatio_working_3-way'!X147^(1/3))*COS(('OddsRatio_working_3-way'!Y147)/3)</f>
        <v>0.52121167139050895</v>
      </c>
      <c r="AG147" s="11">
        <f>-'OddsRatio_working_3-way'!U147/(3*'OddsRatio_working_3-way'!X147^(1/3))*COS(('OddsRatio_working_3-way'!Y147+2*PI())/3)</f>
        <v>-0.29076558078397557</v>
      </c>
      <c r="AH147" s="11">
        <f>-'OddsRatio_working_3-way'!U147/(3*'OddsRatio_working_3-way'!X147^(1/3))*COS(('OddsRatio_working_3-way'!Y147+4*PI())/3)</f>
        <v>-0.23044609060653351</v>
      </c>
      <c r="AI147" s="11">
        <f>'OddsRatio_working_3-way'!U147/(3*'OddsRatio_working_3-way'!X147^(1/3))*SIN(('OddsRatio_working_3-way'!Y147)/3)</f>
        <v>-3.482547389132714E-2</v>
      </c>
      <c r="AJ147" s="11">
        <f>'OddsRatio_working_3-way'!U147/(3*'OddsRatio_working_3-way'!X147^(1/3))*SIN(('OddsRatio_working_3-way'!Y147+2*PI())/3)</f>
        <v>-0.43396981122746409</v>
      </c>
      <c r="AK147" s="11">
        <f>'OddsRatio_working_3-way'!U147/(3*'OddsRatio_working_3-way'!X147^(1/3))*SIN(('OddsRatio_working_3-way'!Y147+4*PI())/3)</f>
        <v>0.46879528511879126</v>
      </c>
      <c r="AL147" s="11">
        <f>'OddsRatio_working_3-way'!Z147+'OddsRatio_working_3-way'!AF147</f>
        <v>1.0424233427810179</v>
      </c>
      <c r="AM147" s="11">
        <f>'OddsRatio_working_3-way'!AA147+'OddsRatio_working_3-way'!AG147</f>
        <v>-0.58153116156795115</v>
      </c>
      <c r="AN147" s="11">
        <f>'OddsRatio_working_3-way'!AB147+'OddsRatio_working_3-way'!AH147</f>
        <v>-0.46089218121306702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1.0424233427810179</v>
      </c>
      <c r="AS147" s="11">
        <f>IF(('OddsRatio_working_3-way'!X147=0),IF(Q147&gt;0,-Q147^(1/3),(-Q147)^(1/3)),'OddsRatio_working_3-way'!AM147-'OddsRatio_working_3-way'!R147/3)</f>
        <v>-0.58153116156795115</v>
      </c>
      <c r="AT147" s="11">
        <f>IF(('OddsRatio_working_3-way'!X147=0),IF(Q147&gt;0,-Q147^(1/3),(-Q147)^(1/3)),'OddsRatio_working_3-way'!AN147-'OddsRatio_working_3-way'!R147/3)</f>
        <v>-0.46089218121306702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2.15</v>
      </c>
      <c r="B148" s="4">
        <f>IF('True_Odds_Calculator_3-way'!B149="","",'True_Odds_Calculator_3-way'!B149)</f>
        <v>3.23</v>
      </c>
      <c r="C148" s="4">
        <f>IF('True_Odds_Calculator_3-way'!C149="","",'True_Odds_Calculator_3-way'!C149)</f>
        <v>4.03</v>
      </c>
      <c r="D148" s="9">
        <f t="shared" si="39"/>
        <v>0.45632228701233657</v>
      </c>
      <c r="E148" s="9">
        <f t="shared" si="40"/>
        <v>0.30208330044575871</v>
      </c>
      <c r="F148" s="9">
        <f t="shared" si="41"/>
        <v>0.24159441254190503</v>
      </c>
      <c r="G148" s="9">
        <f t="shared" si="42"/>
        <v>1.0360292322784219</v>
      </c>
      <c r="H148" s="9">
        <f t="shared" si="43"/>
        <v>2.1914336171201851</v>
      </c>
      <c r="I148" s="9">
        <f t="shared" si="44"/>
        <v>3.310345187980881</v>
      </c>
      <c r="J148" s="9">
        <f t="shared" si="45"/>
        <v>4.1391685738036186</v>
      </c>
      <c r="K148" s="11">
        <f t="shared" si="46"/>
        <v>0.46511627906976744</v>
      </c>
      <c r="L148" s="11">
        <f t="shared" si="47"/>
        <v>0.30959752321981426</v>
      </c>
      <c r="M148" s="11">
        <f t="shared" si="48"/>
        <v>0.24813895781637715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-0.27765103933759117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0.22904035130001837</v>
      </c>
      <c r="Q148" s="11">
        <f>2*'OddsRatio_working_3-way'!K148*'OddsRatio_working_3-way'!L148*'OddsRatio_working_3-way'!M148</f>
        <v>7.1463448143531477E-2</v>
      </c>
      <c r="R148" s="11">
        <f t="shared" si="49"/>
        <v>0</v>
      </c>
      <c r="S148" s="11">
        <f t="shared" si="50"/>
        <v>-0.82492164209596963</v>
      </c>
      <c r="T148" s="11">
        <f t="shared" si="51"/>
        <v>-0.25738584776785328</v>
      </c>
      <c r="U148" s="11">
        <f>'OddsRatio_working_3-way'!S148-'OddsRatio_working_3-way'!R148^2/3</f>
        <v>-0.82492164209596963</v>
      </c>
      <c r="V148" s="11">
        <f>'OddsRatio_working_3-way'!S148*'OddsRatio_working_3-way'!R148/3-2*'OddsRatio_working_3-way'!R148^3/27-'OddsRatio_working_3-way'!T148</f>
        <v>0.25738584776785328</v>
      </c>
      <c r="W148" s="11">
        <f>'OddsRatio_working_3-way'!V148^2+4*'OddsRatio_working_3-way'!U148^3/27</f>
        <v>-1.6916324354102077E-2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0.14419067149548773</v>
      </c>
      <c r="Y148" s="11">
        <f>IF('OddsRatio_working_3-way'!W148&gt;=0,IF('OddsRatio_working_3-way'!V148+SQRT('OddsRatio_working_3-way'!W148)&gt;0,0,PI()),ACOS('OddsRatio_working_3-way'!V148/(2*'OddsRatio_working_3-way'!X148)))</f>
        <v>0.4678962612299622</v>
      </c>
      <c r="Z148" s="11">
        <f>'OddsRatio_working_3-way'!X148^(1/3)*COS('OddsRatio_working_3-way'!Y148/3)</f>
        <v>0.51801461613921096</v>
      </c>
      <c r="AA148" s="11">
        <f>'OddsRatio_working_3-way'!X148^(1/3)*COS(('OddsRatio_working_3-way'!Y148+2*PI())/3)</f>
        <v>-0.32954845651221154</v>
      </c>
      <c r="AB148" s="11">
        <f>'OddsRatio_working_3-way'!X148^(1/3)*COS(('OddsRatio_working_3-way'!Y148+4*PI())/3)</f>
        <v>-0.18846615962699936</v>
      </c>
      <c r="AC148" s="11">
        <f>'OddsRatio_working_3-way'!X148^(1/3)*SIN('OddsRatio_working_3-way'!Y148/3)</f>
        <v>8.1453902084568E-2</v>
      </c>
      <c r="AD148" s="11">
        <f>'OddsRatio_working_3-way'!X148^(1/3)*SIN(('OddsRatio_working_3-way'!Y148+2*PI())/3)</f>
        <v>0.40788686606591729</v>
      </c>
      <c r="AE148" s="11">
        <f>'OddsRatio_working_3-way'!X148^(1/3)*SIN(('OddsRatio_working_3-way'!Y148+4*PI())/3)</f>
        <v>-0.48934076815048522</v>
      </c>
      <c r="AF148" s="11">
        <f>-'OddsRatio_working_3-way'!U148/(3*'OddsRatio_working_3-way'!X148^(1/3))*COS(('OddsRatio_working_3-way'!Y148)/3)</f>
        <v>0.51801461613921096</v>
      </c>
      <c r="AG148" s="11">
        <f>-'OddsRatio_working_3-way'!U148/(3*'OddsRatio_working_3-way'!X148^(1/3))*COS(('OddsRatio_working_3-way'!Y148+2*PI())/3)</f>
        <v>-0.32954845651221154</v>
      </c>
      <c r="AH148" s="11">
        <f>-'OddsRatio_working_3-way'!U148/(3*'OddsRatio_working_3-way'!X148^(1/3))*COS(('OddsRatio_working_3-way'!Y148+4*PI())/3)</f>
        <v>-0.18846615962699936</v>
      </c>
      <c r="AI148" s="11">
        <f>'OddsRatio_working_3-way'!U148/(3*'OddsRatio_working_3-way'!X148^(1/3))*SIN(('OddsRatio_working_3-way'!Y148)/3)</f>
        <v>-8.1453902084568E-2</v>
      </c>
      <c r="AJ148" s="11">
        <f>'OddsRatio_working_3-way'!U148/(3*'OddsRatio_working_3-way'!X148^(1/3))*SIN(('OddsRatio_working_3-way'!Y148+2*PI())/3)</f>
        <v>-0.40788686606591729</v>
      </c>
      <c r="AK148" s="11">
        <f>'OddsRatio_working_3-way'!U148/(3*'OddsRatio_working_3-way'!X148^(1/3))*SIN(('OddsRatio_working_3-way'!Y148+4*PI())/3)</f>
        <v>0.48934076815048522</v>
      </c>
      <c r="AL148" s="11">
        <f>'OddsRatio_working_3-way'!Z148+'OddsRatio_working_3-way'!AF148</f>
        <v>1.0360292322784219</v>
      </c>
      <c r="AM148" s="11">
        <f>'OddsRatio_working_3-way'!AA148+'OddsRatio_working_3-way'!AG148</f>
        <v>-0.65909691302442308</v>
      </c>
      <c r="AN148" s="11">
        <f>'OddsRatio_working_3-way'!AB148+'OddsRatio_working_3-way'!AH148</f>
        <v>-0.37693231925399873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1.0360292322784219</v>
      </c>
      <c r="AS148" s="11">
        <f>IF(('OddsRatio_working_3-way'!X148=0),IF(Q148&gt;0,-Q148^(1/3),(-Q148)^(1/3)),'OddsRatio_working_3-way'!AM148-'OddsRatio_working_3-way'!R148/3)</f>
        <v>-0.65909691302442308</v>
      </c>
      <c r="AT148" s="11">
        <f>IF(('OddsRatio_working_3-way'!X148=0),IF(Q148&gt;0,-Q148^(1/3),(-Q148)^(1/3)),'OddsRatio_working_3-way'!AN148-'OddsRatio_working_3-way'!R148/3)</f>
        <v>-0.37693231925399873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1.44</v>
      </c>
      <c r="B149" s="4">
        <f>IF('True_Odds_Calculator_3-way'!B150="","",'True_Odds_Calculator_3-way'!B150)</f>
        <v>4.55</v>
      </c>
      <c r="C149" s="4">
        <f>IF('True_Odds_Calculator_3-way'!C150="","",'True_Odds_Calculator_3-way'!C150)</f>
        <v>8.9499999999999993</v>
      </c>
      <c r="D149" s="9">
        <f t="shared" si="39"/>
        <v>0.68286201223598297</v>
      </c>
      <c r="E149" s="9">
        <f t="shared" si="40"/>
        <v>0.21065657024365542</v>
      </c>
      <c r="F149" s="9">
        <f t="shared" si="41"/>
        <v>0.10648141752036148</v>
      </c>
      <c r="G149" s="9">
        <f t="shared" si="42"/>
        <v>1.0555106904380658</v>
      </c>
      <c r="H149" s="9">
        <f t="shared" si="43"/>
        <v>1.4644247037927491</v>
      </c>
      <c r="I149" s="9">
        <f t="shared" si="44"/>
        <v>4.7470629510551339</v>
      </c>
      <c r="J149" s="9">
        <f t="shared" si="45"/>
        <v>9.3913099889826217</v>
      </c>
      <c r="K149" s="11">
        <f t="shared" si="46"/>
        <v>0.69444444444444442</v>
      </c>
      <c r="L149" s="11">
        <f t="shared" si="47"/>
        <v>0.21978021978021978</v>
      </c>
      <c r="M149" s="11">
        <f t="shared" si="48"/>
        <v>0.111731843575419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-0.21176356232222149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0.20361389076472877</v>
      </c>
      <c r="Q149" s="11">
        <f>2*'OddsRatio_working_3-way'!K149*'OddsRatio_working_3-way'!L149*'OddsRatio_working_3-way'!M149</f>
        <v>3.4106179357576004E-2</v>
      </c>
      <c r="R149" s="11">
        <f t="shared" si="49"/>
        <v>0</v>
      </c>
      <c r="S149" s="11">
        <f t="shared" si="50"/>
        <v>-0.96151523204406575</v>
      </c>
      <c r="T149" s="11">
        <f t="shared" si="51"/>
        <v>-0.16105782781307632</v>
      </c>
      <c r="U149" s="11">
        <f>'OddsRatio_working_3-way'!S149-'OddsRatio_working_3-way'!R149^2/3</f>
        <v>-0.96151523204406575</v>
      </c>
      <c r="V149" s="11">
        <f>'OddsRatio_working_3-way'!S149*'OddsRatio_working_3-way'!R149/3-2*'OddsRatio_working_3-way'!R149^3/27-'OddsRatio_working_3-way'!T149</f>
        <v>0.16105782781307632</v>
      </c>
      <c r="W149" s="11">
        <f>'OddsRatio_working_3-way'!V149^2+4*'OddsRatio_working_3-way'!U149^3/27</f>
        <v>-0.10575399525677959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0.18144807739174734</v>
      </c>
      <c r="Y149" s="11">
        <f>IF('OddsRatio_working_3-way'!W149&gt;=0,IF('OddsRatio_working_3-way'!V149+SQRT('OddsRatio_working_3-way'!W149)&gt;0,0,PI()),ACOS('OddsRatio_working_3-way'!V149/(2*'OddsRatio_working_3-way'!X149)))</f>
        <v>1.1109477266023435</v>
      </c>
      <c r="Z149" s="11">
        <f>'OddsRatio_working_3-way'!X149^(1/3)*COS('OddsRatio_working_3-way'!Y149/3)</f>
        <v>0.527755345219033</v>
      </c>
      <c r="AA149" s="11">
        <f>'OddsRatio_working_3-way'!X149^(1/3)*COS(('OddsRatio_working_3-way'!Y149+2*PI())/3)</f>
        <v>-0.44131647813291652</v>
      </c>
      <c r="AB149" s="11">
        <f>'OddsRatio_working_3-way'!X149^(1/3)*COS(('OddsRatio_working_3-way'!Y149+4*PI())/3)</f>
        <v>-8.6438867086116353E-2</v>
      </c>
      <c r="AC149" s="11">
        <f>'OddsRatio_working_3-way'!X149^(1/3)*SIN('OddsRatio_working_3-way'!Y149/3)</f>
        <v>0.2048886842672413</v>
      </c>
      <c r="AD149" s="11">
        <f>'OddsRatio_working_3-way'!X149^(1/3)*SIN(('OddsRatio_working_3-way'!Y149+2*PI())/3)</f>
        <v>0.35460519380908823</v>
      </c>
      <c r="AE149" s="11">
        <f>'OddsRatio_working_3-way'!X149^(1/3)*SIN(('OddsRatio_working_3-way'!Y149+4*PI())/3)</f>
        <v>-0.55949387807632955</v>
      </c>
      <c r="AF149" s="11">
        <f>-'OddsRatio_working_3-way'!U149/(3*'OddsRatio_working_3-way'!X149^(1/3))*COS(('OddsRatio_working_3-way'!Y149)/3)</f>
        <v>0.52775534521903289</v>
      </c>
      <c r="AG149" s="11">
        <f>-'OddsRatio_working_3-way'!U149/(3*'OddsRatio_working_3-way'!X149^(1/3))*COS(('OddsRatio_working_3-way'!Y149+2*PI())/3)</f>
        <v>-0.44131647813291647</v>
      </c>
      <c r="AH149" s="11">
        <f>-'OddsRatio_working_3-way'!U149/(3*'OddsRatio_working_3-way'!X149^(1/3))*COS(('OddsRatio_working_3-way'!Y149+4*PI())/3)</f>
        <v>-8.6438867086116339E-2</v>
      </c>
      <c r="AI149" s="11">
        <f>'OddsRatio_working_3-way'!U149/(3*'OddsRatio_working_3-way'!X149^(1/3))*SIN(('OddsRatio_working_3-way'!Y149)/3)</f>
        <v>-0.20488868426724127</v>
      </c>
      <c r="AJ149" s="11">
        <f>'OddsRatio_working_3-way'!U149/(3*'OddsRatio_working_3-way'!X149^(1/3))*SIN(('OddsRatio_working_3-way'!Y149+2*PI())/3)</f>
        <v>-0.35460519380908817</v>
      </c>
      <c r="AK149" s="11">
        <f>'OddsRatio_working_3-way'!U149/(3*'OddsRatio_working_3-way'!X149^(1/3))*SIN(('OddsRatio_working_3-way'!Y149+4*PI())/3)</f>
        <v>0.55949387807632944</v>
      </c>
      <c r="AL149" s="11">
        <f>'OddsRatio_working_3-way'!Z149+'OddsRatio_working_3-way'!AF149</f>
        <v>1.0555106904380658</v>
      </c>
      <c r="AM149" s="11">
        <f>'OddsRatio_working_3-way'!AA149+'OddsRatio_working_3-way'!AG149</f>
        <v>-0.88263295626583305</v>
      </c>
      <c r="AN149" s="11">
        <f>'OddsRatio_working_3-way'!AB149+'OddsRatio_working_3-way'!AH149</f>
        <v>-0.17287773417223268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1.0555106904380658</v>
      </c>
      <c r="AS149" s="11">
        <f>IF(('OddsRatio_working_3-way'!X149=0),IF(Q149&gt;0,-Q149^(1/3),(-Q149)^(1/3)),'OddsRatio_working_3-way'!AM149-'OddsRatio_working_3-way'!R149/3)</f>
        <v>-0.88263295626583305</v>
      </c>
      <c r="AT149" s="11">
        <f>IF(('OddsRatio_working_3-way'!X149=0),IF(Q149&gt;0,-Q149^(1/3),(-Q149)^(1/3)),'OddsRatio_working_3-way'!AN149-'OddsRatio_working_3-way'!R149/3)</f>
        <v>-0.17287773417223268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3.1</v>
      </c>
      <c r="B150" s="4">
        <f>IF('True_Odds_Calculator_3-way'!B151="","",'True_Odds_Calculator_3-way'!B151)</f>
        <v>3.14</v>
      </c>
      <c r="C150" s="4">
        <f>IF('True_Odds_Calculator_3-way'!C151="","",'True_Odds_Calculator_3-way'!C151)</f>
        <v>2.62</v>
      </c>
      <c r="D150" s="9">
        <f t="shared" si="39"/>
        <v>0.31518894741164732</v>
      </c>
      <c r="E150" s="9">
        <f t="shared" si="40"/>
        <v>0.3111305542243939</v>
      </c>
      <c r="F150" s="9">
        <f t="shared" si="41"/>
        <v>0.37368049836395878</v>
      </c>
      <c r="G150" s="9">
        <f t="shared" si="42"/>
        <v>1.0346190877266097</v>
      </c>
      <c r="H150" s="9">
        <f t="shared" si="43"/>
        <v>3.1727000842258803</v>
      </c>
      <c r="I150" s="9">
        <f t="shared" si="44"/>
        <v>3.2140848477349446</v>
      </c>
      <c r="J150" s="9">
        <f t="shared" si="45"/>
        <v>2.6760829221171081</v>
      </c>
      <c r="K150" s="11">
        <f t="shared" si="46"/>
        <v>0.32258064516129031</v>
      </c>
      <c r="L150" s="11">
        <f t="shared" si="47"/>
        <v>0.31847133757961782</v>
      </c>
      <c r="M150" s="11">
        <f t="shared" si="48"/>
        <v>0.38167938931297707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-0.28546669657155122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0.22977616821183949</v>
      </c>
      <c r="Q150" s="11">
        <f>2*'OddsRatio_working_3-way'!K150*'OddsRatio_working_3-way'!L150*'OddsRatio_working_3-way'!M150</f>
        <v>7.842190041359709E-2</v>
      </c>
      <c r="R150" s="11">
        <f t="shared" si="49"/>
        <v>0</v>
      </c>
      <c r="S150" s="11">
        <f t="shared" si="50"/>
        <v>-0.80491409671056646</v>
      </c>
      <c r="T150" s="11">
        <f t="shared" si="51"/>
        <v>-0.27471470877493731</v>
      </c>
      <c r="U150" s="11">
        <f>'OddsRatio_working_3-way'!S150-'OddsRatio_working_3-way'!R150^2/3</f>
        <v>-0.80491409671056646</v>
      </c>
      <c r="V150" s="11">
        <f>'OddsRatio_working_3-way'!S150*'OddsRatio_working_3-way'!R150/3-2*'OddsRatio_working_3-way'!R150^3/27-'OddsRatio_working_3-way'!T150</f>
        <v>0.27471470877493731</v>
      </c>
      <c r="W150" s="11">
        <f>'OddsRatio_working_3-way'!V150^2+4*'OddsRatio_working_3-way'!U150^3/27</f>
        <v>-1.7900718024275314E-3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0.13897683531773034</v>
      </c>
      <c r="Y150" s="11">
        <f>IF('OddsRatio_working_3-way'!W150&gt;=0,IF('OddsRatio_working_3-way'!V150+SQRT('OddsRatio_working_3-way'!W150)&gt;0,0,PI()),ACOS('OddsRatio_working_3-way'!V150/(2*'OddsRatio_working_3-way'!X150)))</f>
        <v>0.15281090362529981</v>
      </c>
      <c r="Z150" s="11">
        <f>'OddsRatio_working_3-way'!X150^(1/3)*COS('OddsRatio_working_3-way'!Y150/3)</f>
        <v>0.51730954386330497</v>
      </c>
      <c r="AA150" s="11">
        <f>'OddsRatio_working_3-way'!X150^(1/3)*COS(('OddsRatio_working_3-way'!Y150+2*PI())/3)</f>
        <v>-0.28149445337855833</v>
      </c>
      <c r="AB150" s="11">
        <f>'OddsRatio_working_3-way'!X150^(1/3)*COS(('OddsRatio_working_3-way'!Y150+4*PI())/3)</f>
        <v>-0.23581509048474678</v>
      </c>
      <c r="AC150" s="11">
        <f>'OddsRatio_working_3-way'!X150^(1/3)*SIN('OddsRatio_working_3-way'!Y150/3)</f>
        <v>2.6372992463152785E-2</v>
      </c>
      <c r="AD150" s="11">
        <f>'OddsRatio_working_3-way'!X150^(1/3)*SIN(('OddsRatio_working_3-way'!Y150+2*PI())/3)</f>
        <v>0.43481671037418607</v>
      </c>
      <c r="AE150" s="11">
        <f>'OddsRatio_working_3-way'!X150^(1/3)*SIN(('OddsRatio_working_3-way'!Y150+4*PI())/3)</f>
        <v>-0.46118970283733879</v>
      </c>
      <c r="AF150" s="11">
        <f>-'OddsRatio_working_3-way'!U150/(3*'OddsRatio_working_3-way'!X150^(1/3))*COS(('OddsRatio_working_3-way'!Y150)/3)</f>
        <v>0.51730954386330485</v>
      </c>
      <c r="AG150" s="11">
        <f>-'OddsRatio_working_3-way'!U150/(3*'OddsRatio_working_3-way'!X150^(1/3))*COS(('OddsRatio_working_3-way'!Y150+2*PI())/3)</f>
        <v>-0.28149445337855827</v>
      </c>
      <c r="AH150" s="11">
        <f>-'OddsRatio_working_3-way'!U150/(3*'OddsRatio_working_3-way'!X150^(1/3))*COS(('OddsRatio_working_3-way'!Y150+4*PI())/3)</f>
        <v>-0.23581509048474672</v>
      </c>
      <c r="AI150" s="11">
        <f>'OddsRatio_working_3-way'!U150/(3*'OddsRatio_working_3-way'!X150^(1/3))*SIN(('OddsRatio_working_3-way'!Y150)/3)</f>
        <v>-2.6372992463152778E-2</v>
      </c>
      <c r="AJ150" s="11">
        <f>'OddsRatio_working_3-way'!U150/(3*'OddsRatio_working_3-way'!X150^(1/3))*SIN(('OddsRatio_working_3-way'!Y150+2*PI())/3)</f>
        <v>-0.43481671037418596</v>
      </c>
      <c r="AK150" s="11">
        <f>'OddsRatio_working_3-way'!U150/(3*'OddsRatio_working_3-way'!X150^(1/3))*SIN(('OddsRatio_working_3-way'!Y150+4*PI())/3)</f>
        <v>0.46118970283733873</v>
      </c>
      <c r="AL150" s="11">
        <f>'OddsRatio_working_3-way'!Z150+'OddsRatio_working_3-way'!AF150</f>
        <v>1.0346190877266097</v>
      </c>
      <c r="AM150" s="11">
        <f>'OddsRatio_working_3-way'!AA150+'OddsRatio_working_3-way'!AG150</f>
        <v>-0.56298890675711655</v>
      </c>
      <c r="AN150" s="11">
        <f>'OddsRatio_working_3-way'!AB150+'OddsRatio_working_3-way'!AH150</f>
        <v>-0.4716301809694935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1.0346190877266097</v>
      </c>
      <c r="AS150" s="11">
        <f>IF(('OddsRatio_working_3-way'!X150=0),IF(Q150&gt;0,-Q150^(1/3),(-Q150)^(1/3)),'OddsRatio_working_3-way'!AM150-'OddsRatio_working_3-way'!R150/3)</f>
        <v>-0.56298890675711655</v>
      </c>
      <c r="AT150" s="11">
        <f>IF(('OddsRatio_working_3-way'!X150=0),IF(Q150&gt;0,-Q150^(1/3),(-Q150)^(1/3)),'OddsRatio_working_3-way'!AN150-'OddsRatio_working_3-way'!R150/3)</f>
        <v>-0.4716301809694935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2.09</v>
      </c>
      <c r="B151" s="4">
        <f>IF('True_Odds_Calculator_3-way'!B152="","",'True_Odds_Calculator_3-way'!B152)</f>
        <v>3.35</v>
      </c>
      <c r="C151" s="4">
        <f>IF('True_Odds_Calculator_3-way'!C152="","",'True_Odds_Calculator_3-way'!C152)</f>
        <v>4.07</v>
      </c>
      <c r="D151" s="9">
        <f t="shared" si="39"/>
        <v>0.46964701882733978</v>
      </c>
      <c r="E151" s="9">
        <f t="shared" si="40"/>
        <v>0.2911513022826217</v>
      </c>
      <c r="F151" s="9">
        <f t="shared" si="41"/>
        <v>0.2392016788900386</v>
      </c>
      <c r="G151" s="9">
        <f t="shared" si="42"/>
        <v>1.0360171544646626</v>
      </c>
      <c r="H151" s="9">
        <f t="shared" si="43"/>
        <v>2.1292586983664816</v>
      </c>
      <c r="I151" s="9">
        <f t="shared" si="44"/>
        <v>3.434640312991958</v>
      </c>
      <c r="J151" s="9">
        <f t="shared" si="45"/>
        <v>4.1805726642065153</v>
      </c>
      <c r="K151" s="11">
        <f t="shared" si="46"/>
        <v>0.47846889952153115</v>
      </c>
      <c r="L151" s="11">
        <f t="shared" si="47"/>
        <v>0.29850746268656714</v>
      </c>
      <c r="M151" s="11">
        <f t="shared" si="48"/>
        <v>0.24570024570024568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-0.27596069708474191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0.22845227444241939</v>
      </c>
      <c r="Q151" s="11">
        <f>2*'OddsRatio_working_3-way'!K151*'OddsRatio_working_3-way'!L151*'OddsRatio_working_3-way'!M151</f>
        <v>7.018503055066648E-2</v>
      </c>
      <c r="R151" s="11">
        <f t="shared" si="49"/>
        <v>0</v>
      </c>
      <c r="S151" s="11">
        <f t="shared" si="50"/>
        <v>-0.82784351850026794</v>
      </c>
      <c r="T151" s="11">
        <f t="shared" si="51"/>
        <v>-0.25432980599086574</v>
      </c>
      <c r="U151" s="11">
        <f>'OddsRatio_working_3-way'!S151-'OddsRatio_working_3-way'!R151^2/3</f>
        <v>-0.82784351850026794</v>
      </c>
      <c r="V151" s="11">
        <f>'OddsRatio_working_3-way'!S151*'OddsRatio_working_3-way'!R151/3-2*'OddsRatio_working_3-way'!R151^3/27-'OddsRatio_working_3-way'!T151</f>
        <v>0.25432980599086574</v>
      </c>
      <c r="W151" s="11">
        <f>'OddsRatio_working_3-way'!V151^2+4*'OddsRatio_working_3-way'!U151^3/27</f>
        <v>-1.9366982256203771E-2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0.14495743553846693</v>
      </c>
      <c r="Y151" s="11">
        <f>IF('OddsRatio_working_3-way'!W151&gt;=0,IF('OddsRatio_working_3-way'!V151+SQRT('OddsRatio_working_3-way'!W151)&gt;0,0,PI()),ACOS('OddsRatio_working_3-way'!V151/(2*'OddsRatio_working_3-way'!X151)))</f>
        <v>0.50067896181092775</v>
      </c>
      <c r="Z151" s="11">
        <f>'OddsRatio_working_3-way'!X151^(1/3)*COS('OddsRatio_working_3-way'!Y151/3)</f>
        <v>0.51800857723233129</v>
      </c>
      <c r="AA151" s="11">
        <f>'OddsRatio_working_3-way'!X151^(1/3)*COS(('OddsRatio_working_3-way'!Y151+2*PI())/3)</f>
        <v>-0.33457687002218106</v>
      </c>
      <c r="AB151" s="11">
        <f>'OddsRatio_working_3-way'!X151^(1/3)*COS(('OddsRatio_working_3-way'!Y151+4*PI())/3)</f>
        <v>-0.18343170721015017</v>
      </c>
      <c r="AC151" s="11">
        <f>'OddsRatio_working_3-way'!X151^(1/3)*SIN('OddsRatio_working_3-way'!Y151/3)</f>
        <v>8.7263700436235866E-2</v>
      </c>
      <c r="AD151" s="11">
        <f>'OddsRatio_working_3-way'!X151^(1/3)*SIN(('OddsRatio_working_3-way'!Y151+2*PI())/3)</f>
        <v>0.40497673704331444</v>
      </c>
      <c r="AE151" s="11">
        <f>'OddsRatio_working_3-way'!X151^(1/3)*SIN(('OddsRatio_working_3-way'!Y151+4*PI())/3)</f>
        <v>-0.49224043747955032</v>
      </c>
      <c r="AF151" s="11">
        <f>-'OddsRatio_working_3-way'!U151/(3*'OddsRatio_working_3-way'!X151^(1/3))*COS(('OddsRatio_working_3-way'!Y151)/3)</f>
        <v>0.51800857723233129</v>
      </c>
      <c r="AG151" s="11">
        <f>-'OddsRatio_working_3-way'!U151/(3*'OddsRatio_working_3-way'!X151^(1/3))*COS(('OddsRatio_working_3-way'!Y151+2*PI())/3)</f>
        <v>-0.33457687002218106</v>
      </c>
      <c r="AH151" s="11">
        <f>-'OddsRatio_working_3-way'!U151/(3*'OddsRatio_working_3-way'!X151^(1/3))*COS(('OddsRatio_working_3-way'!Y151+4*PI())/3)</f>
        <v>-0.18343170721015017</v>
      </c>
      <c r="AI151" s="11">
        <f>'OddsRatio_working_3-way'!U151/(3*'OddsRatio_working_3-way'!X151^(1/3))*SIN(('OddsRatio_working_3-way'!Y151)/3)</f>
        <v>-8.7263700436235866E-2</v>
      </c>
      <c r="AJ151" s="11">
        <f>'OddsRatio_working_3-way'!U151/(3*'OddsRatio_working_3-way'!X151^(1/3))*SIN(('OddsRatio_working_3-way'!Y151+2*PI())/3)</f>
        <v>-0.40497673704331444</v>
      </c>
      <c r="AK151" s="11">
        <f>'OddsRatio_working_3-way'!U151/(3*'OddsRatio_working_3-way'!X151^(1/3))*SIN(('OddsRatio_working_3-way'!Y151+4*PI())/3)</f>
        <v>0.49224043747955032</v>
      </c>
      <c r="AL151" s="11">
        <f>'OddsRatio_working_3-way'!Z151+'OddsRatio_working_3-way'!AF151</f>
        <v>1.0360171544646626</v>
      </c>
      <c r="AM151" s="11">
        <f>'OddsRatio_working_3-way'!AA151+'OddsRatio_working_3-way'!AG151</f>
        <v>-0.66915374004436212</v>
      </c>
      <c r="AN151" s="11">
        <f>'OddsRatio_working_3-way'!AB151+'OddsRatio_working_3-way'!AH151</f>
        <v>-0.36686341442030035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1.0360171544646626</v>
      </c>
      <c r="AS151" s="11">
        <f>IF(('OddsRatio_working_3-way'!X151=0),IF(Q151&gt;0,-Q151^(1/3),(-Q151)^(1/3)),'OddsRatio_working_3-way'!AM151-'OddsRatio_working_3-way'!R151/3)</f>
        <v>-0.66915374004436212</v>
      </c>
      <c r="AT151" s="11">
        <f>IF(('OddsRatio_working_3-way'!X151=0),IF(Q151&gt;0,-Q151^(1/3),(-Q151)^(1/3)),'OddsRatio_working_3-way'!AN151-'OddsRatio_working_3-way'!R151/3)</f>
        <v>-0.36686341442030035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1.96</v>
      </c>
      <c r="B152" s="4">
        <f>IF('True_Odds_Calculator_3-way'!B153="","",'True_Odds_Calculator_3-way'!B153)</f>
        <v>3.75</v>
      </c>
      <c r="C152" s="4">
        <f>IF('True_Odds_Calculator_3-way'!C153="","",'True_Odds_Calculator_3-way'!C153)</f>
        <v>4.07</v>
      </c>
      <c r="D152" s="9">
        <f t="shared" si="39"/>
        <v>0.50121306847951097</v>
      </c>
      <c r="E152" s="9">
        <f t="shared" si="40"/>
        <v>0.25969188073466781</v>
      </c>
      <c r="F152" s="9">
        <f t="shared" si="41"/>
        <v>0.23909505078582122</v>
      </c>
      <c r="G152" s="9">
        <f t="shared" si="42"/>
        <v>1.0366244477822955</v>
      </c>
      <c r="H152" s="9">
        <f t="shared" si="43"/>
        <v>1.9951594698710033</v>
      </c>
      <c r="I152" s="9">
        <f t="shared" si="44"/>
        <v>3.8507172314013132</v>
      </c>
      <c r="J152" s="9">
        <f t="shared" si="45"/>
        <v>4.1824370546916478</v>
      </c>
      <c r="K152" s="11">
        <f t="shared" si="46"/>
        <v>0.51020408163265307</v>
      </c>
      <c r="L152" s="11">
        <f t="shared" si="47"/>
        <v>0.26666666666666666</v>
      </c>
      <c r="M152" s="11">
        <f t="shared" si="48"/>
        <v>0.24570024570024568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-0.27093215664644232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0.22664594093165524</v>
      </c>
      <c r="Q152" s="11">
        <f>2*'OddsRatio_working_3-way'!K152*'OddsRatio_working_3-way'!L152*'OddsRatio_working_3-way'!M152</f>
        <v>6.6857209714352578E-2</v>
      </c>
      <c r="R152" s="11">
        <f t="shared" si="49"/>
        <v>0</v>
      </c>
      <c r="S152" s="11">
        <f t="shared" si="50"/>
        <v>-0.83654130885401268</v>
      </c>
      <c r="T152" s="11">
        <f t="shared" si="51"/>
        <v>-0.24676734774454651</v>
      </c>
      <c r="U152" s="11">
        <f>'OddsRatio_working_3-way'!S152-'OddsRatio_working_3-way'!R152^2/3</f>
        <v>-0.83654130885401268</v>
      </c>
      <c r="V152" s="11">
        <f>'OddsRatio_working_3-way'!S152*'OddsRatio_working_3-way'!R152/3-2*'OddsRatio_working_3-way'!R152^3/27-'OddsRatio_working_3-way'!T152</f>
        <v>0.24676734774454651</v>
      </c>
      <c r="W152" s="11">
        <f>'OddsRatio_working_3-way'!V152^2+4*'OddsRatio_working_3-way'!U152^3/27</f>
        <v>-2.5833690430740526E-2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0.14724793236546521</v>
      </c>
      <c r="Y152" s="11">
        <f>IF('OddsRatio_working_3-way'!W152&gt;=0,IF('OddsRatio_working_3-way'!V152+SQRT('OddsRatio_working_3-way'!W152)&gt;0,0,PI()),ACOS('OddsRatio_working_3-way'!V152/(2*'OddsRatio_working_3-way'!X152)))</f>
        <v>0.57731431218592</v>
      </c>
      <c r="Z152" s="11">
        <f>'OddsRatio_working_3-way'!X152^(1/3)*COS('OddsRatio_working_3-way'!Y152/3)</f>
        <v>0.51831222389114773</v>
      </c>
      <c r="AA152" s="11">
        <f>'OddsRatio_working_3-way'!X152^(1/3)*COS(('OddsRatio_working_3-way'!Y152+2*PI())/3)</f>
        <v>-0.3466184246137321</v>
      </c>
      <c r="AB152" s="11">
        <f>'OddsRatio_working_3-way'!X152^(1/3)*COS(('OddsRatio_working_3-way'!Y152+4*PI())/3)</f>
        <v>-0.17169379927741579</v>
      </c>
      <c r="AC152" s="11">
        <f>'OddsRatio_working_3-way'!X152^(1/3)*SIN('OddsRatio_working_3-way'!Y152/3)</f>
        <v>0.10099277952581683</v>
      </c>
      <c r="AD152" s="11">
        <f>'OddsRatio_working_3-way'!X152^(1/3)*SIN(('OddsRatio_working_3-way'!Y152+2*PI())/3)</f>
        <v>0.39837516321883332</v>
      </c>
      <c r="AE152" s="11">
        <f>'OddsRatio_working_3-way'!X152^(1/3)*SIN(('OddsRatio_working_3-way'!Y152+4*PI())/3)</f>
        <v>-0.49936794274465002</v>
      </c>
      <c r="AF152" s="11">
        <f>-'OddsRatio_working_3-way'!U152/(3*'OddsRatio_working_3-way'!X152^(1/3))*COS(('OddsRatio_working_3-way'!Y152)/3)</f>
        <v>0.51831222389114773</v>
      </c>
      <c r="AG152" s="11">
        <f>-'OddsRatio_working_3-way'!U152/(3*'OddsRatio_working_3-way'!X152^(1/3))*COS(('OddsRatio_working_3-way'!Y152+2*PI())/3)</f>
        <v>-0.3466184246137321</v>
      </c>
      <c r="AH152" s="11">
        <f>-'OddsRatio_working_3-way'!U152/(3*'OddsRatio_working_3-way'!X152^(1/3))*COS(('OddsRatio_working_3-way'!Y152+4*PI())/3)</f>
        <v>-0.17169379927741579</v>
      </c>
      <c r="AI152" s="11">
        <f>'OddsRatio_working_3-way'!U152/(3*'OddsRatio_working_3-way'!X152^(1/3))*SIN(('OddsRatio_working_3-way'!Y152)/3)</f>
        <v>-0.10099277952581683</v>
      </c>
      <c r="AJ152" s="11">
        <f>'OddsRatio_working_3-way'!U152/(3*'OddsRatio_working_3-way'!X152^(1/3))*SIN(('OddsRatio_working_3-way'!Y152+2*PI())/3)</f>
        <v>-0.39837516321883332</v>
      </c>
      <c r="AK152" s="11">
        <f>'OddsRatio_working_3-way'!U152/(3*'OddsRatio_working_3-way'!X152^(1/3))*SIN(('OddsRatio_working_3-way'!Y152+4*PI())/3)</f>
        <v>0.49936794274465002</v>
      </c>
      <c r="AL152" s="11">
        <f>'OddsRatio_working_3-way'!Z152+'OddsRatio_working_3-way'!AF152</f>
        <v>1.0366244477822955</v>
      </c>
      <c r="AM152" s="11">
        <f>'OddsRatio_working_3-way'!AA152+'OddsRatio_working_3-way'!AG152</f>
        <v>-0.6932368492274642</v>
      </c>
      <c r="AN152" s="11">
        <f>'OddsRatio_working_3-way'!AB152+'OddsRatio_working_3-way'!AH152</f>
        <v>-0.34338759855483159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1.0366244477822955</v>
      </c>
      <c r="AS152" s="11">
        <f>IF(('OddsRatio_working_3-way'!X152=0),IF(Q152&gt;0,-Q152^(1/3),(-Q152)^(1/3)),'OddsRatio_working_3-way'!AM152-'OddsRatio_working_3-way'!R152/3)</f>
        <v>-0.6932368492274642</v>
      </c>
      <c r="AT152" s="11">
        <f>IF(('OddsRatio_working_3-way'!X152=0),IF(Q152&gt;0,-Q152^(1/3),(-Q152)^(1/3)),'OddsRatio_working_3-way'!AN152-'OddsRatio_working_3-way'!R152/3)</f>
        <v>-0.34338759855483159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3.22</v>
      </c>
      <c r="B153" s="4">
        <f>IF('True_Odds_Calculator_3-way'!B154="","",'True_Odds_Calculator_3-way'!B154)</f>
        <v>3.13</v>
      </c>
      <c r="C153" s="4">
        <f>IF('True_Odds_Calculator_3-way'!C154="","",'True_Odds_Calculator_3-way'!C154)</f>
        <v>2.5499999999999998</v>
      </c>
      <c r="D153" s="9">
        <f t="shared" si="39"/>
        <v>0.30346947841777111</v>
      </c>
      <c r="E153" s="9">
        <f t="shared" si="40"/>
        <v>0.3122877743509781</v>
      </c>
      <c r="F153" s="9">
        <f t="shared" si="41"/>
        <v>0.3842427472312509</v>
      </c>
      <c r="G153" s="9">
        <f t="shared" si="42"/>
        <v>1.0338848204275588</v>
      </c>
      <c r="H153" s="9">
        <f t="shared" si="43"/>
        <v>3.2952243013491804</v>
      </c>
      <c r="I153" s="9">
        <f t="shared" si="44"/>
        <v>3.2021746675107008</v>
      </c>
      <c r="J153" s="9">
        <f t="shared" si="45"/>
        <v>2.6025214716627159</v>
      </c>
      <c r="K153" s="11">
        <f t="shared" si="46"/>
        <v>0.3105590062111801</v>
      </c>
      <c r="L153" s="11">
        <f t="shared" si="47"/>
        <v>0.31948881789137379</v>
      </c>
      <c r="M153" s="11">
        <f t="shared" si="48"/>
        <v>0.39215686274509809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-0.28518316619605211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0.22956814341238646</v>
      </c>
      <c r="Q153" s="11">
        <f>2*'OddsRatio_working_3-way'!K153*'OddsRatio_working_3-way'!L153*'OddsRatio_working_3-way'!M153</f>
        <v>7.7819709631317444E-2</v>
      </c>
      <c r="R153" s="11">
        <f t="shared" si="49"/>
        <v>0</v>
      </c>
      <c r="S153" s="11">
        <f t="shared" si="50"/>
        <v>-0.80498490312211302</v>
      </c>
      <c r="T153" s="11">
        <f t="shared" si="51"/>
        <v>-0.27287623834647901</v>
      </c>
      <c r="U153" s="11">
        <f>'OddsRatio_working_3-way'!S153-'OddsRatio_working_3-way'!R153^2/3</f>
        <v>-0.80498490312211302</v>
      </c>
      <c r="V153" s="11">
        <f>'OddsRatio_working_3-way'!S153*'OddsRatio_working_3-way'!R153/3-2*'OddsRatio_working_3-way'!R153^3/27-'OddsRatio_working_3-way'!T153</f>
        <v>0.27287623834647901</v>
      </c>
      <c r="W153" s="11">
        <f>'OddsRatio_working_3-way'!V153^2+4*'OddsRatio_working_3-way'!U153^3/27</f>
        <v>-2.8171920403251838E-3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0.13899517392201932</v>
      </c>
      <c r="Y153" s="11">
        <f>IF('OddsRatio_working_3-way'!W153&gt;=0,IF('OddsRatio_working_3-way'!V153+SQRT('OddsRatio_working_3-way'!W153)&gt;0,0,PI()),ACOS('OddsRatio_working_3-way'!V153/(2*'OddsRatio_working_3-way'!X153)))</f>
        <v>0.19211143097566419</v>
      </c>
      <c r="Z153" s="11">
        <f>'OddsRatio_working_3-way'!X153^(1/3)*COS('OddsRatio_working_3-way'!Y153/3)</f>
        <v>0.51694241021377929</v>
      </c>
      <c r="AA153" s="11">
        <f>'OddsRatio_working_3-way'!X153^(1/3)*COS(('OddsRatio_working_3-way'!Y153+2*PI())/3)</f>
        <v>-0.28717894225743451</v>
      </c>
      <c r="AB153" s="11">
        <f>'OddsRatio_working_3-way'!X153^(1/3)*COS(('OddsRatio_working_3-way'!Y153+4*PI())/3)</f>
        <v>-0.22976346795634492</v>
      </c>
      <c r="AC153" s="11">
        <f>'OddsRatio_working_3-way'!X153^(1/3)*SIN('OddsRatio_working_3-way'!Y153/3)</f>
        <v>3.314883954338408E-2</v>
      </c>
      <c r="AD153" s="11">
        <f>'OddsRatio_working_3-way'!X153^(1/3)*SIN(('OddsRatio_working_3-way'!Y153+2*PI())/3)</f>
        <v>0.43111083976699704</v>
      </c>
      <c r="AE153" s="11">
        <f>'OddsRatio_working_3-way'!X153^(1/3)*SIN(('OddsRatio_working_3-way'!Y153+4*PI())/3)</f>
        <v>-0.4642596793103812</v>
      </c>
      <c r="AF153" s="11">
        <f>-'OddsRatio_working_3-way'!U153/(3*'OddsRatio_working_3-way'!X153^(1/3))*COS(('OddsRatio_working_3-way'!Y153)/3)</f>
        <v>0.5169424102137794</v>
      </c>
      <c r="AG153" s="11">
        <f>-'OddsRatio_working_3-way'!U153/(3*'OddsRatio_working_3-way'!X153^(1/3))*COS(('OddsRatio_working_3-way'!Y153+2*PI())/3)</f>
        <v>-0.28717894225743457</v>
      </c>
      <c r="AH153" s="11">
        <f>-'OddsRatio_working_3-way'!U153/(3*'OddsRatio_working_3-way'!X153^(1/3))*COS(('OddsRatio_working_3-way'!Y153+4*PI())/3)</f>
        <v>-0.22976346795634495</v>
      </c>
      <c r="AI153" s="11">
        <f>'OddsRatio_working_3-way'!U153/(3*'OddsRatio_working_3-way'!X153^(1/3))*SIN(('OddsRatio_working_3-way'!Y153)/3)</f>
        <v>-3.3148839543384087E-2</v>
      </c>
      <c r="AJ153" s="11">
        <f>'OddsRatio_working_3-way'!U153/(3*'OddsRatio_working_3-way'!X153^(1/3))*SIN(('OddsRatio_working_3-way'!Y153+2*PI())/3)</f>
        <v>-0.4311108397669971</v>
      </c>
      <c r="AK153" s="11">
        <f>'OddsRatio_working_3-way'!U153/(3*'OddsRatio_working_3-way'!X153^(1/3))*SIN(('OddsRatio_working_3-way'!Y153+4*PI())/3)</f>
        <v>0.46425967931038131</v>
      </c>
      <c r="AL153" s="11">
        <f>'OddsRatio_working_3-way'!Z153+'OddsRatio_working_3-way'!AF153</f>
        <v>1.0338848204275588</v>
      </c>
      <c r="AM153" s="11">
        <f>'OddsRatio_working_3-way'!AA153+'OddsRatio_working_3-way'!AG153</f>
        <v>-0.57435788451486913</v>
      </c>
      <c r="AN153" s="11">
        <f>'OddsRatio_working_3-way'!AB153+'OddsRatio_working_3-way'!AH153</f>
        <v>-0.45952693591268989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1.0338848204275588</v>
      </c>
      <c r="AS153" s="11">
        <f>IF(('OddsRatio_working_3-way'!X153=0),IF(Q153&gt;0,-Q153^(1/3),(-Q153)^(1/3)),'OddsRatio_working_3-way'!AM153-'OddsRatio_working_3-way'!R153/3)</f>
        <v>-0.57435788451486913</v>
      </c>
      <c r="AT153" s="11">
        <f>IF(('OddsRatio_working_3-way'!X153=0),IF(Q153&gt;0,-Q153^(1/3),(-Q153)^(1/3)),'OddsRatio_working_3-way'!AN153-'OddsRatio_working_3-way'!R153/3)</f>
        <v>-0.45952693591268989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4.83</v>
      </c>
      <c r="B154" s="4">
        <f>IF('True_Odds_Calculator_3-way'!B155="","",'True_Odds_Calculator_3-way'!B155)</f>
        <v>4.03</v>
      </c>
      <c r="C154" s="4">
        <f>IF('True_Odds_Calculator_3-way'!C155="","",'True_Odds_Calculator_3-way'!C155)</f>
        <v>1.76</v>
      </c>
      <c r="D154" s="9">
        <f t="shared" si="39"/>
        <v>0.20064629128348047</v>
      </c>
      <c r="E154" s="9">
        <f t="shared" si="40"/>
        <v>0.2408623077892463</v>
      </c>
      <c r="F154" s="9">
        <f t="shared" si="41"/>
        <v>0.55849140092727345</v>
      </c>
      <c r="G154" s="9">
        <f t="shared" si="42"/>
        <v>1.0401813998146139</v>
      </c>
      <c r="H154" s="9">
        <f t="shared" si="43"/>
        <v>4.9838947612899718</v>
      </c>
      <c r="I154" s="9">
        <f t="shared" si="44"/>
        <v>4.15174964143828</v>
      </c>
      <c r="J154" s="9">
        <f t="shared" si="45"/>
        <v>1.7905378638591065</v>
      </c>
      <c r="K154" s="11">
        <f t="shared" si="46"/>
        <v>0.20703933747412007</v>
      </c>
      <c r="L154" s="11">
        <f t="shared" si="47"/>
        <v>0.24813895781637715</v>
      </c>
      <c r="M154" s="11">
        <f t="shared" si="48"/>
        <v>0.56818181818181823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-0.25744837210475369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0.22242834304545381</v>
      </c>
      <c r="Q154" s="11">
        <f>2*'OddsRatio_working_3-way'!K154*'OddsRatio_working_3-way'!L154*'OddsRatio_working_3-way'!M154</f>
        <v>5.8380142531615178E-2</v>
      </c>
      <c r="R154" s="11">
        <f t="shared" si="49"/>
        <v>0</v>
      </c>
      <c r="S154" s="11">
        <f t="shared" si="50"/>
        <v>-0.86397261410901249</v>
      </c>
      <c r="T154" s="11">
        <f t="shared" si="51"/>
        <v>-0.22676446564541011</v>
      </c>
      <c r="U154" s="11">
        <f>'OddsRatio_working_3-way'!S154-'OddsRatio_working_3-way'!R154^2/3</f>
        <v>-0.86397261410901249</v>
      </c>
      <c r="V154" s="11">
        <f>'OddsRatio_working_3-way'!S154*'OddsRatio_working_3-way'!R154/3-2*'OddsRatio_working_3-way'!R154^3/27-'OddsRatio_working_3-way'!T154</f>
        <v>0.22676446564541011</v>
      </c>
      <c r="W154" s="11">
        <f>'OddsRatio_working_3-way'!V154^2+4*'OddsRatio_working_3-way'!U154^3/27</f>
        <v>-4.4120279427175314E-2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0.154549670257351</v>
      </c>
      <c r="Y154" s="11">
        <f>IF('OddsRatio_working_3-way'!W154&gt;=0,IF('OddsRatio_working_3-way'!V154+SQRT('OddsRatio_working_3-way'!W154)&gt;0,0,PI()),ACOS('OddsRatio_working_3-way'!V154/(2*'OddsRatio_working_3-way'!X154)))</f>
        <v>0.74714828621602902</v>
      </c>
      <c r="Z154" s="11">
        <f>'OddsRatio_working_3-way'!X154^(1/3)*COS('OddsRatio_working_3-way'!Y154/3)</f>
        <v>0.52009069990730694</v>
      </c>
      <c r="AA154" s="11">
        <f>'OddsRatio_working_3-way'!X154^(1/3)*COS(('OddsRatio_working_3-way'!Y154+2*PI())/3)</f>
        <v>-0.37459840067557337</v>
      </c>
      <c r="AB154" s="11">
        <f>'OddsRatio_working_3-way'!X154^(1/3)*COS(('OddsRatio_working_3-way'!Y154+4*PI())/3)</f>
        <v>-0.14549229923173351</v>
      </c>
      <c r="AC154" s="11">
        <f>'OddsRatio_working_3-way'!X154^(1/3)*SIN('OddsRatio_working_3-way'!Y154/3)</f>
        <v>0.13227446934158665</v>
      </c>
      <c r="AD154" s="11">
        <f>'OddsRatio_working_3-way'!X154^(1/3)*SIN(('OddsRatio_working_3-way'!Y154+2*PI())/3)</f>
        <v>0.3842745237209636</v>
      </c>
      <c r="AE154" s="11">
        <f>'OddsRatio_working_3-way'!X154^(1/3)*SIN(('OddsRatio_working_3-way'!Y154+4*PI())/3)</f>
        <v>-0.5165489930625502</v>
      </c>
      <c r="AF154" s="11">
        <f>-'OddsRatio_working_3-way'!U154/(3*'OddsRatio_working_3-way'!X154^(1/3))*COS(('OddsRatio_working_3-way'!Y154)/3)</f>
        <v>0.52009069990730694</v>
      </c>
      <c r="AG154" s="11">
        <f>-'OddsRatio_working_3-way'!U154/(3*'OddsRatio_working_3-way'!X154^(1/3))*COS(('OddsRatio_working_3-way'!Y154+2*PI())/3)</f>
        <v>-0.37459840067557337</v>
      </c>
      <c r="AH154" s="11">
        <f>-'OddsRatio_working_3-way'!U154/(3*'OddsRatio_working_3-way'!X154^(1/3))*COS(('OddsRatio_working_3-way'!Y154+4*PI())/3)</f>
        <v>-0.14549229923173351</v>
      </c>
      <c r="AI154" s="11">
        <f>'OddsRatio_working_3-way'!U154/(3*'OddsRatio_working_3-way'!X154^(1/3))*SIN(('OddsRatio_working_3-way'!Y154)/3)</f>
        <v>-0.13227446934158665</v>
      </c>
      <c r="AJ154" s="11">
        <f>'OddsRatio_working_3-way'!U154/(3*'OddsRatio_working_3-way'!X154^(1/3))*SIN(('OddsRatio_working_3-way'!Y154+2*PI())/3)</f>
        <v>-0.3842745237209636</v>
      </c>
      <c r="AK154" s="11">
        <f>'OddsRatio_working_3-way'!U154/(3*'OddsRatio_working_3-way'!X154^(1/3))*SIN(('OddsRatio_working_3-way'!Y154+4*PI())/3)</f>
        <v>0.5165489930625502</v>
      </c>
      <c r="AL154" s="11">
        <f>'OddsRatio_working_3-way'!Z154+'OddsRatio_working_3-way'!AF154</f>
        <v>1.0401813998146139</v>
      </c>
      <c r="AM154" s="11">
        <f>'OddsRatio_working_3-way'!AA154+'OddsRatio_working_3-way'!AG154</f>
        <v>-0.74919680135114675</v>
      </c>
      <c r="AN154" s="11">
        <f>'OddsRatio_working_3-way'!AB154+'OddsRatio_working_3-way'!AH154</f>
        <v>-0.29098459846346703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1.0401813998146139</v>
      </c>
      <c r="AS154" s="11">
        <f>IF(('OddsRatio_working_3-way'!X154=0),IF(Q154&gt;0,-Q154^(1/3),(-Q154)^(1/3)),'OddsRatio_working_3-way'!AM154-'OddsRatio_working_3-way'!R154/3)</f>
        <v>-0.74919680135114675</v>
      </c>
      <c r="AT154" s="11">
        <f>IF(('OddsRatio_working_3-way'!X154=0),IF(Q154&gt;0,-Q154^(1/3),(-Q154)^(1/3)),'OddsRatio_working_3-way'!AN154-'OddsRatio_working_3-way'!R154/3)</f>
        <v>-0.29098459846346703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1.83</v>
      </c>
      <c r="B155" s="4">
        <f>IF('True_Odds_Calculator_3-way'!B156="","",'True_Odds_Calculator_3-way'!B156)</f>
        <v>3.8</v>
      </c>
      <c r="C155" s="4">
        <f>IF('True_Odds_Calculator_3-way'!C156="","",'True_Odds_Calculator_3-way'!C156)</f>
        <v>4.7</v>
      </c>
      <c r="D155" s="9">
        <f t="shared" si="39"/>
        <v>0.53728620791129156</v>
      </c>
      <c r="E155" s="9">
        <f t="shared" si="40"/>
        <v>0.25606415732301135</v>
      </c>
      <c r="F155" s="9">
        <f t="shared" si="41"/>
        <v>0.20664963476569717</v>
      </c>
      <c r="G155" s="9">
        <f t="shared" si="42"/>
        <v>1.0375968865079512</v>
      </c>
      <c r="H155" s="9">
        <f t="shared" si="43"/>
        <v>1.8612054158015994</v>
      </c>
      <c r="I155" s="9">
        <f t="shared" si="44"/>
        <v>3.9052712822222637</v>
      </c>
      <c r="J155" s="9">
        <f t="shared" si="45"/>
        <v>4.8391084800794193</v>
      </c>
      <c r="K155" s="11">
        <f t="shared" si="46"/>
        <v>0.54644808743169393</v>
      </c>
      <c r="L155" s="11">
        <f t="shared" si="47"/>
        <v>0.26315789473684209</v>
      </c>
      <c r="M155" s="11">
        <f t="shared" si="48"/>
        <v>0.21276595744680851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-0.26309058310233202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0.22427012770852836</v>
      </c>
      <c r="Q155" s="11">
        <f>2*'OddsRatio_working_3-way'!K155*'OddsRatio_working_3-way'!L155*'OddsRatio_working_3-way'!M155</f>
        <v>6.1192395009148262E-2</v>
      </c>
      <c r="R155" s="11">
        <f t="shared" si="49"/>
        <v>0</v>
      </c>
      <c r="S155" s="11">
        <f t="shared" si="50"/>
        <v>-0.85244452714332231</v>
      </c>
      <c r="T155" s="11">
        <f t="shared" si="51"/>
        <v>-0.23259059403637719</v>
      </c>
      <c r="U155" s="11">
        <f>'OddsRatio_working_3-way'!S155-'OddsRatio_working_3-way'!R155^2/3</f>
        <v>-0.85244452714332231</v>
      </c>
      <c r="V155" s="11">
        <f>'OddsRatio_working_3-way'!S155*'OddsRatio_working_3-way'!R155/3-2*'OddsRatio_working_3-way'!R155^3/27-'OddsRatio_working_3-way'!T155</f>
        <v>0.23259059403637719</v>
      </c>
      <c r="W155" s="11">
        <f>'OddsRatio_working_3-way'!V155^2+4*'OddsRatio_working_3-way'!U155^3/27</f>
        <v>-3.7670321530098139E-2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0.15146675044732832</v>
      </c>
      <c r="Y155" s="11">
        <f>IF('OddsRatio_working_3-way'!W155&gt;=0,IF('OddsRatio_working_3-way'!V155+SQRT('OddsRatio_working_3-way'!W155)&gt;0,0,PI()),ACOS('OddsRatio_working_3-way'!V155/(2*'OddsRatio_working_3-way'!X155)))</f>
        <v>0.6954050823887199</v>
      </c>
      <c r="Z155" s="11">
        <f>'OddsRatio_working_3-way'!X155^(1/3)*COS('OddsRatio_working_3-way'!Y155/3)</f>
        <v>0.51879844325397562</v>
      </c>
      <c r="AA155" s="11">
        <f>'OddsRatio_working_3-way'!X155^(1/3)*COS(('OddsRatio_working_3-way'!Y155+2*PI())/3)</f>
        <v>-0.3654523368276697</v>
      </c>
      <c r="AB155" s="11">
        <f>'OddsRatio_working_3-way'!X155^(1/3)*COS(('OddsRatio_working_3-way'!Y155+4*PI())/3)</f>
        <v>-0.15334610642630569</v>
      </c>
      <c r="AC155" s="11">
        <f>'OddsRatio_working_3-way'!X155^(1/3)*SIN('OddsRatio_working_3-way'!Y155/3)</f>
        <v>0.12245958921902421</v>
      </c>
      <c r="AD155" s="11">
        <f>'OddsRatio_working_3-way'!X155^(1/3)*SIN(('OddsRatio_working_3-way'!Y155+2*PI())/3)</f>
        <v>0.38806283669225045</v>
      </c>
      <c r="AE155" s="11">
        <f>'OddsRatio_working_3-way'!X155^(1/3)*SIN(('OddsRatio_working_3-way'!Y155+4*PI())/3)</f>
        <v>-0.51052242591127461</v>
      </c>
      <c r="AF155" s="11">
        <f>-'OddsRatio_working_3-way'!U155/(3*'OddsRatio_working_3-way'!X155^(1/3))*COS(('OddsRatio_working_3-way'!Y155)/3)</f>
        <v>0.51879844325397562</v>
      </c>
      <c r="AG155" s="11">
        <f>-'OddsRatio_working_3-way'!U155/(3*'OddsRatio_working_3-way'!X155^(1/3))*COS(('OddsRatio_working_3-way'!Y155+2*PI())/3)</f>
        <v>-0.3654523368276697</v>
      </c>
      <c r="AH155" s="11">
        <f>-'OddsRatio_working_3-way'!U155/(3*'OddsRatio_working_3-way'!X155^(1/3))*COS(('OddsRatio_working_3-way'!Y155+4*PI())/3)</f>
        <v>-0.15334610642630569</v>
      </c>
      <c r="AI155" s="11">
        <f>'OddsRatio_working_3-way'!U155/(3*'OddsRatio_working_3-way'!X155^(1/3))*SIN(('OddsRatio_working_3-way'!Y155)/3)</f>
        <v>-0.12245958921902421</v>
      </c>
      <c r="AJ155" s="11">
        <f>'OddsRatio_working_3-way'!U155/(3*'OddsRatio_working_3-way'!X155^(1/3))*SIN(('OddsRatio_working_3-way'!Y155+2*PI())/3)</f>
        <v>-0.38806283669225045</v>
      </c>
      <c r="AK155" s="11">
        <f>'OddsRatio_working_3-way'!U155/(3*'OddsRatio_working_3-way'!X155^(1/3))*SIN(('OddsRatio_working_3-way'!Y155+4*PI())/3)</f>
        <v>0.51052242591127461</v>
      </c>
      <c r="AL155" s="11">
        <f>'OddsRatio_working_3-way'!Z155+'OddsRatio_working_3-way'!AF155</f>
        <v>1.0375968865079512</v>
      </c>
      <c r="AM155" s="11">
        <f>'OddsRatio_working_3-way'!AA155+'OddsRatio_working_3-way'!AG155</f>
        <v>-0.7309046736553394</v>
      </c>
      <c r="AN155" s="11">
        <f>'OddsRatio_working_3-way'!AB155+'OddsRatio_working_3-way'!AH155</f>
        <v>-0.30669221285261139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1.0375968865079512</v>
      </c>
      <c r="AS155" s="11">
        <f>IF(('OddsRatio_working_3-way'!X155=0),IF(Q155&gt;0,-Q155^(1/3),(-Q155)^(1/3)),'OddsRatio_working_3-way'!AM155-'OddsRatio_working_3-way'!R155/3)</f>
        <v>-0.7309046736553394</v>
      </c>
      <c r="AT155" s="11">
        <f>IF(('OddsRatio_working_3-way'!X155=0),IF(Q155&gt;0,-Q155^(1/3),(-Q155)^(1/3)),'OddsRatio_working_3-way'!AN155-'OddsRatio_working_3-way'!R155/3)</f>
        <v>-0.30669221285261139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1.24</v>
      </c>
      <c r="B156" s="4">
        <f>IF('True_Odds_Calculator_3-way'!B157="","",'True_Odds_Calculator_3-way'!B157)</f>
        <v>5.96</v>
      </c>
      <c r="C156" s="4">
        <f>IF('True_Odds_Calculator_3-way'!C157="","",'True_Odds_Calculator_3-way'!C157)</f>
        <v>11.42</v>
      </c>
      <c r="D156" s="9">
        <f t="shared" si="39"/>
        <v>0.77909482973568012</v>
      </c>
      <c r="E156" s="9">
        <f t="shared" si="40"/>
        <v>0.14577592735669101</v>
      </c>
      <c r="F156" s="9">
        <f t="shared" si="41"/>
        <v>7.5129242907628582E-2</v>
      </c>
      <c r="G156" s="9">
        <f t="shared" si="42"/>
        <v>1.1814199944658066</v>
      </c>
      <c r="H156" s="9">
        <f t="shared" si="43"/>
        <v>1.2835407986717937</v>
      </c>
      <c r="I156" s="9">
        <f t="shared" si="44"/>
        <v>6.8598431725504003</v>
      </c>
      <c r="J156" s="9">
        <f t="shared" si="45"/>
        <v>13.310396342333705</v>
      </c>
      <c r="K156" s="11">
        <f t="shared" si="46"/>
        <v>0.80645161290322587</v>
      </c>
      <c r="L156" s="11">
        <f t="shared" si="47"/>
        <v>0.16778523489932887</v>
      </c>
      <c r="M156" s="11">
        <f t="shared" si="48"/>
        <v>8.7565674255691769E-2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-0.14696928736821058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0.1850746687424098</v>
      </c>
      <c r="Q156" s="11">
        <f>2*'OddsRatio_working_3-way'!K156*'OddsRatio_working_3-way'!L156*'OddsRatio_working_3-way'!M156</f>
        <v>2.3697140684047352E-2</v>
      </c>
      <c r="R156" s="11">
        <f t="shared" si="49"/>
        <v>0</v>
      </c>
      <c r="S156" s="11">
        <f t="shared" si="50"/>
        <v>-1.2592744515303502</v>
      </c>
      <c r="T156" s="11">
        <f t="shared" si="51"/>
        <v>-0.1612387261882651</v>
      </c>
      <c r="U156" s="11">
        <f>'OddsRatio_working_3-way'!S156-'OddsRatio_working_3-way'!R156^2/3</f>
        <v>-1.2592744515303502</v>
      </c>
      <c r="V156" s="11">
        <f>'OddsRatio_working_3-way'!S156*'OddsRatio_working_3-way'!R156/3-2*'OddsRatio_working_3-way'!R156^3/27-'OddsRatio_working_3-way'!T156</f>
        <v>0.1612387261882651</v>
      </c>
      <c r="W156" s="11">
        <f>'OddsRatio_working_3-way'!V156^2+4*'OddsRatio_working_3-way'!U156^3/27</f>
        <v>-0.2698424209159424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0.27195603860677403</v>
      </c>
      <c r="Y156" s="11">
        <f>IF('OddsRatio_working_3-way'!W156&gt;=0,IF('OddsRatio_working_3-way'!V156+SQRT('OddsRatio_working_3-way'!W156)&gt;0,0,PI()),ACOS('OddsRatio_working_3-way'!V156/(2*'OddsRatio_working_3-way'!X156)))</f>
        <v>1.2698306352043269</v>
      </c>
      <c r="Z156" s="11">
        <f>'OddsRatio_working_3-way'!X156^(1/3)*COS('OddsRatio_working_3-way'!Y156/3)</f>
        <v>0.59070999723290329</v>
      </c>
      <c r="AA156" s="11">
        <f>'OddsRatio_working_3-way'!X156^(1/3)*COS(('OddsRatio_working_3-way'!Y156+2*PI())/3)</f>
        <v>-0.52582167139022862</v>
      </c>
      <c r="AB156" s="11">
        <f>'OddsRatio_working_3-way'!X156^(1/3)*COS(('OddsRatio_working_3-way'!Y156+4*PI())/3)</f>
        <v>-6.4888325842674843E-2</v>
      </c>
      <c r="AC156" s="11">
        <f>'OddsRatio_working_3-way'!X156^(1/3)*SIN('OddsRatio_working_3-way'!Y156/3)</f>
        <v>0.26611999113035489</v>
      </c>
      <c r="AD156" s="11">
        <f>'OddsRatio_working_3-way'!X156^(1/3)*SIN(('OddsRatio_working_3-way'!Y156+2*PI())/3)</f>
        <v>0.37850986830795214</v>
      </c>
      <c r="AE156" s="11">
        <f>'OddsRatio_working_3-way'!X156^(1/3)*SIN(('OddsRatio_working_3-way'!Y156+4*PI())/3)</f>
        <v>-0.6446298594383072</v>
      </c>
      <c r="AF156" s="11">
        <f>-'OddsRatio_working_3-way'!U156/(3*'OddsRatio_working_3-way'!X156^(1/3))*COS(('OddsRatio_working_3-way'!Y156)/3)</f>
        <v>0.59070999723290318</v>
      </c>
      <c r="AG156" s="11">
        <f>-'OddsRatio_working_3-way'!U156/(3*'OddsRatio_working_3-way'!X156^(1/3))*COS(('OddsRatio_working_3-way'!Y156+2*PI())/3)</f>
        <v>-0.52582167139022851</v>
      </c>
      <c r="AH156" s="11">
        <f>-'OddsRatio_working_3-way'!U156/(3*'OddsRatio_working_3-way'!X156^(1/3))*COS(('OddsRatio_working_3-way'!Y156+4*PI())/3)</f>
        <v>-6.4888325842674829E-2</v>
      </c>
      <c r="AI156" s="11">
        <f>'OddsRatio_working_3-way'!U156/(3*'OddsRatio_working_3-way'!X156^(1/3))*SIN(('OddsRatio_working_3-way'!Y156)/3)</f>
        <v>-0.26611999113035484</v>
      </c>
      <c r="AJ156" s="11">
        <f>'OddsRatio_working_3-way'!U156/(3*'OddsRatio_working_3-way'!X156^(1/3))*SIN(('OddsRatio_working_3-way'!Y156+2*PI())/3)</f>
        <v>-0.37850986830795208</v>
      </c>
      <c r="AK156" s="11">
        <f>'OddsRatio_working_3-way'!U156/(3*'OddsRatio_working_3-way'!X156^(1/3))*SIN(('OddsRatio_working_3-way'!Y156+4*PI())/3)</f>
        <v>0.64462985943830708</v>
      </c>
      <c r="AL156" s="11">
        <f>'OddsRatio_working_3-way'!Z156+'OddsRatio_working_3-way'!AF156</f>
        <v>1.1814199944658066</v>
      </c>
      <c r="AM156" s="11">
        <f>'OddsRatio_working_3-way'!AA156+'OddsRatio_working_3-way'!AG156</f>
        <v>-1.0516433427804572</v>
      </c>
      <c r="AN156" s="11">
        <f>'OddsRatio_working_3-way'!AB156+'OddsRatio_working_3-way'!AH156</f>
        <v>-0.12977665168534969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1.1814199944658066</v>
      </c>
      <c r="AS156" s="11">
        <f>IF(('OddsRatio_working_3-way'!X156=0),IF(Q156&gt;0,-Q156^(1/3),(-Q156)^(1/3)),'OddsRatio_working_3-way'!AM156-'OddsRatio_working_3-way'!R156/3)</f>
        <v>-1.0516433427804572</v>
      </c>
      <c r="AT156" s="11">
        <f>IF(('OddsRatio_working_3-way'!X156=0),IF(Q156&gt;0,-Q156^(1/3),(-Q156)^(1/3)),'OddsRatio_working_3-way'!AN156-'OddsRatio_working_3-way'!R156/3)</f>
        <v>-0.12977665168534969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1.29</v>
      </c>
      <c r="B157" s="4">
        <f>IF('True_Odds_Calculator_3-way'!B158="","",'True_Odds_Calculator_3-way'!B158)</f>
        <v>5.16</v>
      </c>
      <c r="C157" s="4">
        <f>IF('True_Odds_Calculator_3-way'!C158="","",'True_Odds_Calculator_3-way'!C158)</f>
        <v>10.45</v>
      </c>
      <c r="D157" s="9">
        <f t="shared" si="39"/>
        <v>0.7466398308740313</v>
      </c>
      <c r="E157" s="9">
        <f t="shared" si="40"/>
        <v>0.17042494612163092</v>
      </c>
      <c r="F157" s="9">
        <f t="shared" si="41"/>
        <v>8.2935223004337782E-2</v>
      </c>
      <c r="G157" s="9">
        <f t="shared" si="42"/>
        <v>1.1701167276115843</v>
      </c>
      <c r="H157" s="9">
        <f t="shared" si="43"/>
        <v>1.3393338510073596</v>
      </c>
      <c r="I157" s="9">
        <f t="shared" si="44"/>
        <v>5.8676855868641908</v>
      </c>
      <c r="J157" s="9">
        <f t="shared" si="45"/>
        <v>12.057603075929473</v>
      </c>
      <c r="K157" s="11">
        <f t="shared" si="46"/>
        <v>0.77519379844961234</v>
      </c>
      <c r="L157" s="11">
        <f t="shared" si="47"/>
        <v>0.19379844961240308</v>
      </c>
      <c r="M157" s="11">
        <f t="shared" si="48"/>
        <v>9.569377990430622E-2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-0.16389565289397356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0.19982926817346561</v>
      </c>
      <c r="Q157" s="11">
        <f>2*'OddsRatio_working_3-way'!K157*'OddsRatio_working_3-way'!L157*'OddsRatio_working_3-way'!M157</f>
        <v>2.8752412686829581E-2</v>
      </c>
      <c r="R157" s="11">
        <f t="shared" si="49"/>
        <v>0</v>
      </c>
      <c r="S157" s="11">
        <f t="shared" si="50"/>
        <v>-1.2192469089020805</v>
      </c>
      <c r="T157" s="11">
        <f t="shared" si="51"/>
        <v>-0.17543120991396841</v>
      </c>
      <c r="U157" s="11">
        <f>'OddsRatio_working_3-way'!S157-'OddsRatio_working_3-way'!R157^2/3</f>
        <v>-1.2192469089020805</v>
      </c>
      <c r="V157" s="11">
        <f>'OddsRatio_working_3-way'!S157*'OddsRatio_working_3-way'!R157/3-2*'OddsRatio_working_3-way'!R157^3/27-'OddsRatio_working_3-way'!T157</f>
        <v>0.17543120991396841</v>
      </c>
      <c r="W157" s="11">
        <f>'OddsRatio_working_3-way'!V157^2+4*'OddsRatio_working_3-way'!U157^3/27</f>
        <v>-0.23774053843368492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0.25909296007686305</v>
      </c>
      <c r="Y157" s="11">
        <f>IF('OddsRatio_working_3-way'!W157&gt;=0,IF('OddsRatio_working_3-way'!V157+SQRT('OddsRatio_working_3-way'!W157)&gt;0,0,PI()),ACOS('OddsRatio_working_3-way'!V157/(2*'OddsRatio_working_3-way'!X157)))</f>
        <v>1.2254221546905801</v>
      </c>
      <c r="Z157" s="11">
        <f>'OddsRatio_working_3-way'!X157^(1/3)*COS('OddsRatio_working_3-way'!Y157/3)</f>
        <v>0.58505836380579213</v>
      </c>
      <c r="AA157" s="11">
        <f>'OddsRatio_working_3-way'!X157^(1/3)*COS(('OddsRatio_working_3-way'!Y157+2*PI())/3)</f>
        <v>-0.51182751849300145</v>
      </c>
      <c r="AB157" s="11">
        <f>'OddsRatio_working_3-way'!X157^(1/3)*COS(('OddsRatio_working_3-way'!Y157+4*PI())/3)</f>
        <v>-7.3230845312790824E-2</v>
      </c>
      <c r="AC157" s="11">
        <f>'OddsRatio_working_3-way'!X157^(1/3)*SIN('OddsRatio_working_3-way'!Y157/3)</f>
        <v>0.25322390732626915</v>
      </c>
      <c r="AD157" s="11">
        <f>'OddsRatio_working_3-way'!X157^(1/3)*SIN(('OddsRatio_working_3-way'!Y157+2*PI())/3)</f>
        <v>0.38006345208923964</v>
      </c>
      <c r="AE157" s="11">
        <f>'OddsRatio_working_3-way'!X157^(1/3)*SIN(('OddsRatio_working_3-way'!Y157+4*PI())/3)</f>
        <v>-0.63328735941550873</v>
      </c>
      <c r="AF157" s="11">
        <f>-'OddsRatio_working_3-way'!U157/(3*'OddsRatio_working_3-way'!X157^(1/3))*COS(('OddsRatio_working_3-way'!Y157)/3)</f>
        <v>0.58505836380579213</v>
      </c>
      <c r="AG157" s="11">
        <f>-'OddsRatio_working_3-way'!U157/(3*'OddsRatio_working_3-way'!X157^(1/3))*COS(('OddsRatio_working_3-way'!Y157+2*PI())/3)</f>
        <v>-0.51182751849300145</v>
      </c>
      <c r="AH157" s="11">
        <f>-'OddsRatio_working_3-way'!U157/(3*'OddsRatio_working_3-way'!X157^(1/3))*COS(('OddsRatio_working_3-way'!Y157+4*PI())/3)</f>
        <v>-7.3230845312790824E-2</v>
      </c>
      <c r="AI157" s="11">
        <f>'OddsRatio_working_3-way'!U157/(3*'OddsRatio_working_3-way'!X157^(1/3))*SIN(('OddsRatio_working_3-way'!Y157)/3)</f>
        <v>-0.25322390732626915</v>
      </c>
      <c r="AJ157" s="11">
        <f>'OddsRatio_working_3-way'!U157/(3*'OddsRatio_working_3-way'!X157^(1/3))*SIN(('OddsRatio_working_3-way'!Y157+2*PI())/3)</f>
        <v>-0.38006345208923964</v>
      </c>
      <c r="AK157" s="11">
        <f>'OddsRatio_working_3-way'!U157/(3*'OddsRatio_working_3-way'!X157^(1/3))*SIN(('OddsRatio_working_3-way'!Y157+4*PI())/3)</f>
        <v>0.63328735941550873</v>
      </c>
      <c r="AL157" s="11">
        <f>'OddsRatio_working_3-way'!Z157+'OddsRatio_working_3-way'!AF157</f>
        <v>1.1701167276115843</v>
      </c>
      <c r="AM157" s="11">
        <f>'OddsRatio_working_3-way'!AA157+'OddsRatio_working_3-way'!AG157</f>
        <v>-1.0236550369860029</v>
      </c>
      <c r="AN157" s="11">
        <f>'OddsRatio_working_3-way'!AB157+'OddsRatio_working_3-way'!AH157</f>
        <v>-0.14646169062558165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1.1701167276115843</v>
      </c>
      <c r="AS157" s="11">
        <f>IF(('OddsRatio_working_3-way'!X157=0),IF(Q157&gt;0,-Q157^(1/3),(-Q157)^(1/3)),'OddsRatio_working_3-way'!AM157-'OddsRatio_working_3-way'!R157/3)</f>
        <v>-1.0236550369860029</v>
      </c>
      <c r="AT157" s="11">
        <f>IF(('OddsRatio_working_3-way'!X157=0),IF(Q157&gt;0,-Q157^(1/3),(-Q157)^(1/3)),'OddsRatio_working_3-way'!AN157-'OddsRatio_working_3-way'!R157/3)</f>
        <v>-0.14646169062558165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2.65</v>
      </c>
      <c r="B158" s="4">
        <f>IF('True_Odds_Calculator_3-way'!B159="","",'True_Odds_Calculator_3-way'!B159)</f>
        <v>3.22</v>
      </c>
      <c r="C158" s="4">
        <f>IF('True_Odds_Calculator_3-way'!C159="","",'True_Odds_Calculator_3-way'!C159)</f>
        <v>2.73</v>
      </c>
      <c r="D158" s="9">
        <f t="shared" si="39"/>
        <v>0.35862074444833203</v>
      </c>
      <c r="E158" s="9">
        <f t="shared" si="40"/>
        <v>0.29357426414411786</v>
      </c>
      <c r="F158" s="9">
        <f t="shared" si="41"/>
        <v>0.34780499140754995</v>
      </c>
      <c r="G158" s="9">
        <f t="shared" si="42"/>
        <v>1.0839158257069204</v>
      </c>
      <c r="H158" s="9">
        <f t="shared" si="43"/>
        <v>2.7884611124164183</v>
      </c>
      <c r="I158" s="9">
        <f t="shared" si="44"/>
        <v>3.4062931330693629</v>
      </c>
      <c r="J158" s="9">
        <f t="shared" si="45"/>
        <v>2.8751743784729724</v>
      </c>
      <c r="K158" s="11">
        <f t="shared" si="46"/>
        <v>0.37735849056603776</v>
      </c>
      <c r="L158" s="11">
        <f t="shared" si="47"/>
        <v>0.3105590062111801</v>
      </c>
      <c r="M158" s="11">
        <f t="shared" si="48"/>
        <v>0.36630036630036628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-0.27203114476054813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0.24039400577546599</v>
      </c>
      <c r="Q158" s="11">
        <f>2*'OddsRatio_working_3-way'!K158*'OddsRatio_working_3-way'!L158*'OddsRatio_working_3-way'!M158</f>
        <v>8.5855002062666413E-2</v>
      </c>
      <c r="R158" s="11">
        <f t="shared" si="49"/>
        <v>0</v>
      </c>
      <c r="S158" s="11">
        <f t="shared" si="50"/>
        <v>-0.88370030566562396</v>
      </c>
      <c r="T158" s="11">
        <f t="shared" si="51"/>
        <v>-0.31560725202343709</v>
      </c>
      <c r="U158" s="11">
        <f>'OddsRatio_working_3-way'!S158-'OddsRatio_working_3-way'!R158^2/3</f>
        <v>-0.88370030566562396</v>
      </c>
      <c r="V158" s="11">
        <f>'OddsRatio_working_3-way'!S158*'OddsRatio_working_3-way'!R158/3-2*'OddsRatio_working_3-way'!R158^3/27-'OddsRatio_working_3-way'!T158</f>
        <v>0.31560725202343709</v>
      </c>
      <c r="W158" s="11">
        <f>'OddsRatio_working_3-way'!V158^2+4*'OddsRatio_working_3-way'!U158^3/27</f>
        <v>-2.6298029679424628E-3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0.15987318450707094</v>
      </c>
      <c r="Y158" s="11">
        <f>IF('OddsRatio_working_3-way'!W158&gt;=0,IF('OddsRatio_working_3-way'!V158+SQRT('OddsRatio_working_3-way'!W158)&gt;0,0,PI()),ACOS('OddsRatio_working_3-way'!V158/(2*'OddsRatio_working_3-way'!X158)))</f>
        <v>0.16107778503999115</v>
      </c>
      <c r="Z158" s="11">
        <f>'OddsRatio_working_3-way'!X158^(1/3)*COS('OddsRatio_working_3-way'!Y158/3)</f>
        <v>0.54195791285346018</v>
      </c>
      <c r="AA158" s="11">
        <f>'OddsRatio_working_3-way'!X158^(1/3)*COS(('OddsRatio_working_3-way'!Y158+2*PI())/3)</f>
        <v>-0.29620378423678589</v>
      </c>
      <c r="AB158" s="11">
        <f>'OddsRatio_working_3-way'!X158^(1/3)*COS(('OddsRatio_working_3-way'!Y158+4*PI())/3)</f>
        <v>-0.24575412861667412</v>
      </c>
      <c r="AC158" s="11">
        <f>'OddsRatio_working_3-way'!X158^(1/3)*SIN('OddsRatio_working_3-way'!Y158/3)</f>
        <v>2.912712225279547E-2</v>
      </c>
      <c r="AD158" s="11">
        <f>'OddsRatio_working_3-way'!X158^(1/3)*SIN(('OddsRatio_working_3-way'!Y158+2*PI())/3)</f>
        <v>0.45478575918669173</v>
      </c>
      <c r="AE158" s="11">
        <f>'OddsRatio_working_3-way'!X158^(1/3)*SIN(('OddsRatio_working_3-way'!Y158+4*PI())/3)</f>
        <v>-0.48391288143948719</v>
      </c>
      <c r="AF158" s="11">
        <f>-'OddsRatio_working_3-way'!U158/(3*'OddsRatio_working_3-way'!X158^(1/3))*COS(('OddsRatio_working_3-way'!Y158)/3)</f>
        <v>0.54195791285346018</v>
      </c>
      <c r="AG158" s="11">
        <f>-'OddsRatio_working_3-way'!U158/(3*'OddsRatio_working_3-way'!X158^(1/3))*COS(('OddsRatio_working_3-way'!Y158+2*PI())/3)</f>
        <v>-0.29620378423678589</v>
      </c>
      <c r="AH158" s="11">
        <f>-'OddsRatio_working_3-way'!U158/(3*'OddsRatio_working_3-way'!X158^(1/3))*COS(('OddsRatio_working_3-way'!Y158+4*PI())/3)</f>
        <v>-0.24575412861667412</v>
      </c>
      <c r="AI158" s="11">
        <f>'OddsRatio_working_3-way'!U158/(3*'OddsRatio_working_3-way'!X158^(1/3))*SIN(('OddsRatio_working_3-way'!Y158)/3)</f>
        <v>-2.912712225279547E-2</v>
      </c>
      <c r="AJ158" s="11">
        <f>'OddsRatio_working_3-way'!U158/(3*'OddsRatio_working_3-way'!X158^(1/3))*SIN(('OddsRatio_working_3-way'!Y158+2*PI())/3)</f>
        <v>-0.45478575918669173</v>
      </c>
      <c r="AK158" s="11">
        <f>'OddsRatio_working_3-way'!U158/(3*'OddsRatio_working_3-way'!X158^(1/3))*SIN(('OddsRatio_working_3-way'!Y158+4*PI())/3)</f>
        <v>0.48391288143948719</v>
      </c>
      <c r="AL158" s="11">
        <f>'OddsRatio_working_3-way'!Z158+'OddsRatio_working_3-way'!AF158</f>
        <v>1.0839158257069204</v>
      </c>
      <c r="AM158" s="11">
        <f>'OddsRatio_working_3-way'!AA158+'OddsRatio_working_3-way'!AG158</f>
        <v>-0.59240756847357179</v>
      </c>
      <c r="AN158" s="11">
        <f>'OddsRatio_working_3-way'!AB158+'OddsRatio_working_3-way'!AH158</f>
        <v>-0.49150825723334823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1.0839158257069204</v>
      </c>
      <c r="AS158" s="11">
        <f>IF(('OddsRatio_working_3-way'!X158=0),IF(Q158&gt;0,-Q158^(1/3),(-Q158)^(1/3)),'OddsRatio_working_3-way'!AM158-'OddsRatio_working_3-way'!R158/3)</f>
        <v>-0.59240756847357179</v>
      </c>
      <c r="AT158" s="11">
        <f>IF(('OddsRatio_working_3-way'!X158=0),IF(Q158&gt;0,-Q158^(1/3),(-Q158)^(1/3)),'OddsRatio_working_3-way'!AN158-'OddsRatio_working_3-way'!R158/3)</f>
        <v>-0.49150825723334823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1.68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6.48</v>
      </c>
      <c r="D159" s="9">
        <f t="shared" si="39"/>
        <v>0.58425351522360336</v>
      </c>
      <c r="E159" s="9">
        <f t="shared" si="40"/>
        <v>0.26725833415466699</v>
      </c>
      <c r="F159" s="9">
        <f t="shared" si="41"/>
        <v>0.14848815062172951</v>
      </c>
      <c r="G159" s="9">
        <f t="shared" si="42"/>
        <v>1.0464496548952109</v>
      </c>
      <c r="H159" s="9">
        <f t="shared" si="43"/>
        <v>1.7115857653287438</v>
      </c>
      <c r="I159" s="9">
        <f t="shared" si="44"/>
        <v>3.7416980958254524</v>
      </c>
      <c r="J159" s="9">
        <f t="shared" si="45"/>
        <v>6.734544108825756</v>
      </c>
      <c r="K159" s="11">
        <f t="shared" si="46"/>
        <v>0.59523809523809523</v>
      </c>
      <c r="L159" s="11">
        <f t="shared" si="47"/>
        <v>0.27624309392265195</v>
      </c>
      <c r="M159" s="11">
        <f t="shared" si="48"/>
        <v>0.15432098765432098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-0.24774101032541784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0.22279305965616586</v>
      </c>
      <c r="Q159" s="11">
        <f>2*'OddsRatio_working_3-way'!K159*'OddsRatio_working_3-way'!L159*'OddsRatio_working_3-way'!M159</f>
        <v>5.0750127484320243E-2</v>
      </c>
      <c r="R159" s="11">
        <f t="shared" si="49"/>
        <v>0</v>
      </c>
      <c r="S159" s="11">
        <f t="shared" si="50"/>
        <v>-0.89929826056460394</v>
      </c>
      <c r="T159" s="11">
        <f t="shared" si="51"/>
        <v>-0.20485153999193714</v>
      </c>
      <c r="U159" s="11">
        <f>'OddsRatio_working_3-way'!S159-'OddsRatio_working_3-way'!R159^2/3</f>
        <v>-0.89929826056460394</v>
      </c>
      <c r="V159" s="11">
        <f>'OddsRatio_working_3-way'!S159*'OddsRatio_working_3-way'!R159/3-2*'OddsRatio_working_3-way'!R159^3/27-'OddsRatio_working_3-way'!T159</f>
        <v>0.20485153999193714</v>
      </c>
      <c r="W159" s="11">
        <f>'OddsRatio_working_3-way'!V159^2+4*'OddsRatio_working_3-way'!U159^3/27</f>
        <v>-6.5783417290288693E-2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0.16412462545833648</v>
      </c>
      <c r="Y159" s="11">
        <f>IF('OddsRatio_working_3-way'!W159&gt;=0,IF('OddsRatio_working_3-way'!V159+SQRT('OddsRatio_working_3-way'!W159)&gt;0,0,PI()),ACOS('OddsRatio_working_3-way'!V159/(2*'OddsRatio_working_3-way'!X159)))</f>
        <v>0.89685156421079681</v>
      </c>
      <c r="Z159" s="11">
        <f>'OddsRatio_working_3-way'!X159^(1/3)*COS('OddsRatio_working_3-way'!Y159/3)</f>
        <v>0.52322482744760557</v>
      </c>
      <c r="AA159" s="11">
        <f>'OddsRatio_working_3-way'!X159^(1/3)*COS(('OddsRatio_working_3-way'!Y159+2*PI())/3)</f>
        <v>-0.40125982722641135</v>
      </c>
      <c r="AB159" s="11">
        <f>'OddsRatio_working_3-way'!X159^(1/3)*COS(('OddsRatio_working_3-way'!Y159+4*PI())/3)</f>
        <v>-0.12196500022119439</v>
      </c>
      <c r="AC159" s="11">
        <f>'OddsRatio_working_3-way'!X159^(1/3)*SIN('OddsRatio_working_3-way'!Y159/3)</f>
        <v>0.16125094355473213</v>
      </c>
      <c r="AD159" s="11">
        <f>'OddsRatio_working_3-way'!X159^(1/3)*SIN(('OddsRatio_working_3-way'!Y159+2*PI())/3)</f>
        <v>0.37250052068298983</v>
      </c>
      <c r="AE159" s="11">
        <f>'OddsRatio_working_3-way'!X159^(1/3)*SIN(('OddsRatio_working_3-way'!Y159+4*PI())/3)</f>
        <v>-0.53375146423772191</v>
      </c>
      <c r="AF159" s="11">
        <f>-'OddsRatio_working_3-way'!U159/(3*'OddsRatio_working_3-way'!X159^(1/3))*COS(('OddsRatio_working_3-way'!Y159)/3)</f>
        <v>0.52322482744760546</v>
      </c>
      <c r="AG159" s="11">
        <f>-'OddsRatio_working_3-way'!U159/(3*'OddsRatio_working_3-way'!X159^(1/3))*COS(('OddsRatio_working_3-way'!Y159+2*PI())/3)</f>
        <v>-0.40125982722641129</v>
      </c>
      <c r="AH159" s="11">
        <f>-'OddsRatio_working_3-way'!U159/(3*'OddsRatio_working_3-way'!X159^(1/3))*COS(('OddsRatio_working_3-way'!Y159+4*PI())/3)</f>
        <v>-0.12196500022119436</v>
      </c>
      <c r="AI159" s="11">
        <f>'OddsRatio_working_3-way'!U159/(3*'OddsRatio_working_3-way'!X159^(1/3))*SIN(('OddsRatio_working_3-way'!Y159)/3)</f>
        <v>-0.1612509435547321</v>
      </c>
      <c r="AJ159" s="11">
        <f>'OddsRatio_working_3-way'!U159/(3*'OddsRatio_working_3-way'!X159^(1/3))*SIN(('OddsRatio_working_3-way'!Y159+2*PI())/3)</f>
        <v>-0.37250052068298978</v>
      </c>
      <c r="AK159" s="11">
        <f>'OddsRatio_working_3-way'!U159/(3*'OddsRatio_working_3-way'!X159^(1/3))*SIN(('OddsRatio_working_3-way'!Y159+4*PI())/3)</f>
        <v>0.5337514642377218</v>
      </c>
      <c r="AL159" s="11">
        <f>'OddsRatio_working_3-way'!Z159+'OddsRatio_working_3-way'!AF159</f>
        <v>1.0464496548952109</v>
      </c>
      <c r="AM159" s="11">
        <f>'OddsRatio_working_3-way'!AA159+'OddsRatio_working_3-way'!AG159</f>
        <v>-0.80251965445282258</v>
      </c>
      <c r="AN159" s="11">
        <f>'OddsRatio_working_3-way'!AB159+'OddsRatio_working_3-way'!AH159</f>
        <v>-0.24393000044238874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1.0464496548952109</v>
      </c>
      <c r="AS159" s="11">
        <f>IF(('OddsRatio_working_3-way'!X159=0),IF(Q159&gt;0,-Q159^(1/3),(-Q159)^(1/3)),'OddsRatio_working_3-way'!AM159-'OddsRatio_working_3-way'!R159/3)</f>
        <v>-0.80251965445282258</v>
      </c>
      <c r="AT159" s="11">
        <f>IF(('OddsRatio_working_3-way'!X159=0),IF(Q159&gt;0,-Q159^(1/3),(-Q159)^(1/3)),'OddsRatio_working_3-way'!AN159-'OddsRatio_working_3-way'!R159/3)</f>
        <v>-0.24393000044238874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1.56</v>
      </c>
      <c r="B160" s="4">
        <f>IF('True_Odds_Calculator_3-way'!B161="","",'True_Odds_Calculator_3-way'!B161)</f>
        <v>4.13</v>
      </c>
      <c r="C160" s="4">
        <f>IF('True_Odds_Calculator_3-way'!C161="","",'True_Odds_Calculator_3-way'!C161)</f>
        <v>6.93</v>
      </c>
      <c r="D160" s="9">
        <f t="shared" si="39"/>
        <v>0.62911112176380624</v>
      </c>
      <c r="E160" s="9">
        <f t="shared" si="40"/>
        <v>0.23282173951446941</v>
      </c>
      <c r="F160" s="9">
        <f t="shared" si="41"/>
        <v>0.13806713872172446</v>
      </c>
      <c r="G160" s="9">
        <f t="shared" si="42"/>
        <v>1.0527576851956724</v>
      </c>
      <c r="H160" s="9">
        <f t="shared" si="43"/>
        <v>1.5895443037095764</v>
      </c>
      <c r="I160" s="9">
        <f t="shared" si="44"/>
        <v>4.2951315546624542</v>
      </c>
      <c r="J160" s="9">
        <f t="shared" si="45"/>
        <v>7.2428530732103376</v>
      </c>
      <c r="K160" s="11">
        <f t="shared" si="46"/>
        <v>0.64102564102564097</v>
      </c>
      <c r="L160" s="11">
        <f t="shared" si="47"/>
        <v>0.24213075060532688</v>
      </c>
      <c r="M160" s="11">
        <f t="shared" si="48"/>
        <v>0.14430014430014432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-0.23279796161152111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0.21546026388641401</v>
      </c>
      <c r="Q160" s="11">
        <f>2*'OddsRatio_working_3-way'!K160*'OddsRatio_working_3-way'!L160*'OddsRatio_working_3-way'!M160</f>
        <v>4.479423365621913E-2</v>
      </c>
      <c r="R160" s="11">
        <f t="shared" si="49"/>
        <v>0</v>
      </c>
      <c r="S160" s="11">
        <f t="shared" si="50"/>
        <v>-0.92552470131143516</v>
      </c>
      <c r="T160" s="11">
        <f t="shared" si="51"/>
        <v>-0.19241677781942518</v>
      </c>
      <c r="U160" s="11">
        <f>'OddsRatio_working_3-way'!S160-'OddsRatio_working_3-way'!R160^2/3</f>
        <v>-0.92552470131143516</v>
      </c>
      <c r="V160" s="11">
        <f>'OddsRatio_working_3-way'!S160*'OddsRatio_working_3-way'!R160/3-2*'OddsRatio_working_3-way'!R160^3/27-'OddsRatio_working_3-way'!T160</f>
        <v>0.19241677781942518</v>
      </c>
      <c r="W160" s="11">
        <f>'OddsRatio_working_3-way'!V160^2+4*'OddsRatio_working_3-way'!U160^3/27</f>
        <v>-8.0427743882118125E-2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0.17135632485301511</v>
      </c>
      <c r="Y160" s="11">
        <f>IF('OddsRatio_working_3-way'!W160&gt;=0,IF('OddsRatio_working_3-way'!V160+SQRT('OddsRatio_working_3-way'!W160)&gt;0,0,PI()),ACOS('OddsRatio_working_3-way'!V160/(2*'OddsRatio_working_3-way'!X160)))</f>
        <v>0.97465664085782122</v>
      </c>
      <c r="Z160" s="11">
        <f>'OddsRatio_working_3-way'!X160^(1/3)*COS('OddsRatio_working_3-way'!Y160/3)</f>
        <v>0.52637884259783618</v>
      </c>
      <c r="AA160" s="11">
        <f>'OddsRatio_working_3-way'!X160^(1/3)*COS(('OddsRatio_working_3-way'!Y160+2*PI())/3)</f>
        <v>-0.41673147051306864</v>
      </c>
      <c r="AB160" s="11">
        <f>'OddsRatio_working_3-way'!X160^(1/3)*COS(('OddsRatio_working_3-way'!Y160+4*PI())/3)</f>
        <v>-0.10964737208476739</v>
      </c>
      <c r="AC160" s="11">
        <f>'OddsRatio_working_3-way'!X160^(1/3)*SIN('OddsRatio_working_3-way'!Y160/3)</f>
        <v>0.1772950868914332</v>
      </c>
      <c r="AD160" s="11">
        <f>'OddsRatio_working_3-way'!X160^(1/3)*SIN(('OddsRatio_working_3-way'!Y160+2*PI())/3)</f>
        <v>0.36720990625865996</v>
      </c>
      <c r="AE160" s="11">
        <f>'OddsRatio_working_3-way'!X160^(1/3)*SIN(('OddsRatio_working_3-way'!Y160+4*PI())/3)</f>
        <v>-0.54450499315009315</v>
      </c>
      <c r="AF160" s="11">
        <f>-'OddsRatio_working_3-way'!U160/(3*'OddsRatio_working_3-way'!X160^(1/3))*COS(('OddsRatio_working_3-way'!Y160)/3)</f>
        <v>0.52637884259783618</v>
      </c>
      <c r="AG160" s="11">
        <f>-'OddsRatio_working_3-way'!U160/(3*'OddsRatio_working_3-way'!X160^(1/3))*COS(('OddsRatio_working_3-way'!Y160+2*PI())/3)</f>
        <v>-0.41673147051306864</v>
      </c>
      <c r="AH160" s="11">
        <f>-'OddsRatio_working_3-way'!U160/(3*'OddsRatio_working_3-way'!X160^(1/3))*COS(('OddsRatio_working_3-way'!Y160+4*PI())/3)</f>
        <v>-0.10964737208476739</v>
      </c>
      <c r="AI160" s="11">
        <f>'OddsRatio_working_3-way'!U160/(3*'OddsRatio_working_3-way'!X160^(1/3))*SIN(('OddsRatio_working_3-way'!Y160)/3)</f>
        <v>-0.1772950868914332</v>
      </c>
      <c r="AJ160" s="11">
        <f>'OddsRatio_working_3-way'!U160/(3*'OddsRatio_working_3-way'!X160^(1/3))*SIN(('OddsRatio_working_3-way'!Y160+2*PI())/3)</f>
        <v>-0.36720990625865996</v>
      </c>
      <c r="AK160" s="11">
        <f>'OddsRatio_working_3-way'!U160/(3*'OddsRatio_working_3-way'!X160^(1/3))*SIN(('OddsRatio_working_3-way'!Y160+4*PI())/3)</f>
        <v>0.54450499315009315</v>
      </c>
      <c r="AL160" s="11">
        <f>'OddsRatio_working_3-way'!Z160+'OddsRatio_working_3-way'!AF160</f>
        <v>1.0527576851956724</v>
      </c>
      <c r="AM160" s="11">
        <f>'OddsRatio_working_3-way'!AA160+'OddsRatio_working_3-way'!AG160</f>
        <v>-0.83346294102613727</v>
      </c>
      <c r="AN160" s="11">
        <f>'OddsRatio_working_3-way'!AB160+'OddsRatio_working_3-way'!AH160</f>
        <v>-0.21929474416953479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1.0527576851956724</v>
      </c>
      <c r="AS160" s="11">
        <f>IF(('OddsRatio_working_3-way'!X160=0),IF(Q160&gt;0,-Q160^(1/3),(-Q160)^(1/3)),'OddsRatio_working_3-way'!AM160-'OddsRatio_working_3-way'!R160/3)</f>
        <v>-0.83346294102613727</v>
      </c>
      <c r="AT160" s="11">
        <f>IF(('OddsRatio_working_3-way'!X160=0),IF(Q160&gt;0,-Q160^(1/3),(-Q160)^(1/3)),'OddsRatio_working_3-way'!AN160-'OddsRatio_working_3-way'!R160/3)</f>
        <v>-0.21929474416953479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4.8899999999999997</v>
      </c>
      <c r="B161" s="4">
        <f>IF('True_Odds_Calculator_3-way'!B162="","",'True_Odds_Calculator_3-way'!B162)</f>
        <v>3.84</v>
      </c>
      <c r="C161" s="4">
        <f>IF('True_Odds_Calculator_3-way'!C162="","",'True_Odds_Calculator_3-way'!C162)</f>
        <v>1.79</v>
      </c>
      <c r="D161" s="9">
        <f t="shared" si="39"/>
        <v>0.19816727700877618</v>
      </c>
      <c r="E161" s="9">
        <f t="shared" si="40"/>
        <v>0.25290406091983997</v>
      </c>
      <c r="F161" s="9">
        <f t="shared" si="41"/>
        <v>0.54892866207138369</v>
      </c>
      <c r="G161" s="9">
        <f t="shared" si="42"/>
        <v>1.0401649915131954</v>
      </c>
      <c r="H161" s="9">
        <f t="shared" si="43"/>
        <v>5.0462418169863295</v>
      </c>
      <c r="I161" s="9">
        <f t="shared" si="44"/>
        <v>3.9540685758974754</v>
      </c>
      <c r="J161" s="9">
        <f t="shared" si="45"/>
        <v>1.8217303432954248</v>
      </c>
      <c r="K161" s="11">
        <f t="shared" si="46"/>
        <v>0.20449897750511248</v>
      </c>
      <c r="L161" s="11">
        <f t="shared" si="47"/>
        <v>0.26041666666666669</v>
      </c>
      <c r="M161" s="11">
        <f t="shared" si="48"/>
        <v>0.55865921787709494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-0.25965812588302051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0.22373025937477387</v>
      </c>
      <c r="Q161" s="11">
        <f>2*'OddsRatio_working_3-way'!K161*'OddsRatio_working_3-way'!L161*'OddsRatio_working_3-way'!M161</f>
        <v>5.9502728557120715E-2</v>
      </c>
      <c r="R161" s="11">
        <f t="shared" si="49"/>
        <v>0</v>
      </c>
      <c r="S161" s="11">
        <f t="shared" si="50"/>
        <v>-0.86163396047758334</v>
      </c>
      <c r="T161" s="11">
        <f t="shared" si="51"/>
        <v>-0.22915796821212328</v>
      </c>
      <c r="U161" s="11">
        <f>'OddsRatio_working_3-way'!S161-'OddsRatio_working_3-way'!R161^2/3</f>
        <v>-0.86163396047758334</v>
      </c>
      <c r="V161" s="11">
        <f>'OddsRatio_working_3-way'!S161*'OddsRatio_working_3-way'!R161/3-2*'OddsRatio_working_3-way'!R161^3/27-'OddsRatio_working_3-way'!T161</f>
        <v>0.22915796821212328</v>
      </c>
      <c r="W161" s="11">
        <f>'OddsRatio_working_3-way'!V161^2+4*'OddsRatio_working_3-way'!U161^3/27</f>
        <v>-4.2255266200936933E-2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0.15392257842503601</v>
      </c>
      <c r="Y161" s="11">
        <f>IF('OddsRatio_working_3-way'!W161&gt;=0,IF('OddsRatio_working_3-way'!V161+SQRT('OddsRatio_working_3-way'!W161)&gt;0,0,PI()),ACOS('OddsRatio_working_3-way'!V161/(2*'OddsRatio_working_3-way'!X161)))</f>
        <v>0.73117006457591682</v>
      </c>
      <c r="Z161" s="11">
        <f>'OddsRatio_working_3-way'!X161^(1/3)*COS('OddsRatio_working_3-way'!Y161/3)</f>
        <v>0.52008249575659771</v>
      </c>
      <c r="AA161" s="11">
        <f>'OddsRatio_working_3-way'!X161^(1/3)*COS(('OddsRatio_working_3-way'!Y161+2*PI())/3)</f>
        <v>-0.37204186539930761</v>
      </c>
      <c r="AB161" s="11">
        <f>'OddsRatio_working_3-way'!X161^(1/3)*COS(('OddsRatio_working_3-way'!Y161+4*PI())/3)</f>
        <v>-0.14804063035728998</v>
      </c>
      <c r="AC161" s="11">
        <f>'OddsRatio_working_3-way'!X161^(1/3)*SIN('OddsRatio_working_3-way'!Y161/3)</f>
        <v>0.12932717335031749</v>
      </c>
      <c r="AD161" s="11">
        <f>'OddsRatio_working_3-way'!X161^(1/3)*SIN(('OddsRatio_working_3-way'!Y161+2*PI())/3)</f>
        <v>0.38574106671366737</v>
      </c>
      <c r="AE161" s="11">
        <f>'OddsRatio_working_3-way'!X161^(1/3)*SIN(('OddsRatio_working_3-way'!Y161+4*PI())/3)</f>
        <v>-0.51506824006398488</v>
      </c>
      <c r="AF161" s="11">
        <f>-'OddsRatio_working_3-way'!U161/(3*'OddsRatio_working_3-way'!X161^(1/3))*COS(('OddsRatio_working_3-way'!Y161)/3)</f>
        <v>0.5200824957565976</v>
      </c>
      <c r="AG161" s="11">
        <f>-'OddsRatio_working_3-way'!U161/(3*'OddsRatio_working_3-way'!X161^(1/3))*COS(('OddsRatio_working_3-way'!Y161+2*PI())/3)</f>
        <v>-0.3720418653993075</v>
      </c>
      <c r="AH161" s="11">
        <f>-'OddsRatio_working_3-way'!U161/(3*'OddsRatio_working_3-way'!X161^(1/3))*COS(('OddsRatio_working_3-way'!Y161+4*PI())/3)</f>
        <v>-0.14804063035728995</v>
      </c>
      <c r="AI161" s="11">
        <f>'OddsRatio_working_3-way'!U161/(3*'OddsRatio_working_3-way'!X161^(1/3))*SIN(('OddsRatio_working_3-way'!Y161)/3)</f>
        <v>-0.12932717335031746</v>
      </c>
      <c r="AJ161" s="11">
        <f>'OddsRatio_working_3-way'!U161/(3*'OddsRatio_working_3-way'!X161^(1/3))*SIN(('OddsRatio_working_3-way'!Y161+2*PI())/3)</f>
        <v>-0.38574106671366731</v>
      </c>
      <c r="AK161" s="11">
        <f>'OddsRatio_working_3-way'!U161/(3*'OddsRatio_working_3-way'!X161^(1/3))*SIN(('OddsRatio_working_3-way'!Y161+4*PI())/3)</f>
        <v>0.51506824006398477</v>
      </c>
      <c r="AL161" s="11">
        <f>'OddsRatio_working_3-way'!Z161+'OddsRatio_working_3-way'!AF161</f>
        <v>1.0401649915131954</v>
      </c>
      <c r="AM161" s="11">
        <f>'OddsRatio_working_3-way'!AA161+'OddsRatio_working_3-way'!AG161</f>
        <v>-0.74408373079861512</v>
      </c>
      <c r="AN161" s="11">
        <f>'OddsRatio_working_3-way'!AB161+'OddsRatio_working_3-way'!AH161</f>
        <v>-0.29608126071457996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1.0401649915131954</v>
      </c>
      <c r="AS161" s="11">
        <f>IF(('OddsRatio_working_3-way'!X161=0),IF(Q161&gt;0,-Q161^(1/3),(-Q161)^(1/3)),'OddsRatio_working_3-way'!AM161-'OddsRatio_working_3-way'!R161/3)</f>
        <v>-0.74408373079861512</v>
      </c>
      <c r="AT161" s="11">
        <f>IF(('OddsRatio_working_3-way'!X161=0),IF(Q161&gt;0,-Q161^(1/3),(-Q161)^(1/3)),'OddsRatio_working_3-way'!AN161-'OddsRatio_working_3-way'!R161/3)</f>
        <v>-0.29608126071457996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2.9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2.5499999999999998</v>
      </c>
      <c r="D162" s="9">
        <f t="shared" si="39"/>
        <v>0.3374259794746487</v>
      </c>
      <c r="E162" s="9">
        <f t="shared" si="40"/>
        <v>0.27823872308238251</v>
      </c>
      <c r="F162" s="9">
        <f t="shared" si="41"/>
        <v>0.38433529744296879</v>
      </c>
      <c r="G162" s="9">
        <f t="shared" si="42"/>
        <v>1.0334804961979918</v>
      </c>
      <c r="H162" s="9">
        <f t="shared" si="43"/>
        <v>2.9636129427761841</v>
      </c>
      <c r="I162" s="9">
        <f t="shared" si="44"/>
        <v>3.5940360454569591</v>
      </c>
      <c r="J162" s="9">
        <f t="shared" si="45"/>
        <v>2.6018947691068868</v>
      </c>
      <c r="K162" s="11">
        <f t="shared" si="46"/>
        <v>0.34482758620689657</v>
      </c>
      <c r="L162" s="11">
        <f t="shared" si="47"/>
        <v>0.28490028490028491</v>
      </c>
      <c r="M162" s="11">
        <f t="shared" si="48"/>
        <v>0.39215686274509809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-0.28478278038791904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0.22961537498386725</v>
      </c>
      <c r="Q162" s="11">
        <f>2*'OddsRatio_working_3-way'!K162*'OddsRatio_working_3-way'!L162*'OddsRatio_working_3-way'!M162</f>
        <v>7.7052139256331295E-2</v>
      </c>
      <c r="R162" s="11">
        <f t="shared" si="49"/>
        <v>0</v>
      </c>
      <c r="S162" s="11">
        <f t="shared" si="50"/>
        <v>-0.80628251002780049</v>
      </c>
      <c r="T162" s="11">
        <f t="shared" si="51"/>
        <v>-0.27056460068047</v>
      </c>
      <c r="U162" s="11">
        <f>'OddsRatio_working_3-way'!S162-'OddsRatio_working_3-way'!R162^2/3</f>
        <v>-0.80628251002780049</v>
      </c>
      <c r="V162" s="11">
        <f>'OddsRatio_working_3-way'!S162*'OddsRatio_working_3-way'!R162/3-2*'OddsRatio_working_3-way'!R162^3/27-'OddsRatio_working_3-way'!T162</f>
        <v>0.27056460068047</v>
      </c>
      <c r="W162" s="11">
        <f>'OddsRatio_working_3-way'!V162^2+4*'OddsRatio_working_3-way'!U162^3/27</f>
        <v>-4.4477442750653073E-3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0.13933139220617827</v>
      </c>
      <c r="Y162" s="11">
        <f>IF('OddsRatio_working_3-way'!W162&gt;=0,IF('OddsRatio_working_3-way'!V162+SQRT('OddsRatio_working_3-way'!W162)&gt;0,0,PI()),ACOS('OddsRatio_working_3-way'!V162/(2*'OddsRatio_working_3-way'!X162)))</f>
        <v>0.24167221442523279</v>
      </c>
      <c r="Z162" s="11">
        <f>'OddsRatio_working_3-way'!X162^(1/3)*COS('OddsRatio_working_3-way'!Y162/3)</f>
        <v>0.51674024809899588</v>
      </c>
      <c r="AA162" s="11">
        <f>'OddsRatio_working_3-way'!X162^(1/3)*COS(('OddsRatio_working_3-way'!Y162+2*PI())/3)</f>
        <v>-0.29449856856197704</v>
      </c>
      <c r="AB162" s="11">
        <f>'OddsRatio_working_3-way'!X162^(1/3)*COS(('OddsRatio_working_3-way'!Y162+4*PI())/3)</f>
        <v>-0.22224167953701873</v>
      </c>
      <c r="AC162" s="11">
        <f>'OddsRatio_working_3-way'!X162^(1/3)*SIN('OddsRatio_working_3-way'!Y162/3)</f>
        <v>4.1717534329364613E-2</v>
      </c>
      <c r="AD162" s="11">
        <f>'OddsRatio_working_3-way'!X162^(1/3)*SIN(('OddsRatio_working_3-way'!Y162+2*PI())/3)</f>
        <v>0.42665141484692165</v>
      </c>
      <c r="AE162" s="11">
        <f>'OddsRatio_working_3-way'!X162^(1/3)*SIN(('OddsRatio_working_3-way'!Y162+4*PI())/3)</f>
        <v>-0.46836894917628624</v>
      </c>
      <c r="AF162" s="11">
        <f>-'OddsRatio_working_3-way'!U162/(3*'OddsRatio_working_3-way'!X162^(1/3))*COS(('OddsRatio_working_3-way'!Y162)/3)</f>
        <v>0.51674024809899588</v>
      </c>
      <c r="AG162" s="11">
        <f>-'OddsRatio_working_3-way'!U162/(3*'OddsRatio_working_3-way'!X162^(1/3))*COS(('OddsRatio_working_3-way'!Y162+2*PI())/3)</f>
        <v>-0.29449856856197704</v>
      </c>
      <c r="AH162" s="11">
        <f>-'OddsRatio_working_3-way'!U162/(3*'OddsRatio_working_3-way'!X162^(1/3))*COS(('OddsRatio_working_3-way'!Y162+4*PI())/3)</f>
        <v>-0.22224167953701873</v>
      </c>
      <c r="AI162" s="11">
        <f>'OddsRatio_working_3-way'!U162/(3*'OddsRatio_working_3-way'!X162^(1/3))*SIN(('OddsRatio_working_3-way'!Y162)/3)</f>
        <v>-4.1717534329364613E-2</v>
      </c>
      <c r="AJ162" s="11">
        <f>'OddsRatio_working_3-way'!U162/(3*'OddsRatio_working_3-way'!X162^(1/3))*SIN(('OddsRatio_working_3-way'!Y162+2*PI())/3)</f>
        <v>-0.42665141484692165</v>
      </c>
      <c r="AK162" s="11">
        <f>'OddsRatio_working_3-way'!U162/(3*'OddsRatio_working_3-way'!X162^(1/3))*SIN(('OddsRatio_working_3-way'!Y162+4*PI())/3)</f>
        <v>0.46836894917628624</v>
      </c>
      <c r="AL162" s="11">
        <f>'OddsRatio_working_3-way'!Z162+'OddsRatio_working_3-way'!AF162</f>
        <v>1.0334804961979918</v>
      </c>
      <c r="AM162" s="11">
        <f>'OddsRatio_working_3-way'!AA162+'OddsRatio_working_3-way'!AG162</f>
        <v>-0.58899713712395407</v>
      </c>
      <c r="AN162" s="11">
        <f>'OddsRatio_working_3-way'!AB162+'OddsRatio_working_3-way'!AH162</f>
        <v>-0.44448335907403747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1.0334804961979918</v>
      </c>
      <c r="AS162" s="11">
        <f>IF(('OddsRatio_working_3-way'!X162=0),IF(Q162&gt;0,-Q162^(1/3),(-Q162)^(1/3)),'OddsRatio_working_3-way'!AM162-'OddsRatio_working_3-way'!R162/3)</f>
        <v>-0.58899713712395407</v>
      </c>
      <c r="AT162" s="11">
        <f>IF(('OddsRatio_working_3-way'!X162=0),IF(Q162&gt;0,-Q162^(1/3),(-Q162)^(1/3)),'OddsRatio_working_3-way'!AN162-'OddsRatio_working_3-way'!R162/3)</f>
        <v>-0.44448335907403747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2.3199999999999998</v>
      </c>
      <c r="B163" s="4">
        <f>IF('True_Odds_Calculator_3-way'!B164="","",'True_Odds_Calculator_3-way'!B164)</f>
        <v>2.98</v>
      </c>
      <c r="C163" s="4">
        <f>IF('True_Odds_Calculator_3-way'!C164="","",'True_Odds_Calculator_3-way'!C164)</f>
        <v>3.83</v>
      </c>
      <c r="D163" s="9">
        <f t="shared" si="39"/>
        <v>0.42072347332139015</v>
      </c>
      <c r="E163" s="9">
        <f t="shared" si="40"/>
        <v>0.32623370853776956</v>
      </c>
      <c r="F163" s="9">
        <f t="shared" si="41"/>
        <v>0.25304281814084034</v>
      </c>
      <c r="G163" s="9">
        <f t="shared" si="42"/>
        <v>1.0430743264214488</v>
      </c>
      <c r="H163" s="9">
        <f t="shared" si="43"/>
        <v>2.3768581108763125</v>
      </c>
      <c r="I163" s="9">
        <f t="shared" si="44"/>
        <v>3.065287166314469</v>
      </c>
      <c r="J163" s="9">
        <f t="shared" si="45"/>
        <v>3.9519003437727012</v>
      </c>
      <c r="K163" s="11">
        <f t="shared" si="46"/>
        <v>0.43103448275862072</v>
      </c>
      <c r="L163" s="11">
        <f t="shared" si="47"/>
        <v>0.33557046979865773</v>
      </c>
      <c r="M163" s="11">
        <f t="shared" si="48"/>
        <v>0.2610966057441253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-0.2793331854933977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0.23150344150825741</v>
      </c>
      <c r="Q163" s="11">
        <f>2*'OddsRatio_working_3-way'!K163*'OddsRatio_working_3-way'!L163*'OddsRatio_working_3-way'!M163</f>
        <v>7.5531302286544005E-2</v>
      </c>
      <c r="R163" s="11">
        <f t="shared" si="49"/>
        <v>0</v>
      </c>
      <c r="S163" s="11">
        <f t="shared" si="50"/>
        <v>-0.82877170895159968</v>
      </c>
      <c r="T163" s="11">
        <f t="shared" si="51"/>
        <v>-0.27039859998420868</v>
      </c>
      <c r="U163" s="11">
        <f>'OddsRatio_working_3-way'!S163-'OddsRatio_working_3-way'!R163^2/3</f>
        <v>-0.82877170895159968</v>
      </c>
      <c r="V163" s="11">
        <f>'OddsRatio_working_3-way'!S163*'OddsRatio_working_3-way'!R163/3-2*'OddsRatio_working_3-way'!R163^3/27-'OddsRatio_working_3-way'!T163</f>
        <v>0.27039859998420868</v>
      </c>
      <c r="W163" s="11">
        <f>'OddsRatio_working_3-way'!V163^2+4*'OddsRatio_working_3-way'!U163^3/27</f>
        <v>-1.1218263155825789E-2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0.14520129650699223</v>
      </c>
      <c r="Y163" s="11">
        <f>IF('OddsRatio_working_3-way'!W163&gt;=0,IF('OddsRatio_working_3-way'!V163+SQRT('OddsRatio_working_3-way'!W163)&gt;0,0,PI()),ACOS('OddsRatio_working_3-way'!V163/(2*'OddsRatio_working_3-way'!X163)))</f>
        <v>0.3733345450025003</v>
      </c>
      <c r="Z163" s="11">
        <f>'OddsRatio_working_3-way'!X163^(1/3)*COS('OddsRatio_working_3-way'!Y163/3)</f>
        <v>0.52153716321072452</v>
      </c>
      <c r="AA163" s="11">
        <f>'OddsRatio_working_3-way'!X163^(1/3)*COS(('OddsRatio_working_3-way'!Y163+2*PI())/3)</f>
        <v>-0.31726785399432783</v>
      </c>
      <c r="AB163" s="11">
        <f>'OddsRatio_working_3-way'!X163^(1/3)*COS(('OddsRatio_working_3-way'!Y163+4*PI())/3)</f>
        <v>-0.20426930921639683</v>
      </c>
      <c r="AC163" s="11">
        <f>'OddsRatio_working_3-way'!X163^(1/3)*SIN('OddsRatio_working_3-way'!Y163/3)</f>
        <v>6.5239740245574579E-2</v>
      </c>
      <c r="AD163" s="11">
        <f>'OddsRatio_working_3-way'!X163^(1/3)*SIN(('OddsRatio_working_3-way'!Y163+2*PI())/3)</f>
        <v>0.41904456223537118</v>
      </c>
      <c r="AE163" s="11">
        <f>'OddsRatio_working_3-way'!X163^(1/3)*SIN(('OddsRatio_working_3-way'!Y163+4*PI())/3)</f>
        <v>-0.48428430248094562</v>
      </c>
      <c r="AF163" s="11">
        <f>-'OddsRatio_working_3-way'!U163/(3*'OddsRatio_working_3-way'!X163^(1/3))*COS(('OddsRatio_working_3-way'!Y163)/3)</f>
        <v>0.5215371632107243</v>
      </c>
      <c r="AG163" s="11">
        <f>-'OddsRatio_working_3-way'!U163/(3*'OddsRatio_working_3-way'!X163^(1/3))*COS(('OddsRatio_working_3-way'!Y163+2*PI())/3)</f>
        <v>-0.31726785399432772</v>
      </c>
      <c r="AH163" s="11">
        <f>-'OddsRatio_working_3-way'!U163/(3*'OddsRatio_working_3-way'!X163^(1/3))*COS(('OddsRatio_working_3-way'!Y163+4*PI())/3)</f>
        <v>-0.20426930921639674</v>
      </c>
      <c r="AI163" s="11">
        <f>'OddsRatio_working_3-way'!U163/(3*'OddsRatio_working_3-way'!X163^(1/3))*SIN(('OddsRatio_working_3-way'!Y163)/3)</f>
        <v>-6.5239740245574551E-2</v>
      </c>
      <c r="AJ163" s="11">
        <f>'OddsRatio_working_3-way'!U163/(3*'OddsRatio_working_3-way'!X163^(1/3))*SIN(('OddsRatio_working_3-way'!Y163+2*PI())/3)</f>
        <v>-0.41904456223537101</v>
      </c>
      <c r="AK163" s="11">
        <f>'OddsRatio_working_3-way'!U163/(3*'OddsRatio_working_3-way'!X163^(1/3))*SIN(('OddsRatio_working_3-way'!Y163+4*PI())/3)</f>
        <v>0.48428430248094545</v>
      </c>
      <c r="AL163" s="11">
        <f>'OddsRatio_working_3-way'!Z163+'OddsRatio_working_3-way'!AF163</f>
        <v>1.0430743264214488</v>
      </c>
      <c r="AM163" s="11">
        <f>'OddsRatio_working_3-way'!AA163+'OddsRatio_working_3-way'!AG163</f>
        <v>-0.63453570798865555</v>
      </c>
      <c r="AN163" s="11">
        <f>'OddsRatio_working_3-way'!AB163+'OddsRatio_working_3-way'!AH163</f>
        <v>-0.4085386184327936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1.0430743264214488</v>
      </c>
      <c r="AS163" s="11">
        <f>IF(('OddsRatio_working_3-way'!X163=0),IF(Q163&gt;0,-Q163^(1/3),(-Q163)^(1/3)),'OddsRatio_working_3-way'!AM163-'OddsRatio_working_3-way'!R163/3)</f>
        <v>-0.63453570798865555</v>
      </c>
      <c r="AT163" s="11">
        <f>IF(('OddsRatio_working_3-way'!X163=0),IF(Q163&gt;0,-Q163^(1/3),(-Q163)^(1/3)),'OddsRatio_working_3-way'!AN163-'OddsRatio_working_3-way'!R163/3)</f>
        <v>-0.4085386184327936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2.91</v>
      </c>
      <c r="B164" s="4">
        <f>IF('True_Odds_Calculator_3-way'!B165="","",'True_Odds_Calculator_3-way'!B165)</f>
        <v>3.05</v>
      </c>
      <c r="C164" s="4">
        <f>IF('True_Odds_Calculator_3-way'!C165="","",'True_Odds_Calculator_3-way'!C165)</f>
        <v>2.81</v>
      </c>
      <c r="D164" s="9">
        <f t="shared" si="39"/>
        <v>0.33449408937180647</v>
      </c>
      <c r="E164" s="9">
        <f t="shared" si="40"/>
        <v>0.318936209500083</v>
      </c>
      <c r="F164" s="9">
        <f t="shared" si="41"/>
        <v>0.34656970112811042</v>
      </c>
      <c r="G164" s="9">
        <f t="shared" si="42"/>
        <v>1.0416698680560628</v>
      </c>
      <c r="H164" s="9">
        <f t="shared" si="43"/>
        <v>2.9895894479870804</v>
      </c>
      <c r="I164" s="9">
        <f t="shared" si="44"/>
        <v>3.1354232295149282</v>
      </c>
      <c r="J164" s="9">
        <f t="shared" si="45"/>
        <v>2.8854224611814732</v>
      </c>
      <c r="K164" s="11">
        <f t="shared" si="46"/>
        <v>0.3436426116838488</v>
      </c>
      <c r="L164" s="11">
        <f t="shared" si="47"/>
        <v>0.32786885245901642</v>
      </c>
      <c r="M164" s="11">
        <f t="shared" si="48"/>
        <v>0.35587188612099646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-0.28416242802019476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0.2313538147617768</v>
      </c>
      <c r="Q164" s="11">
        <f>2*'OddsRatio_working_3-way'!K164*'OddsRatio_working_3-way'!L164*'OddsRatio_working_3-way'!M164</f>
        <v>8.0191963522279655E-2</v>
      </c>
      <c r="R164" s="11">
        <f t="shared" si="49"/>
        <v>0</v>
      </c>
      <c r="S164" s="11">
        <f t="shared" si="50"/>
        <v>-0.81416046580702439</v>
      </c>
      <c r="T164" s="11">
        <f t="shared" si="51"/>
        <v>-0.28220466752409856</v>
      </c>
      <c r="U164" s="11">
        <f>'OddsRatio_working_3-way'!S164-'OddsRatio_working_3-way'!R164^2/3</f>
        <v>-0.81416046580702439</v>
      </c>
      <c r="V164" s="11">
        <f>'OddsRatio_working_3-way'!S164*'OddsRatio_working_3-way'!R164/3-2*'OddsRatio_working_3-way'!R164^3/27-'OddsRatio_working_3-way'!T164</f>
        <v>0.28220466752409856</v>
      </c>
      <c r="W164" s="11">
        <f>'OddsRatio_working_3-way'!V164^2+4*'OddsRatio_working_3-way'!U164^3/27</f>
        <v>-3.1195953716489644E-4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0.14137842295551317</v>
      </c>
      <c r="Y164" s="11">
        <f>IF('OddsRatio_working_3-way'!W164&gt;=0,IF('OddsRatio_working_3-way'!V164+SQRT('OddsRatio_working_3-way'!W164)&gt;0,0,PI()),ACOS('OddsRatio_working_3-way'!V164/(2*'OddsRatio_working_3-way'!X164)))</f>
        <v>6.2505586746373742E-2</v>
      </c>
      <c r="Z164" s="11">
        <f>'OddsRatio_working_3-way'!X164^(1/3)*COS('OddsRatio_working_3-way'!Y164/3)</f>
        <v>0.52083493402803138</v>
      </c>
      <c r="AA164" s="11">
        <f>'OddsRatio_working_3-way'!X164^(1/3)*COS(('OddsRatio_working_3-way'!Y164+2*PI())/3)</f>
        <v>-0.26981667303198803</v>
      </c>
      <c r="AB164" s="11">
        <f>'OddsRatio_working_3-way'!X164^(1/3)*COS(('OddsRatio_working_3-way'!Y164+4*PI())/3)</f>
        <v>-0.25101826099604341</v>
      </c>
      <c r="AC164" s="11">
        <f>'OddsRatio_working_3-way'!X164^(1/3)*SIN('OddsRatio_working_3-way'!Y164/3)</f>
        <v>1.0853268249290247E-2</v>
      </c>
      <c r="AD164" s="11">
        <f>'OddsRatio_working_3-way'!X164^(1/3)*SIN(('OddsRatio_working_3-way'!Y164+2*PI())/3)</f>
        <v>0.44562964992202225</v>
      </c>
      <c r="AE164" s="11">
        <f>'OddsRatio_working_3-way'!X164^(1/3)*SIN(('OddsRatio_working_3-way'!Y164+4*PI())/3)</f>
        <v>-0.45648291817131237</v>
      </c>
      <c r="AF164" s="11">
        <f>-'OddsRatio_working_3-way'!U164/(3*'OddsRatio_working_3-way'!X164^(1/3))*COS(('OddsRatio_working_3-way'!Y164)/3)</f>
        <v>0.52083493402803127</v>
      </c>
      <c r="AG164" s="11">
        <f>-'OddsRatio_working_3-way'!U164/(3*'OddsRatio_working_3-way'!X164^(1/3))*COS(('OddsRatio_working_3-way'!Y164+2*PI())/3)</f>
        <v>-0.26981667303198797</v>
      </c>
      <c r="AH164" s="11">
        <f>-'OddsRatio_working_3-way'!U164/(3*'OddsRatio_working_3-way'!X164^(1/3))*COS(('OddsRatio_working_3-way'!Y164+4*PI())/3)</f>
        <v>-0.25101826099604335</v>
      </c>
      <c r="AI164" s="11">
        <f>'OddsRatio_working_3-way'!U164/(3*'OddsRatio_working_3-way'!X164^(1/3))*SIN(('OddsRatio_working_3-way'!Y164)/3)</f>
        <v>-1.0853268249290244E-2</v>
      </c>
      <c r="AJ164" s="11">
        <f>'OddsRatio_working_3-way'!U164/(3*'OddsRatio_working_3-way'!X164^(1/3))*SIN(('OddsRatio_working_3-way'!Y164+2*PI())/3)</f>
        <v>-0.4456296499220222</v>
      </c>
      <c r="AK164" s="11">
        <f>'OddsRatio_working_3-way'!U164/(3*'OddsRatio_working_3-way'!X164^(1/3))*SIN(('OddsRatio_working_3-way'!Y164+4*PI())/3)</f>
        <v>0.45648291817131226</v>
      </c>
      <c r="AL164" s="11">
        <f>'OddsRatio_working_3-way'!Z164+'OddsRatio_working_3-way'!AF164</f>
        <v>1.0416698680560628</v>
      </c>
      <c r="AM164" s="11">
        <f>'OddsRatio_working_3-way'!AA164+'OddsRatio_working_3-way'!AG164</f>
        <v>-0.53963334606397595</v>
      </c>
      <c r="AN164" s="11">
        <f>'OddsRatio_working_3-way'!AB164+'OddsRatio_working_3-way'!AH164</f>
        <v>-0.50203652199208681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1.0416698680560628</v>
      </c>
      <c r="AS164" s="11">
        <f>IF(('OddsRatio_working_3-way'!X164=0),IF(Q164&gt;0,-Q164^(1/3),(-Q164)^(1/3)),'OddsRatio_working_3-way'!AM164-'OddsRatio_working_3-way'!R164/3)</f>
        <v>-0.53963334606397595</v>
      </c>
      <c r="AT164" s="11">
        <f>IF(('OddsRatio_working_3-way'!X164=0),IF(Q164&gt;0,-Q164^(1/3),(-Q164)^(1/3)),'OddsRatio_working_3-way'!AN164-'OddsRatio_working_3-way'!R164/3)</f>
        <v>-0.50203652199208681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2.39</v>
      </c>
      <c r="B165" s="4">
        <f>IF('True_Odds_Calculator_3-way'!B166="","",'True_Odds_Calculator_3-way'!B166)</f>
        <v>3.45</v>
      </c>
      <c r="C165" s="4">
        <f>IF('True_Odds_Calculator_3-way'!C166="","",'True_Odds_Calculator_3-way'!C166)</f>
        <v>3.13</v>
      </c>
      <c r="D165" s="9">
        <f t="shared" si="39"/>
        <v>0.4082480144639824</v>
      </c>
      <c r="E165" s="9">
        <f t="shared" si="40"/>
        <v>0.28130511415315035</v>
      </c>
      <c r="F165" s="9">
        <f t="shared" si="41"/>
        <v>0.31044687138286747</v>
      </c>
      <c r="G165" s="9">
        <f t="shared" si="42"/>
        <v>1.0427995674702024</v>
      </c>
      <c r="H165" s="9">
        <f t="shared" si="43"/>
        <v>2.4494913987835814</v>
      </c>
      <c r="I165" s="9">
        <f t="shared" si="44"/>
        <v>3.5548589403019957</v>
      </c>
      <c r="J165" s="9">
        <f t="shared" si="45"/>
        <v>3.2211630787115308</v>
      </c>
      <c r="K165" s="11">
        <f t="shared" si="46"/>
        <v>0.41841004184100417</v>
      </c>
      <c r="L165" s="11">
        <f t="shared" si="47"/>
        <v>0.28985507246376813</v>
      </c>
      <c r="M165" s="11">
        <f t="shared" si="48"/>
        <v>0.31948881789137379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-0.28106007284833268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0.2313199008927902</v>
      </c>
      <c r="Q165" s="11">
        <f>2*'OddsRatio_working_3-way'!K165*'OddsRatio_working_3-way'!L165*'OddsRatio_working_3-way'!M165</f>
        <v>7.7494104151688503E-2</v>
      </c>
      <c r="R165" s="11">
        <f t="shared" si="49"/>
        <v>0</v>
      </c>
      <c r="S165" s="11">
        <f t="shared" si="50"/>
        <v>-0.82302654570795775</v>
      </c>
      <c r="T165" s="11">
        <f t="shared" si="51"/>
        <v>-0.27572078583181159</v>
      </c>
      <c r="U165" s="11">
        <f>'OddsRatio_working_3-way'!S165-'OddsRatio_working_3-way'!R165^2/3</f>
        <v>-0.82302654570795775</v>
      </c>
      <c r="V165" s="11">
        <f>'OddsRatio_working_3-way'!S165*'OddsRatio_working_3-way'!R165/3-2*'OddsRatio_working_3-way'!R165^3/27-'OddsRatio_working_3-way'!T165</f>
        <v>0.27572078583181159</v>
      </c>
      <c r="W165" s="11">
        <f>'OddsRatio_working_3-way'!V165^2+4*'OddsRatio_working_3-way'!U165^3/27</f>
        <v>-6.5700051896714351E-3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0.14369408210620849</v>
      </c>
      <c r="Y165" s="11">
        <f>IF('OddsRatio_working_3-way'!W165&gt;=0,IF('OddsRatio_working_3-way'!V165+SQRT('OddsRatio_working_3-way'!W165)&gt;0,0,PI()),ACOS('OddsRatio_working_3-way'!V165/(2*'OddsRatio_working_3-way'!X165)))</f>
        <v>0.28592198465078189</v>
      </c>
      <c r="Z165" s="11">
        <f>'OddsRatio_working_3-way'!X165^(1/3)*COS('OddsRatio_working_3-way'!Y165/3)</f>
        <v>0.52139978373510121</v>
      </c>
      <c r="AA165" s="11">
        <f>'OddsRatio_working_3-way'!X165^(1/3)*COS(('OddsRatio_working_3-way'!Y165+2*PI())/3)</f>
        <v>-0.30386626266394301</v>
      </c>
      <c r="AB165" s="11">
        <f>'OddsRatio_working_3-way'!X165^(1/3)*COS(('OddsRatio_working_3-way'!Y165+4*PI())/3)</f>
        <v>-0.21753352107115828</v>
      </c>
      <c r="AC165" s="11">
        <f>'OddsRatio_working_3-way'!X165^(1/3)*SIN('OddsRatio_working_3-way'!Y165/3)</f>
        <v>4.9844231598472774E-2</v>
      </c>
      <c r="AD165" s="11">
        <f>'OddsRatio_working_3-way'!X165^(1/3)*SIN(('OddsRatio_working_3-way'!Y165+2*PI())/3)</f>
        <v>0.42662334244307365</v>
      </c>
      <c r="AE165" s="11">
        <f>'OddsRatio_working_3-way'!X165^(1/3)*SIN(('OddsRatio_working_3-way'!Y165+4*PI())/3)</f>
        <v>-0.47646757404154638</v>
      </c>
      <c r="AF165" s="11">
        <f>-'OddsRatio_working_3-way'!U165/(3*'OddsRatio_working_3-way'!X165^(1/3))*COS(('OddsRatio_working_3-way'!Y165)/3)</f>
        <v>0.52139978373510132</v>
      </c>
      <c r="AG165" s="11">
        <f>-'OddsRatio_working_3-way'!U165/(3*'OddsRatio_working_3-way'!X165^(1/3))*COS(('OddsRatio_working_3-way'!Y165+2*PI())/3)</f>
        <v>-0.30386626266394307</v>
      </c>
      <c r="AH165" s="11">
        <f>-'OddsRatio_working_3-way'!U165/(3*'OddsRatio_working_3-way'!X165^(1/3))*COS(('OddsRatio_working_3-way'!Y165+4*PI())/3)</f>
        <v>-0.21753352107115834</v>
      </c>
      <c r="AI165" s="11">
        <f>'OddsRatio_working_3-way'!U165/(3*'OddsRatio_working_3-way'!X165^(1/3))*SIN(('OddsRatio_working_3-way'!Y165)/3)</f>
        <v>-4.9844231598472788E-2</v>
      </c>
      <c r="AJ165" s="11">
        <f>'OddsRatio_working_3-way'!U165/(3*'OddsRatio_working_3-way'!X165^(1/3))*SIN(('OddsRatio_working_3-way'!Y165+2*PI())/3)</f>
        <v>-0.42662334244307376</v>
      </c>
      <c r="AK165" s="11">
        <f>'OddsRatio_working_3-way'!U165/(3*'OddsRatio_working_3-way'!X165^(1/3))*SIN(('OddsRatio_working_3-way'!Y165+4*PI())/3)</f>
        <v>0.47646757404154649</v>
      </c>
      <c r="AL165" s="11">
        <f>'OddsRatio_working_3-way'!Z165+'OddsRatio_working_3-way'!AF165</f>
        <v>1.0427995674702024</v>
      </c>
      <c r="AM165" s="11">
        <f>'OddsRatio_working_3-way'!AA165+'OddsRatio_working_3-way'!AG165</f>
        <v>-0.60773252532788602</v>
      </c>
      <c r="AN165" s="11">
        <f>'OddsRatio_working_3-way'!AB165+'OddsRatio_working_3-way'!AH165</f>
        <v>-0.43506704214231662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1.0427995674702024</v>
      </c>
      <c r="AS165" s="11">
        <f>IF(('OddsRatio_working_3-way'!X165=0),IF(Q165&gt;0,-Q165^(1/3),(-Q165)^(1/3)),'OddsRatio_working_3-way'!AM165-'OddsRatio_working_3-way'!R165/3)</f>
        <v>-0.60773252532788602</v>
      </c>
      <c r="AT165" s="11">
        <f>IF(('OddsRatio_working_3-way'!X165=0),IF(Q165&gt;0,-Q165^(1/3),(-Q165)^(1/3)),'OddsRatio_working_3-way'!AN165-'OddsRatio_working_3-way'!R165/3)</f>
        <v>-0.43506704214231662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3.72</v>
      </c>
      <c r="B166" s="4">
        <f>IF('True_Odds_Calculator_3-way'!B167="","",'True_Odds_Calculator_3-way'!B167)</f>
        <v>3.1</v>
      </c>
      <c r="C166" s="4">
        <f>IF('True_Odds_Calculator_3-way'!C167="","",'True_Odds_Calculator_3-way'!C167)</f>
        <v>2.29</v>
      </c>
      <c r="D166" s="9">
        <f t="shared" si="39"/>
        <v>0.26049691555228027</v>
      </c>
      <c r="E166" s="9">
        <f t="shared" si="40"/>
        <v>0.31330934175029029</v>
      </c>
      <c r="F166" s="9">
        <f t="shared" si="41"/>
        <v>0.42619374269742938</v>
      </c>
      <c r="G166" s="9">
        <f t="shared" si="42"/>
        <v>1.0436827377081483</v>
      </c>
      <c r="H166" s="9">
        <f t="shared" si="43"/>
        <v>3.838817046566164</v>
      </c>
      <c r="I166" s="9">
        <f t="shared" si="44"/>
        <v>3.1917337491871112</v>
      </c>
      <c r="J166" s="9">
        <f t="shared" si="45"/>
        <v>2.3463507316435117</v>
      </c>
      <c r="K166" s="11">
        <f t="shared" si="46"/>
        <v>0.26881720430107525</v>
      </c>
      <c r="L166" s="11">
        <f t="shared" si="47"/>
        <v>0.32258064516129031</v>
      </c>
      <c r="M166" s="11">
        <f t="shared" si="48"/>
        <v>0.4366812227074236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-0.27902157959549045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0.23136682888851523</v>
      </c>
      <c r="Q166" s="11">
        <f>2*'OddsRatio_working_3-way'!K166*'OddsRatio_working_3-way'!L166*'OddsRatio_working_3-way'!M166</f>
        <v>7.5733822876764403E-2</v>
      </c>
      <c r="R166" s="11">
        <f t="shared" si="49"/>
        <v>0</v>
      </c>
      <c r="S166" s="11">
        <f t="shared" si="50"/>
        <v>-0.82920765205306934</v>
      </c>
      <c r="T166" s="11">
        <f t="shared" si="51"/>
        <v>-0.27142640001737134</v>
      </c>
      <c r="U166" s="11">
        <f>'OddsRatio_working_3-way'!S166-'OddsRatio_working_3-way'!R166^2/3</f>
        <v>-0.82920765205306934</v>
      </c>
      <c r="V166" s="11">
        <f>'OddsRatio_working_3-way'!S166*'OddsRatio_working_3-way'!R166/3-2*'OddsRatio_working_3-way'!R166^3/27-'OddsRatio_working_3-way'!T166</f>
        <v>0.27142640001737134</v>
      </c>
      <c r="W166" s="11">
        <f>'OddsRatio_working_3-way'!V166^2+4*'OddsRatio_working_3-way'!U166^3/27</f>
        <v>-1.0794526745558086E-2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0.14531587780757835</v>
      </c>
      <c r="Y166" s="11">
        <f>IF('OddsRatio_working_3-way'!W166&gt;=0,IF('OddsRatio_working_3-way'!V166+SQRT('OddsRatio_working_3-way'!W166)&gt;0,0,PI()),ACOS('OddsRatio_working_3-way'!V166/(2*'OddsRatio_working_3-way'!X166)))</f>
        <v>0.36557435334809329</v>
      </c>
      <c r="Z166" s="11">
        <f>'OddsRatio_working_3-way'!X166^(1/3)*COS('OddsRatio_working_3-way'!Y166/3)</f>
        <v>0.52184136885407417</v>
      </c>
      <c r="AA166" s="11">
        <f>'OddsRatio_working_3-way'!X166^(1/3)*COS(('OddsRatio_working_3-way'!Y166+2*PI())/3)</f>
        <v>-0.31626598529031613</v>
      </c>
      <c r="AB166" s="11">
        <f>'OddsRatio_working_3-way'!X166^(1/3)*COS(('OddsRatio_working_3-way'!Y166+4*PI())/3)</f>
        <v>-0.20557538356375821</v>
      </c>
      <c r="AC166" s="11">
        <f>'OddsRatio_working_3-way'!X166^(1/3)*SIN('OddsRatio_working_3-way'!Y166/3)</f>
        <v>6.3907248703590006E-2</v>
      </c>
      <c r="AD166" s="11">
        <f>'OddsRatio_working_3-way'!X166^(1/3)*SIN(('OddsRatio_working_3-way'!Y166+2*PI())/3)</f>
        <v>0.41997425782147885</v>
      </c>
      <c r="AE166" s="11">
        <f>'OddsRatio_working_3-way'!X166^(1/3)*SIN(('OddsRatio_working_3-way'!Y166+4*PI())/3)</f>
        <v>-0.48388150652506867</v>
      </c>
      <c r="AF166" s="11">
        <f>-'OddsRatio_working_3-way'!U166/(3*'OddsRatio_working_3-way'!X166^(1/3))*COS(('OddsRatio_working_3-way'!Y166)/3)</f>
        <v>0.52184136885407428</v>
      </c>
      <c r="AG166" s="11">
        <f>-'OddsRatio_working_3-way'!U166/(3*'OddsRatio_working_3-way'!X166^(1/3))*COS(('OddsRatio_working_3-way'!Y166+2*PI())/3)</f>
        <v>-0.31626598529031619</v>
      </c>
      <c r="AH166" s="11">
        <f>-'OddsRatio_working_3-way'!U166/(3*'OddsRatio_working_3-way'!X166^(1/3))*COS(('OddsRatio_working_3-way'!Y166+4*PI())/3)</f>
        <v>-0.20557538356375823</v>
      </c>
      <c r="AI166" s="11">
        <f>'OddsRatio_working_3-way'!U166/(3*'OddsRatio_working_3-way'!X166^(1/3))*SIN(('OddsRatio_working_3-way'!Y166)/3)</f>
        <v>-6.3907248703590019E-2</v>
      </c>
      <c r="AJ166" s="11">
        <f>'OddsRatio_working_3-way'!U166/(3*'OddsRatio_working_3-way'!X166^(1/3))*SIN(('OddsRatio_working_3-way'!Y166+2*PI())/3)</f>
        <v>-0.4199742578214789</v>
      </c>
      <c r="AK166" s="11">
        <f>'OddsRatio_working_3-way'!U166/(3*'OddsRatio_working_3-way'!X166^(1/3))*SIN(('OddsRatio_working_3-way'!Y166+4*PI())/3)</f>
        <v>0.48388150652506878</v>
      </c>
      <c r="AL166" s="11">
        <f>'OddsRatio_working_3-way'!Z166+'OddsRatio_working_3-way'!AF166</f>
        <v>1.0436827377081483</v>
      </c>
      <c r="AM166" s="11">
        <f>'OddsRatio_working_3-way'!AA166+'OddsRatio_working_3-way'!AG166</f>
        <v>-0.63253197058063226</v>
      </c>
      <c r="AN166" s="11">
        <f>'OddsRatio_working_3-way'!AB166+'OddsRatio_working_3-way'!AH166</f>
        <v>-0.41115076712751641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1.0436827377081483</v>
      </c>
      <c r="AS166" s="11">
        <f>IF(('OddsRatio_working_3-way'!X166=0),IF(Q166&gt;0,-Q166^(1/3),(-Q166)^(1/3)),'OddsRatio_working_3-way'!AM166-'OddsRatio_working_3-way'!R166/3)</f>
        <v>-0.63253197058063226</v>
      </c>
      <c r="AT166" s="11">
        <f>IF(('OddsRatio_working_3-way'!X166=0),IF(Q166&gt;0,-Q166^(1/3),(-Q166)^(1/3)),'OddsRatio_working_3-way'!AN166-'OddsRatio_working_3-way'!R166/3)</f>
        <v>-0.41115076712751641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2.81</v>
      </c>
      <c r="B167" s="4">
        <f>IF('True_Odds_Calculator_3-way'!B168="","",'True_Odds_Calculator_3-way'!B168)</f>
        <v>3.52</v>
      </c>
      <c r="C167" s="4">
        <f>IF('True_Odds_Calculator_3-way'!C168="","",'True_Odds_Calculator_3-way'!C168)</f>
        <v>2.58</v>
      </c>
      <c r="D167" s="9">
        <f t="shared" si="39"/>
        <v>0.34643848389676551</v>
      </c>
      <c r="E167" s="9">
        <f t="shared" si="40"/>
        <v>0.27574571171927731</v>
      </c>
      <c r="F167" s="9">
        <f t="shared" si="41"/>
        <v>0.37781580438395701</v>
      </c>
      <c r="G167" s="9">
        <f t="shared" si="42"/>
        <v>1.0422736714835406</v>
      </c>
      <c r="H167" s="9">
        <f t="shared" si="43"/>
        <v>2.8865153453852082</v>
      </c>
      <c r="I167" s="9">
        <f t="shared" si="44"/>
        <v>3.6265296521385224</v>
      </c>
      <c r="J167" s="9">
        <f t="shared" si="45"/>
        <v>2.646792400943994</v>
      </c>
      <c r="K167" s="11">
        <f t="shared" si="46"/>
        <v>0.35587188612099646</v>
      </c>
      <c r="L167" s="11">
        <f t="shared" si="47"/>
        <v>0.28409090909090912</v>
      </c>
      <c r="M167" s="11">
        <f t="shared" si="48"/>
        <v>0.38759689922480617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-0.2824018342825757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0.23158946077509346</v>
      </c>
      <c r="Q167" s="11">
        <f>2*'OddsRatio_working_3-way'!K167*'OddsRatio_working_3-way'!L167*'OddsRatio_working_3-way'!M167</f>
        <v>7.8372067944194074E-2</v>
      </c>
      <c r="R167" s="11">
        <f t="shared" si="49"/>
        <v>0</v>
      </c>
      <c r="S167" s="11">
        <f t="shared" si="50"/>
        <v>-0.82007066761245406</v>
      </c>
      <c r="T167" s="11">
        <f t="shared" si="51"/>
        <v>-0.27751968447121966</v>
      </c>
      <c r="U167" s="11">
        <f>'OddsRatio_working_3-way'!S167-'OddsRatio_working_3-way'!R167^2/3</f>
        <v>-0.82007066761245406</v>
      </c>
      <c r="V167" s="11">
        <f>'OddsRatio_working_3-way'!S167*'OddsRatio_working_3-way'!R167/3-2*'OddsRatio_working_3-way'!R167^3/27-'OddsRatio_working_3-way'!T167</f>
        <v>0.27751968447121966</v>
      </c>
      <c r="W167" s="11">
        <f>'OddsRatio_working_3-way'!V167^2+4*'OddsRatio_working_3-way'!U167^3/27</f>
        <v>-4.6880933225824373E-3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0.14292066732245878</v>
      </c>
      <c r="Y167" s="11">
        <f>IF('OddsRatio_working_3-way'!W167&gt;=0,IF('OddsRatio_working_3-way'!V167+SQRT('OddsRatio_working_3-way'!W167)&gt;0,0,PI()),ACOS('OddsRatio_working_3-way'!V167/(2*'OddsRatio_working_3-way'!X167)))</f>
        <v>0.24188921626981386</v>
      </c>
      <c r="Z167" s="11">
        <f>'OddsRatio_working_3-way'!X167^(1/3)*COS('OddsRatio_working_3-way'!Y167/3)</f>
        <v>0.52113683574177028</v>
      </c>
      <c r="AA167" s="11">
        <f>'OddsRatio_working_3-way'!X167^(1/3)*COS(('OddsRatio_working_3-way'!Y167+2*PI())/3)</f>
        <v>-0.29703711304777491</v>
      </c>
      <c r="AB167" s="11">
        <f>'OddsRatio_working_3-way'!X167^(1/3)*COS(('OddsRatio_working_3-way'!Y167+4*PI())/3)</f>
        <v>-0.22409972269399567</v>
      </c>
      <c r="AC167" s="11">
        <f>'OddsRatio_working_3-way'!X167^(1/3)*SIN('OddsRatio_working_3-way'!Y167/3)</f>
        <v>4.211042195474346E-2</v>
      </c>
      <c r="AD167" s="11">
        <f>'OddsRatio_working_3-way'!X167^(1/3)*SIN(('OddsRatio_working_3-way'!Y167+2*PI())/3)</f>
        <v>0.43026252762283951</v>
      </c>
      <c r="AE167" s="11">
        <f>'OddsRatio_working_3-way'!X167^(1/3)*SIN(('OddsRatio_working_3-way'!Y167+4*PI())/3)</f>
        <v>-0.47237294957758286</v>
      </c>
      <c r="AF167" s="11">
        <f>-'OddsRatio_working_3-way'!U167/(3*'OddsRatio_working_3-way'!X167^(1/3))*COS(('OddsRatio_working_3-way'!Y167)/3)</f>
        <v>0.52113683574177017</v>
      </c>
      <c r="AG167" s="11">
        <f>-'OddsRatio_working_3-way'!U167/(3*'OddsRatio_working_3-way'!X167^(1/3))*COS(('OddsRatio_working_3-way'!Y167+2*PI())/3)</f>
        <v>-0.29703711304777486</v>
      </c>
      <c r="AH167" s="11">
        <f>-'OddsRatio_working_3-way'!U167/(3*'OddsRatio_working_3-way'!X167^(1/3))*COS(('OddsRatio_working_3-way'!Y167+4*PI())/3)</f>
        <v>-0.22409972269399561</v>
      </c>
      <c r="AI167" s="11">
        <f>'OddsRatio_working_3-way'!U167/(3*'OddsRatio_working_3-way'!X167^(1/3))*SIN(('OddsRatio_working_3-way'!Y167)/3)</f>
        <v>-4.2110421954743453E-2</v>
      </c>
      <c r="AJ167" s="11">
        <f>'OddsRatio_working_3-way'!U167/(3*'OddsRatio_working_3-way'!X167^(1/3))*SIN(('OddsRatio_working_3-way'!Y167+2*PI())/3)</f>
        <v>-0.43026252762283945</v>
      </c>
      <c r="AK167" s="11">
        <f>'OddsRatio_working_3-way'!U167/(3*'OddsRatio_working_3-way'!X167^(1/3))*SIN(('OddsRatio_working_3-way'!Y167+4*PI())/3)</f>
        <v>0.4723729495775828</v>
      </c>
      <c r="AL167" s="11">
        <f>'OddsRatio_working_3-way'!Z167+'OddsRatio_working_3-way'!AF167</f>
        <v>1.0422736714835406</v>
      </c>
      <c r="AM167" s="11">
        <f>'OddsRatio_working_3-way'!AA167+'OddsRatio_working_3-way'!AG167</f>
        <v>-0.59407422609554983</v>
      </c>
      <c r="AN167" s="11">
        <f>'OddsRatio_working_3-way'!AB167+'OddsRatio_working_3-way'!AH167</f>
        <v>-0.44819944538799128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1.0422736714835406</v>
      </c>
      <c r="AS167" s="11">
        <f>IF(('OddsRatio_working_3-way'!X167=0),IF(Q167&gt;0,-Q167^(1/3),(-Q167)^(1/3)),'OddsRatio_working_3-way'!AM167-'OddsRatio_working_3-way'!R167/3)</f>
        <v>-0.59407422609554983</v>
      </c>
      <c r="AT167" s="11">
        <f>IF(('OddsRatio_working_3-way'!X167=0),IF(Q167&gt;0,-Q167^(1/3),(-Q167)^(1/3)),'OddsRatio_working_3-way'!AN167-'OddsRatio_working_3-way'!R167/3)</f>
        <v>-0.44819944538799128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1.79</v>
      </c>
      <c r="B168" s="4">
        <f>IF('True_Odds_Calculator_3-way'!B169="","",'True_Odds_Calculator_3-way'!B169)</f>
        <v>4.05</v>
      </c>
      <c r="C168" s="4">
        <f>IF('True_Odds_Calculator_3-way'!C169="","",'True_Odds_Calculator_3-way'!C169)</f>
        <v>4.47</v>
      </c>
      <c r="D168" s="9">
        <f t="shared" si="39"/>
        <v>0.54663644888799656</v>
      </c>
      <c r="E168" s="9">
        <f t="shared" si="40"/>
        <v>0.23798214911187582</v>
      </c>
      <c r="F168" s="9">
        <f t="shared" si="41"/>
        <v>0.21538140200012773</v>
      </c>
      <c r="G168" s="9">
        <f t="shared" si="42"/>
        <v>1.0498347008645765</v>
      </c>
      <c r="H168" s="9">
        <f t="shared" si="43"/>
        <v>1.8293694136830156</v>
      </c>
      <c r="I168" s="9">
        <f t="shared" si="44"/>
        <v>4.2019958376369573</v>
      </c>
      <c r="J168" s="9">
        <f t="shared" si="45"/>
        <v>4.6429264120000804</v>
      </c>
      <c r="K168" s="11">
        <f t="shared" si="46"/>
        <v>0.55865921787709494</v>
      </c>
      <c r="L168" s="11">
        <f t="shared" si="47"/>
        <v>0.24691358024691359</v>
      </c>
      <c r="M168" s="11">
        <f t="shared" si="48"/>
        <v>0.2237136465324385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-0.25801254826954834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0.22558062709871377</v>
      </c>
      <c r="Q168" s="11">
        <f>2*'OddsRatio_working_3-way'!K168*'OddsRatio_working_3-way'!L168*'OddsRatio_working_3-way'!M168</f>
        <v>6.1718365827281463E-2</v>
      </c>
      <c r="R168" s="11">
        <f t="shared" si="49"/>
        <v>0</v>
      </c>
      <c r="S168" s="11">
        <f t="shared" si="50"/>
        <v>-0.87430099276817885</v>
      </c>
      <c r="T168" s="11">
        <f t="shared" si="51"/>
        <v>-0.23920683796666997</v>
      </c>
      <c r="U168" s="11">
        <f>'OddsRatio_working_3-way'!S168-'OddsRatio_working_3-way'!R168^2/3</f>
        <v>-0.87430099276817885</v>
      </c>
      <c r="V168" s="11">
        <f>'OddsRatio_working_3-way'!S168*'OddsRatio_working_3-way'!R168/3-2*'OddsRatio_working_3-way'!R168^3/27-'OddsRatio_working_3-way'!T168</f>
        <v>0.23920683796666997</v>
      </c>
      <c r="W168" s="11">
        <f>'OddsRatio_working_3-way'!V168^2+4*'OddsRatio_working_3-way'!U168^3/27</f>
        <v>-4.1790107192510605E-2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0.15732928726283238</v>
      </c>
      <c r="Y168" s="11">
        <f>IF('OddsRatio_working_3-way'!W168&gt;=0,IF('OddsRatio_working_3-way'!V168+SQRT('OddsRatio_working_3-way'!W168)&gt;0,0,PI()),ACOS('OddsRatio_working_3-way'!V168/(2*'OddsRatio_working_3-way'!X168)))</f>
        <v>0.70715884672235818</v>
      </c>
      <c r="Z168" s="11">
        <f>'OddsRatio_working_3-way'!X168^(1/3)*COS('OddsRatio_working_3-way'!Y168/3)</f>
        <v>0.52491735043228838</v>
      </c>
      <c r="AA168" s="11">
        <f>'OddsRatio_working_3-way'!X168^(1/3)*COS(('OddsRatio_working_3-way'!Y168+2*PI())/3)</f>
        <v>-0.37164466151202569</v>
      </c>
      <c r="AB168" s="11">
        <f>'OddsRatio_working_3-way'!X168^(1/3)*COS(('OddsRatio_working_3-way'!Y168+4*PI())/3)</f>
        <v>-0.15327268892026288</v>
      </c>
      <c r="AC168" s="11">
        <f>'OddsRatio_working_3-way'!X168^(1/3)*SIN('OddsRatio_working_3-way'!Y168/3)</f>
        <v>0.12607711715932407</v>
      </c>
      <c r="AD168" s="11">
        <f>'OddsRatio_working_3-way'!X168^(1/3)*SIN(('OddsRatio_working_3-way'!Y168+2*PI())/3)</f>
        <v>0.39155320178191833</v>
      </c>
      <c r="AE168" s="11">
        <f>'OddsRatio_working_3-way'!X168^(1/3)*SIN(('OddsRatio_working_3-way'!Y168+4*PI())/3)</f>
        <v>-0.51763031894124212</v>
      </c>
      <c r="AF168" s="11">
        <f>-'OddsRatio_working_3-way'!U168/(3*'OddsRatio_working_3-way'!X168^(1/3))*COS(('OddsRatio_working_3-way'!Y168)/3)</f>
        <v>0.52491735043228815</v>
      </c>
      <c r="AG168" s="11">
        <f>-'OddsRatio_working_3-way'!U168/(3*'OddsRatio_working_3-way'!X168^(1/3))*COS(('OddsRatio_working_3-way'!Y168+2*PI())/3)</f>
        <v>-0.37164466151202552</v>
      </c>
      <c r="AH168" s="11">
        <f>-'OddsRatio_working_3-way'!U168/(3*'OddsRatio_working_3-way'!X168^(1/3))*COS(('OddsRatio_working_3-way'!Y168+4*PI())/3)</f>
        <v>-0.1532726889202628</v>
      </c>
      <c r="AI168" s="11">
        <f>'OddsRatio_working_3-way'!U168/(3*'OddsRatio_working_3-way'!X168^(1/3))*SIN(('OddsRatio_working_3-way'!Y168)/3)</f>
        <v>-0.12607711715932401</v>
      </c>
      <c r="AJ168" s="11">
        <f>'OddsRatio_working_3-way'!U168/(3*'OddsRatio_working_3-way'!X168^(1/3))*SIN(('OddsRatio_working_3-way'!Y168+2*PI())/3)</f>
        <v>-0.39155320178191816</v>
      </c>
      <c r="AK168" s="11">
        <f>'OddsRatio_working_3-way'!U168/(3*'OddsRatio_working_3-way'!X168^(1/3))*SIN(('OddsRatio_working_3-way'!Y168+4*PI())/3)</f>
        <v>0.51763031894124201</v>
      </c>
      <c r="AL168" s="11">
        <f>'OddsRatio_working_3-way'!Z168+'OddsRatio_working_3-way'!AF168</f>
        <v>1.0498347008645765</v>
      </c>
      <c r="AM168" s="11">
        <f>'OddsRatio_working_3-way'!AA168+'OddsRatio_working_3-way'!AG168</f>
        <v>-0.74328932302405115</v>
      </c>
      <c r="AN168" s="11">
        <f>'OddsRatio_working_3-way'!AB168+'OddsRatio_working_3-way'!AH168</f>
        <v>-0.30654537784052571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1.0498347008645765</v>
      </c>
      <c r="AS168" s="11">
        <f>IF(('OddsRatio_working_3-way'!X168=0),IF(Q168&gt;0,-Q168^(1/3),(-Q168)^(1/3)),'OddsRatio_working_3-way'!AM168-'OddsRatio_working_3-way'!R168/3)</f>
        <v>-0.74328932302405115</v>
      </c>
      <c r="AT168" s="11">
        <f>IF(('OddsRatio_working_3-way'!X168=0),IF(Q168&gt;0,-Q168^(1/3),(-Q168)^(1/3)),'OddsRatio_working_3-way'!AN168-'OddsRatio_working_3-way'!R168/3)</f>
        <v>-0.30654537784052571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7.9</v>
      </c>
      <c r="B169" s="4">
        <f>IF('True_Odds_Calculator_3-way'!B170="","",'True_Odds_Calculator_3-way'!B170)</f>
        <v>4.75</v>
      </c>
      <c r="C169" s="4">
        <f>IF('True_Odds_Calculator_3-way'!C170="","",'True_Odds_Calculator_3-way'!C170)</f>
        <v>1.44</v>
      </c>
      <c r="D169" s="9">
        <f t="shared" si="39"/>
        <v>0.11957403563740772</v>
      </c>
      <c r="E169" s="9">
        <f t="shared" si="40"/>
        <v>0.19993437872982814</v>
      </c>
      <c r="F169" s="9">
        <f t="shared" si="41"/>
        <v>0.68049158563276402</v>
      </c>
      <c r="G169" s="9">
        <f t="shared" si="42"/>
        <v>1.067104285386627</v>
      </c>
      <c r="H169" s="9">
        <f t="shared" si="43"/>
        <v>8.3630195691677276</v>
      </c>
      <c r="I169" s="9">
        <f t="shared" si="44"/>
        <v>5.0016410701998515</v>
      </c>
      <c r="J169" s="9">
        <f t="shared" si="45"/>
        <v>1.4695258855701161</v>
      </c>
      <c r="K169" s="11">
        <f t="shared" si="46"/>
        <v>0.12658227848101264</v>
      </c>
      <c r="L169" s="11">
        <f t="shared" si="47"/>
        <v>0.21052631578947367</v>
      </c>
      <c r="M169" s="11">
        <f t="shared" si="48"/>
        <v>0.69444444444444442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-0.21069287141905391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0.20523354800503368</v>
      </c>
      <c r="Q169" s="11">
        <f>2*'OddsRatio_working_3-way'!K169*'OddsRatio_working_3-way'!L169*'OddsRatio_working_3-way'!M169</f>
        <v>3.7012362128951058E-2</v>
      </c>
      <c r="R169" s="11">
        <f t="shared" si="49"/>
        <v>0</v>
      </c>
      <c r="S169" s="11">
        <f t="shared" si="50"/>
        <v>-0.97408871321914825</v>
      </c>
      <c r="T169" s="11">
        <f t="shared" si="51"/>
        <v>-0.17566974088713219</v>
      </c>
      <c r="U169" s="11">
        <f>'OddsRatio_working_3-way'!S169-'OddsRatio_working_3-way'!R169^2/3</f>
        <v>-0.97408871321914825</v>
      </c>
      <c r="V169" s="11">
        <f>'OddsRatio_working_3-way'!S169*'OddsRatio_working_3-way'!R169/3-2*'OddsRatio_working_3-way'!R169^3/27-'OddsRatio_working_3-way'!T169</f>
        <v>0.17566974088713219</v>
      </c>
      <c r="W169" s="11">
        <f>'OddsRatio_working_3-way'!V169^2+4*'OddsRatio_working_3-way'!U169^3/27</f>
        <v>-0.1060679832185156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0.18501881058548328</v>
      </c>
      <c r="Y169" s="11">
        <f>IF('OddsRatio_working_3-way'!W169&gt;=0,IF('OddsRatio_working_3-way'!V169+SQRT('OddsRatio_working_3-way'!W169)&gt;0,0,PI()),ACOS('OddsRatio_working_3-way'!V169/(2*'OddsRatio_working_3-way'!X169)))</f>
        <v>1.0761336243121242</v>
      </c>
      <c r="Z169" s="11">
        <f>'OddsRatio_working_3-way'!X169^(1/3)*COS('OddsRatio_working_3-way'!Y169/3)</f>
        <v>0.53355214269331352</v>
      </c>
      <c r="AA169" s="11">
        <f>'OddsRatio_working_3-way'!X169^(1/3)*COS(('OddsRatio_working_3-way'!Y169+2*PI())/3)</f>
        <v>-0.44002087379486166</v>
      </c>
      <c r="AB169" s="11">
        <f>'OddsRatio_working_3-way'!X169^(1/3)*COS(('OddsRatio_working_3-way'!Y169+4*PI())/3)</f>
        <v>-9.353126889845173E-2</v>
      </c>
      <c r="AC169" s="11">
        <f>'OddsRatio_working_3-way'!X169^(1/3)*SIN('OddsRatio_working_3-way'!Y169/3)</f>
        <v>0.20004586665834931</v>
      </c>
      <c r="AD169" s="11">
        <f>'OddsRatio_working_3-way'!X169^(1/3)*SIN(('OddsRatio_working_3-way'!Y169+2*PI())/3)</f>
        <v>0.36204677648685463</v>
      </c>
      <c r="AE169" s="11">
        <f>'OddsRatio_working_3-way'!X169^(1/3)*SIN(('OddsRatio_working_3-way'!Y169+4*PI())/3)</f>
        <v>-0.56209264314520402</v>
      </c>
      <c r="AF169" s="11">
        <f>-'OddsRatio_working_3-way'!U169/(3*'OddsRatio_working_3-way'!X169^(1/3))*COS(('OddsRatio_working_3-way'!Y169)/3)</f>
        <v>0.53355214269331352</v>
      </c>
      <c r="AG169" s="11">
        <f>-'OddsRatio_working_3-way'!U169/(3*'OddsRatio_working_3-way'!X169^(1/3))*COS(('OddsRatio_working_3-way'!Y169+2*PI())/3)</f>
        <v>-0.44002087379486166</v>
      </c>
      <c r="AH169" s="11">
        <f>-'OddsRatio_working_3-way'!U169/(3*'OddsRatio_working_3-way'!X169^(1/3))*COS(('OddsRatio_working_3-way'!Y169+4*PI())/3)</f>
        <v>-9.353126889845173E-2</v>
      </c>
      <c r="AI169" s="11">
        <f>'OddsRatio_working_3-way'!U169/(3*'OddsRatio_working_3-way'!X169^(1/3))*SIN(('OddsRatio_working_3-way'!Y169)/3)</f>
        <v>-0.20004586665834931</v>
      </c>
      <c r="AJ169" s="11">
        <f>'OddsRatio_working_3-way'!U169/(3*'OddsRatio_working_3-way'!X169^(1/3))*SIN(('OddsRatio_working_3-way'!Y169+2*PI())/3)</f>
        <v>-0.36204677648685463</v>
      </c>
      <c r="AK169" s="11">
        <f>'OddsRatio_working_3-way'!U169/(3*'OddsRatio_working_3-way'!X169^(1/3))*SIN(('OddsRatio_working_3-way'!Y169+4*PI())/3)</f>
        <v>0.56209264314520402</v>
      </c>
      <c r="AL169" s="11">
        <f>'OddsRatio_working_3-way'!Z169+'OddsRatio_working_3-way'!AF169</f>
        <v>1.067104285386627</v>
      </c>
      <c r="AM169" s="11">
        <f>'OddsRatio_working_3-way'!AA169+'OddsRatio_working_3-way'!AG169</f>
        <v>-0.88004174758972331</v>
      </c>
      <c r="AN169" s="11">
        <f>'OddsRatio_working_3-way'!AB169+'OddsRatio_working_3-way'!AH169</f>
        <v>-0.18706253779690346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1.067104285386627</v>
      </c>
      <c r="AS169" s="11">
        <f>IF(('OddsRatio_working_3-way'!X169=0),IF(Q169&gt;0,-Q169^(1/3),(-Q169)^(1/3)),'OddsRatio_working_3-way'!AM169-'OddsRatio_working_3-way'!R169/3)</f>
        <v>-0.88004174758972331</v>
      </c>
      <c r="AT169" s="11">
        <f>IF(('OddsRatio_working_3-way'!X169=0),IF(Q169&gt;0,-Q169^(1/3),(-Q169)^(1/3)),'OddsRatio_working_3-way'!AN169-'OddsRatio_working_3-way'!R169/3)</f>
        <v>-0.18706253779690346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20.14</v>
      </c>
      <c r="B170" s="4">
        <f>IF('True_Odds_Calculator_3-way'!B171="","",'True_Odds_Calculator_3-way'!B171)</f>
        <v>8.1300000000000008</v>
      </c>
      <c r="C170" s="4">
        <f>IF('True_Odds_Calculator_3-way'!C171="","",'True_Odds_Calculator_3-way'!C171)</f>
        <v>1.1599999999999999</v>
      </c>
      <c r="D170" s="9">
        <f t="shared" si="39"/>
        <v>4.3960314823474532E-2</v>
      </c>
      <c r="E170" s="9">
        <f t="shared" si="40"/>
        <v>0.10987261023023351</v>
      </c>
      <c r="F170" s="9">
        <f t="shared" si="41"/>
        <v>0.84616707494629195</v>
      </c>
      <c r="G170" s="9">
        <f t="shared" si="42"/>
        <v>1.1362481595572604</v>
      </c>
      <c r="H170" s="9">
        <f t="shared" si="43"/>
        <v>22.747789773925966</v>
      </c>
      <c r="I170" s="9">
        <f t="shared" si="44"/>
        <v>9.1014493776432666</v>
      </c>
      <c r="J170" s="9">
        <f t="shared" si="45"/>
        <v>1.1817997055291618</v>
      </c>
      <c r="K170" s="11">
        <f t="shared" si="46"/>
        <v>4.9652432969215489E-2</v>
      </c>
      <c r="L170" s="11">
        <f t="shared" si="47"/>
        <v>0.12300123001230011</v>
      </c>
      <c r="M170" s="11">
        <f t="shared" si="48"/>
        <v>0.86206896551724144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-0.11495912377197259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0.13915190687707993</v>
      </c>
      <c r="Q170" s="11">
        <f>2*'OddsRatio_working_3-way'!K170*'OddsRatio_working_3-way'!L170*'OddsRatio_working_3-way'!M170</f>
        <v>1.0529845393649633E-2</v>
      </c>
      <c r="R170" s="11">
        <f t="shared" si="49"/>
        <v>0</v>
      </c>
      <c r="S170" s="11">
        <f t="shared" si="50"/>
        <v>-1.2104468293712378</v>
      </c>
      <c r="T170" s="11">
        <f t="shared" si="51"/>
        <v>-9.1596430523741029E-2</v>
      </c>
      <c r="U170" s="11">
        <f>'OddsRatio_working_3-way'!S170-'OddsRatio_working_3-way'!R170^2/3</f>
        <v>-1.2104468293712378</v>
      </c>
      <c r="V170" s="11">
        <f>'OddsRatio_working_3-way'!S170*'OddsRatio_working_3-way'!R170/3-2*'OddsRatio_working_3-way'!R170^3/27-'OddsRatio_working_3-way'!T170</f>
        <v>9.1596430523741029E-2</v>
      </c>
      <c r="W170" s="11">
        <f>'OddsRatio_working_3-way'!V170^2+4*'OddsRatio_working_3-way'!U170^3/27</f>
        <v>-0.25435443961746473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0.256292969910489</v>
      </c>
      <c r="Y170" s="11">
        <f>IF('OddsRatio_working_3-way'!W170&gt;=0,IF('OddsRatio_working_3-way'!V170+SQRT('OddsRatio_working_3-way'!W170)&gt;0,0,PI()),ACOS('OddsRatio_working_3-way'!V170/(2*'OddsRatio_working_3-way'!X170)))</f>
        <v>1.391136609968757</v>
      </c>
      <c r="Z170" s="11">
        <f>'OddsRatio_working_3-way'!X170^(1/3)*COS('OddsRatio_working_3-way'!Y170/3)</f>
        <v>0.56812407977863033</v>
      </c>
      <c r="AA170" s="11">
        <f>'OddsRatio_working_3-way'!X170^(1/3)*COS(('OddsRatio_working_3-way'!Y170+2*PI())/3)</f>
        <v>-0.53010671027372491</v>
      </c>
      <c r="AB170" s="11">
        <f>'OddsRatio_working_3-way'!X170^(1/3)*COS(('OddsRatio_working_3-way'!Y170+4*PI())/3)</f>
        <v>-3.8017369504905391E-2</v>
      </c>
      <c r="AC170" s="11">
        <f>'OddsRatio_working_3-way'!X170^(1/3)*SIN('OddsRatio_working_3-way'!Y170/3)</f>
        <v>0.28410791335822344</v>
      </c>
      <c r="AD170" s="11">
        <f>'OddsRatio_working_3-way'!X170^(1/3)*SIN(('OddsRatio_working_3-way'!Y170+2*PI())/3)</f>
        <v>0.34995592891083938</v>
      </c>
      <c r="AE170" s="11">
        <f>'OddsRatio_working_3-way'!X170^(1/3)*SIN(('OddsRatio_working_3-way'!Y170+4*PI())/3)</f>
        <v>-0.63406384226906265</v>
      </c>
      <c r="AF170" s="11">
        <f>-'OddsRatio_working_3-way'!U170/(3*'OddsRatio_working_3-way'!X170^(1/3))*COS(('OddsRatio_working_3-way'!Y170)/3)</f>
        <v>0.56812407977863022</v>
      </c>
      <c r="AG170" s="11">
        <f>-'OddsRatio_working_3-way'!U170/(3*'OddsRatio_working_3-way'!X170^(1/3))*COS(('OddsRatio_working_3-way'!Y170+2*PI())/3)</f>
        <v>-0.5301067102737248</v>
      </c>
      <c r="AH170" s="11">
        <f>-'OddsRatio_working_3-way'!U170/(3*'OddsRatio_working_3-way'!X170^(1/3))*COS(('OddsRatio_working_3-way'!Y170+4*PI())/3)</f>
        <v>-3.8017369504905384E-2</v>
      </c>
      <c r="AI170" s="11">
        <f>'OddsRatio_working_3-way'!U170/(3*'OddsRatio_working_3-way'!X170^(1/3))*SIN(('OddsRatio_working_3-way'!Y170)/3)</f>
        <v>-0.28410791335822339</v>
      </c>
      <c r="AJ170" s="11">
        <f>'OddsRatio_working_3-way'!U170/(3*'OddsRatio_working_3-way'!X170^(1/3))*SIN(('OddsRatio_working_3-way'!Y170+2*PI())/3)</f>
        <v>-0.34995592891083932</v>
      </c>
      <c r="AK170" s="11">
        <f>'OddsRatio_working_3-way'!U170/(3*'OddsRatio_working_3-way'!X170^(1/3))*SIN(('OddsRatio_working_3-way'!Y170+4*PI())/3)</f>
        <v>0.63406384226906254</v>
      </c>
      <c r="AL170" s="11">
        <f>'OddsRatio_working_3-way'!Z170+'OddsRatio_working_3-way'!AF170</f>
        <v>1.1362481595572604</v>
      </c>
      <c r="AM170" s="11">
        <f>'OddsRatio_working_3-way'!AA170+'OddsRatio_working_3-way'!AG170</f>
        <v>-1.0602134205474498</v>
      </c>
      <c r="AN170" s="11">
        <f>'OddsRatio_working_3-way'!AB170+'OddsRatio_working_3-way'!AH170</f>
        <v>-7.6034739009810781E-2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1.1362481595572604</v>
      </c>
      <c r="AS170" s="11">
        <f>IF(('OddsRatio_working_3-way'!X170=0),IF(Q170&gt;0,-Q170^(1/3),(-Q170)^(1/3)),'OddsRatio_working_3-way'!AM170-'OddsRatio_working_3-way'!R170/3)</f>
        <v>-1.0602134205474498</v>
      </c>
      <c r="AT170" s="11">
        <f>IF(('OddsRatio_working_3-way'!X170=0),IF(Q170&gt;0,-Q170^(1/3),(-Q170)^(1/3)),'OddsRatio_working_3-way'!AN170-'OddsRatio_working_3-way'!R170/3)</f>
        <v>-7.6034739009810781E-2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3.83</v>
      </c>
      <c r="B171" s="4">
        <f>IF('True_Odds_Calculator_3-way'!B172="","",'True_Odds_Calculator_3-way'!B172)</f>
        <v>3.98</v>
      </c>
      <c r="C171" s="4">
        <f>IF('True_Odds_Calculator_3-way'!C172="","",'True_Odds_Calculator_3-way'!C172)</f>
        <v>1.93</v>
      </c>
      <c r="D171" s="9">
        <f t="shared" si="39"/>
        <v>0.25181576036315878</v>
      </c>
      <c r="E171" s="9">
        <f t="shared" si="40"/>
        <v>0.24221055948266995</v>
      </c>
      <c r="F171" s="9">
        <f t="shared" si="41"/>
        <v>0.50597368015417155</v>
      </c>
      <c r="G171" s="9">
        <f t="shared" si="42"/>
        <v>1.0498789115800577</v>
      </c>
      <c r="H171" s="9">
        <f t="shared" si="43"/>
        <v>3.9711573197715637</v>
      </c>
      <c r="I171" s="9">
        <f t="shared" si="44"/>
        <v>4.1286391565085729</v>
      </c>
      <c r="J171" s="9">
        <f t="shared" si="45"/>
        <v>1.9763873877694533</v>
      </c>
      <c r="K171" s="11">
        <f t="shared" si="46"/>
        <v>0.2610966057441253</v>
      </c>
      <c r="L171" s="11">
        <f t="shared" si="47"/>
        <v>0.25125628140703515</v>
      </c>
      <c r="M171" s="11">
        <f t="shared" si="48"/>
        <v>0.5181347150259068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-0.26659161960589628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0.22909770650082073</v>
      </c>
      <c r="Q171" s="11">
        <f>2*'OddsRatio_working_3-way'!K171*'OddsRatio_working_3-way'!L171*'OddsRatio_working_3-way'!M171</f>
        <v>6.7981515282142663E-2</v>
      </c>
      <c r="R171" s="11">
        <f t="shared" si="49"/>
        <v>0</v>
      </c>
      <c r="S171" s="11">
        <f t="shared" si="50"/>
        <v>-0.85935824554236551</v>
      </c>
      <c r="T171" s="11">
        <f t="shared" si="51"/>
        <v>-0.2550024467484765</v>
      </c>
      <c r="U171" s="11">
        <f>'OddsRatio_working_3-way'!S171-'OddsRatio_working_3-way'!R171^2/3</f>
        <v>-0.85935824554236551</v>
      </c>
      <c r="V171" s="11">
        <f>'OddsRatio_working_3-way'!S171*'OddsRatio_working_3-way'!R171/3-2*'OddsRatio_working_3-way'!R171^3/27-'OddsRatio_working_3-way'!T171</f>
        <v>0.2550024467484765</v>
      </c>
      <c r="W171" s="11">
        <f>'OddsRatio_working_3-way'!V171^2+4*'OddsRatio_working_3-way'!U171^3/27</f>
        <v>-2.8993476228580381E-2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0.15331317953480872</v>
      </c>
      <c r="Y171" s="11">
        <f>IF('OddsRatio_working_3-way'!W171&gt;=0,IF('OddsRatio_working_3-way'!V171+SQRT('OddsRatio_working_3-way'!W171)&gt;0,0,PI()),ACOS('OddsRatio_working_3-way'!V171/(2*'OddsRatio_working_3-way'!X171)))</f>
        <v>0.58874361547366527</v>
      </c>
      <c r="Z171" s="11">
        <f>'OddsRatio_working_3-way'!X171^(1/3)*COS('OddsRatio_working_3-way'!Y171/3)</f>
        <v>0.52493945579002899</v>
      </c>
      <c r="AA171" s="11">
        <f>'OddsRatio_working_3-way'!X171^(1/3)*COS(('OddsRatio_working_3-way'!Y171+2*PI())/3)</f>
        <v>-0.35284941146241</v>
      </c>
      <c r="AB171" s="11">
        <f>'OddsRatio_working_3-way'!X171^(1/3)*COS(('OddsRatio_working_3-way'!Y171+4*PI())/3)</f>
        <v>-0.17209004432761915</v>
      </c>
      <c r="AC171" s="11">
        <f>'OddsRatio_working_3-way'!X171^(1/3)*SIN('OddsRatio_working_3-way'!Y171/3)</f>
        <v>0.10436146927381798</v>
      </c>
      <c r="AD171" s="11">
        <f>'OddsRatio_working_3-way'!X171^(1/3)*SIN(('OddsRatio_working_3-way'!Y171+2*PI())/3)</f>
        <v>0.40243016952603439</v>
      </c>
      <c r="AE171" s="11">
        <f>'OddsRatio_working_3-way'!X171^(1/3)*SIN(('OddsRatio_working_3-way'!Y171+4*PI())/3)</f>
        <v>-0.50679163879985234</v>
      </c>
      <c r="AF171" s="11">
        <f>-'OddsRatio_working_3-way'!U171/(3*'OddsRatio_working_3-way'!X171^(1/3))*COS(('OddsRatio_working_3-way'!Y171)/3)</f>
        <v>0.52493945579002887</v>
      </c>
      <c r="AG171" s="11">
        <f>-'OddsRatio_working_3-way'!U171/(3*'OddsRatio_working_3-way'!X171^(1/3))*COS(('OddsRatio_working_3-way'!Y171+2*PI())/3)</f>
        <v>-0.35284941146240995</v>
      </c>
      <c r="AH171" s="11">
        <f>-'OddsRatio_working_3-way'!U171/(3*'OddsRatio_working_3-way'!X171^(1/3))*COS(('OddsRatio_working_3-way'!Y171+4*PI())/3)</f>
        <v>-0.17209004432761912</v>
      </c>
      <c r="AI171" s="11">
        <f>'OddsRatio_working_3-way'!U171/(3*'OddsRatio_working_3-way'!X171^(1/3))*SIN(('OddsRatio_working_3-way'!Y171)/3)</f>
        <v>-0.10436146927381795</v>
      </c>
      <c r="AJ171" s="11">
        <f>'OddsRatio_working_3-way'!U171/(3*'OddsRatio_working_3-way'!X171^(1/3))*SIN(('OddsRatio_working_3-way'!Y171+2*PI())/3)</f>
        <v>-0.40243016952603433</v>
      </c>
      <c r="AK171" s="11">
        <f>'OddsRatio_working_3-way'!U171/(3*'OddsRatio_working_3-way'!X171^(1/3))*SIN(('OddsRatio_working_3-way'!Y171+4*PI())/3)</f>
        <v>0.50679163879985223</v>
      </c>
      <c r="AL171" s="11">
        <f>'OddsRatio_working_3-way'!Z171+'OddsRatio_working_3-way'!AF171</f>
        <v>1.0498789115800577</v>
      </c>
      <c r="AM171" s="11">
        <f>'OddsRatio_working_3-way'!AA171+'OddsRatio_working_3-way'!AG171</f>
        <v>-0.70569882292482</v>
      </c>
      <c r="AN171" s="11">
        <f>'OddsRatio_working_3-way'!AB171+'OddsRatio_working_3-way'!AH171</f>
        <v>-0.3441800886552383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1.0498789115800577</v>
      </c>
      <c r="AS171" s="11">
        <f>IF(('OddsRatio_working_3-way'!X171=0),IF(Q171&gt;0,-Q171^(1/3),(-Q171)^(1/3)),'OddsRatio_working_3-way'!AM171-'OddsRatio_working_3-way'!R171/3)</f>
        <v>-0.70569882292482</v>
      </c>
      <c r="AT171" s="11">
        <f>IF(('OddsRatio_working_3-way'!X171=0),IF(Q171&gt;0,-Q171^(1/3),(-Q171)^(1/3)),'OddsRatio_working_3-way'!AN171-'OddsRatio_working_3-way'!R171/3)</f>
        <v>-0.3441800886552383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2.27</v>
      </c>
      <c r="B172" s="4">
        <f>IF('True_Odds_Calculator_3-way'!B173="","",'True_Odds_Calculator_3-way'!B173)</f>
        <v>3.09</v>
      </c>
      <c r="C172" s="4">
        <f>IF('True_Odds_Calculator_3-way'!C173="","",'True_Odds_Calculator_3-way'!C173)</f>
        <v>3.8</v>
      </c>
      <c r="D172" s="9">
        <f t="shared" si="39"/>
        <v>0.43027989801995253</v>
      </c>
      <c r="E172" s="9">
        <f t="shared" si="40"/>
        <v>0.31456640303113181</v>
      </c>
      <c r="F172" s="9">
        <f t="shared" si="41"/>
        <v>0.25515369894891571</v>
      </c>
      <c r="G172" s="9">
        <f t="shared" si="42"/>
        <v>1.0425737004225524</v>
      </c>
      <c r="H172" s="9">
        <f t="shared" si="43"/>
        <v>2.3240685995366417</v>
      </c>
      <c r="I172" s="9">
        <f t="shared" si="44"/>
        <v>3.1789790338831341</v>
      </c>
      <c r="J172" s="9">
        <f t="shared" si="45"/>
        <v>3.9192063611831465</v>
      </c>
      <c r="K172" s="11">
        <f t="shared" si="46"/>
        <v>0.44052863436123346</v>
      </c>
      <c r="L172" s="11">
        <f t="shared" si="47"/>
        <v>0.3236245954692557</v>
      </c>
      <c r="M172" s="11">
        <f t="shared" si="48"/>
        <v>0.26315789473684209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-0.27883038934747584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0.23110682913176611</v>
      </c>
      <c r="Q172" s="11">
        <f>2*'OddsRatio_working_3-way'!K172*'OddsRatio_working_3-way'!L172*'OddsRatio_working_3-way'!M172</f>
        <v>7.5034684783040956E-2</v>
      </c>
      <c r="R172" s="11">
        <f t="shared" si="49"/>
        <v>0</v>
      </c>
      <c r="S172" s="11">
        <f t="shared" si="50"/>
        <v>-0.82884376295068374</v>
      </c>
      <c r="T172" s="11">
        <f t="shared" si="51"/>
        <v>-0.26910511784113111</v>
      </c>
      <c r="U172" s="11">
        <f>'OddsRatio_working_3-way'!S172-'OddsRatio_working_3-way'!R172^2/3</f>
        <v>-0.82884376295068374</v>
      </c>
      <c r="V172" s="11">
        <f>'OddsRatio_working_3-way'!S172*'OddsRatio_working_3-way'!R172/3-2*'OddsRatio_working_3-way'!R172^3/27-'OddsRatio_working_3-way'!T172</f>
        <v>0.26910511784113111</v>
      </c>
      <c r="W172" s="11">
        <f>'OddsRatio_working_3-way'!V172^2+4*'OddsRatio_working_3-way'!U172^3/27</f>
        <v>-1.1938099579246866E-2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0.14522023277382523</v>
      </c>
      <c r="Y172" s="11">
        <f>IF('OddsRatio_working_3-way'!W172&gt;=0,IF('OddsRatio_working_3-way'!V172+SQRT('OddsRatio_working_3-way'!W172)&gt;0,0,PI()),ACOS('OddsRatio_working_3-way'!V172/(2*'OddsRatio_working_3-way'!X172)))</f>
        <v>0.38568380223802423</v>
      </c>
      <c r="Z172" s="11">
        <f>'OddsRatio_working_3-way'!X172^(1/3)*COS('OddsRatio_working_3-way'!Y172/3)</f>
        <v>0.52128685021127619</v>
      </c>
      <c r="AA172" s="11">
        <f>'OddsRatio_working_3-way'!X172^(1/3)*COS(('OddsRatio_working_3-way'!Y172+2*PI())/3)</f>
        <v>-0.3190039904325418</v>
      </c>
      <c r="AB172" s="11">
        <f>'OddsRatio_working_3-way'!X172^(1/3)*COS(('OddsRatio_working_3-way'!Y172+4*PI())/3)</f>
        <v>-0.20228285977873453</v>
      </c>
      <c r="AC172" s="11">
        <f>'OddsRatio_working_3-way'!X172^(1/3)*SIN('OddsRatio_working_3-way'!Y172/3)</f>
        <v>6.7388976203093365E-2</v>
      </c>
      <c r="AD172" s="11">
        <f>'OddsRatio_working_3-way'!X172^(1/3)*SIN(('OddsRatio_working_3-way'!Y172+2*PI())/3)</f>
        <v>0.41775316684019209</v>
      </c>
      <c r="AE172" s="11">
        <f>'OddsRatio_working_3-way'!X172^(1/3)*SIN(('OddsRatio_working_3-way'!Y172+4*PI())/3)</f>
        <v>-0.48514214304328523</v>
      </c>
      <c r="AF172" s="11">
        <f>-'OddsRatio_working_3-way'!U172/(3*'OddsRatio_working_3-way'!X172^(1/3))*COS(('OddsRatio_working_3-way'!Y172)/3)</f>
        <v>0.52128685021127619</v>
      </c>
      <c r="AG172" s="11">
        <f>-'OddsRatio_working_3-way'!U172/(3*'OddsRatio_working_3-way'!X172^(1/3))*COS(('OddsRatio_working_3-way'!Y172+2*PI())/3)</f>
        <v>-0.3190039904325418</v>
      </c>
      <c r="AH172" s="11">
        <f>-'OddsRatio_working_3-way'!U172/(3*'OddsRatio_working_3-way'!X172^(1/3))*COS(('OddsRatio_working_3-way'!Y172+4*PI())/3)</f>
        <v>-0.20228285977873453</v>
      </c>
      <c r="AI172" s="11">
        <f>'OddsRatio_working_3-way'!U172/(3*'OddsRatio_working_3-way'!X172^(1/3))*SIN(('OddsRatio_working_3-way'!Y172)/3)</f>
        <v>-6.7388976203093365E-2</v>
      </c>
      <c r="AJ172" s="11">
        <f>'OddsRatio_working_3-way'!U172/(3*'OddsRatio_working_3-way'!X172^(1/3))*SIN(('OddsRatio_working_3-way'!Y172+2*PI())/3)</f>
        <v>-0.41775316684019209</v>
      </c>
      <c r="AK172" s="11">
        <f>'OddsRatio_working_3-way'!U172/(3*'OddsRatio_working_3-way'!X172^(1/3))*SIN(('OddsRatio_working_3-way'!Y172+4*PI())/3)</f>
        <v>0.48514214304328523</v>
      </c>
      <c r="AL172" s="11">
        <f>'OddsRatio_working_3-way'!Z172+'OddsRatio_working_3-way'!AF172</f>
        <v>1.0425737004225524</v>
      </c>
      <c r="AM172" s="11">
        <f>'OddsRatio_working_3-way'!AA172+'OddsRatio_working_3-way'!AG172</f>
        <v>-0.63800798086508359</v>
      </c>
      <c r="AN172" s="11">
        <f>'OddsRatio_working_3-way'!AB172+'OddsRatio_working_3-way'!AH172</f>
        <v>-0.40456571955746906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1.0425737004225524</v>
      </c>
      <c r="AS172" s="11">
        <f>IF(('OddsRatio_working_3-way'!X172=0),IF(Q172&gt;0,-Q172^(1/3),(-Q172)^(1/3)),'OddsRatio_working_3-way'!AM172-'OddsRatio_working_3-way'!R172/3)</f>
        <v>-0.63800798086508359</v>
      </c>
      <c r="AT172" s="11">
        <f>IF(('OddsRatio_working_3-way'!X172=0),IF(Q172&gt;0,-Q172^(1/3),(-Q172)^(1/3)),'OddsRatio_working_3-way'!AN172-'OddsRatio_working_3-way'!R172/3)</f>
        <v>-0.40456571955746906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1.33</v>
      </c>
      <c r="B173" s="4">
        <f>IF('True_Odds_Calculator_3-way'!B174="","",'True_Odds_Calculator_3-way'!B174)</f>
        <v>5.54</v>
      </c>
      <c r="C173" s="4">
        <f>IF('True_Odds_Calculator_3-way'!C174="","",'True_Odds_Calculator_3-way'!C174)</f>
        <v>9.8800000000000008</v>
      </c>
      <c r="D173" s="9">
        <f t="shared" si="39"/>
        <v>0.73675144743997989</v>
      </c>
      <c r="E173" s="9">
        <f t="shared" si="40"/>
        <v>0.16904120556661156</v>
      </c>
      <c r="F173" s="9">
        <f t="shared" si="41"/>
        <v>9.420734699340845E-2</v>
      </c>
      <c r="G173" s="9">
        <f t="shared" si="42"/>
        <v>1.0827571351469962</v>
      </c>
      <c r="H173" s="9">
        <f t="shared" si="43"/>
        <v>1.3573098545985087</v>
      </c>
      <c r="I173" s="9">
        <f t="shared" si="44"/>
        <v>5.9157173935673617</v>
      </c>
      <c r="J173" s="9">
        <f t="shared" si="45"/>
        <v>10.614883360105328</v>
      </c>
      <c r="K173" s="11">
        <f t="shared" si="46"/>
        <v>0.75187969924812026</v>
      </c>
      <c r="L173" s="11">
        <f t="shared" si="47"/>
        <v>0.18050541516245489</v>
      </c>
      <c r="M173" s="11">
        <f t="shared" si="48"/>
        <v>0.10121457489878542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-0.18275295511612599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0.18887929275240894</v>
      </c>
      <c r="Q173" s="11">
        <f>2*'OddsRatio_working_3-way'!K173*'OddsRatio_working_3-way'!L173*'OddsRatio_working_3-way'!M173</f>
        <v>2.7473351673077667E-2</v>
      </c>
      <c r="R173" s="11">
        <f t="shared" si="49"/>
        <v>0</v>
      </c>
      <c r="S173" s="11">
        <f t="shared" si="50"/>
        <v>-1.0335225092934346</v>
      </c>
      <c r="T173" s="11">
        <f t="shared" si="51"/>
        <v>-0.15033054680631774</v>
      </c>
      <c r="U173" s="11">
        <f>'OddsRatio_working_3-way'!S173-'OddsRatio_working_3-way'!R173^2/3</f>
        <v>-1.0335225092934346</v>
      </c>
      <c r="V173" s="11">
        <f>'OddsRatio_working_3-way'!S173*'OddsRatio_working_3-way'!R173/3-2*'OddsRatio_working_3-way'!R173^3/27-'OddsRatio_working_3-way'!T173</f>
        <v>0.15033054680631774</v>
      </c>
      <c r="W173" s="11">
        <f>'OddsRatio_working_3-way'!V173^2+4*'OddsRatio_working_3-way'!U173^3/27</f>
        <v>-0.14095279706393343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0.20220785739371006</v>
      </c>
      <c r="Y173" s="11">
        <f>IF('OddsRatio_working_3-way'!W173&gt;=0,IF('OddsRatio_working_3-way'!V173+SQRT('OddsRatio_working_3-way'!W173)&gt;0,0,PI()),ACOS('OddsRatio_working_3-way'!V173/(2*'OddsRatio_working_3-way'!X173)))</f>
        <v>1.1899322028042207</v>
      </c>
      <c r="Z173" s="11">
        <f>'OddsRatio_working_3-way'!X173^(1/3)*COS('OddsRatio_working_3-way'!Y173/3)</f>
        <v>0.54137856757349812</v>
      </c>
      <c r="AA173" s="11">
        <f>'OddsRatio_working_3-way'!X173^(1/3)*COS(('OddsRatio_working_3-way'!Y173+2*PI())/3)</f>
        <v>-0.46706281115846271</v>
      </c>
      <c r="AB173" s="11">
        <f>'OddsRatio_working_3-way'!X173^(1/3)*COS(('OddsRatio_working_3-way'!Y173+4*PI())/3)</f>
        <v>-7.4315756415035295E-2</v>
      </c>
      <c r="AC173" s="11">
        <f>'OddsRatio_working_3-way'!X173^(1/3)*SIN('OddsRatio_working_3-way'!Y173/3)</f>
        <v>0.22675261777955055</v>
      </c>
      <c r="AD173" s="11">
        <f>'OddsRatio_working_3-way'!X173^(1/3)*SIN(('OddsRatio_working_3-way'!Y173+2*PI())/3)</f>
        <v>0.3554712836933045</v>
      </c>
      <c r="AE173" s="11">
        <f>'OddsRatio_working_3-way'!X173^(1/3)*SIN(('OddsRatio_working_3-way'!Y173+4*PI())/3)</f>
        <v>-0.58222390147285497</v>
      </c>
      <c r="AF173" s="11">
        <f>-'OddsRatio_working_3-way'!U173/(3*'OddsRatio_working_3-way'!X173^(1/3))*COS(('OddsRatio_working_3-way'!Y173)/3)</f>
        <v>0.541378567573498</v>
      </c>
      <c r="AG173" s="11">
        <f>-'OddsRatio_working_3-way'!U173/(3*'OddsRatio_working_3-way'!X173^(1/3))*COS(('OddsRatio_working_3-way'!Y173+2*PI())/3)</f>
        <v>-0.46706281115846265</v>
      </c>
      <c r="AH173" s="11">
        <f>-'OddsRatio_working_3-way'!U173/(3*'OddsRatio_working_3-way'!X173^(1/3))*COS(('OddsRatio_working_3-way'!Y173+4*PI())/3)</f>
        <v>-7.4315756415035281E-2</v>
      </c>
      <c r="AI173" s="11">
        <f>'OddsRatio_working_3-way'!U173/(3*'OddsRatio_working_3-way'!X173^(1/3))*SIN(('OddsRatio_working_3-way'!Y173)/3)</f>
        <v>-0.22675261777955052</v>
      </c>
      <c r="AJ173" s="11">
        <f>'OddsRatio_working_3-way'!U173/(3*'OddsRatio_working_3-way'!X173^(1/3))*SIN(('OddsRatio_working_3-way'!Y173+2*PI())/3)</f>
        <v>-0.35547128369330444</v>
      </c>
      <c r="AK173" s="11">
        <f>'OddsRatio_working_3-way'!U173/(3*'OddsRatio_working_3-way'!X173^(1/3))*SIN(('OddsRatio_working_3-way'!Y173+4*PI())/3)</f>
        <v>0.58222390147285485</v>
      </c>
      <c r="AL173" s="11">
        <f>'OddsRatio_working_3-way'!Z173+'OddsRatio_working_3-way'!AF173</f>
        <v>1.0827571351469962</v>
      </c>
      <c r="AM173" s="11">
        <f>'OddsRatio_working_3-way'!AA173+'OddsRatio_working_3-way'!AG173</f>
        <v>-0.93412562231692542</v>
      </c>
      <c r="AN173" s="11">
        <f>'OddsRatio_working_3-way'!AB173+'OddsRatio_working_3-way'!AH173</f>
        <v>-0.14863151283007059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1.0827571351469962</v>
      </c>
      <c r="AS173" s="11">
        <f>IF(('OddsRatio_working_3-way'!X173=0),IF(Q173&gt;0,-Q173^(1/3),(-Q173)^(1/3)),'OddsRatio_working_3-way'!AM173-'OddsRatio_working_3-way'!R173/3)</f>
        <v>-0.93412562231692542</v>
      </c>
      <c r="AT173" s="11">
        <f>IF(('OddsRatio_working_3-way'!X173=0),IF(Q173&gt;0,-Q173^(1/3),(-Q173)^(1/3)),'OddsRatio_working_3-way'!AN173-'OddsRatio_working_3-way'!R173/3)</f>
        <v>-0.14863151283007059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2.36</v>
      </c>
      <c r="B174" s="4">
        <f>IF('True_Odds_Calculator_3-way'!B175="","",'True_Odds_Calculator_3-way'!B175)</f>
        <v>3.41</v>
      </c>
      <c r="C174" s="4">
        <f>IF('True_Odds_Calculator_3-way'!C175="","",'True_Odds_Calculator_3-way'!C175)</f>
        <v>3.22</v>
      </c>
      <c r="D174" s="9">
        <f t="shared" si="39"/>
        <v>0.41359138094417175</v>
      </c>
      <c r="E174" s="9">
        <f t="shared" si="40"/>
        <v>0.28469707325587951</v>
      </c>
      <c r="F174" s="9">
        <f t="shared" si="41"/>
        <v>0.30171154579994897</v>
      </c>
      <c r="G174" s="9">
        <f t="shared" si="42"/>
        <v>1.0425333505378065</v>
      </c>
      <c r="H174" s="9">
        <f t="shared" si="43"/>
        <v>2.4178453567314162</v>
      </c>
      <c r="I174" s="9">
        <f t="shared" si="44"/>
        <v>3.512505374796115</v>
      </c>
      <c r="J174" s="9">
        <f t="shared" si="45"/>
        <v>3.3144240381939309</v>
      </c>
      <c r="K174" s="11">
        <f t="shared" si="46"/>
        <v>0.42372881355932207</v>
      </c>
      <c r="L174" s="11">
        <f t="shared" si="47"/>
        <v>0.29325513196480935</v>
      </c>
      <c r="M174" s="11">
        <f t="shared" si="48"/>
        <v>0.3105590062111801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-0.28079325528632604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0.23115567960695965</v>
      </c>
      <c r="Q174" s="11">
        <f>2*'OddsRatio_working_3-way'!K174*'OddsRatio_working_3-way'!L174*'OddsRatio_working_3-way'!M174</f>
        <v>7.7180527414677694E-2</v>
      </c>
      <c r="R174" s="11">
        <f t="shared" si="49"/>
        <v>0</v>
      </c>
      <c r="S174" s="11">
        <f t="shared" si="50"/>
        <v>-0.82322376073901504</v>
      </c>
      <c r="T174" s="11">
        <f t="shared" si="51"/>
        <v>-0.27486603029683315</v>
      </c>
      <c r="U174" s="11">
        <f>'OddsRatio_working_3-way'!S174-'OddsRatio_working_3-way'!R174^2/3</f>
        <v>-0.82322376073901504</v>
      </c>
      <c r="V174" s="11">
        <f>'OddsRatio_working_3-way'!S174*'OddsRatio_working_3-way'!R174/3-2*'OddsRatio_working_3-way'!R174^3/27-'OddsRatio_working_3-way'!T174</f>
        <v>0.27486603029683315</v>
      </c>
      <c r="W174" s="11">
        <f>'OddsRatio_working_3-way'!V174^2+4*'OddsRatio_working_3-way'!U174^3/27</f>
        <v>-7.1000090250127323E-3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0.14374573353334033</v>
      </c>
      <c r="Y174" s="11">
        <f>IF('OddsRatio_working_3-way'!W174&gt;=0,IF('OddsRatio_working_3-way'!V174+SQRT('OddsRatio_working_3-way'!W174)&gt;0,0,PI()),ACOS('OddsRatio_working_3-way'!V174/(2*'OddsRatio_working_3-way'!X174)))</f>
        <v>0.29745963837723233</v>
      </c>
      <c r="Z174" s="11">
        <f>'OddsRatio_working_3-way'!X174^(1/3)*COS('OddsRatio_working_3-way'!Y174/3)</f>
        <v>0.52126667526890325</v>
      </c>
      <c r="AA174" s="11">
        <f>'OddsRatio_working_3-way'!X174^(1/3)*COS(('OddsRatio_working_3-way'!Y174+2*PI())/3)</f>
        <v>-0.30554135613150363</v>
      </c>
      <c r="AB174" s="11">
        <f>'OddsRatio_working_3-way'!X174^(1/3)*COS(('OddsRatio_working_3-way'!Y174+4*PI())/3)</f>
        <v>-0.21572531913739978</v>
      </c>
      <c r="AC174" s="11">
        <f>'OddsRatio_working_3-way'!X174^(1/3)*SIN('OddsRatio_working_3-way'!Y174/3)</f>
        <v>5.1855313136091541E-2</v>
      </c>
      <c r="AD174" s="11">
        <f>'OddsRatio_working_3-way'!X174^(1/3)*SIN(('OddsRatio_working_3-way'!Y174+2*PI())/3)</f>
        <v>0.42550252636107816</v>
      </c>
      <c r="AE174" s="11">
        <f>'OddsRatio_working_3-way'!X174^(1/3)*SIN(('OddsRatio_working_3-way'!Y174+4*PI())/3)</f>
        <v>-0.47735783949716948</v>
      </c>
      <c r="AF174" s="11">
        <f>-'OddsRatio_working_3-way'!U174/(3*'OddsRatio_working_3-way'!X174^(1/3))*COS(('OddsRatio_working_3-way'!Y174)/3)</f>
        <v>0.52126667526890313</v>
      </c>
      <c r="AG174" s="11">
        <f>-'OddsRatio_working_3-way'!U174/(3*'OddsRatio_working_3-way'!X174^(1/3))*COS(('OddsRatio_working_3-way'!Y174+2*PI())/3)</f>
        <v>-0.30554135613150357</v>
      </c>
      <c r="AH174" s="11">
        <f>-'OddsRatio_working_3-way'!U174/(3*'OddsRatio_working_3-way'!X174^(1/3))*COS(('OddsRatio_working_3-way'!Y174+4*PI())/3)</f>
        <v>-0.21572531913739973</v>
      </c>
      <c r="AI174" s="11">
        <f>'OddsRatio_working_3-way'!U174/(3*'OddsRatio_working_3-way'!X174^(1/3))*SIN(('OddsRatio_working_3-way'!Y174)/3)</f>
        <v>-5.1855313136091527E-2</v>
      </c>
      <c r="AJ174" s="11">
        <f>'OddsRatio_working_3-way'!U174/(3*'OddsRatio_working_3-way'!X174^(1/3))*SIN(('OddsRatio_working_3-way'!Y174+2*PI())/3)</f>
        <v>-0.4255025263610781</v>
      </c>
      <c r="AK174" s="11">
        <f>'OddsRatio_working_3-way'!U174/(3*'OddsRatio_working_3-way'!X174^(1/3))*SIN(('OddsRatio_working_3-way'!Y174+4*PI())/3)</f>
        <v>0.47735783949716937</v>
      </c>
      <c r="AL174" s="11">
        <f>'OddsRatio_working_3-way'!Z174+'OddsRatio_working_3-way'!AF174</f>
        <v>1.0425333505378065</v>
      </c>
      <c r="AM174" s="11">
        <f>'OddsRatio_working_3-way'!AA174+'OddsRatio_working_3-way'!AG174</f>
        <v>-0.61108271226300714</v>
      </c>
      <c r="AN174" s="11">
        <f>'OddsRatio_working_3-way'!AB174+'OddsRatio_working_3-way'!AH174</f>
        <v>-0.43145063827479951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1.0425333505378065</v>
      </c>
      <c r="AS174" s="11">
        <f>IF(('OddsRatio_working_3-way'!X174=0),IF(Q174&gt;0,-Q174^(1/3),(-Q174)^(1/3)),'OddsRatio_working_3-way'!AM174-'OddsRatio_working_3-way'!R174/3)</f>
        <v>-0.61108271226300714</v>
      </c>
      <c r="AT174" s="11">
        <f>IF(('OddsRatio_working_3-way'!X174=0),IF(Q174&gt;0,-Q174^(1/3),(-Q174)^(1/3)),'OddsRatio_working_3-way'!AN174-'OddsRatio_working_3-way'!R174/3)</f>
        <v>-0.43145063827479951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1.29</v>
      </c>
      <c r="B175" s="4">
        <f>IF('True_Odds_Calculator_3-way'!B176="","",'True_Odds_Calculator_3-way'!B176)</f>
        <v>5.87</v>
      </c>
      <c r="C175" s="4">
        <f>IF('True_Odds_Calculator_3-way'!C176="","",'True_Odds_Calculator_3-way'!C176)</f>
        <v>11.49</v>
      </c>
      <c r="D175" s="9">
        <f t="shared" si="39"/>
        <v>0.76039773681557077</v>
      </c>
      <c r="E175" s="9">
        <f t="shared" si="40"/>
        <v>0.15894391117694284</v>
      </c>
      <c r="F175" s="9">
        <f t="shared" si="41"/>
        <v>8.0658352007486278E-2</v>
      </c>
      <c r="G175" s="9">
        <f t="shared" si="42"/>
        <v>1.0865559701637499</v>
      </c>
      <c r="H175" s="9">
        <f t="shared" si="43"/>
        <v>1.3151012313474877</v>
      </c>
      <c r="I175" s="9">
        <f t="shared" si="44"/>
        <v>6.2915275746974615</v>
      </c>
      <c r="J175" s="9">
        <f t="shared" si="45"/>
        <v>12.397972127017736</v>
      </c>
      <c r="K175" s="11">
        <f t="shared" si="46"/>
        <v>0.77519379844961234</v>
      </c>
      <c r="L175" s="11">
        <f t="shared" si="47"/>
        <v>0.17035775127768313</v>
      </c>
      <c r="M175" s="11">
        <f t="shared" si="48"/>
        <v>8.7032201914708437E-2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-0.17027645777846323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0.17987321685157576</v>
      </c>
      <c r="Q175" s="11">
        <f>2*'OddsRatio_working_3-way'!K175*'OddsRatio_working_3-way'!L175*'OddsRatio_working_3-way'!M175</f>
        <v>2.2986992568891466E-2</v>
      </c>
      <c r="R175" s="11">
        <f t="shared" si="49"/>
        <v>0</v>
      </c>
      <c r="S175" s="11">
        <f t="shared" si="50"/>
        <v>-1.056359870285758</v>
      </c>
      <c r="T175" s="11">
        <f t="shared" si="51"/>
        <v>-0.13499806649019269</v>
      </c>
      <c r="U175" s="11">
        <f>'OddsRatio_working_3-way'!S175-'OddsRatio_working_3-way'!R175^2/3</f>
        <v>-1.056359870285758</v>
      </c>
      <c r="V175" s="11">
        <f>'OddsRatio_working_3-way'!S175*'OddsRatio_working_3-way'!R175/3-2*'OddsRatio_working_3-way'!R175^3/27-'OddsRatio_working_3-way'!T175</f>
        <v>0.13499806649019269</v>
      </c>
      <c r="W175" s="11">
        <f>'OddsRatio_working_3-way'!V175^2+4*'OddsRatio_working_3-way'!U175^3/27</f>
        <v>-0.15641077230413514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0.20894691326998924</v>
      </c>
      <c r="Y175" s="11">
        <f>IF('OddsRatio_working_3-way'!W175&gt;=0,IF('OddsRatio_working_3-way'!V175+SQRT('OddsRatio_working_3-way'!W175)&gt;0,0,PI()),ACOS('OddsRatio_working_3-way'!V175/(2*'OddsRatio_working_3-way'!X175)))</f>
        <v>1.2418522119855036</v>
      </c>
      <c r="Z175" s="11">
        <f>'OddsRatio_working_3-way'!X175^(1/3)*COS('OddsRatio_working_3-way'!Y175/3)</f>
        <v>0.54327798508187497</v>
      </c>
      <c r="AA175" s="11">
        <f>'OddsRatio_working_3-way'!X175^(1/3)*COS(('OddsRatio_working_3-way'!Y175+2*PI())/3)</f>
        <v>-0.4783434694287711</v>
      </c>
      <c r="AB175" s="11">
        <f>'OddsRatio_working_3-way'!X175^(1/3)*COS(('OddsRatio_working_3-way'!Y175+4*PI())/3)</f>
        <v>-6.4934515653104027E-2</v>
      </c>
      <c r="AC175" s="11">
        <f>'OddsRatio_working_3-way'!X175^(1/3)*SIN('OddsRatio_working_3-way'!Y175/3)</f>
        <v>0.23868177074778318</v>
      </c>
      <c r="AD175" s="11">
        <f>'OddsRatio_working_3-way'!X175^(1/3)*SIN(('OddsRatio_working_3-way'!Y175+2*PI())/3)</f>
        <v>0.35115165102383555</v>
      </c>
      <c r="AE175" s="11">
        <f>'OddsRatio_working_3-way'!X175^(1/3)*SIN(('OddsRatio_working_3-way'!Y175+4*PI())/3)</f>
        <v>-0.58983342177161857</v>
      </c>
      <c r="AF175" s="11">
        <f>-'OddsRatio_working_3-way'!U175/(3*'OddsRatio_working_3-way'!X175^(1/3))*COS(('OddsRatio_working_3-way'!Y175)/3)</f>
        <v>0.54327798508187497</v>
      </c>
      <c r="AG175" s="11">
        <f>-'OddsRatio_working_3-way'!U175/(3*'OddsRatio_working_3-way'!X175^(1/3))*COS(('OddsRatio_working_3-way'!Y175+2*PI())/3)</f>
        <v>-0.4783434694287711</v>
      </c>
      <c r="AH175" s="11">
        <f>-'OddsRatio_working_3-way'!U175/(3*'OddsRatio_working_3-way'!X175^(1/3))*COS(('OddsRatio_working_3-way'!Y175+4*PI())/3)</f>
        <v>-6.4934515653104027E-2</v>
      </c>
      <c r="AI175" s="11">
        <f>'OddsRatio_working_3-way'!U175/(3*'OddsRatio_working_3-way'!X175^(1/3))*SIN(('OddsRatio_working_3-way'!Y175)/3)</f>
        <v>-0.23868177074778318</v>
      </c>
      <c r="AJ175" s="11">
        <f>'OddsRatio_working_3-way'!U175/(3*'OddsRatio_working_3-way'!X175^(1/3))*SIN(('OddsRatio_working_3-way'!Y175+2*PI())/3)</f>
        <v>-0.35115165102383555</v>
      </c>
      <c r="AK175" s="11">
        <f>'OddsRatio_working_3-way'!U175/(3*'OddsRatio_working_3-way'!X175^(1/3))*SIN(('OddsRatio_working_3-way'!Y175+4*PI())/3)</f>
        <v>0.58983342177161857</v>
      </c>
      <c r="AL175" s="11">
        <f>'OddsRatio_working_3-way'!Z175+'OddsRatio_working_3-way'!AF175</f>
        <v>1.0865559701637499</v>
      </c>
      <c r="AM175" s="11">
        <f>'OddsRatio_working_3-way'!AA175+'OddsRatio_working_3-way'!AG175</f>
        <v>-0.95668693885754219</v>
      </c>
      <c r="AN175" s="11">
        <f>'OddsRatio_working_3-way'!AB175+'OddsRatio_working_3-way'!AH175</f>
        <v>-0.12986903130620805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1.0865559701637499</v>
      </c>
      <c r="AS175" s="11">
        <f>IF(('OddsRatio_working_3-way'!X175=0),IF(Q175&gt;0,-Q175^(1/3),(-Q175)^(1/3)),'OddsRatio_working_3-way'!AM175-'OddsRatio_working_3-way'!R175/3)</f>
        <v>-0.95668693885754219</v>
      </c>
      <c r="AT175" s="11">
        <f>IF(('OddsRatio_working_3-way'!X175=0),IF(Q175&gt;0,-Q175^(1/3),(-Q175)^(1/3)),'OddsRatio_working_3-way'!AN175-'OddsRatio_working_3-way'!R175/3)</f>
        <v>-0.12986903130620805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7.19</v>
      </c>
      <c r="B176" s="4">
        <f>IF('True_Odds_Calculator_3-way'!B177="","",'True_Odds_Calculator_3-way'!B177)</f>
        <v>4.5999999999999996</v>
      </c>
      <c r="C176" s="4">
        <f>IF('True_Odds_Calculator_3-way'!C177="","",'True_Odds_Calculator_3-way'!C177)</f>
        <v>1.48</v>
      </c>
      <c r="D176" s="9">
        <f t="shared" si="39"/>
        <v>0.13164201771309822</v>
      </c>
      <c r="E176" s="9">
        <f t="shared" si="40"/>
        <v>0.20676829326490556</v>
      </c>
      <c r="F176" s="9">
        <f t="shared" si="41"/>
        <v>0.661589689021996</v>
      </c>
      <c r="G176" s="9">
        <f t="shared" si="42"/>
        <v>1.0656476255643921</v>
      </c>
      <c r="H176" s="9">
        <f t="shared" si="43"/>
        <v>7.5963588022435884</v>
      </c>
      <c r="I176" s="9">
        <f t="shared" si="44"/>
        <v>4.8363314520318106</v>
      </c>
      <c r="J176" s="9">
        <f t="shared" si="45"/>
        <v>1.5115108602709084</v>
      </c>
      <c r="K176" s="11">
        <f t="shared" si="46"/>
        <v>0.13908205841446453</v>
      </c>
      <c r="L176" s="11">
        <f t="shared" si="47"/>
        <v>0.21739130434782611</v>
      </c>
      <c r="M176" s="11">
        <f t="shared" si="48"/>
        <v>0.67567567567567566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-0.21851736237658703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0.20980798177387641</v>
      </c>
      <c r="Q176" s="11">
        <f>2*'OddsRatio_working_3-way'!K176*'OddsRatio_working_3-way'!L176*'OddsRatio_working_3-way'!M176</f>
        <v>4.085841904067701E-2</v>
      </c>
      <c r="R176" s="11">
        <f t="shared" si="49"/>
        <v>0</v>
      </c>
      <c r="S176" s="11">
        <f t="shared" si="50"/>
        <v>-0.96014330162149264</v>
      </c>
      <c r="T176" s="11">
        <f t="shared" si="51"/>
        <v>-0.18698019505773961</v>
      </c>
      <c r="U176" s="11">
        <f>'OddsRatio_working_3-way'!S176-'OddsRatio_working_3-way'!R176^2/3</f>
        <v>-0.96014330162149264</v>
      </c>
      <c r="V176" s="11">
        <f>'OddsRatio_working_3-way'!S176*'OddsRatio_working_3-way'!R176/3-2*'OddsRatio_working_3-way'!R176^3/27-'OddsRatio_working_3-way'!T176</f>
        <v>0.18698019505773961</v>
      </c>
      <c r="W176" s="11">
        <f>'OddsRatio_working_3-way'!V176^2+4*'OddsRatio_working_3-way'!U176^3/27</f>
        <v>-9.616911176252034E-2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0.18105986931561524</v>
      </c>
      <c r="Y176" s="11">
        <f>IF('OddsRatio_working_3-way'!W176&gt;=0,IF('OddsRatio_working_3-way'!V176+SQRT('OddsRatio_working_3-way'!W176)&gt;0,0,PI()),ACOS('OddsRatio_working_3-way'!V176/(2*'OddsRatio_working_3-way'!X176)))</f>
        <v>1.0282140885687172</v>
      </c>
      <c r="Z176" s="11">
        <f>'OddsRatio_working_3-way'!X176^(1/3)*COS('OddsRatio_working_3-way'!Y176/3)</f>
        <v>0.53282381278219604</v>
      </c>
      <c r="AA176" s="11">
        <f>'OddsRatio_working_3-way'!X176^(1/3)*COS(('OddsRatio_working_3-way'!Y176+2*PI())/3)</f>
        <v>-0.43106279100626066</v>
      </c>
      <c r="AB176" s="11">
        <f>'OddsRatio_working_3-way'!X176^(1/3)*COS(('OddsRatio_working_3-way'!Y176+4*PI())/3)</f>
        <v>-0.10176102177593563</v>
      </c>
      <c r="AC176" s="11">
        <f>'OddsRatio_working_3-way'!X176^(1/3)*SIN('OddsRatio_working_3-way'!Y176/3)</f>
        <v>0.19012246510974842</v>
      </c>
      <c r="AD176" s="11">
        <f>'OddsRatio_working_3-way'!X176^(1/3)*SIN(('OddsRatio_working_3-way'!Y176+2*PI())/3)</f>
        <v>0.36637772505579141</v>
      </c>
      <c r="AE176" s="11">
        <f>'OddsRatio_working_3-way'!X176^(1/3)*SIN(('OddsRatio_working_3-way'!Y176+4*PI())/3)</f>
        <v>-0.55650019016553975</v>
      </c>
      <c r="AF176" s="11">
        <f>-'OddsRatio_working_3-way'!U176/(3*'OddsRatio_working_3-way'!X176^(1/3))*COS(('OddsRatio_working_3-way'!Y176)/3)</f>
        <v>0.53282381278219593</v>
      </c>
      <c r="AG176" s="11">
        <f>-'OddsRatio_working_3-way'!U176/(3*'OddsRatio_working_3-way'!X176^(1/3))*COS(('OddsRatio_working_3-way'!Y176+2*PI())/3)</f>
        <v>-0.4310627910062606</v>
      </c>
      <c r="AH176" s="11">
        <f>-'OddsRatio_working_3-way'!U176/(3*'OddsRatio_working_3-way'!X176^(1/3))*COS(('OddsRatio_working_3-way'!Y176+4*PI())/3)</f>
        <v>-0.1017610217759356</v>
      </c>
      <c r="AI176" s="11">
        <f>'OddsRatio_working_3-way'!U176/(3*'OddsRatio_working_3-way'!X176^(1/3))*SIN(('OddsRatio_working_3-way'!Y176)/3)</f>
        <v>-0.19012246510974837</v>
      </c>
      <c r="AJ176" s="11">
        <f>'OddsRatio_working_3-way'!U176/(3*'OddsRatio_working_3-way'!X176^(1/3))*SIN(('OddsRatio_working_3-way'!Y176+2*PI())/3)</f>
        <v>-0.36637772505579136</v>
      </c>
      <c r="AK176" s="11">
        <f>'OddsRatio_working_3-way'!U176/(3*'OddsRatio_working_3-way'!X176^(1/3))*SIN(('OddsRatio_working_3-way'!Y176+4*PI())/3)</f>
        <v>0.55650019016553964</v>
      </c>
      <c r="AL176" s="11">
        <f>'OddsRatio_working_3-way'!Z176+'OddsRatio_working_3-way'!AF176</f>
        <v>1.0656476255643921</v>
      </c>
      <c r="AM176" s="11">
        <f>'OddsRatio_working_3-way'!AA176+'OddsRatio_working_3-way'!AG176</f>
        <v>-0.86212558201252132</v>
      </c>
      <c r="AN176" s="11">
        <f>'OddsRatio_working_3-way'!AB176+'OddsRatio_working_3-way'!AH176</f>
        <v>-0.20352204355187123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1.0656476255643921</v>
      </c>
      <c r="AS176" s="11">
        <f>IF(('OddsRatio_working_3-way'!X176=0),IF(Q176&gt;0,-Q176^(1/3),(-Q176)^(1/3)),'OddsRatio_working_3-way'!AM176-'OddsRatio_working_3-way'!R176/3)</f>
        <v>-0.86212558201252132</v>
      </c>
      <c r="AT176" s="11">
        <f>IF(('OddsRatio_working_3-way'!X176=0),IF(Q176&gt;0,-Q176^(1/3),(-Q176)^(1/3)),'OddsRatio_working_3-way'!AN176-'OddsRatio_working_3-way'!R176/3)</f>
        <v>-0.20352204355187123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1.22</v>
      </c>
      <c r="B177" s="4">
        <f>IF('True_Odds_Calculator_3-way'!B178="","",'True_Odds_Calculator_3-way'!B178)</f>
        <v>6.57</v>
      </c>
      <c r="C177" s="4">
        <f>IF('True_Odds_Calculator_3-way'!C178="","",'True_Odds_Calculator_3-way'!C178)</f>
        <v>15.94</v>
      </c>
      <c r="D177" s="9">
        <f t="shared" si="39"/>
        <v>0.80381285280112902</v>
      </c>
      <c r="E177" s="9">
        <f t="shared" si="40"/>
        <v>0.13928690551887074</v>
      </c>
      <c r="F177" s="9">
        <f t="shared" si="41"/>
        <v>5.6900241680000338E-2</v>
      </c>
      <c r="G177" s="9">
        <f t="shared" si="42"/>
        <v>1.1094121683763354</v>
      </c>
      <c r="H177" s="9">
        <f t="shared" si="43"/>
        <v>1.2440706770427936</v>
      </c>
      <c r="I177" s="9">
        <f t="shared" si="44"/>
        <v>7.1794257778561885</v>
      </c>
      <c r="J177" s="9">
        <f t="shared" si="45"/>
        <v>17.574617795542448</v>
      </c>
      <c r="K177" s="11">
        <f t="shared" si="46"/>
        <v>0.81967213114754101</v>
      </c>
      <c r="L177" s="11">
        <f t="shared" si="47"/>
        <v>0.15220700152207001</v>
      </c>
      <c r="M177" s="11">
        <f t="shared" si="48"/>
        <v>6.2735257214554585E-2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-0.14328969431460503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0.16225040323099491</v>
      </c>
      <c r="Q177" s="11">
        <f>2*'OddsRatio_working_3-way'!K177*'OddsRatio_working_3-way'!L177*'OddsRatio_working_3-way'!M177</f>
        <v>1.5653680967775679E-2</v>
      </c>
      <c r="R177" s="11">
        <f t="shared" si="49"/>
        <v>0</v>
      </c>
      <c r="S177" s="11">
        <f t="shared" si="50"/>
        <v>-1.1323243029241166</v>
      </c>
      <c r="T177" s="11">
        <f t="shared" si="51"/>
        <v>-0.10924498822229781</v>
      </c>
      <c r="U177" s="11">
        <f>'OddsRatio_working_3-way'!S177-'OddsRatio_working_3-way'!R177^2/3</f>
        <v>-1.1323243029241166</v>
      </c>
      <c r="V177" s="11">
        <f>'OddsRatio_working_3-way'!S177*'OddsRatio_working_3-way'!R177/3-2*'OddsRatio_working_3-way'!R177^3/27-'OddsRatio_working_3-way'!T177</f>
        <v>0.10924498822229781</v>
      </c>
      <c r="W177" s="11">
        <f>'OddsRatio_working_3-way'!V177^2+4*'OddsRatio_working_3-way'!U177^3/27</f>
        <v>-0.20314983385945548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0.23188591015364943</v>
      </c>
      <c r="Y177" s="11">
        <f>IF('OddsRatio_working_3-way'!W177&gt;=0,IF('OddsRatio_working_3-way'!V177+SQRT('OddsRatio_working_3-way'!W177)&gt;0,0,PI()),ACOS('OddsRatio_working_3-way'!V177/(2*'OddsRatio_working_3-way'!X177)))</f>
        <v>1.3330040285638982</v>
      </c>
      <c r="Z177" s="11">
        <f>'OddsRatio_working_3-way'!X177^(1/3)*COS('OddsRatio_working_3-way'!Y177/3)</f>
        <v>0.55470608418816758</v>
      </c>
      <c r="AA177" s="11">
        <f>'OddsRatio_working_3-way'!X177^(1/3)*COS(('OddsRatio_working_3-way'!Y177+2*PI())/3)</f>
        <v>-0.50606016016105881</v>
      </c>
      <c r="AB177" s="11">
        <f>'OddsRatio_working_3-way'!X177^(1/3)*COS(('OddsRatio_working_3-way'!Y177+4*PI())/3)</f>
        <v>-4.8645924027108774E-2</v>
      </c>
      <c r="AC177" s="11">
        <f>'OddsRatio_working_3-way'!X177^(1/3)*SIN('OddsRatio_working_3-way'!Y177/3)</f>
        <v>0.26408823236310308</v>
      </c>
      <c r="AD177" s="11">
        <f>'OddsRatio_working_3-way'!X177^(1/3)*SIN(('OddsRatio_working_3-way'!Y177+2*PI())/3)</f>
        <v>0.34834544435919101</v>
      </c>
      <c r="AE177" s="11">
        <f>'OddsRatio_working_3-way'!X177^(1/3)*SIN(('OddsRatio_working_3-way'!Y177+4*PI())/3)</f>
        <v>-0.61243367672229421</v>
      </c>
      <c r="AF177" s="11">
        <f>-'OddsRatio_working_3-way'!U177/(3*'OddsRatio_working_3-way'!X177^(1/3))*COS(('OddsRatio_working_3-way'!Y177)/3)</f>
        <v>0.55470608418816769</v>
      </c>
      <c r="AG177" s="11">
        <f>-'OddsRatio_working_3-way'!U177/(3*'OddsRatio_working_3-way'!X177^(1/3))*COS(('OddsRatio_working_3-way'!Y177+2*PI())/3)</f>
        <v>-0.50606016016105893</v>
      </c>
      <c r="AH177" s="11">
        <f>-'OddsRatio_working_3-way'!U177/(3*'OddsRatio_working_3-way'!X177^(1/3))*COS(('OddsRatio_working_3-way'!Y177+4*PI())/3)</f>
        <v>-4.8645924027108781E-2</v>
      </c>
      <c r="AI177" s="11">
        <f>'OddsRatio_working_3-way'!U177/(3*'OddsRatio_working_3-way'!X177^(1/3))*SIN(('OddsRatio_working_3-way'!Y177)/3)</f>
        <v>-0.26408823236310314</v>
      </c>
      <c r="AJ177" s="11">
        <f>'OddsRatio_working_3-way'!U177/(3*'OddsRatio_working_3-way'!X177^(1/3))*SIN(('OddsRatio_working_3-way'!Y177+2*PI())/3)</f>
        <v>-0.34834544435919107</v>
      </c>
      <c r="AK177" s="11">
        <f>'OddsRatio_working_3-way'!U177/(3*'OddsRatio_working_3-way'!X177^(1/3))*SIN(('OddsRatio_working_3-way'!Y177+4*PI())/3)</f>
        <v>0.61243367672229432</v>
      </c>
      <c r="AL177" s="11">
        <f>'OddsRatio_working_3-way'!Z177+'OddsRatio_working_3-way'!AF177</f>
        <v>1.1094121683763354</v>
      </c>
      <c r="AM177" s="11">
        <f>'OddsRatio_working_3-way'!AA177+'OddsRatio_working_3-way'!AG177</f>
        <v>-1.0121203203221176</v>
      </c>
      <c r="AN177" s="11">
        <f>'OddsRatio_working_3-way'!AB177+'OddsRatio_working_3-way'!AH177</f>
        <v>-9.7291848054217561E-2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1.1094121683763354</v>
      </c>
      <c r="AS177" s="11">
        <f>IF(('OddsRatio_working_3-way'!X177=0),IF(Q177&gt;0,-Q177^(1/3),(-Q177)^(1/3)),'OddsRatio_working_3-way'!AM177-'OddsRatio_working_3-way'!R177/3)</f>
        <v>-1.0121203203221176</v>
      </c>
      <c r="AT177" s="11">
        <f>IF(('OddsRatio_working_3-way'!X177=0),IF(Q177&gt;0,-Q177^(1/3),(-Q177)^(1/3)),'OddsRatio_working_3-way'!AN177-'OddsRatio_working_3-way'!R177/3)</f>
        <v>-9.7291848054217561E-2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1.5</v>
      </c>
      <c r="B178" s="4">
        <f>IF('True_Odds_Calculator_3-way'!B179="","",'True_Odds_Calculator_3-way'!B179)</f>
        <v>4.4000000000000004</v>
      </c>
      <c r="C178" s="4">
        <f>IF('True_Odds_Calculator_3-way'!C179="","",'True_Odds_Calculator_3-way'!C179)</f>
        <v>7.65</v>
      </c>
      <c r="D178" s="9">
        <f t="shared" si="39"/>
        <v>0.65581344759591009</v>
      </c>
      <c r="E178" s="9">
        <f t="shared" si="40"/>
        <v>0.21887574224746706</v>
      </c>
      <c r="F178" s="9">
        <f t="shared" si="41"/>
        <v>0.1253108101566226</v>
      </c>
      <c r="G178" s="9">
        <f t="shared" si="42"/>
        <v>1.0496477425579291</v>
      </c>
      <c r="H178" s="9">
        <f t="shared" si="43"/>
        <v>1.5248238712789646</v>
      </c>
      <c r="I178" s="9">
        <f t="shared" si="44"/>
        <v>4.5688023246969598</v>
      </c>
      <c r="J178" s="9">
        <f t="shared" si="45"/>
        <v>7.980157488010228</v>
      </c>
      <c r="K178" s="11">
        <f t="shared" si="46"/>
        <v>0.66666666666666663</v>
      </c>
      <c r="L178" s="11">
        <f t="shared" si="47"/>
        <v>0.22727272727272727</v>
      </c>
      <c r="M178" s="11">
        <f t="shared" si="48"/>
        <v>0.13071895424836602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-0.22390572390572372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0.20895226777579717</v>
      </c>
      <c r="Q178" s="11">
        <f>2*'OddsRatio_working_3-way'!K178*'OddsRatio_working_3-way'!L178*'OddsRatio_working_3-way'!M178</f>
        <v>3.9611804317686669E-2</v>
      </c>
      <c r="R178" s="11">
        <f t="shared" si="49"/>
        <v>0</v>
      </c>
      <c r="S178" s="11">
        <f t="shared" si="50"/>
        <v>-0.93321539141972654</v>
      </c>
      <c r="T178" s="11">
        <f t="shared" si="51"/>
        <v>-0.17691287041132256</v>
      </c>
      <c r="U178" s="11">
        <f>'OddsRatio_working_3-way'!S178-'OddsRatio_working_3-way'!R178^2/3</f>
        <v>-0.93321539141972654</v>
      </c>
      <c r="V178" s="11">
        <f>'OddsRatio_working_3-way'!S178*'OddsRatio_working_3-way'!R178/3-2*'OddsRatio_working_3-way'!R178^3/27-'OddsRatio_working_3-way'!T178</f>
        <v>0.17691287041132256</v>
      </c>
      <c r="W178" s="11">
        <f>'OddsRatio_working_3-way'!V178^2+4*'OddsRatio_working_3-way'!U178^3/27</f>
        <v>-8.9106111016159423E-2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0.17349659559580186</v>
      </c>
      <c r="Y178" s="11">
        <f>IF('OddsRatio_working_3-way'!W178&gt;=0,IF('OddsRatio_working_3-way'!V178+SQRT('OddsRatio_working_3-way'!W178)&gt;0,0,PI()),ACOS('OddsRatio_working_3-way'!V178/(2*'OddsRatio_working_3-way'!X178)))</f>
        <v>1.0357912979682458</v>
      </c>
      <c r="Z178" s="11">
        <f>'OddsRatio_working_3-way'!X178^(1/3)*COS('OddsRatio_working_3-way'!Y178/3)</f>
        <v>0.52482387127896446</v>
      </c>
      <c r="AA178" s="11">
        <f>'OddsRatio_working_3-way'!X178^(1/3)*COS(('OddsRatio_working_3-way'!Y178+2*PI())/3)</f>
        <v>-0.4258860190801067</v>
      </c>
      <c r="AB178" s="11">
        <f>'OddsRatio_working_3-way'!X178^(1/3)*COS(('OddsRatio_working_3-way'!Y178+4*PI())/3)</f>
        <v>-9.8937852198858006E-2</v>
      </c>
      <c r="AC178" s="11">
        <f>'OddsRatio_working_3-way'!X178^(1/3)*SIN('OddsRatio_working_3-way'!Y178/3)</f>
        <v>0.18876361215994392</v>
      </c>
      <c r="AD178" s="11">
        <f>'OddsRatio_working_3-way'!X178^(1/3)*SIN(('OddsRatio_working_3-way'!Y178+2*PI())/3)</f>
        <v>0.36012899896010575</v>
      </c>
      <c r="AE178" s="11">
        <f>'OddsRatio_working_3-way'!X178^(1/3)*SIN(('OddsRatio_working_3-way'!Y178+4*PI())/3)</f>
        <v>-0.54889261112004939</v>
      </c>
      <c r="AF178" s="11">
        <f>-'OddsRatio_working_3-way'!U178/(3*'OddsRatio_working_3-way'!X178^(1/3))*COS(('OddsRatio_working_3-way'!Y178)/3)</f>
        <v>0.52482387127896457</v>
      </c>
      <c r="AG178" s="11">
        <f>-'OddsRatio_working_3-way'!U178/(3*'OddsRatio_working_3-way'!X178^(1/3))*COS(('OddsRatio_working_3-way'!Y178+2*PI())/3)</f>
        <v>-0.42588601908010681</v>
      </c>
      <c r="AH178" s="11">
        <f>-'OddsRatio_working_3-way'!U178/(3*'OddsRatio_working_3-way'!X178^(1/3))*COS(('OddsRatio_working_3-way'!Y178+4*PI())/3)</f>
        <v>-9.893785219885802E-2</v>
      </c>
      <c r="AI178" s="11">
        <f>'OddsRatio_working_3-way'!U178/(3*'OddsRatio_working_3-way'!X178^(1/3))*SIN(('OddsRatio_working_3-way'!Y178)/3)</f>
        <v>-0.18876361215994397</v>
      </c>
      <c r="AJ178" s="11">
        <f>'OddsRatio_working_3-way'!U178/(3*'OddsRatio_working_3-way'!X178^(1/3))*SIN(('OddsRatio_working_3-way'!Y178+2*PI())/3)</f>
        <v>-0.36012899896010581</v>
      </c>
      <c r="AK178" s="11">
        <f>'OddsRatio_working_3-way'!U178/(3*'OddsRatio_working_3-way'!X178^(1/3))*SIN(('OddsRatio_working_3-way'!Y178+4*PI())/3)</f>
        <v>0.5488926111200495</v>
      </c>
      <c r="AL178" s="11">
        <f>'OddsRatio_working_3-way'!Z178+'OddsRatio_working_3-way'!AF178</f>
        <v>1.0496477425579291</v>
      </c>
      <c r="AM178" s="11">
        <f>'OddsRatio_working_3-way'!AA178+'OddsRatio_working_3-way'!AG178</f>
        <v>-0.85177203816021352</v>
      </c>
      <c r="AN178" s="11">
        <f>'OddsRatio_working_3-way'!AB178+'OddsRatio_working_3-way'!AH178</f>
        <v>-0.19787570439771601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1.0496477425579291</v>
      </c>
      <c r="AS178" s="11">
        <f>IF(('OddsRatio_working_3-way'!X178=0),IF(Q178&gt;0,-Q178^(1/3),(-Q178)^(1/3)),'OddsRatio_working_3-way'!AM178-'OddsRatio_working_3-way'!R178/3)</f>
        <v>-0.85177203816021352</v>
      </c>
      <c r="AT178" s="11">
        <f>IF(('OddsRatio_working_3-way'!X178=0),IF(Q178&gt;0,-Q178^(1/3),(-Q178)^(1/3)),'OddsRatio_working_3-way'!AN178-'OddsRatio_working_3-way'!R178/3)</f>
        <v>-0.19787570439771601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2.29</v>
      </c>
      <c r="B179" s="4">
        <f>IF('True_Odds_Calculator_3-way'!B180="","",'True_Odds_Calculator_3-way'!B180)</f>
        <v>3.22</v>
      </c>
      <c r="C179" s="4">
        <f>IF('True_Odds_Calculator_3-way'!C180="","",'True_Odds_Calculator_3-way'!C180)</f>
        <v>3.63</v>
      </c>
      <c r="D179" s="9">
        <f t="shared" si="39"/>
        <v>0.42818218117213003</v>
      </c>
      <c r="E179" s="9">
        <f t="shared" si="40"/>
        <v>0.30319347478796649</v>
      </c>
      <c r="F179" s="9">
        <f t="shared" si="41"/>
        <v>0.2686243440399031</v>
      </c>
      <c r="G179" s="9">
        <f t="shared" si="42"/>
        <v>1.0352360431835756</v>
      </c>
      <c r="H179" s="9">
        <f t="shared" si="43"/>
        <v>2.3354544957068124</v>
      </c>
      <c r="I179" s="9">
        <f t="shared" si="44"/>
        <v>3.2982240158675382</v>
      </c>
      <c r="J179" s="9">
        <f t="shared" si="45"/>
        <v>3.7226707935728043</v>
      </c>
      <c r="K179" s="11">
        <f t="shared" si="46"/>
        <v>0.4366812227074236</v>
      </c>
      <c r="L179" s="11">
        <f t="shared" si="47"/>
        <v>0.3105590062111801</v>
      </c>
      <c r="M179" s="11">
        <f t="shared" si="48"/>
        <v>0.27548209366391185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-0.28138468363195202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0.2293878400684069</v>
      </c>
      <c r="Q179" s="11">
        <f>2*'OddsRatio_working_3-way'!K179*'OddsRatio_working_3-way'!L179*'OddsRatio_working_3-way'!M179</f>
        <v>7.4719166146060875E-2</v>
      </c>
      <c r="R179" s="11">
        <f t="shared" si="49"/>
        <v>0</v>
      </c>
      <c r="S179" s="11">
        <f t="shared" si="50"/>
        <v>-0.81521082493759189</v>
      </c>
      <c r="T179" s="11">
        <f t="shared" si="51"/>
        <v>-0.26554098532169113</v>
      </c>
      <c r="U179" s="11">
        <f>'OddsRatio_working_3-way'!S179-'OddsRatio_working_3-way'!R179^2/3</f>
        <v>-0.81521082493759189</v>
      </c>
      <c r="V179" s="11">
        <f>'OddsRatio_working_3-way'!S179*'OddsRatio_working_3-way'!R179/3-2*'OddsRatio_working_3-way'!R179^3/27-'OddsRatio_working_3-way'!T179</f>
        <v>0.26554098532169113</v>
      </c>
      <c r="W179" s="11">
        <f>'OddsRatio_working_3-way'!V179^2+4*'OddsRatio_working_3-way'!U179^3/27</f>
        <v>-9.7492575981156099E-3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0.14165210242326989</v>
      </c>
      <c r="Y179" s="11">
        <f>IF('OddsRatio_working_3-way'!W179&gt;=0,IF('OddsRatio_working_3-way'!V179+SQRT('OddsRatio_working_3-way'!W179)&gt;0,0,PI()),ACOS('OddsRatio_working_3-way'!V179/(2*'OddsRatio_working_3-way'!X179)))</f>
        <v>0.35599595909085835</v>
      </c>
      <c r="Z179" s="11">
        <f>'OddsRatio_working_3-way'!X179^(1/3)*COS('OddsRatio_working_3-way'!Y179/3)</f>
        <v>0.51761802159178782</v>
      </c>
      <c r="AA179" s="11">
        <f>'OddsRatio_working_3-way'!X179^(1/3)*COS(('OddsRatio_working_3-way'!Y179+2*PI())/3)</f>
        <v>-0.31225425405430424</v>
      </c>
      <c r="AB179" s="11">
        <f>'OddsRatio_working_3-way'!X179^(1/3)*COS(('OddsRatio_working_3-way'!Y179+4*PI())/3)</f>
        <v>-0.20536376753748345</v>
      </c>
      <c r="AC179" s="11">
        <f>'OddsRatio_working_3-way'!X179^(1/3)*SIN('OddsRatio_working_3-way'!Y179/3)</f>
        <v>6.1713251164296518E-2</v>
      </c>
      <c r="AD179" s="11">
        <f>'OddsRatio_working_3-way'!X179^(1/3)*SIN(('OddsRatio_working_3-way'!Y179+2*PI())/3)</f>
        <v>0.41741373057298203</v>
      </c>
      <c r="AE179" s="11">
        <f>'OddsRatio_working_3-way'!X179^(1/3)*SIN(('OddsRatio_working_3-way'!Y179+4*PI())/3)</f>
        <v>-0.47912698173727858</v>
      </c>
      <c r="AF179" s="11">
        <f>-'OddsRatio_working_3-way'!U179/(3*'OddsRatio_working_3-way'!X179^(1/3))*COS(('OddsRatio_working_3-way'!Y179)/3)</f>
        <v>0.51761802159178771</v>
      </c>
      <c r="AG179" s="11">
        <f>-'OddsRatio_working_3-way'!U179/(3*'OddsRatio_working_3-way'!X179^(1/3))*COS(('OddsRatio_working_3-way'!Y179+2*PI())/3)</f>
        <v>-0.31225425405430413</v>
      </c>
      <c r="AH179" s="11">
        <f>-'OddsRatio_working_3-way'!U179/(3*'OddsRatio_working_3-way'!X179^(1/3))*COS(('OddsRatio_working_3-way'!Y179+4*PI())/3)</f>
        <v>-0.20536376753748339</v>
      </c>
      <c r="AI179" s="11">
        <f>'OddsRatio_working_3-way'!U179/(3*'OddsRatio_working_3-way'!X179^(1/3))*SIN(('OddsRatio_working_3-way'!Y179)/3)</f>
        <v>-6.1713251164296511E-2</v>
      </c>
      <c r="AJ179" s="11">
        <f>'OddsRatio_working_3-way'!U179/(3*'OddsRatio_working_3-way'!X179^(1/3))*SIN(('OddsRatio_working_3-way'!Y179+2*PI())/3)</f>
        <v>-0.41741373057298198</v>
      </c>
      <c r="AK179" s="11">
        <f>'OddsRatio_working_3-way'!U179/(3*'OddsRatio_working_3-way'!X179^(1/3))*SIN(('OddsRatio_working_3-way'!Y179+4*PI())/3)</f>
        <v>0.47912698173727847</v>
      </c>
      <c r="AL179" s="11">
        <f>'OddsRatio_working_3-way'!Z179+'OddsRatio_working_3-way'!AF179</f>
        <v>1.0352360431835756</v>
      </c>
      <c r="AM179" s="11">
        <f>'OddsRatio_working_3-way'!AA179+'OddsRatio_working_3-way'!AG179</f>
        <v>-0.62450850810860836</v>
      </c>
      <c r="AN179" s="11">
        <f>'OddsRatio_working_3-way'!AB179+'OddsRatio_working_3-way'!AH179</f>
        <v>-0.41072753507496684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1.0352360431835756</v>
      </c>
      <c r="AS179" s="11">
        <f>IF(('OddsRatio_working_3-way'!X179=0),IF(Q179&gt;0,-Q179^(1/3),(-Q179)^(1/3)),'OddsRatio_working_3-way'!AM179-'OddsRatio_working_3-way'!R179/3)</f>
        <v>-0.62450850810860836</v>
      </c>
      <c r="AT179" s="11">
        <f>IF(('OddsRatio_working_3-way'!X179=0),IF(Q179&gt;0,-Q179^(1/3),(-Q179)^(1/3)),'OddsRatio_working_3-way'!AN179-'OddsRatio_working_3-way'!R179/3)</f>
        <v>-0.41072753507496684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1.91</v>
      </c>
      <c r="B180" s="4">
        <f>IF('True_Odds_Calculator_3-way'!B181="","",'True_Odds_Calculator_3-way'!B181)</f>
        <v>3.27</v>
      </c>
      <c r="C180" s="4">
        <f>IF('True_Odds_Calculator_3-way'!C181="","",'True_Odds_Calculator_3-way'!C181)</f>
        <v>5.14</v>
      </c>
      <c r="D180" s="9">
        <f t="shared" si="39"/>
        <v>0.51385177099839885</v>
      </c>
      <c r="E180" s="9">
        <f t="shared" si="40"/>
        <v>0.29761745332593431</v>
      </c>
      <c r="F180" s="9">
        <f t="shared" si="41"/>
        <v>0.18853077567566681</v>
      </c>
      <c r="G180" s="9">
        <f t="shared" si="42"/>
        <v>1.0396555061797135</v>
      </c>
      <c r="H180" s="9">
        <f t="shared" si="43"/>
        <v>1.9460865106235392</v>
      </c>
      <c r="I180" s="9">
        <f t="shared" si="44"/>
        <v>3.3600179990279497</v>
      </c>
      <c r="J180" s="9">
        <f t="shared" si="45"/>
        <v>5.3041737955840143</v>
      </c>
      <c r="K180" s="11">
        <f t="shared" si="46"/>
        <v>0.52356020942408377</v>
      </c>
      <c r="L180" s="11">
        <f t="shared" si="47"/>
        <v>0.3058103975535168</v>
      </c>
      <c r="M180" s="11">
        <f t="shared" si="48"/>
        <v>0.19455252918287938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-0.26639333308787272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0.22801679773583056</v>
      </c>
      <c r="Q180" s="11">
        <f>2*'OddsRatio_working_3-way'!K180*'OddsRatio_working_3-way'!L180*'OddsRatio_working_3-way'!M180</f>
        <v>6.2299671512522012E-2</v>
      </c>
      <c r="R180" s="11">
        <f t="shared" si="49"/>
        <v>0</v>
      </c>
      <c r="S180" s="11">
        <f t="shared" si="50"/>
        <v>-0.85594033113665335</v>
      </c>
      <c r="T180" s="11">
        <f t="shared" si="51"/>
        <v>-0.23386347845263752</v>
      </c>
      <c r="U180" s="11">
        <f>'OddsRatio_working_3-way'!S180-'OddsRatio_working_3-way'!R180^2/3</f>
        <v>-0.85594033113665335</v>
      </c>
      <c r="V180" s="11">
        <f>'OddsRatio_working_3-way'!S180*'OddsRatio_working_3-way'!R180/3-2*'OddsRatio_working_3-way'!R180^3/27-'OddsRatio_working_3-way'!T180</f>
        <v>0.23386347845263752</v>
      </c>
      <c r="W180" s="11">
        <f>'OddsRatio_working_3-way'!V180^2+4*'OddsRatio_working_3-way'!U180^3/27</f>
        <v>-3.8210223160116685E-2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0.1523994338195552</v>
      </c>
      <c r="Y180" s="11">
        <f>IF('OddsRatio_working_3-way'!W180&gt;=0,IF('OddsRatio_working_3-way'!V180+SQRT('OddsRatio_working_3-way'!W180)&gt;0,0,PI()),ACOS('OddsRatio_working_3-way'!V180/(2*'OddsRatio_working_3-way'!X180)))</f>
        <v>0.69622059187708685</v>
      </c>
      <c r="Z180" s="11">
        <f>'OddsRatio_working_3-way'!X180^(1/3)*COS('OddsRatio_working_3-way'!Y180/3)</f>
        <v>0.51982775308985674</v>
      </c>
      <c r="AA180" s="11">
        <f>'OddsRatio_working_3-way'!X180^(1/3)*COS(('OddsRatio_working_3-way'!Y180+2*PI())/3)</f>
        <v>-0.36630660713460084</v>
      </c>
      <c r="AB180" s="11">
        <f>'OddsRatio_working_3-way'!X180^(1/3)*COS(('OddsRatio_working_3-way'!Y180+4*PI())/3)</f>
        <v>-0.15352114595525596</v>
      </c>
      <c r="AC180" s="11">
        <f>'OddsRatio_working_3-way'!X180^(1/3)*SIN('OddsRatio_working_3-way'!Y180/3)</f>
        <v>0.12285174329153338</v>
      </c>
      <c r="AD180" s="11">
        <f>'OddsRatio_working_3-way'!X180^(1/3)*SIN(('OddsRatio_working_3-way'!Y180+2*PI())/3)</f>
        <v>0.38875816812223385</v>
      </c>
      <c r="AE180" s="11">
        <f>'OddsRatio_working_3-way'!X180^(1/3)*SIN(('OddsRatio_working_3-way'!Y180+4*PI())/3)</f>
        <v>-0.51160991141376733</v>
      </c>
      <c r="AF180" s="11">
        <f>-'OddsRatio_working_3-way'!U180/(3*'OddsRatio_working_3-way'!X180^(1/3))*COS(('OddsRatio_working_3-way'!Y180)/3)</f>
        <v>0.51982775308985674</v>
      </c>
      <c r="AG180" s="11">
        <f>-'OddsRatio_working_3-way'!U180/(3*'OddsRatio_working_3-way'!X180^(1/3))*COS(('OddsRatio_working_3-way'!Y180+2*PI())/3)</f>
        <v>-0.36630660713460084</v>
      </c>
      <c r="AH180" s="11">
        <f>-'OddsRatio_working_3-way'!U180/(3*'OddsRatio_working_3-way'!X180^(1/3))*COS(('OddsRatio_working_3-way'!Y180+4*PI())/3)</f>
        <v>-0.15352114595525596</v>
      </c>
      <c r="AI180" s="11">
        <f>'OddsRatio_working_3-way'!U180/(3*'OddsRatio_working_3-way'!X180^(1/3))*SIN(('OddsRatio_working_3-way'!Y180)/3)</f>
        <v>-0.12285174329153338</v>
      </c>
      <c r="AJ180" s="11">
        <f>'OddsRatio_working_3-way'!U180/(3*'OddsRatio_working_3-way'!X180^(1/3))*SIN(('OddsRatio_working_3-way'!Y180+2*PI())/3)</f>
        <v>-0.38875816812223385</v>
      </c>
      <c r="AK180" s="11">
        <f>'OddsRatio_working_3-way'!U180/(3*'OddsRatio_working_3-way'!X180^(1/3))*SIN(('OddsRatio_working_3-way'!Y180+4*PI())/3)</f>
        <v>0.51160991141376733</v>
      </c>
      <c r="AL180" s="11">
        <f>'OddsRatio_working_3-way'!Z180+'OddsRatio_working_3-way'!AF180</f>
        <v>1.0396555061797135</v>
      </c>
      <c r="AM180" s="11">
        <f>'OddsRatio_working_3-way'!AA180+'OddsRatio_working_3-way'!AG180</f>
        <v>-0.73261321426920167</v>
      </c>
      <c r="AN180" s="11">
        <f>'OddsRatio_working_3-way'!AB180+'OddsRatio_working_3-way'!AH180</f>
        <v>-0.30704229191051191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1.0396555061797135</v>
      </c>
      <c r="AS180" s="11">
        <f>IF(('OddsRatio_working_3-way'!X180=0),IF(Q180&gt;0,-Q180^(1/3),(-Q180)^(1/3)),'OddsRatio_working_3-way'!AM180-'OddsRatio_working_3-way'!R180/3)</f>
        <v>-0.73261321426920167</v>
      </c>
      <c r="AT180" s="11">
        <f>IF(('OddsRatio_working_3-way'!X180=0),IF(Q180&gt;0,-Q180^(1/3),(-Q180)^(1/3)),'OddsRatio_working_3-way'!AN180-'OddsRatio_working_3-way'!R180/3)</f>
        <v>-0.30704229191051191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1.57</v>
      </c>
      <c r="B181" s="4">
        <f>IF('True_Odds_Calculator_3-way'!B182="","",'True_Odds_Calculator_3-way'!B182)</f>
        <v>4.3099999999999996</v>
      </c>
      <c r="C181" s="4">
        <f>IF('True_Odds_Calculator_3-way'!C182="","",'True_Odds_Calculator_3-way'!C182)</f>
        <v>6.36</v>
      </c>
      <c r="D181" s="9">
        <f t="shared" si="39"/>
        <v>0.62563007210198396</v>
      </c>
      <c r="E181" s="9">
        <f t="shared" si="40"/>
        <v>0.22347101152239612</v>
      </c>
      <c r="F181" s="9">
        <f t="shared" si="41"/>
        <v>0.15089891637561981</v>
      </c>
      <c r="G181" s="9">
        <f t="shared" si="42"/>
        <v>1.0498046313260319</v>
      </c>
      <c r="H181" s="9">
        <f t="shared" si="43"/>
        <v>1.598388639855838</v>
      </c>
      <c r="I181" s="9">
        <f t="shared" si="44"/>
        <v>4.4748533296891644</v>
      </c>
      <c r="J181" s="9">
        <f t="shared" si="45"/>
        <v>6.6269528239075308</v>
      </c>
      <c r="K181" s="11">
        <f t="shared" si="46"/>
        <v>0.63694267515923564</v>
      </c>
      <c r="L181" s="11">
        <f t="shared" si="47"/>
        <v>0.23201856148491881</v>
      </c>
      <c r="M181" s="11">
        <f t="shared" si="48"/>
        <v>0.15723270440251572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-0.23498146165838185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0.21470291112052337</v>
      </c>
      <c r="Q181" s="11">
        <f>2*'OddsRatio_working_3-way'!K181*'OddsRatio_working_3-way'!L181*'OddsRatio_working_3-way'!M181</f>
        <v>4.6472491584528861E-2</v>
      </c>
      <c r="R181" s="11">
        <f t="shared" si="49"/>
        <v>0</v>
      </c>
      <c r="S181" s="11">
        <f t="shared" si="50"/>
        <v>-0.91370148779081295</v>
      </c>
      <c r="T181" s="11">
        <f t="shared" si="51"/>
        <v>-0.19777088480320623</v>
      </c>
      <c r="U181" s="11">
        <f>'OddsRatio_working_3-way'!S181-'OddsRatio_working_3-way'!R181^2/3</f>
        <v>-0.91370148779081295</v>
      </c>
      <c r="V181" s="11">
        <f>'OddsRatio_working_3-way'!S181*'OddsRatio_working_3-way'!R181/3-2*'OddsRatio_working_3-way'!R181^3/27-'OddsRatio_working_3-way'!T181</f>
        <v>0.19777088480320623</v>
      </c>
      <c r="W181" s="11">
        <f>'OddsRatio_working_3-way'!V181^2+4*'OddsRatio_working_3-way'!U181^3/27</f>
        <v>-7.3894686101229193E-2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0.16808331935164794</v>
      </c>
      <c r="Y181" s="11">
        <f>IF('OddsRatio_working_3-way'!W181&gt;=0,IF('OddsRatio_working_3-way'!V181+SQRT('OddsRatio_working_3-way'!W181)&gt;0,0,PI()),ACOS('OddsRatio_working_3-way'!V181/(2*'OddsRatio_working_3-way'!X181)))</f>
        <v>0.9418264825107856</v>
      </c>
      <c r="Z181" s="11">
        <f>'OddsRatio_working_3-way'!X181^(1/3)*COS('OddsRatio_working_3-way'!Y181/3)</f>
        <v>0.52490231566301593</v>
      </c>
      <c r="AA181" s="11">
        <f>'OddsRatio_working_3-way'!X181^(1/3)*COS(('OddsRatio_working_3-way'!Y181+2*PI())/3)</f>
        <v>-0.41004364140166111</v>
      </c>
      <c r="AB181" s="11">
        <f>'OddsRatio_working_3-way'!X181^(1/3)*COS(('OddsRatio_working_3-way'!Y181+4*PI())/3)</f>
        <v>-0.114858674261355</v>
      </c>
      <c r="AC181" s="11">
        <f>'OddsRatio_working_3-way'!X181^(1/3)*SIN('OddsRatio_working_3-way'!Y181/3)</f>
        <v>0.17042512023918668</v>
      </c>
      <c r="AD181" s="11">
        <f>'OddsRatio_working_3-way'!X181^(1/3)*SIN(('OddsRatio_working_3-way'!Y181+2*PI())/3)</f>
        <v>0.36936617974985692</v>
      </c>
      <c r="AE181" s="11">
        <f>'OddsRatio_working_3-way'!X181^(1/3)*SIN(('OddsRatio_working_3-way'!Y181+4*PI())/3)</f>
        <v>-0.53979129998904352</v>
      </c>
      <c r="AF181" s="11">
        <f>-'OddsRatio_working_3-way'!U181/(3*'OddsRatio_working_3-way'!X181^(1/3))*COS(('OddsRatio_working_3-way'!Y181)/3)</f>
        <v>0.52490231566301593</v>
      </c>
      <c r="AG181" s="11">
        <f>-'OddsRatio_working_3-way'!U181/(3*'OddsRatio_working_3-way'!X181^(1/3))*COS(('OddsRatio_working_3-way'!Y181+2*PI())/3)</f>
        <v>-0.41004364140166111</v>
      </c>
      <c r="AH181" s="11">
        <f>-'OddsRatio_working_3-way'!U181/(3*'OddsRatio_working_3-way'!X181^(1/3))*COS(('OddsRatio_working_3-way'!Y181+4*PI())/3)</f>
        <v>-0.114858674261355</v>
      </c>
      <c r="AI181" s="11">
        <f>'OddsRatio_working_3-way'!U181/(3*'OddsRatio_working_3-way'!X181^(1/3))*SIN(('OddsRatio_working_3-way'!Y181)/3)</f>
        <v>-0.17042512023918668</v>
      </c>
      <c r="AJ181" s="11">
        <f>'OddsRatio_working_3-way'!U181/(3*'OddsRatio_working_3-way'!X181^(1/3))*SIN(('OddsRatio_working_3-way'!Y181+2*PI())/3)</f>
        <v>-0.36936617974985692</v>
      </c>
      <c r="AK181" s="11">
        <f>'OddsRatio_working_3-way'!U181/(3*'OddsRatio_working_3-way'!X181^(1/3))*SIN(('OddsRatio_working_3-way'!Y181+4*PI())/3)</f>
        <v>0.53979129998904352</v>
      </c>
      <c r="AL181" s="11">
        <f>'OddsRatio_working_3-way'!Z181+'OddsRatio_working_3-way'!AF181</f>
        <v>1.0498046313260319</v>
      </c>
      <c r="AM181" s="11">
        <f>'OddsRatio_working_3-way'!AA181+'OddsRatio_working_3-way'!AG181</f>
        <v>-0.82008728280332222</v>
      </c>
      <c r="AN181" s="11">
        <f>'OddsRatio_working_3-way'!AB181+'OddsRatio_working_3-way'!AH181</f>
        <v>-0.22971734852271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1.0498046313260319</v>
      </c>
      <c r="AS181" s="11">
        <f>IF(('OddsRatio_working_3-way'!X181=0),IF(Q181&gt;0,-Q181^(1/3),(-Q181)^(1/3)),'OddsRatio_working_3-way'!AM181-'OddsRatio_working_3-way'!R181/3)</f>
        <v>-0.82008728280332222</v>
      </c>
      <c r="AT181" s="11">
        <f>IF(('OddsRatio_working_3-way'!X181=0),IF(Q181&gt;0,-Q181^(1/3),(-Q181)^(1/3)),'OddsRatio_working_3-way'!AN181-'OddsRatio_working_3-way'!R181/3)</f>
        <v>-0.22971734852271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1.63</v>
      </c>
      <c r="B182" s="4">
        <f>IF('True_Odds_Calculator_3-way'!B183="","",'True_Odds_Calculator_3-way'!B183)</f>
        <v>3.65</v>
      </c>
      <c r="C182" s="4">
        <f>IF('True_Odds_Calculator_3-way'!C183="","",'True_Odds_Calculator_3-way'!C183)</f>
        <v>6.35</v>
      </c>
      <c r="D182" s="9">
        <f t="shared" si="39"/>
        <v>0.59442061372047561</v>
      </c>
      <c r="E182" s="9">
        <f t="shared" si="40"/>
        <v>0.25839553261156195</v>
      </c>
      <c r="F182" s="9">
        <f t="shared" si="41"/>
        <v>0.14718385366796238</v>
      </c>
      <c r="G182" s="9">
        <f t="shared" si="42"/>
        <v>1.0830324331938908</v>
      </c>
      <c r="H182" s="9">
        <f t="shared" si="43"/>
        <v>1.6823104329121514</v>
      </c>
      <c r="I182" s="9">
        <f t="shared" si="44"/>
        <v>3.8700359479638111</v>
      </c>
      <c r="J182" s="9">
        <f t="shared" si="45"/>
        <v>6.7942235175873149</v>
      </c>
      <c r="K182" s="11">
        <f t="shared" si="46"/>
        <v>0.61349693251533743</v>
      </c>
      <c r="L182" s="11">
        <f t="shared" si="47"/>
        <v>0.27397260273972601</v>
      </c>
      <c r="M182" s="11">
        <f t="shared" si="48"/>
        <v>0.15748031496062992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-0.23642097893490688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0.22843182084380809</v>
      </c>
      <c r="Q182" s="11">
        <f>2*'OddsRatio_working_3-way'!K182*'OddsRatio_working_3-way'!L182*'OddsRatio_working_3-way'!M182</f>
        <v>5.2939008306792143E-2</v>
      </c>
      <c r="R182" s="11">
        <f t="shared" si="49"/>
        <v>0</v>
      </c>
      <c r="S182" s="11">
        <f t="shared" si="50"/>
        <v>-0.96620791383619797</v>
      </c>
      <c r="T182" s="11">
        <f t="shared" si="51"/>
        <v>-0.22391840413353373</v>
      </c>
      <c r="U182" s="11">
        <f>'OddsRatio_working_3-way'!S182-'OddsRatio_working_3-way'!R182^2/3</f>
        <v>-0.96620791383619797</v>
      </c>
      <c r="V182" s="11">
        <f>'OddsRatio_working_3-way'!S182*'OddsRatio_working_3-way'!R182/3-2*'OddsRatio_working_3-way'!R182^3/27-'OddsRatio_working_3-way'!T182</f>
        <v>0.22391840413353373</v>
      </c>
      <c r="W182" s="11">
        <f>'OddsRatio_working_3-way'!V182^2+4*'OddsRatio_working_3-way'!U182^3/27</f>
        <v>-8.3491788203683803E-2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0.18277803472613466</v>
      </c>
      <c r="Y182" s="11">
        <f>IF('OddsRatio_working_3-way'!W182&gt;=0,IF('OddsRatio_working_3-way'!V182+SQRT('OddsRatio_working_3-way'!W182)&gt;0,0,PI()),ACOS('OddsRatio_working_3-way'!V182/(2*'OddsRatio_working_3-way'!X182)))</f>
        <v>0.91152393390908826</v>
      </c>
      <c r="Z182" s="11">
        <f>'OddsRatio_working_3-way'!X182^(1/3)*COS('OddsRatio_working_3-way'!Y182/3)</f>
        <v>0.54151621659694538</v>
      </c>
      <c r="AA182" s="11">
        <f>'OddsRatio_working_3-way'!X182^(1/3)*COS(('OddsRatio_working_3-way'!Y182+2*PI())/3)</f>
        <v>-0.41780272340200897</v>
      </c>
      <c r="AB182" s="11">
        <f>'OddsRatio_working_3-way'!X182^(1/3)*COS(('OddsRatio_working_3-way'!Y182+4*PI())/3)</f>
        <v>-0.12371349319493653</v>
      </c>
      <c r="AC182" s="11">
        <f>'OddsRatio_working_3-way'!X182^(1/3)*SIN('OddsRatio_working_3-way'!Y182/3)</f>
        <v>0.1697924962258231</v>
      </c>
      <c r="AD182" s="11">
        <f>'OddsRatio_working_3-way'!X182^(1/3)*SIN(('OddsRatio_working_3-way'!Y182+2*PI())/3)</f>
        <v>0.3840705520212796</v>
      </c>
      <c r="AE182" s="11">
        <f>'OddsRatio_working_3-way'!X182^(1/3)*SIN(('OddsRatio_working_3-way'!Y182+4*PI())/3)</f>
        <v>-0.55386304824710275</v>
      </c>
      <c r="AF182" s="11">
        <f>-'OddsRatio_working_3-way'!U182/(3*'OddsRatio_working_3-way'!X182^(1/3))*COS(('OddsRatio_working_3-way'!Y182)/3)</f>
        <v>0.54151621659694527</v>
      </c>
      <c r="AG182" s="11">
        <f>-'OddsRatio_working_3-way'!U182/(3*'OddsRatio_working_3-way'!X182^(1/3))*COS(('OddsRatio_working_3-way'!Y182+2*PI())/3)</f>
        <v>-0.41780272340200891</v>
      </c>
      <c r="AH182" s="11">
        <f>-'OddsRatio_working_3-way'!U182/(3*'OddsRatio_working_3-way'!X182^(1/3))*COS(('OddsRatio_working_3-way'!Y182+4*PI())/3)</f>
        <v>-0.12371349319493652</v>
      </c>
      <c r="AI182" s="11">
        <f>'OddsRatio_working_3-way'!U182/(3*'OddsRatio_working_3-way'!X182^(1/3))*SIN(('OddsRatio_working_3-way'!Y182)/3)</f>
        <v>-0.16979249622582304</v>
      </c>
      <c r="AJ182" s="11">
        <f>'OddsRatio_working_3-way'!U182/(3*'OddsRatio_working_3-way'!X182^(1/3))*SIN(('OddsRatio_working_3-way'!Y182+2*PI())/3)</f>
        <v>-0.38407055202127949</v>
      </c>
      <c r="AK182" s="11">
        <f>'OddsRatio_working_3-way'!U182/(3*'OddsRatio_working_3-way'!X182^(1/3))*SIN(('OddsRatio_working_3-way'!Y182+4*PI())/3)</f>
        <v>0.55386304824710264</v>
      </c>
      <c r="AL182" s="11">
        <f>'OddsRatio_working_3-way'!Z182+'OddsRatio_working_3-way'!AF182</f>
        <v>1.0830324331938908</v>
      </c>
      <c r="AM182" s="11">
        <f>'OddsRatio_working_3-way'!AA182+'OddsRatio_working_3-way'!AG182</f>
        <v>-0.83560544680401794</v>
      </c>
      <c r="AN182" s="11">
        <f>'OddsRatio_working_3-way'!AB182+'OddsRatio_working_3-way'!AH182</f>
        <v>-0.24742698638987304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1.0830324331938908</v>
      </c>
      <c r="AS182" s="11">
        <f>IF(('OddsRatio_working_3-way'!X182=0),IF(Q182&gt;0,-Q182^(1/3),(-Q182)^(1/3)),'OddsRatio_working_3-way'!AM182-'OddsRatio_working_3-way'!R182/3)</f>
        <v>-0.83560544680401794</v>
      </c>
      <c r="AT182" s="11">
        <f>IF(('OddsRatio_working_3-way'!X182=0),IF(Q182&gt;0,-Q182^(1/3),(-Q182)^(1/3)),'OddsRatio_working_3-way'!AN182-'OddsRatio_working_3-way'!R182/3)</f>
        <v>-0.24742698638987304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2.06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4.26</v>
      </c>
      <c r="D183" s="9">
        <f t="shared" si="39"/>
        <v>0.47000060822895628</v>
      </c>
      <c r="E183" s="9">
        <f t="shared" si="40"/>
        <v>0.30618944379098356</v>
      </c>
      <c r="F183" s="9">
        <f t="shared" si="41"/>
        <v>0.2238099479800601</v>
      </c>
      <c r="G183" s="9">
        <f t="shared" si="42"/>
        <v>1.0638271896778655</v>
      </c>
      <c r="H183" s="9">
        <f t="shared" si="43"/>
        <v>2.1276568210585372</v>
      </c>
      <c r="I183" s="9">
        <f t="shared" si="44"/>
        <v>3.2659519140138538</v>
      </c>
      <c r="J183" s="9">
        <f t="shared" si="45"/>
        <v>4.4680766383498423</v>
      </c>
      <c r="K183" s="11">
        <f t="shared" si="46"/>
        <v>0.4854368932038835</v>
      </c>
      <c r="L183" s="11">
        <f t="shared" si="47"/>
        <v>0.31948881789137379</v>
      </c>
      <c r="M183" s="11">
        <f t="shared" si="48"/>
        <v>0.23474178403755869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-0.26796736871491045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0.23482187832163734</v>
      </c>
      <c r="Q183" s="11">
        <f>2*'OddsRatio_working_3-way'!K183*'OddsRatio_working_3-way'!L183*'OddsRatio_working_3-way'!M183</f>
        <v>7.2812985526089113E-2</v>
      </c>
      <c r="R183" s="11">
        <f t="shared" si="49"/>
        <v>0</v>
      </c>
      <c r="S183" s="11">
        <f t="shared" si="50"/>
        <v>-0.87630773645228244</v>
      </c>
      <c r="T183" s="11">
        <f t="shared" si="51"/>
        <v>-0.27172332913249075</v>
      </c>
      <c r="U183" s="11">
        <f>'OddsRatio_working_3-way'!S183-'OddsRatio_working_3-way'!R183^2/3</f>
        <v>-0.87630773645228244</v>
      </c>
      <c r="V183" s="11">
        <f>'OddsRatio_working_3-way'!S183*'OddsRatio_working_3-way'!R183/3-2*'OddsRatio_working_3-way'!R183^3/27-'OddsRatio_working_3-way'!T183</f>
        <v>0.27172332913249075</v>
      </c>
      <c r="W183" s="11">
        <f>'OddsRatio_working_3-way'!V183^2+4*'OddsRatio_working_3-way'!U183^3/27</f>
        <v>-2.5859776643481144E-2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0.15787126419833744</v>
      </c>
      <c r="Y183" s="11">
        <f>IF('OddsRatio_working_3-way'!W183&gt;=0,IF('OddsRatio_working_3-way'!V183+SQRT('OddsRatio_working_3-way'!W183)&gt;0,0,PI()),ACOS('OddsRatio_working_3-way'!V183/(2*'OddsRatio_working_3-way'!X183)))</f>
        <v>0.53437886469652129</v>
      </c>
      <c r="Z183" s="11">
        <f>'OddsRatio_working_3-way'!X183^(1/3)*COS('OddsRatio_working_3-way'!Y183/3)</f>
        <v>0.53191359483893275</v>
      </c>
      <c r="AA183" s="11">
        <f>'OddsRatio_working_3-way'!X183^(1/3)*COS(('OddsRatio_working_3-way'!Y183+2*PI())/3)</f>
        <v>-0.34888978140179644</v>
      </c>
      <c r="AB183" s="11">
        <f>'OddsRatio_working_3-way'!X183^(1/3)*COS(('OddsRatio_working_3-way'!Y183+4*PI())/3)</f>
        <v>-0.18302381343713636</v>
      </c>
      <c r="AC183" s="11">
        <f>'OddsRatio_working_3-way'!X183^(1/3)*SIN('OddsRatio_working_3-way'!Y183/3)</f>
        <v>9.5762761253794459E-2</v>
      </c>
      <c r="AD183" s="11">
        <f>'OddsRatio_working_3-way'!X183^(1/3)*SIN(('OddsRatio_working_3-way'!Y183+2*PI())/3)</f>
        <v>0.41276930512192178</v>
      </c>
      <c r="AE183" s="11">
        <f>'OddsRatio_working_3-way'!X183^(1/3)*SIN(('OddsRatio_working_3-way'!Y183+4*PI())/3)</f>
        <v>-0.50853206637571613</v>
      </c>
      <c r="AF183" s="11">
        <f>-'OddsRatio_working_3-way'!U183/(3*'OddsRatio_working_3-way'!X183^(1/3))*COS(('OddsRatio_working_3-way'!Y183)/3)</f>
        <v>0.53191359483893275</v>
      </c>
      <c r="AG183" s="11">
        <f>-'OddsRatio_working_3-way'!U183/(3*'OddsRatio_working_3-way'!X183^(1/3))*COS(('OddsRatio_working_3-way'!Y183+2*PI())/3)</f>
        <v>-0.34888978140179644</v>
      </c>
      <c r="AH183" s="11">
        <f>-'OddsRatio_working_3-way'!U183/(3*'OddsRatio_working_3-way'!X183^(1/3))*COS(('OddsRatio_working_3-way'!Y183+4*PI())/3)</f>
        <v>-0.18302381343713636</v>
      </c>
      <c r="AI183" s="11">
        <f>'OddsRatio_working_3-way'!U183/(3*'OddsRatio_working_3-way'!X183^(1/3))*SIN(('OddsRatio_working_3-way'!Y183)/3)</f>
        <v>-9.5762761253794459E-2</v>
      </c>
      <c r="AJ183" s="11">
        <f>'OddsRatio_working_3-way'!U183/(3*'OddsRatio_working_3-way'!X183^(1/3))*SIN(('OddsRatio_working_3-way'!Y183+2*PI())/3)</f>
        <v>-0.41276930512192178</v>
      </c>
      <c r="AK183" s="11">
        <f>'OddsRatio_working_3-way'!U183/(3*'OddsRatio_working_3-way'!X183^(1/3))*SIN(('OddsRatio_working_3-way'!Y183+4*PI())/3)</f>
        <v>0.50853206637571613</v>
      </c>
      <c r="AL183" s="11">
        <f>'OddsRatio_working_3-way'!Z183+'OddsRatio_working_3-way'!AF183</f>
        <v>1.0638271896778655</v>
      </c>
      <c r="AM183" s="11">
        <f>'OddsRatio_working_3-way'!AA183+'OddsRatio_working_3-way'!AG183</f>
        <v>-0.69777956280359288</v>
      </c>
      <c r="AN183" s="11">
        <f>'OddsRatio_working_3-way'!AB183+'OddsRatio_working_3-way'!AH183</f>
        <v>-0.36604762687427272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1.0638271896778655</v>
      </c>
      <c r="AS183" s="11">
        <f>IF(('OddsRatio_working_3-way'!X183=0),IF(Q183&gt;0,-Q183^(1/3),(-Q183)^(1/3)),'OddsRatio_working_3-way'!AM183-'OddsRatio_working_3-way'!R183/3)</f>
        <v>-0.69777956280359288</v>
      </c>
      <c r="AT183" s="11">
        <f>IF(('OddsRatio_working_3-way'!X183=0),IF(Q183&gt;0,-Q183^(1/3),(-Q183)^(1/3)),'OddsRatio_working_3-way'!AN183-'OddsRatio_working_3-way'!R183/3)</f>
        <v>-0.36604762687427272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2.52</v>
      </c>
      <c r="B184" s="4">
        <f>IF('True_Odds_Calculator_3-way'!B185="","",'True_Odds_Calculator_3-way'!B185)</f>
        <v>2.89</v>
      </c>
      <c r="C184" s="4">
        <f>IF('True_Odds_Calculator_3-way'!C185="","",'True_Odds_Calculator_3-way'!C185)</f>
        <v>3.39</v>
      </c>
      <c r="D184" s="9">
        <f t="shared" si="39"/>
        <v>0.38334613480745811</v>
      </c>
      <c r="E184" s="9">
        <f t="shared" si="40"/>
        <v>0.33331358775609832</v>
      </c>
      <c r="F184" s="9">
        <f t="shared" si="41"/>
        <v>0.28334027743644374</v>
      </c>
      <c r="G184" s="9">
        <f t="shared" si="42"/>
        <v>1.0582950903294761</v>
      </c>
      <c r="H184" s="9">
        <f t="shared" si="43"/>
        <v>2.6086085373008037</v>
      </c>
      <c r="I184" s="9">
        <f t="shared" si="44"/>
        <v>3.0001777207227098</v>
      </c>
      <c r="J184" s="9">
        <f t="shared" si="45"/>
        <v>3.5293252658874477</v>
      </c>
      <c r="K184" s="11">
        <f t="shared" si="46"/>
        <v>0.3968253968253968</v>
      </c>
      <c r="L184" s="11">
        <f t="shared" si="47"/>
        <v>0.34602076124567471</v>
      </c>
      <c r="M184" s="11">
        <f t="shared" si="48"/>
        <v>0.29498525073746312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-0.27810270386134683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0.23492536583145027</v>
      </c>
      <c r="Q184" s="11">
        <f>2*'OddsRatio_working_3-way'!K184*'OddsRatio_working_3-way'!L184*'OddsRatio_working_3-way'!M184</f>
        <v>8.1008746838431109E-2</v>
      </c>
      <c r="R184" s="11">
        <f t="shared" si="49"/>
        <v>0</v>
      </c>
      <c r="S184" s="11">
        <f t="shared" si="50"/>
        <v>-0.84474319224374239</v>
      </c>
      <c r="T184" s="11">
        <f t="shared" si="51"/>
        <v>-0.29129075594611797</v>
      </c>
      <c r="U184" s="11">
        <f>'OddsRatio_working_3-way'!S184-'OddsRatio_working_3-way'!R184^2/3</f>
        <v>-0.84474319224374239</v>
      </c>
      <c r="V184" s="11">
        <f>'OddsRatio_working_3-way'!S184*'OddsRatio_working_3-way'!R184/3-2*'OddsRatio_working_3-way'!R184^3/27-'OddsRatio_working_3-way'!T184</f>
        <v>0.29129075594611797</v>
      </c>
      <c r="W184" s="11">
        <f>'OddsRatio_working_3-way'!V184^2+4*'OddsRatio_working_3-way'!U184^3/27</f>
        <v>-4.4535756029161488E-3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0.14941877400662962</v>
      </c>
      <c r="Y184" s="11">
        <f>IF('OddsRatio_working_3-way'!W184&gt;=0,IF('OddsRatio_working_3-way'!V184+SQRT('OddsRatio_working_3-way'!W184)&gt;0,0,PI()),ACOS('OddsRatio_working_3-way'!V184/(2*'OddsRatio_working_3-way'!X184)))</f>
        <v>0.22521475268576463</v>
      </c>
      <c r="Z184" s="11">
        <f>'OddsRatio_working_3-way'!X184^(1/3)*COS('OddsRatio_working_3-way'!Y184/3)</f>
        <v>0.52914754516473794</v>
      </c>
      <c r="AA184" s="11">
        <f>'OddsRatio_working_3-way'!X184^(1/3)*COS(('OddsRatio_working_3-way'!Y184+2*PI())/3)</f>
        <v>-0.29904049052206011</v>
      </c>
      <c r="AB184" s="11">
        <f>'OddsRatio_working_3-way'!X184^(1/3)*COS(('OddsRatio_working_3-way'!Y184+4*PI())/3)</f>
        <v>-0.230107054642678</v>
      </c>
      <c r="AC184" s="11">
        <f>'OddsRatio_working_3-way'!X184^(1/3)*SIN('OddsRatio_working_3-way'!Y184/3)</f>
        <v>3.9798737761127072E-2</v>
      </c>
      <c r="AD184" s="11">
        <f>'OddsRatio_working_3-way'!X184^(1/3)*SIN(('OddsRatio_working_3-way'!Y184+2*PI())/3)</f>
        <v>0.43835584758227314</v>
      </c>
      <c r="AE184" s="11">
        <f>'OddsRatio_working_3-way'!X184^(1/3)*SIN(('OddsRatio_working_3-way'!Y184+4*PI())/3)</f>
        <v>-0.47815458534340022</v>
      </c>
      <c r="AF184" s="11">
        <f>-'OddsRatio_working_3-way'!U184/(3*'OddsRatio_working_3-way'!X184^(1/3))*COS(('OddsRatio_working_3-way'!Y184)/3)</f>
        <v>0.52914754516473805</v>
      </c>
      <c r="AG184" s="11">
        <f>-'OddsRatio_working_3-way'!U184/(3*'OddsRatio_working_3-way'!X184^(1/3))*COS(('OddsRatio_working_3-way'!Y184+2*PI())/3)</f>
        <v>-0.29904049052206017</v>
      </c>
      <c r="AH184" s="11">
        <f>-'OddsRatio_working_3-way'!U184/(3*'OddsRatio_working_3-way'!X184^(1/3))*COS(('OddsRatio_working_3-way'!Y184+4*PI())/3)</f>
        <v>-0.23010705464267805</v>
      </c>
      <c r="AI184" s="11">
        <f>'OddsRatio_working_3-way'!U184/(3*'OddsRatio_working_3-way'!X184^(1/3))*SIN(('OddsRatio_working_3-way'!Y184)/3)</f>
        <v>-3.9798737761127079E-2</v>
      </c>
      <c r="AJ184" s="11">
        <f>'OddsRatio_working_3-way'!U184/(3*'OddsRatio_working_3-way'!X184^(1/3))*SIN(('OddsRatio_working_3-way'!Y184+2*PI())/3)</f>
        <v>-0.43835584758227325</v>
      </c>
      <c r="AK184" s="11">
        <f>'OddsRatio_working_3-way'!U184/(3*'OddsRatio_working_3-way'!X184^(1/3))*SIN(('OddsRatio_working_3-way'!Y184+4*PI())/3)</f>
        <v>0.47815458534340033</v>
      </c>
      <c r="AL184" s="11">
        <f>'OddsRatio_working_3-way'!Z184+'OddsRatio_working_3-way'!AF184</f>
        <v>1.0582950903294761</v>
      </c>
      <c r="AM184" s="11">
        <f>'OddsRatio_working_3-way'!AA184+'OddsRatio_working_3-way'!AG184</f>
        <v>-0.59808098104412033</v>
      </c>
      <c r="AN184" s="11">
        <f>'OddsRatio_working_3-way'!AB184+'OddsRatio_working_3-way'!AH184</f>
        <v>-0.46021410928535605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1.0582950903294761</v>
      </c>
      <c r="AS184" s="11">
        <f>IF(('OddsRatio_working_3-way'!X184=0),IF(Q184&gt;0,-Q184^(1/3),(-Q184)^(1/3)),'OddsRatio_working_3-way'!AM184-'OddsRatio_working_3-way'!R184/3)</f>
        <v>-0.59808098104412033</v>
      </c>
      <c r="AT184" s="11">
        <f>IF(('OddsRatio_working_3-way'!X184=0),IF(Q184&gt;0,-Q184^(1/3),(-Q184)^(1/3)),'OddsRatio_working_3-way'!AN184-'OddsRatio_working_3-way'!R184/3)</f>
        <v>-0.46021410928535605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1.43</v>
      </c>
      <c r="B185" s="4">
        <f>IF('True_Odds_Calculator_3-way'!B186="","",'True_Odds_Calculator_3-way'!B186)</f>
        <v>4.5199999999999996</v>
      </c>
      <c r="C185" s="4">
        <f>IF('True_Odds_Calculator_3-way'!C186="","",'True_Odds_Calculator_3-way'!C186)</f>
        <v>8.15</v>
      </c>
      <c r="D185" s="9">
        <f t="shared" si="39"/>
        <v>0.68026850437285125</v>
      </c>
      <c r="E185" s="9">
        <f t="shared" si="40"/>
        <v>0.20629166382931549</v>
      </c>
      <c r="F185" s="9">
        <f t="shared" si="41"/>
        <v>0.11343983179783314</v>
      </c>
      <c r="G185" s="9">
        <f t="shared" si="42"/>
        <v>1.0930413696325021</v>
      </c>
      <c r="H185" s="9">
        <f t="shared" si="43"/>
        <v>1.470007788941976</v>
      </c>
      <c r="I185" s="9">
        <f t="shared" si="44"/>
        <v>4.8475056211064063</v>
      </c>
      <c r="J185" s="9">
        <f t="shared" si="45"/>
        <v>8.8152457928723891</v>
      </c>
      <c r="K185" s="11">
        <f t="shared" si="46"/>
        <v>0.69930069930069938</v>
      </c>
      <c r="L185" s="11">
        <f t="shared" si="47"/>
        <v>0.22123893805309736</v>
      </c>
      <c r="M185" s="11">
        <f t="shared" si="48"/>
        <v>0.12269938650306748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-0.20544003474672878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0.2107127901144949</v>
      </c>
      <c r="Q185" s="11">
        <f>2*'OddsRatio_working_3-way'!K185*'OddsRatio_working_3-way'!L185*'OddsRatio_working_3-way'!M185</f>
        <v>3.7966268489098183E-2</v>
      </c>
      <c r="R185" s="11">
        <f t="shared" si="49"/>
        <v>0</v>
      </c>
      <c r="S185" s="11">
        <f t="shared" si="50"/>
        <v>-1.0256656662576331</v>
      </c>
      <c r="T185" s="11">
        <f t="shared" si="51"/>
        <v>-0.18480462455092492</v>
      </c>
      <c r="U185" s="11">
        <f>'OddsRatio_working_3-way'!S185-'OddsRatio_working_3-way'!R185^2/3</f>
        <v>-1.0256656662576331</v>
      </c>
      <c r="V185" s="11">
        <f>'OddsRatio_working_3-way'!S185*'OddsRatio_working_3-way'!R185/3-2*'OddsRatio_working_3-way'!R185^3/27-'OddsRatio_working_3-way'!T185</f>
        <v>0.18480462455092492</v>
      </c>
      <c r="W185" s="11">
        <f>'OddsRatio_working_3-way'!V185^2+4*'OddsRatio_working_3-way'!U185^3/27</f>
        <v>-0.12569763366293377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0.19990646745312049</v>
      </c>
      <c r="Y185" s="11">
        <f>IF('OddsRatio_working_3-way'!W185&gt;=0,IF('OddsRatio_working_3-way'!V185+SQRT('OddsRatio_working_3-way'!W185)&gt;0,0,PI()),ACOS('OddsRatio_working_3-way'!V185/(2*'OddsRatio_working_3-way'!X185)))</f>
        <v>1.0902905611045162</v>
      </c>
      <c r="Z185" s="11">
        <f>'OddsRatio_working_3-way'!X185^(1/3)*COS('OddsRatio_working_3-way'!Y185/3)</f>
        <v>0.54652068481625105</v>
      </c>
      <c r="AA185" s="11">
        <f>'OddsRatio_working_3-way'!X185^(1/3)*COS(('OddsRatio_working_3-way'!Y185+2*PI())/3)</f>
        <v>-0.45326804325836761</v>
      </c>
      <c r="AB185" s="11">
        <f>'OddsRatio_working_3-way'!X185^(1/3)*COS(('OddsRatio_working_3-way'!Y185+4*PI())/3)</f>
        <v>-9.3252641557883403E-2</v>
      </c>
      <c r="AC185" s="11">
        <f>'OddsRatio_working_3-way'!X185^(1/3)*SIN('OddsRatio_working_3-way'!Y185/3)</f>
        <v>0.20785498908418576</v>
      </c>
      <c r="AD185" s="11">
        <f>'OddsRatio_working_3-way'!X185^(1/3)*SIN(('OddsRatio_working_3-way'!Y185+2*PI())/3)</f>
        <v>0.36937330220244896</v>
      </c>
      <c r="AE185" s="11">
        <f>'OddsRatio_working_3-way'!X185^(1/3)*SIN(('OddsRatio_working_3-way'!Y185+4*PI())/3)</f>
        <v>-0.57722829128663466</v>
      </c>
      <c r="AF185" s="11">
        <f>-'OddsRatio_working_3-way'!U185/(3*'OddsRatio_working_3-way'!X185^(1/3))*COS(('OddsRatio_working_3-way'!Y185)/3)</f>
        <v>0.54652068481625105</v>
      </c>
      <c r="AG185" s="11">
        <f>-'OddsRatio_working_3-way'!U185/(3*'OddsRatio_working_3-way'!X185^(1/3))*COS(('OddsRatio_working_3-way'!Y185+2*PI())/3)</f>
        <v>-0.45326804325836761</v>
      </c>
      <c r="AH185" s="11">
        <f>-'OddsRatio_working_3-way'!U185/(3*'OddsRatio_working_3-way'!X185^(1/3))*COS(('OddsRatio_working_3-way'!Y185+4*PI())/3)</f>
        <v>-9.3252641557883403E-2</v>
      </c>
      <c r="AI185" s="11">
        <f>'OddsRatio_working_3-way'!U185/(3*'OddsRatio_working_3-way'!X185^(1/3))*SIN(('OddsRatio_working_3-way'!Y185)/3)</f>
        <v>-0.20785498908418576</v>
      </c>
      <c r="AJ185" s="11">
        <f>'OddsRatio_working_3-way'!U185/(3*'OddsRatio_working_3-way'!X185^(1/3))*SIN(('OddsRatio_working_3-way'!Y185+2*PI())/3)</f>
        <v>-0.36937330220244896</v>
      </c>
      <c r="AK185" s="11">
        <f>'OddsRatio_working_3-way'!U185/(3*'OddsRatio_working_3-way'!X185^(1/3))*SIN(('OddsRatio_working_3-way'!Y185+4*PI())/3)</f>
        <v>0.57722829128663466</v>
      </c>
      <c r="AL185" s="11">
        <f>'OddsRatio_working_3-way'!Z185+'OddsRatio_working_3-way'!AF185</f>
        <v>1.0930413696325021</v>
      </c>
      <c r="AM185" s="11">
        <f>'OddsRatio_working_3-way'!AA185+'OddsRatio_working_3-way'!AG185</f>
        <v>-0.90653608651673523</v>
      </c>
      <c r="AN185" s="11">
        <f>'OddsRatio_working_3-way'!AB185+'OddsRatio_working_3-way'!AH185</f>
        <v>-0.18650528311576681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1.0930413696325021</v>
      </c>
      <c r="AS185" s="11">
        <f>IF(('OddsRatio_working_3-way'!X185=0),IF(Q185&gt;0,-Q185^(1/3),(-Q185)^(1/3)),'OddsRatio_working_3-way'!AM185-'OddsRatio_working_3-way'!R185/3)</f>
        <v>-0.90653608651673523</v>
      </c>
      <c r="AT185" s="11">
        <f>IF(('OddsRatio_working_3-way'!X185=0),IF(Q185&gt;0,-Q185^(1/3),(-Q185)^(1/3)),'OddsRatio_working_3-way'!AN185-'OddsRatio_working_3-way'!R185/3)</f>
        <v>-0.18650528311576681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3.4</v>
      </c>
      <c r="B186" s="4">
        <f>IF('True_Odds_Calculator_3-way'!B187="","",'True_Odds_Calculator_3-way'!B187)</f>
        <v>3</v>
      </c>
      <c r="C186" s="4">
        <f>IF('True_Odds_Calculator_3-way'!C187="","",'True_Odds_Calculator_3-way'!C187)</f>
        <v>2.4300000000000002</v>
      </c>
      <c r="D186" s="9">
        <f t="shared" si="39"/>
        <v>0.28211555181272108</v>
      </c>
      <c r="E186" s="9">
        <f t="shared" si="40"/>
        <v>0.32045745578122137</v>
      </c>
      <c r="F186" s="9">
        <f t="shared" si="41"/>
        <v>0.39742699240605772</v>
      </c>
      <c r="G186" s="9">
        <f t="shared" si="42"/>
        <v>1.0602695177775914</v>
      </c>
      <c r="H186" s="9">
        <f t="shared" si="43"/>
        <v>3.5446468426662192</v>
      </c>
      <c r="I186" s="9">
        <f t="shared" si="44"/>
        <v>3.1205390355551823</v>
      </c>
      <c r="J186" s="9">
        <f t="shared" si="45"/>
        <v>2.5161854104219561</v>
      </c>
      <c r="K186" s="11">
        <f t="shared" si="46"/>
        <v>0.29411764705882354</v>
      </c>
      <c r="L186" s="11">
        <f t="shared" si="47"/>
        <v>0.33333333333333331</v>
      </c>
      <c r="M186" s="11">
        <f t="shared" si="48"/>
        <v>0.41152263374485593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-0.2769305252965385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0.23521342693455985</v>
      </c>
      <c r="Q186" s="11">
        <f>2*'OddsRatio_working_3-way'!K186*'OddsRatio_working_3-way'!L186*'OddsRatio_working_3-way'!M186</f>
        <v>8.069071249899136E-2</v>
      </c>
      <c r="R186" s="11">
        <f t="shared" si="49"/>
        <v>0</v>
      </c>
      <c r="S186" s="11">
        <f t="shared" si="50"/>
        <v>-0.84935897435897401</v>
      </c>
      <c r="T186" s="11">
        <f t="shared" si="51"/>
        <v>-0.29137529137529122</v>
      </c>
      <c r="U186" s="11">
        <f>'OddsRatio_working_3-way'!S186-'OddsRatio_working_3-way'!R186^2/3</f>
        <v>-0.84935897435897401</v>
      </c>
      <c r="V186" s="11">
        <f>'OddsRatio_working_3-way'!S186*'OddsRatio_working_3-way'!R186/3-2*'OddsRatio_working_3-way'!R186^3/27-'OddsRatio_working_3-way'!T186</f>
        <v>0.29137529137529122</v>
      </c>
      <c r="W186" s="11">
        <f>'OddsRatio_working_3-way'!V186^2+4*'OddsRatio_working_3-way'!U186^3/27</f>
        <v>-5.8762357967114959E-3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0.15064510962917727</v>
      </c>
      <c r="Y186" s="11">
        <f>IF('OddsRatio_working_3-way'!W186&gt;=0,IF('OddsRatio_working_3-way'!V186+SQRT('OddsRatio_working_3-way'!W186)&gt;0,0,PI()),ACOS('OddsRatio_working_3-way'!V186/(2*'OddsRatio_working_3-way'!X186)))</f>
        <v>0.25725599300784063</v>
      </c>
      <c r="Z186" s="11">
        <f>'OddsRatio_working_3-way'!X186^(1/3)*COS('OddsRatio_working_3-way'!Y186/3)</f>
        <v>0.5301347588887958</v>
      </c>
      <c r="AA186" s="11">
        <f>'OddsRatio_working_3-way'!X186^(1/3)*COS(('OddsRatio_working_3-way'!Y186+2*PI())/3)</f>
        <v>-0.3045337784843698</v>
      </c>
      <c r="AB186" s="11">
        <f>'OddsRatio_working_3-way'!X186^(1/3)*COS(('OddsRatio_working_3-way'!Y186+4*PI())/3)</f>
        <v>-0.22560098040442589</v>
      </c>
      <c r="AC186" s="11">
        <f>'OddsRatio_working_3-way'!X186^(1/3)*SIN('OddsRatio_working_3-way'!Y186/3)</f>
        <v>4.5571872219346055E-2</v>
      </c>
      <c r="AD186" s="11">
        <f>'OddsRatio_working_3-way'!X186^(1/3)*SIN(('OddsRatio_working_3-way'!Y186+2*PI())/3)</f>
        <v>0.4363242325171624</v>
      </c>
      <c r="AE186" s="11">
        <f>'OddsRatio_working_3-way'!X186^(1/3)*SIN(('OddsRatio_working_3-way'!Y186+4*PI())/3)</f>
        <v>-0.4818961047365084</v>
      </c>
      <c r="AF186" s="11">
        <f>-'OddsRatio_working_3-way'!U186/(3*'OddsRatio_working_3-way'!X186^(1/3))*COS(('OddsRatio_working_3-way'!Y186)/3)</f>
        <v>0.53013475888879569</v>
      </c>
      <c r="AG186" s="11">
        <f>-'OddsRatio_working_3-way'!U186/(3*'OddsRatio_working_3-way'!X186^(1/3))*COS(('OddsRatio_working_3-way'!Y186+2*PI())/3)</f>
        <v>-0.30453377848436974</v>
      </c>
      <c r="AH186" s="11">
        <f>-'OddsRatio_working_3-way'!U186/(3*'OddsRatio_working_3-way'!X186^(1/3))*COS(('OddsRatio_working_3-way'!Y186+4*PI())/3)</f>
        <v>-0.22560098040442583</v>
      </c>
      <c r="AI186" s="11">
        <f>'OddsRatio_working_3-way'!U186/(3*'OddsRatio_working_3-way'!X186^(1/3))*SIN(('OddsRatio_working_3-way'!Y186)/3)</f>
        <v>-4.5571872219346041E-2</v>
      </c>
      <c r="AJ186" s="11">
        <f>'OddsRatio_working_3-way'!U186/(3*'OddsRatio_working_3-way'!X186^(1/3))*SIN(('OddsRatio_working_3-way'!Y186+2*PI())/3)</f>
        <v>-0.43632423251716235</v>
      </c>
      <c r="AK186" s="11">
        <f>'OddsRatio_working_3-way'!U186/(3*'OddsRatio_working_3-way'!X186^(1/3))*SIN(('OddsRatio_working_3-way'!Y186+4*PI())/3)</f>
        <v>0.48189610473650829</v>
      </c>
      <c r="AL186" s="11">
        <f>'OddsRatio_working_3-way'!Z186+'OddsRatio_working_3-way'!AF186</f>
        <v>1.0602695177775914</v>
      </c>
      <c r="AM186" s="11">
        <f>'OddsRatio_working_3-way'!AA186+'OddsRatio_working_3-way'!AG186</f>
        <v>-0.6090675569687396</v>
      </c>
      <c r="AN186" s="11">
        <f>'OddsRatio_working_3-way'!AB186+'OddsRatio_working_3-way'!AH186</f>
        <v>-0.45120196080885172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1.0602695177775914</v>
      </c>
      <c r="AS186" s="11">
        <f>IF(('OddsRatio_working_3-way'!X186=0),IF(Q186&gt;0,-Q186^(1/3),(-Q186)^(1/3)),'OddsRatio_working_3-way'!AM186-'OddsRatio_working_3-way'!R186/3)</f>
        <v>-0.6090675569687396</v>
      </c>
      <c r="AT186" s="11">
        <f>IF(('OddsRatio_working_3-way'!X186=0),IF(Q186&gt;0,-Q186^(1/3),(-Q186)^(1/3)),'OddsRatio_working_3-way'!AN186-'OddsRatio_working_3-way'!R186/3)</f>
        <v>-0.45120196080885172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2.83</v>
      </c>
      <c r="B187" s="4">
        <f>IF('True_Odds_Calculator_3-way'!B188="","",'True_Odds_Calculator_3-way'!B188)</f>
        <v>3.2</v>
      </c>
      <c r="C187" s="4">
        <f>IF('True_Odds_Calculator_3-way'!C188="","",'True_Odds_Calculator_3-way'!C188)</f>
        <v>2.77</v>
      </c>
      <c r="D187" s="9">
        <f t="shared" si="39"/>
        <v>0.34424486148531774</v>
      </c>
      <c r="E187" s="9">
        <f t="shared" si="40"/>
        <v>0.30394632833929069</v>
      </c>
      <c r="F187" s="9">
        <f t="shared" si="41"/>
        <v>0.35180881017539151</v>
      </c>
      <c r="G187" s="9">
        <f t="shared" si="42"/>
        <v>1.0409338856032191</v>
      </c>
      <c r="H187" s="9">
        <f t="shared" si="43"/>
        <v>2.9049090106538906</v>
      </c>
      <c r="I187" s="9">
        <f t="shared" si="44"/>
        <v>3.290054548327082</v>
      </c>
      <c r="J187" s="9">
        <f t="shared" si="45"/>
        <v>2.8424529775176977</v>
      </c>
      <c r="K187" s="11">
        <f t="shared" si="46"/>
        <v>0.35335689045936397</v>
      </c>
      <c r="L187" s="11">
        <f t="shared" si="47"/>
        <v>0.3125</v>
      </c>
      <c r="M187" s="11">
        <f t="shared" si="48"/>
        <v>0.36101083032490977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-0.28407358625352397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0.23121276677169572</v>
      </c>
      <c r="Q187" s="11">
        <f>2*'OddsRatio_working_3-way'!K187*'OddsRatio_working_3-way'!L187*'OddsRatio_working_3-way'!M187</f>
        <v>7.9728540266101988E-2</v>
      </c>
      <c r="R187" s="11">
        <f t="shared" si="49"/>
        <v>0</v>
      </c>
      <c r="S187" s="11">
        <f t="shared" si="50"/>
        <v>-0.81391856885049441</v>
      </c>
      <c r="T187" s="11">
        <f t="shared" si="51"/>
        <v>-0.28066157546568782</v>
      </c>
      <c r="U187" s="11">
        <f>'OddsRatio_working_3-way'!S187-'OddsRatio_working_3-way'!R187^2/3</f>
        <v>-0.81391856885049441</v>
      </c>
      <c r="V187" s="11">
        <f>'OddsRatio_working_3-way'!S187*'OddsRatio_working_3-way'!R187/3-2*'OddsRatio_working_3-way'!R187^3/27-'OddsRatio_working_3-way'!T187</f>
        <v>0.28066157546568782</v>
      </c>
      <c r="W187" s="11">
        <f>'OddsRatio_working_3-way'!V187^2+4*'OddsRatio_working_3-way'!U187^3/27</f>
        <v>-1.1092715135072179E-3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0.14131541976761525</v>
      </c>
      <c r="Y187" s="11">
        <f>IF('OddsRatio_working_3-way'!W187&gt;=0,IF('OddsRatio_working_3-way'!V187+SQRT('OddsRatio_working_3-way'!W187)&gt;0,0,PI()),ACOS('OddsRatio_working_3-way'!V187/(2*'OddsRatio_working_3-way'!X187)))</f>
        <v>0.11811626114376872</v>
      </c>
      <c r="Z187" s="11">
        <f>'OddsRatio_working_3-way'!X187^(1/3)*COS('OddsRatio_working_3-way'!Y187/3)</f>
        <v>0.52046694280160954</v>
      </c>
      <c r="AA187" s="11">
        <f>'OddsRatio_working_3-way'!X187^(1/3)*COS(('OddsRatio_working_3-way'!Y187+2*PI())/3)</f>
        <v>-0.27798912685711613</v>
      </c>
      <c r="AB187" s="11">
        <f>'OddsRatio_working_3-way'!X187^(1/3)*COS(('OddsRatio_working_3-way'!Y187+4*PI())/3)</f>
        <v>-0.24247781594449352</v>
      </c>
      <c r="AC187" s="11">
        <f>'OddsRatio_working_3-way'!X187^(1/3)*SIN('OddsRatio_working_3-way'!Y187/3)</f>
        <v>2.0502464914679386E-2</v>
      </c>
      <c r="AD187" s="11">
        <f>'OddsRatio_working_3-way'!X187^(1/3)*SIN(('OddsRatio_working_3-way'!Y187+2*PI())/3)</f>
        <v>0.44048636183887663</v>
      </c>
      <c r="AE187" s="11">
        <f>'OddsRatio_working_3-way'!X187^(1/3)*SIN(('OddsRatio_working_3-way'!Y187+4*PI())/3)</f>
        <v>-0.46098882675355579</v>
      </c>
      <c r="AF187" s="11">
        <f>-'OddsRatio_working_3-way'!U187/(3*'OddsRatio_working_3-way'!X187^(1/3))*COS(('OddsRatio_working_3-way'!Y187)/3)</f>
        <v>0.52046694280160943</v>
      </c>
      <c r="AG187" s="11">
        <f>-'OddsRatio_working_3-way'!U187/(3*'OddsRatio_working_3-way'!X187^(1/3))*COS(('OddsRatio_working_3-way'!Y187+2*PI())/3)</f>
        <v>-0.27798912685711608</v>
      </c>
      <c r="AH187" s="11">
        <f>-'OddsRatio_working_3-way'!U187/(3*'OddsRatio_working_3-way'!X187^(1/3))*COS(('OddsRatio_working_3-way'!Y187+4*PI())/3)</f>
        <v>-0.24247781594449347</v>
      </c>
      <c r="AI187" s="11">
        <f>'OddsRatio_working_3-way'!U187/(3*'OddsRatio_working_3-way'!X187^(1/3))*SIN(('OddsRatio_working_3-way'!Y187)/3)</f>
        <v>-2.0502464914679382E-2</v>
      </c>
      <c r="AJ187" s="11">
        <f>'OddsRatio_working_3-way'!U187/(3*'OddsRatio_working_3-way'!X187^(1/3))*SIN(('OddsRatio_working_3-way'!Y187+2*PI())/3)</f>
        <v>-0.44048636183887652</v>
      </c>
      <c r="AK187" s="11">
        <f>'OddsRatio_working_3-way'!U187/(3*'OddsRatio_working_3-way'!X187^(1/3))*SIN(('OddsRatio_working_3-way'!Y187+4*PI())/3)</f>
        <v>0.46098882675355568</v>
      </c>
      <c r="AL187" s="11">
        <f>'OddsRatio_working_3-way'!Z187+'OddsRatio_working_3-way'!AF187</f>
        <v>1.0409338856032191</v>
      </c>
      <c r="AM187" s="11">
        <f>'OddsRatio_working_3-way'!AA187+'OddsRatio_working_3-way'!AG187</f>
        <v>-0.55597825371423215</v>
      </c>
      <c r="AN187" s="11">
        <f>'OddsRatio_working_3-way'!AB187+'OddsRatio_working_3-way'!AH187</f>
        <v>-0.48495563188898699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1.0409338856032191</v>
      </c>
      <c r="AS187" s="11">
        <f>IF(('OddsRatio_working_3-way'!X187=0),IF(Q187&gt;0,-Q187^(1/3),(-Q187)^(1/3)),'OddsRatio_working_3-way'!AM187-'OddsRatio_working_3-way'!R187/3)</f>
        <v>-0.55597825371423215</v>
      </c>
      <c r="AT187" s="11">
        <f>IF(('OddsRatio_working_3-way'!X187=0),IF(Q187&gt;0,-Q187^(1/3),(-Q187)^(1/3)),'OddsRatio_working_3-way'!AN187-'OddsRatio_working_3-way'!R187/3)</f>
        <v>-0.48495563188898699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2.52</v>
      </c>
      <c r="B188" s="4">
        <f>IF('True_Odds_Calculator_3-way'!B189="","",'True_Odds_Calculator_3-way'!B189)</f>
        <v>3.13</v>
      </c>
      <c r="C188" s="4">
        <f>IF('True_Odds_Calculator_3-way'!C189="","",'True_Odds_Calculator_3-way'!C189)</f>
        <v>3.21</v>
      </c>
      <c r="D188" s="9">
        <f t="shared" si="39"/>
        <v>0.38687635410349791</v>
      </c>
      <c r="E188" s="9">
        <f t="shared" si="40"/>
        <v>0.31048066219175185</v>
      </c>
      <c r="F188" s="9">
        <f t="shared" si="41"/>
        <v>0.3026429837047504</v>
      </c>
      <c r="G188" s="9">
        <f t="shared" si="42"/>
        <v>1.0426349798593297</v>
      </c>
      <c r="H188" s="9">
        <f t="shared" si="43"/>
        <v>2.5848051693861809</v>
      </c>
      <c r="I188" s="9">
        <f t="shared" si="44"/>
        <v>3.2208125071003719</v>
      </c>
      <c r="J188" s="9">
        <f t="shared" si="45"/>
        <v>3.3042233054891192</v>
      </c>
      <c r="K188" s="11">
        <f t="shared" si="46"/>
        <v>0.3968253968253968</v>
      </c>
      <c r="L188" s="11">
        <f t="shared" si="47"/>
        <v>0.31948881789137379</v>
      </c>
      <c r="M188" s="11">
        <f t="shared" si="48"/>
        <v>0.3115264797507788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-0.28259570327588601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0.23144494793594547</v>
      </c>
      <c r="Q188" s="11">
        <f>2*'OddsRatio_working_3-way'!K188*'OddsRatio_working_3-way'!L188*'OddsRatio_working_3-way'!M188</f>
        <v>7.8991449807489927E-2</v>
      </c>
      <c r="R188" s="11">
        <f t="shared" si="49"/>
        <v>0</v>
      </c>
      <c r="S188" s="11">
        <f t="shared" si="50"/>
        <v>-0.8189966982972694</v>
      </c>
      <c r="T188" s="11">
        <f t="shared" si="51"/>
        <v>-0.27952105743934108</v>
      </c>
      <c r="U188" s="11">
        <f>'OddsRatio_working_3-way'!S188-'OddsRatio_working_3-way'!R188^2/3</f>
        <v>-0.8189966982972694</v>
      </c>
      <c r="V188" s="11">
        <f>'OddsRatio_working_3-way'!S188*'OddsRatio_working_3-way'!R188/3-2*'OddsRatio_working_3-way'!R188^3/27-'OddsRatio_working_3-way'!T188</f>
        <v>0.27952105743934108</v>
      </c>
      <c r="W188" s="11">
        <f>'OddsRatio_working_3-way'!V188^2+4*'OddsRatio_working_3-way'!U188^3/27</f>
        <v>-3.2526621615493884E-3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0.14264000465643992</v>
      </c>
      <c r="Y188" s="11">
        <f>IF('OddsRatio_working_3-way'!W188&gt;=0,IF('OddsRatio_working_3-way'!V188+SQRT('OddsRatio_working_3-way'!W188)&gt;0,0,PI()),ACOS('OddsRatio_working_3-way'!V188/(2*'OddsRatio_working_3-way'!X188)))</f>
        <v>0.20127246428058809</v>
      </c>
      <c r="Z188" s="11">
        <f>'OddsRatio_working_3-way'!X188^(1/3)*COS('OddsRatio_working_3-way'!Y188/3)</f>
        <v>0.52131748992966487</v>
      </c>
      <c r="AA188" s="11">
        <f>'OddsRatio_working_3-way'!X188^(1/3)*COS(('OddsRatio_working_3-way'!Y188+2*PI())/3)</f>
        <v>-0.29099404773887144</v>
      </c>
      <c r="AB188" s="11">
        <f>'OddsRatio_working_3-way'!X188^(1/3)*COS(('OddsRatio_working_3-way'!Y188+4*PI())/3)</f>
        <v>-0.23032344219079356</v>
      </c>
      <c r="AC188" s="11">
        <f>'OddsRatio_working_3-way'!X188^(1/3)*SIN('OddsRatio_working_3-way'!Y188/3)</f>
        <v>3.5028190445080494E-2</v>
      </c>
      <c r="AD188" s="11">
        <f>'OddsRatio_working_3-way'!X188^(1/3)*SIN(('OddsRatio_working_3-way'!Y188+2*PI())/3)</f>
        <v>0.43396009449368789</v>
      </c>
      <c r="AE188" s="11">
        <f>'OddsRatio_working_3-way'!X188^(1/3)*SIN(('OddsRatio_working_3-way'!Y188+4*PI())/3)</f>
        <v>-0.46898828493876832</v>
      </c>
      <c r="AF188" s="11">
        <f>-'OddsRatio_working_3-way'!U188/(3*'OddsRatio_working_3-way'!X188^(1/3))*COS(('OddsRatio_working_3-way'!Y188)/3)</f>
        <v>0.52131748992966487</v>
      </c>
      <c r="AG188" s="11">
        <f>-'OddsRatio_working_3-way'!U188/(3*'OddsRatio_working_3-way'!X188^(1/3))*COS(('OddsRatio_working_3-way'!Y188+2*PI())/3)</f>
        <v>-0.29099404773887144</v>
      </c>
      <c r="AH188" s="11">
        <f>-'OddsRatio_working_3-way'!U188/(3*'OddsRatio_working_3-way'!X188^(1/3))*COS(('OddsRatio_working_3-way'!Y188+4*PI())/3)</f>
        <v>-0.23032344219079356</v>
      </c>
      <c r="AI188" s="11">
        <f>'OddsRatio_working_3-way'!U188/(3*'OddsRatio_working_3-way'!X188^(1/3))*SIN(('OddsRatio_working_3-way'!Y188)/3)</f>
        <v>-3.5028190445080494E-2</v>
      </c>
      <c r="AJ188" s="11">
        <f>'OddsRatio_working_3-way'!U188/(3*'OddsRatio_working_3-way'!X188^(1/3))*SIN(('OddsRatio_working_3-way'!Y188+2*PI())/3)</f>
        <v>-0.43396009449368789</v>
      </c>
      <c r="AK188" s="11">
        <f>'OddsRatio_working_3-way'!U188/(3*'OddsRatio_working_3-way'!X188^(1/3))*SIN(('OddsRatio_working_3-way'!Y188+4*PI())/3)</f>
        <v>0.46898828493876832</v>
      </c>
      <c r="AL188" s="11">
        <f>'OddsRatio_working_3-way'!Z188+'OddsRatio_working_3-way'!AF188</f>
        <v>1.0426349798593297</v>
      </c>
      <c r="AM188" s="11">
        <f>'OddsRatio_working_3-way'!AA188+'OddsRatio_working_3-way'!AG188</f>
        <v>-0.58198809547774288</v>
      </c>
      <c r="AN188" s="11">
        <f>'OddsRatio_working_3-way'!AB188+'OddsRatio_working_3-way'!AH188</f>
        <v>-0.46064688438158713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1.0426349798593297</v>
      </c>
      <c r="AS188" s="11">
        <f>IF(('OddsRatio_working_3-way'!X188=0),IF(Q188&gt;0,-Q188^(1/3),(-Q188)^(1/3)),'OddsRatio_working_3-way'!AM188-'OddsRatio_working_3-way'!R188/3)</f>
        <v>-0.58198809547774288</v>
      </c>
      <c r="AT188" s="11">
        <f>IF(('OddsRatio_working_3-way'!X188=0),IF(Q188&gt;0,-Q188^(1/3),(-Q188)^(1/3)),'OddsRatio_working_3-way'!AN188-'OddsRatio_working_3-way'!R188/3)</f>
        <v>-0.46064688438158713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2.52</v>
      </c>
      <c r="B189" s="4">
        <f>IF('True_Odds_Calculator_3-way'!B190="","",'True_Odds_Calculator_3-way'!B190)</f>
        <v>3.25</v>
      </c>
      <c r="C189" s="4">
        <f>IF('True_Odds_Calculator_3-way'!C190="","",'True_Odds_Calculator_3-way'!C190)</f>
        <v>3.09</v>
      </c>
      <c r="D189" s="9">
        <f t="shared" si="39"/>
        <v>0.3867686410062714</v>
      </c>
      <c r="E189" s="9">
        <f t="shared" si="40"/>
        <v>0.29877553304599208</v>
      </c>
      <c r="F189" s="9">
        <f t="shared" si="41"/>
        <v>0.31445582594773669</v>
      </c>
      <c r="G189" s="9">
        <f t="shared" si="42"/>
        <v>1.0431085687269146</v>
      </c>
      <c r="H189" s="9">
        <f t="shared" si="43"/>
        <v>2.5855250244649106</v>
      </c>
      <c r="I189" s="9">
        <f t="shared" si="44"/>
        <v>3.3469942796355574</v>
      </c>
      <c r="J189" s="9">
        <f t="shared" si="45"/>
        <v>3.1800969086392517</v>
      </c>
      <c r="K189" s="11">
        <f t="shared" si="46"/>
        <v>0.3968253968253968</v>
      </c>
      <c r="L189" s="11">
        <f t="shared" si="47"/>
        <v>0.30769230769230771</v>
      </c>
      <c r="M189" s="11">
        <f t="shared" si="48"/>
        <v>0.3236245954692557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-0.2824424766172341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0.23155557136139657</v>
      </c>
      <c r="Q189" s="11">
        <f>2*'OddsRatio_working_3-way'!K189*'OddsRatio_working_3-way'!L189*'OddsRatio_working_3-way'!M189</f>
        <v>7.9029205242797482E-2</v>
      </c>
      <c r="R189" s="11">
        <f t="shared" si="49"/>
        <v>0</v>
      </c>
      <c r="S189" s="11">
        <f t="shared" si="50"/>
        <v>-0.81983267578835373</v>
      </c>
      <c r="T189" s="11">
        <f t="shared" si="51"/>
        <v>-0.27980637398919928</v>
      </c>
      <c r="U189" s="11">
        <f>'OddsRatio_working_3-way'!S189-'OddsRatio_working_3-way'!R189^2/3</f>
        <v>-0.81983267578835373</v>
      </c>
      <c r="V189" s="11">
        <f>'OddsRatio_working_3-way'!S189*'OddsRatio_working_3-way'!R189/3-2*'OddsRatio_working_3-way'!R189^3/27-'OddsRatio_working_3-way'!T189</f>
        <v>0.27980637398919928</v>
      </c>
      <c r="W189" s="11">
        <f>'OddsRatio_working_3-way'!V189^2+4*'OddsRatio_working_3-way'!U189^3/27</f>
        <v>-3.3425475148928241E-3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0.14285845655742302</v>
      </c>
      <c r="Y189" s="11">
        <f>IF('OddsRatio_working_3-way'!W189&gt;=0,IF('OddsRatio_working_3-way'!V189+SQRT('OddsRatio_working_3-way'!W189)&gt;0,0,PI()),ACOS('OddsRatio_working_3-way'!V189/(2*'OddsRatio_working_3-way'!X189)))</f>
        <v>0.20375679635543853</v>
      </c>
      <c r="Z189" s="11">
        <f>'OddsRatio_working_3-way'!X189^(1/3)*COS('OddsRatio_working_3-way'!Y189/3)</f>
        <v>0.5215542843634573</v>
      </c>
      <c r="AA189" s="11">
        <f>'OddsRatio_working_3-way'!X189^(1/3)*COS(('OddsRatio_working_3-way'!Y189+2*PI())/3)</f>
        <v>-0.29150197405563666</v>
      </c>
      <c r="AB189" s="11">
        <f>'OddsRatio_working_3-way'!X189^(1/3)*COS(('OddsRatio_working_3-way'!Y189+4*PI())/3)</f>
        <v>-0.2300523103078207</v>
      </c>
      <c r="AC189" s="11">
        <f>'OddsRatio_working_3-way'!X189^(1/3)*SIN('OddsRatio_working_3-way'!Y189/3)</f>
        <v>3.5477979906413534E-2</v>
      </c>
      <c r="AD189" s="11">
        <f>'OddsRatio_working_3-way'!X189^(1/3)*SIN(('OddsRatio_working_3-way'!Y189+2*PI())/3)</f>
        <v>0.43394026975816019</v>
      </c>
      <c r="AE189" s="11">
        <f>'OddsRatio_working_3-way'!X189^(1/3)*SIN(('OddsRatio_working_3-way'!Y189+4*PI())/3)</f>
        <v>-0.46941824966457379</v>
      </c>
      <c r="AF189" s="11">
        <f>-'OddsRatio_working_3-way'!U189/(3*'OddsRatio_working_3-way'!X189^(1/3))*COS(('OddsRatio_working_3-way'!Y189)/3)</f>
        <v>0.5215542843634573</v>
      </c>
      <c r="AG189" s="11">
        <f>-'OddsRatio_working_3-way'!U189/(3*'OddsRatio_working_3-way'!X189^(1/3))*COS(('OddsRatio_working_3-way'!Y189+2*PI())/3)</f>
        <v>-0.29150197405563666</v>
      </c>
      <c r="AH189" s="11">
        <f>-'OddsRatio_working_3-way'!U189/(3*'OddsRatio_working_3-way'!X189^(1/3))*COS(('OddsRatio_working_3-way'!Y189+4*PI())/3)</f>
        <v>-0.2300523103078207</v>
      </c>
      <c r="AI189" s="11">
        <f>'OddsRatio_working_3-way'!U189/(3*'OddsRatio_working_3-way'!X189^(1/3))*SIN(('OddsRatio_working_3-way'!Y189)/3)</f>
        <v>-3.5477979906413534E-2</v>
      </c>
      <c r="AJ189" s="11">
        <f>'OddsRatio_working_3-way'!U189/(3*'OddsRatio_working_3-way'!X189^(1/3))*SIN(('OddsRatio_working_3-way'!Y189+2*PI())/3)</f>
        <v>-0.43394026975816019</v>
      </c>
      <c r="AK189" s="11">
        <f>'OddsRatio_working_3-way'!U189/(3*'OddsRatio_working_3-way'!X189^(1/3))*SIN(('OddsRatio_working_3-way'!Y189+4*PI())/3)</f>
        <v>0.46941824966457379</v>
      </c>
      <c r="AL189" s="11">
        <f>'OddsRatio_working_3-way'!Z189+'OddsRatio_working_3-way'!AF189</f>
        <v>1.0431085687269146</v>
      </c>
      <c r="AM189" s="11">
        <f>'OddsRatio_working_3-way'!AA189+'OddsRatio_working_3-way'!AG189</f>
        <v>-0.58300394811127332</v>
      </c>
      <c r="AN189" s="11">
        <f>'OddsRatio_working_3-way'!AB189+'OddsRatio_working_3-way'!AH189</f>
        <v>-0.46010462061564139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1.0431085687269146</v>
      </c>
      <c r="AS189" s="11">
        <f>IF(('OddsRatio_working_3-way'!X189=0),IF(Q189&gt;0,-Q189^(1/3),(-Q189)^(1/3)),'OddsRatio_working_3-way'!AM189-'OddsRatio_working_3-way'!R189/3)</f>
        <v>-0.58300394811127332</v>
      </c>
      <c r="AT189" s="11">
        <f>IF(('OddsRatio_working_3-way'!X189=0),IF(Q189&gt;0,-Q189^(1/3),(-Q189)^(1/3)),'OddsRatio_working_3-way'!AN189-'OddsRatio_working_3-way'!R189/3)</f>
        <v>-0.46010462061564139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1.67</v>
      </c>
      <c r="B190" s="4">
        <f>IF('True_Odds_Calculator_3-way'!B191="","",'True_Odds_Calculator_3-way'!B191)</f>
        <v>3.86</v>
      </c>
      <c r="C190" s="4">
        <f>IF('True_Odds_Calculator_3-way'!C191="","",'True_Odds_Calculator_3-way'!C191)</f>
        <v>5.78</v>
      </c>
      <c r="D190" s="9">
        <f t="shared" si="39"/>
        <v>0.58575426961210808</v>
      </c>
      <c r="E190" s="9">
        <f t="shared" si="40"/>
        <v>0.24883072602653936</v>
      </c>
      <c r="F190" s="9">
        <f t="shared" si="41"/>
        <v>0.1654150043613527</v>
      </c>
      <c r="G190" s="9">
        <f t="shared" si="42"/>
        <v>1.0555231802981075</v>
      </c>
      <c r="H190" s="9">
        <f t="shared" si="43"/>
        <v>1.7072005307997316</v>
      </c>
      <c r="I190" s="9">
        <f t="shared" si="44"/>
        <v>4.0187962956525869</v>
      </c>
      <c r="J190" s="9">
        <f t="shared" si="45"/>
        <v>6.0454008018249548</v>
      </c>
      <c r="K190" s="11">
        <f t="shared" si="46"/>
        <v>0.5988023952095809</v>
      </c>
      <c r="L190" s="11">
        <f t="shared" si="47"/>
        <v>0.2590673575129534</v>
      </c>
      <c r="M190" s="11">
        <f t="shared" si="48"/>
        <v>0.17301038062283736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-0.2458312662732336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0.22303314557037923</v>
      </c>
      <c r="Q190" s="11">
        <f>2*'OddsRatio_working_3-way'!K190*'OddsRatio_working_3-way'!L190*'OddsRatio_working_3-way'!M190</f>
        <v>5.3678254048226057E-2</v>
      </c>
      <c r="R190" s="11">
        <f t="shared" si="49"/>
        <v>0</v>
      </c>
      <c r="S190" s="11">
        <f t="shared" si="50"/>
        <v>-0.90726110210279365</v>
      </c>
      <c r="T190" s="11">
        <f t="shared" si="51"/>
        <v>-0.21835405586108153</v>
      </c>
      <c r="U190" s="11">
        <f>'OddsRatio_working_3-way'!S190-'OddsRatio_working_3-way'!R190^2/3</f>
        <v>-0.90726110210279365</v>
      </c>
      <c r="V190" s="11">
        <f>'OddsRatio_working_3-way'!S190*'OddsRatio_working_3-way'!R190/3-2*'OddsRatio_working_3-way'!R190^3/27-'OddsRatio_working_3-way'!T190</f>
        <v>0.21835405586108153</v>
      </c>
      <c r="W190" s="11">
        <f>'OddsRatio_working_3-way'!V190^2+4*'OddsRatio_working_3-way'!U190^3/27</f>
        <v>-6.2956649203293621E-2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0.16630930740210989</v>
      </c>
      <c r="Y190" s="11">
        <f>IF('OddsRatio_working_3-way'!W190&gt;=0,IF('OddsRatio_working_3-way'!V190+SQRT('OddsRatio_working_3-way'!W190)&gt;0,0,PI()),ACOS('OddsRatio_working_3-way'!V190/(2*'OddsRatio_working_3-way'!X190)))</f>
        <v>0.8546670061238254</v>
      </c>
      <c r="Z190" s="11">
        <f>'OddsRatio_working_3-way'!X190^(1/3)*COS('OddsRatio_working_3-way'!Y190/3)</f>
        <v>0.52776159014905388</v>
      </c>
      <c r="AA190" s="11">
        <f>'OddsRatio_working_3-way'!X190^(1/3)*COS(('OddsRatio_working_3-way'!Y190+2*PI())/3)</f>
        <v>-0.39773165797127863</v>
      </c>
      <c r="AB190" s="11">
        <f>'OddsRatio_working_3-way'!X190^(1/3)*COS(('OddsRatio_working_3-way'!Y190+4*PI())/3)</f>
        <v>-0.13002993217777542</v>
      </c>
      <c r="AC190" s="11">
        <f>'OddsRatio_working_3-way'!X190^(1/3)*SIN('OddsRatio_working_3-way'!Y190/3)</f>
        <v>0.15455766344940655</v>
      </c>
      <c r="AD190" s="11">
        <f>'OddsRatio_working_3-way'!X190^(1/3)*SIN(('OddsRatio_working_3-way'!Y190+2*PI())/3)</f>
        <v>0.37977611248604859</v>
      </c>
      <c r="AE190" s="11">
        <f>'OddsRatio_working_3-way'!X190^(1/3)*SIN(('OddsRatio_working_3-way'!Y190+4*PI())/3)</f>
        <v>-0.53433377593545506</v>
      </c>
      <c r="AF190" s="11">
        <f>-'OddsRatio_working_3-way'!U190/(3*'OddsRatio_working_3-way'!X190^(1/3))*COS(('OddsRatio_working_3-way'!Y190)/3)</f>
        <v>0.52776159014905377</v>
      </c>
      <c r="AG190" s="11">
        <f>-'OddsRatio_working_3-way'!U190/(3*'OddsRatio_working_3-way'!X190^(1/3))*COS(('OddsRatio_working_3-way'!Y190+2*PI())/3)</f>
        <v>-0.39773165797127857</v>
      </c>
      <c r="AH190" s="11">
        <f>-'OddsRatio_working_3-way'!U190/(3*'OddsRatio_working_3-way'!X190^(1/3))*COS(('OddsRatio_working_3-way'!Y190+4*PI())/3)</f>
        <v>-0.13002993217777539</v>
      </c>
      <c r="AI190" s="11">
        <f>'OddsRatio_working_3-way'!U190/(3*'OddsRatio_working_3-way'!X190^(1/3))*SIN(('OddsRatio_working_3-way'!Y190)/3)</f>
        <v>-0.15455766344940652</v>
      </c>
      <c r="AJ190" s="11">
        <f>'OddsRatio_working_3-way'!U190/(3*'OddsRatio_working_3-way'!X190^(1/3))*SIN(('OddsRatio_working_3-way'!Y190+2*PI())/3)</f>
        <v>-0.37977611248604848</v>
      </c>
      <c r="AK190" s="11">
        <f>'OddsRatio_working_3-way'!U190/(3*'OddsRatio_working_3-way'!X190^(1/3))*SIN(('OddsRatio_working_3-way'!Y190+4*PI())/3)</f>
        <v>0.53433377593545495</v>
      </c>
      <c r="AL190" s="11">
        <f>'OddsRatio_working_3-way'!Z190+'OddsRatio_working_3-way'!AF190</f>
        <v>1.0555231802981075</v>
      </c>
      <c r="AM190" s="11">
        <f>'OddsRatio_working_3-way'!AA190+'OddsRatio_working_3-way'!AG190</f>
        <v>-0.79546331594255726</v>
      </c>
      <c r="AN190" s="11">
        <f>'OddsRatio_working_3-way'!AB190+'OddsRatio_working_3-way'!AH190</f>
        <v>-0.26005986435555084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1.0555231802981075</v>
      </c>
      <c r="AS190" s="11">
        <f>IF(('OddsRatio_working_3-way'!X190=0),IF(Q190&gt;0,-Q190^(1/3),(-Q190)^(1/3)),'OddsRatio_working_3-way'!AM190-'OddsRatio_working_3-way'!R190/3)</f>
        <v>-0.79546331594255726</v>
      </c>
      <c r="AT190" s="11">
        <f>IF(('OddsRatio_working_3-way'!X190=0),IF(Q190&gt;0,-Q190^(1/3),(-Q190)^(1/3)),'OddsRatio_working_3-way'!AN190-'OddsRatio_working_3-way'!R190/3)</f>
        <v>-0.26005986435555084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1.47</v>
      </c>
      <c r="B191" s="4">
        <f>IF('True_Odds_Calculator_3-way'!B192="","",'True_Odds_Calculator_3-way'!B192)</f>
        <v>4.32</v>
      </c>
      <c r="C191" s="4">
        <f>IF('True_Odds_Calculator_3-way'!C192="","",'True_Odds_Calculator_3-way'!C192)</f>
        <v>8.36</v>
      </c>
      <c r="D191" s="9">
        <f t="shared" si="39"/>
        <v>0.66640737013317963</v>
      </c>
      <c r="E191" s="9">
        <f t="shared" si="40"/>
        <v>0.22045672360533972</v>
      </c>
      <c r="F191" s="9">
        <f t="shared" si="41"/>
        <v>0.11313590626148046</v>
      </c>
      <c r="G191" s="9">
        <f t="shared" si="42"/>
        <v>1.0650715834164355</v>
      </c>
      <c r="H191" s="9">
        <f t="shared" si="43"/>
        <v>1.5005836442057248</v>
      </c>
      <c r="I191" s="9">
        <f t="shared" si="44"/>
        <v>4.5360376569425656</v>
      </c>
      <c r="J191" s="9">
        <f t="shared" si="45"/>
        <v>8.8389268539449652</v>
      </c>
      <c r="K191" s="11">
        <f t="shared" si="46"/>
        <v>0.68027210884353739</v>
      </c>
      <c r="L191" s="11">
        <f t="shared" si="47"/>
        <v>0.23148148148148145</v>
      </c>
      <c r="M191" s="11">
        <f t="shared" si="48"/>
        <v>0.11961722488038279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-0.21632484289125875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0.21002331465990612</v>
      </c>
      <c r="Q191" s="11">
        <f>2*'OddsRatio_working_3-way'!K191*'OddsRatio_working_3-way'!L191*'OddsRatio_working_3-way'!M191</f>
        <v>3.7672343436754463E-2</v>
      </c>
      <c r="R191" s="11">
        <f t="shared" si="49"/>
        <v>0</v>
      </c>
      <c r="S191" s="11">
        <f t="shared" si="50"/>
        <v>-0.97087006676103194</v>
      </c>
      <c r="T191" s="11">
        <f t="shared" si="51"/>
        <v>-0.17414709717686672</v>
      </c>
      <c r="U191" s="11">
        <f>'OddsRatio_working_3-way'!S191-'OddsRatio_working_3-way'!R191^2/3</f>
        <v>-0.97087006676103194</v>
      </c>
      <c r="V191" s="11">
        <f>'OddsRatio_working_3-way'!S191*'OddsRatio_working_3-way'!R191/3-2*'OddsRatio_working_3-way'!R191^3/27-'OddsRatio_working_3-way'!T191</f>
        <v>0.17414709717686672</v>
      </c>
      <c r="W191" s="11">
        <f>'OddsRatio_working_3-way'!V191^2+4*'OddsRatio_working_3-way'!U191^3/27</f>
        <v>-0.10524777239999245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0.18410254198076781</v>
      </c>
      <c r="Y191" s="11">
        <f>IF('OddsRatio_working_3-way'!W191&gt;=0,IF('OddsRatio_working_3-way'!V191+SQRT('OddsRatio_working_3-way'!W191)&gt;0,0,PI()),ACOS('OddsRatio_working_3-way'!V191/(2*'OddsRatio_working_3-way'!X191)))</f>
        <v>1.078146538121231</v>
      </c>
      <c r="Z191" s="11">
        <f>'OddsRatio_working_3-way'!X191^(1/3)*COS('OddsRatio_working_3-way'!Y191/3)</f>
        <v>0.53253579170821774</v>
      </c>
      <c r="AA191" s="11">
        <f>'OddsRatio_working_3-way'!X191^(1/3)*COS(('OddsRatio_working_3-way'!Y191+2*PI())/3)</f>
        <v>-0.43953572207275293</v>
      </c>
      <c r="AB191" s="11">
        <f>'OddsRatio_working_3-way'!X191^(1/3)*COS(('OddsRatio_working_3-way'!Y191+4*PI())/3)</f>
        <v>-9.3000069635464741E-2</v>
      </c>
      <c r="AC191" s="11">
        <f>'OddsRatio_working_3-way'!X191^(1/3)*SIN('OddsRatio_working_3-way'!Y191/3)</f>
        <v>0.20007245221847084</v>
      </c>
      <c r="AD191" s="11">
        <f>'OddsRatio_working_3-way'!X191^(1/3)*SIN(('OddsRatio_working_3-way'!Y191+2*PI())/3)</f>
        <v>0.36115329793453954</v>
      </c>
      <c r="AE191" s="11">
        <f>'OddsRatio_working_3-way'!X191^(1/3)*SIN(('OddsRatio_working_3-way'!Y191+4*PI())/3)</f>
        <v>-0.56122575015301046</v>
      </c>
      <c r="AF191" s="11">
        <f>-'OddsRatio_working_3-way'!U191/(3*'OddsRatio_working_3-way'!X191^(1/3))*COS(('OddsRatio_working_3-way'!Y191)/3)</f>
        <v>0.53253579170821774</v>
      </c>
      <c r="AG191" s="11">
        <f>-'OddsRatio_working_3-way'!U191/(3*'OddsRatio_working_3-way'!X191^(1/3))*COS(('OddsRatio_working_3-way'!Y191+2*PI())/3)</f>
        <v>-0.43953572207275293</v>
      </c>
      <c r="AH191" s="11">
        <f>-'OddsRatio_working_3-way'!U191/(3*'OddsRatio_working_3-way'!X191^(1/3))*COS(('OddsRatio_working_3-way'!Y191+4*PI())/3)</f>
        <v>-9.3000069635464741E-2</v>
      </c>
      <c r="AI191" s="11">
        <f>'OddsRatio_working_3-way'!U191/(3*'OddsRatio_working_3-way'!X191^(1/3))*SIN(('OddsRatio_working_3-way'!Y191)/3)</f>
        <v>-0.20007245221847084</v>
      </c>
      <c r="AJ191" s="11">
        <f>'OddsRatio_working_3-way'!U191/(3*'OddsRatio_working_3-way'!X191^(1/3))*SIN(('OddsRatio_working_3-way'!Y191+2*PI())/3)</f>
        <v>-0.36115329793453954</v>
      </c>
      <c r="AK191" s="11">
        <f>'OddsRatio_working_3-way'!U191/(3*'OddsRatio_working_3-way'!X191^(1/3))*SIN(('OddsRatio_working_3-way'!Y191+4*PI())/3)</f>
        <v>0.56122575015301046</v>
      </c>
      <c r="AL191" s="11">
        <f>'OddsRatio_working_3-way'!Z191+'OddsRatio_working_3-way'!AF191</f>
        <v>1.0650715834164355</v>
      </c>
      <c r="AM191" s="11">
        <f>'OddsRatio_working_3-way'!AA191+'OddsRatio_working_3-way'!AG191</f>
        <v>-0.87907144414550586</v>
      </c>
      <c r="AN191" s="11">
        <f>'OddsRatio_working_3-way'!AB191+'OddsRatio_working_3-way'!AH191</f>
        <v>-0.18600013927092948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1.0650715834164355</v>
      </c>
      <c r="AS191" s="11">
        <f>IF(('OddsRatio_working_3-way'!X191=0),IF(Q191&gt;0,-Q191^(1/3),(-Q191)^(1/3)),'OddsRatio_working_3-way'!AM191-'OddsRatio_working_3-way'!R191/3)</f>
        <v>-0.87907144414550586</v>
      </c>
      <c r="AT191" s="11">
        <f>IF(('OddsRatio_working_3-way'!X191=0),IF(Q191&gt;0,-Q191^(1/3),(-Q191)^(1/3)),'OddsRatio_working_3-way'!AN191-'OddsRatio_working_3-way'!R191/3)</f>
        <v>-0.18600013927092948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3.71</v>
      </c>
      <c r="C192" s="4">
        <f>IF('True_Odds_Calculator_3-way'!C193="","",'True_Odds_Calculator_3-way'!C193)</f>
        <v>5.0999999999999996</v>
      </c>
      <c r="D192" s="9">
        <f t="shared" si="39"/>
        <v>0.55610619866773026</v>
      </c>
      <c r="E192" s="9">
        <f t="shared" si="40"/>
        <v>0.25745151173628517</v>
      </c>
      <c r="F192" s="9">
        <f t="shared" si="41"/>
        <v>0.18644228959598466</v>
      </c>
      <c r="G192" s="9">
        <f t="shared" si="42"/>
        <v>1.0642902438316302</v>
      </c>
      <c r="H192" s="9">
        <f t="shared" si="43"/>
        <v>1.7982176828737226</v>
      </c>
      <c r="I192" s="9">
        <f t="shared" si="44"/>
        <v>3.8842265607837181</v>
      </c>
      <c r="J192" s="9">
        <f t="shared" si="45"/>
        <v>5.3635899997096832</v>
      </c>
      <c r="K192" s="11">
        <f t="shared" si="46"/>
        <v>0.5714285714285714</v>
      </c>
      <c r="L192" s="11">
        <f t="shared" si="47"/>
        <v>0.26954177897574122</v>
      </c>
      <c r="M192" s="11">
        <f t="shared" si="48"/>
        <v>0.19607843137254904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-0.25167047951255983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0.22831774219121614</v>
      </c>
      <c r="Q192" s="11">
        <f>2*'OddsRatio_working_3-way'!K192*'OddsRatio_working_3-way'!L192*'OddsRatio_working_3-way'!M192</f>
        <v>6.0401519098205327E-2</v>
      </c>
      <c r="R192" s="11">
        <f t="shared" si="49"/>
        <v>0</v>
      </c>
      <c r="S192" s="11">
        <f t="shared" si="50"/>
        <v>-0.90720907209072077</v>
      </c>
      <c r="T192" s="11">
        <f t="shared" si="51"/>
        <v>-0.24000240002400017</v>
      </c>
      <c r="U192" s="11">
        <f>'OddsRatio_working_3-way'!S192-'OddsRatio_working_3-way'!R192^2/3</f>
        <v>-0.90720907209072077</v>
      </c>
      <c r="V192" s="11">
        <f>'OddsRatio_working_3-way'!S192*'OddsRatio_working_3-way'!R192/3-2*'OddsRatio_working_3-way'!R192^3/27-'OddsRatio_working_3-way'!T192</f>
        <v>0.24000240002400017</v>
      </c>
      <c r="W192" s="11">
        <f>'OddsRatio_working_3-way'!V192^2+4*'OddsRatio_working_3-way'!U192^3/27</f>
        <v>-5.3014957728827403E-2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0.16629500123733995</v>
      </c>
      <c r="Y192" s="11">
        <f>IF('OddsRatio_working_3-way'!W192&gt;=0,IF('OddsRatio_working_3-way'!V192+SQRT('OddsRatio_working_3-way'!W192)&gt;0,0,PI()),ACOS('OddsRatio_working_3-way'!V192/(2*'OddsRatio_working_3-way'!X192)))</f>
        <v>0.76466199197704521</v>
      </c>
      <c r="Z192" s="11">
        <f>'OddsRatio_working_3-way'!X192^(1/3)*COS('OddsRatio_working_3-way'!Y192/3)</f>
        <v>0.5321451219158152</v>
      </c>
      <c r="AA192" s="11">
        <f>'OddsRatio_working_3-way'!X192^(1/3)*COS(('OddsRatio_working_3-way'!Y192+2*PI())/3)</f>
        <v>-0.38614939027389938</v>
      </c>
      <c r="AB192" s="11">
        <f>'OddsRatio_working_3-way'!X192^(1/3)*COS(('OddsRatio_working_3-way'!Y192+4*PI())/3)</f>
        <v>-0.14599573164191595</v>
      </c>
      <c r="AC192" s="11">
        <f>'OddsRatio_working_3-way'!X192^(1/3)*SIN('OddsRatio_working_3-way'!Y192/3)</f>
        <v>0.13865277945804941</v>
      </c>
      <c r="AD192" s="11">
        <f>'OddsRatio_working_3-way'!X192^(1/3)*SIN(('OddsRatio_working_3-way'!Y192+2*PI())/3)</f>
        <v>0.39152480435003861</v>
      </c>
      <c r="AE192" s="11">
        <f>'OddsRatio_working_3-way'!X192^(1/3)*SIN(('OddsRatio_working_3-way'!Y192+4*PI())/3)</f>
        <v>-0.53017758380808777</v>
      </c>
      <c r="AF192" s="11">
        <f>-'OddsRatio_working_3-way'!U192/(3*'OddsRatio_working_3-way'!X192^(1/3))*COS(('OddsRatio_working_3-way'!Y192)/3)</f>
        <v>0.53214512191581509</v>
      </c>
      <c r="AG192" s="11">
        <f>-'OddsRatio_working_3-way'!U192/(3*'OddsRatio_working_3-way'!X192^(1/3))*COS(('OddsRatio_working_3-way'!Y192+2*PI())/3)</f>
        <v>-0.38614939027389933</v>
      </c>
      <c r="AH192" s="11">
        <f>-'OddsRatio_working_3-way'!U192/(3*'OddsRatio_working_3-way'!X192^(1/3))*COS(('OddsRatio_working_3-way'!Y192+4*PI())/3)</f>
        <v>-0.14599573164191593</v>
      </c>
      <c r="AI192" s="11">
        <f>'OddsRatio_working_3-way'!U192/(3*'OddsRatio_working_3-way'!X192^(1/3))*SIN(('OddsRatio_working_3-way'!Y192)/3)</f>
        <v>-0.13865277945804938</v>
      </c>
      <c r="AJ192" s="11">
        <f>'OddsRatio_working_3-way'!U192/(3*'OddsRatio_working_3-way'!X192^(1/3))*SIN(('OddsRatio_working_3-way'!Y192+2*PI())/3)</f>
        <v>-0.39152480435003856</v>
      </c>
      <c r="AK192" s="11">
        <f>'OddsRatio_working_3-way'!U192/(3*'OddsRatio_working_3-way'!X192^(1/3))*SIN(('OddsRatio_working_3-way'!Y192+4*PI())/3)</f>
        <v>0.53017758380808766</v>
      </c>
      <c r="AL192" s="11">
        <f>'OddsRatio_working_3-way'!Z192+'OddsRatio_working_3-way'!AF192</f>
        <v>1.0642902438316302</v>
      </c>
      <c r="AM192" s="11">
        <f>'OddsRatio_working_3-way'!AA192+'OddsRatio_working_3-way'!AG192</f>
        <v>-0.77229878054779877</v>
      </c>
      <c r="AN192" s="11">
        <f>'OddsRatio_working_3-way'!AB192+'OddsRatio_working_3-way'!AH192</f>
        <v>-0.29199146328383185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1.0642902438316302</v>
      </c>
      <c r="AS192" s="11">
        <f>IF(('OddsRatio_working_3-way'!X192=0),IF(Q192&gt;0,-Q192^(1/3),(-Q192)^(1/3)),'OddsRatio_working_3-way'!AM192-'OddsRatio_working_3-way'!R192/3)</f>
        <v>-0.77229878054779877</v>
      </c>
      <c r="AT192" s="11">
        <f>IF(('OddsRatio_working_3-way'!X192=0),IF(Q192&gt;0,-Q192^(1/3),(-Q192)^(1/3)),'OddsRatio_working_3-way'!AN192-'OddsRatio_working_3-way'!R192/3)</f>
        <v>-0.29199146328383185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4.88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1.83</v>
      </c>
      <c r="D193" s="9">
        <f t="shared" si="39"/>
        <v>0.19221178698816241</v>
      </c>
      <c r="E193" s="9">
        <f t="shared" si="40"/>
        <v>0.28119766329215412</v>
      </c>
      <c r="F193" s="9">
        <f t="shared" si="41"/>
        <v>0.52659054971968378</v>
      </c>
      <c r="G193" s="9">
        <f t="shared" si="42"/>
        <v>1.0831429313850278</v>
      </c>
      <c r="H193" s="9">
        <f t="shared" si="43"/>
        <v>5.2025945737739079</v>
      </c>
      <c r="I193" s="9">
        <f t="shared" si="44"/>
        <v>3.5562173180686658</v>
      </c>
      <c r="J193" s="9">
        <f t="shared" si="45"/>
        <v>1.8990086330495732</v>
      </c>
      <c r="K193" s="11">
        <f t="shared" si="46"/>
        <v>0.20491803278688525</v>
      </c>
      <c r="L193" s="11">
        <f t="shared" si="47"/>
        <v>0.29761904761904762</v>
      </c>
      <c r="M193" s="11">
        <f t="shared" si="48"/>
        <v>0.54644808743169393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-0.25328626030722257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0.23561841201588579</v>
      </c>
      <c r="Q193" s="11">
        <f>2*'OddsRatio_working_3-way'!K193*'OddsRatio_working_3-way'!L193*'OddsRatio_working_3-way'!M193</f>
        <v>6.6653016128963447E-2</v>
      </c>
      <c r="R193" s="11">
        <f t="shared" si="49"/>
        <v>0</v>
      </c>
      <c r="S193" s="11">
        <f t="shared" si="50"/>
        <v>-0.93024553218991579</v>
      </c>
      <c r="T193" s="11">
        <f t="shared" si="51"/>
        <v>-0.26315290868173002</v>
      </c>
      <c r="U193" s="11">
        <f>'OddsRatio_working_3-way'!S193-'OddsRatio_working_3-way'!R193^2/3</f>
        <v>-0.93024553218991579</v>
      </c>
      <c r="V193" s="11">
        <f>'OddsRatio_working_3-way'!S193*'OddsRatio_working_3-way'!R193/3-2*'OddsRatio_working_3-way'!R193^3/27-'OddsRatio_working_3-way'!T193</f>
        <v>0.26315290868173002</v>
      </c>
      <c r="W193" s="11">
        <f>'OddsRatio_working_3-way'!V193^2+4*'OddsRatio_working_3-way'!U193^3/27</f>
        <v>-5.0008954146578216E-2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0.17266905302791896</v>
      </c>
      <c r="Y193" s="11">
        <f>IF('OddsRatio_working_3-way'!W193&gt;=0,IF('OddsRatio_working_3-way'!V193+SQRT('OddsRatio_working_3-way'!W193)&gt;0,0,PI()),ACOS('OddsRatio_working_3-way'!V193/(2*'OddsRatio_working_3-way'!X193)))</f>
        <v>0.70437678873946852</v>
      </c>
      <c r="Z193" s="11">
        <f>'OddsRatio_working_3-way'!X193^(1/3)*COS('OddsRatio_working_3-way'!Y193/3)</f>
        <v>0.54157146569251402</v>
      </c>
      <c r="AA193" s="11">
        <f>'OddsRatio_working_3-way'!X193^(1/3)*COS(('OddsRatio_working_3-way'!Y193+2*PI())/3)</f>
        <v>-0.38297594502283461</v>
      </c>
      <c r="AB193" s="11">
        <f>'OddsRatio_working_3-way'!X193^(1/3)*COS(('OddsRatio_working_3-way'!Y193+4*PI())/3)</f>
        <v>-0.15859552066967933</v>
      </c>
      <c r="AC193" s="11">
        <f>'OddsRatio_working_3-way'!X193^(1/3)*SIN('OddsRatio_working_3-way'!Y193/3)</f>
        <v>0.12954609840117667</v>
      </c>
      <c r="AD193" s="11">
        <f>'OddsRatio_working_3-way'!X193^(1/3)*SIN(('OddsRatio_working_3-way'!Y193+2*PI())/3)</f>
        <v>0.40424159805390147</v>
      </c>
      <c r="AE193" s="11">
        <f>'OddsRatio_working_3-way'!X193^(1/3)*SIN(('OddsRatio_working_3-way'!Y193+4*PI())/3)</f>
        <v>-0.53378769645507818</v>
      </c>
      <c r="AF193" s="11">
        <f>-'OddsRatio_working_3-way'!U193/(3*'OddsRatio_working_3-way'!X193^(1/3))*COS(('OddsRatio_working_3-way'!Y193)/3)</f>
        <v>0.54157146569251391</v>
      </c>
      <c r="AG193" s="11">
        <f>-'OddsRatio_working_3-way'!U193/(3*'OddsRatio_working_3-way'!X193^(1/3))*COS(('OddsRatio_working_3-way'!Y193+2*PI())/3)</f>
        <v>-0.38297594502283455</v>
      </c>
      <c r="AH193" s="11">
        <f>-'OddsRatio_working_3-way'!U193/(3*'OddsRatio_working_3-way'!X193^(1/3))*COS(('OddsRatio_working_3-way'!Y193+4*PI())/3)</f>
        <v>-0.1585955206696793</v>
      </c>
      <c r="AI193" s="11">
        <f>'OddsRatio_working_3-way'!U193/(3*'OddsRatio_working_3-way'!X193^(1/3))*SIN(('OddsRatio_working_3-way'!Y193)/3)</f>
        <v>-0.12954609840117665</v>
      </c>
      <c r="AJ193" s="11">
        <f>'OddsRatio_working_3-way'!U193/(3*'OddsRatio_working_3-way'!X193^(1/3))*SIN(('OddsRatio_working_3-way'!Y193+2*PI())/3)</f>
        <v>-0.40424159805390136</v>
      </c>
      <c r="AK193" s="11">
        <f>'OddsRatio_working_3-way'!U193/(3*'OddsRatio_working_3-way'!X193^(1/3))*SIN(('OddsRatio_working_3-way'!Y193+4*PI())/3)</f>
        <v>0.53378769645507806</v>
      </c>
      <c r="AL193" s="11">
        <f>'OddsRatio_working_3-way'!Z193+'OddsRatio_working_3-way'!AF193</f>
        <v>1.0831429313850278</v>
      </c>
      <c r="AM193" s="11">
        <f>'OddsRatio_working_3-way'!AA193+'OddsRatio_working_3-way'!AG193</f>
        <v>-0.76595189004566921</v>
      </c>
      <c r="AN193" s="11">
        <f>'OddsRatio_working_3-way'!AB193+'OddsRatio_working_3-way'!AH193</f>
        <v>-0.3171910413393586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1.0831429313850278</v>
      </c>
      <c r="AS193" s="11">
        <f>IF(('OddsRatio_working_3-way'!X193=0),IF(Q193&gt;0,-Q193^(1/3),(-Q193)^(1/3)),'OddsRatio_working_3-way'!AM193-'OddsRatio_working_3-way'!R193/3)</f>
        <v>-0.76595189004566921</v>
      </c>
      <c r="AT193" s="11">
        <f>IF(('OddsRatio_working_3-way'!X193=0),IF(Q193&gt;0,-Q193^(1/3),(-Q193)^(1/3)),'OddsRatio_working_3-way'!AN193-'OddsRatio_working_3-way'!R193/3)</f>
        <v>-0.3171910413393586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1.79</v>
      </c>
      <c r="B194" s="4">
        <f>IF('True_Odds_Calculator_3-way'!B195="","",'True_Odds_Calculator_3-way'!B195)</f>
        <v>3.55</v>
      </c>
      <c r="C194" s="4">
        <f>IF('True_Odds_Calculator_3-way'!C195="","",'True_Odds_Calculator_3-way'!C195)</f>
        <v>4.57</v>
      </c>
      <c r="D194" s="9">
        <f t="shared" si="39"/>
        <v>0.53470747706163591</v>
      </c>
      <c r="E194" s="9">
        <f t="shared" si="40"/>
        <v>0.26254895304536452</v>
      </c>
      <c r="F194" s="9">
        <f t="shared" si="41"/>
        <v>0.20274356989299941</v>
      </c>
      <c r="G194" s="9">
        <f t="shared" si="42"/>
        <v>1.1014954950205</v>
      </c>
      <c r="H194" s="9">
        <f t="shared" si="43"/>
        <v>1.8701814410661957</v>
      </c>
      <c r="I194" s="9">
        <f t="shared" si="44"/>
        <v>3.8088135123022755</v>
      </c>
      <c r="J194" s="9">
        <f t="shared" si="45"/>
        <v>4.932338917223186</v>
      </c>
      <c r="K194" s="11">
        <f t="shared" si="46"/>
        <v>0.55865921787709494</v>
      </c>
      <c r="L194" s="11">
        <f t="shared" si="47"/>
        <v>0.28169014084507044</v>
      </c>
      <c r="M194" s="11">
        <f t="shared" si="48"/>
        <v>0.21881838074398249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-0.24764975560488589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0.23794712580705313</v>
      </c>
      <c r="Q194" s="11">
        <f>2*'OddsRatio_working_3-way'!K194*'OddsRatio_working_3-way'!L194*'OddsRatio_working_3-way'!M194</f>
        <v>6.8870369263980644E-2</v>
      </c>
      <c r="R194" s="11">
        <f t="shared" si="49"/>
        <v>0</v>
      </c>
      <c r="S194" s="11">
        <f t="shared" si="50"/>
        <v>-0.9608211614256027</v>
      </c>
      <c r="T194" s="11">
        <f t="shared" si="51"/>
        <v>-0.27809584990610786</v>
      </c>
      <c r="U194" s="11">
        <f>'OddsRatio_working_3-way'!S194-'OddsRatio_working_3-way'!R194^2/3</f>
        <v>-0.9608211614256027</v>
      </c>
      <c r="V194" s="11">
        <f>'OddsRatio_working_3-way'!S194*'OddsRatio_working_3-way'!R194/3-2*'OddsRatio_working_3-way'!R194^3/27-'OddsRatio_working_3-way'!T194</f>
        <v>0.27809584990610786</v>
      </c>
      <c r="W194" s="11">
        <f>'OddsRatio_working_3-way'!V194^2+4*'OddsRatio_working_3-way'!U194^3/27</f>
        <v>-5.4071333770888519E-2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0.18125164516900874</v>
      </c>
      <c r="Y194" s="11">
        <f>IF('OddsRatio_working_3-way'!W194&gt;=0,IF('OddsRatio_working_3-way'!V194+SQRT('OddsRatio_working_3-way'!W194)&gt;0,0,PI()),ACOS('OddsRatio_working_3-way'!V194/(2*'OddsRatio_working_3-way'!X194)))</f>
        <v>0.69640375364384399</v>
      </c>
      <c r="Z194" s="11">
        <f>'OddsRatio_working_3-way'!X194^(1/3)*COS('OddsRatio_working_3-way'!Y194/3)</f>
        <v>0.55074774751025013</v>
      </c>
      <c r="AA194" s="11">
        <f>'OddsRatio_working_3-way'!X194^(1/3)*COS(('OddsRatio_working_3-way'!Y194+2*PI())/3)</f>
        <v>-0.38812572214658181</v>
      </c>
      <c r="AB194" s="11">
        <f>'OddsRatio_working_3-way'!X194^(1/3)*COS(('OddsRatio_working_3-way'!Y194+4*PI())/3)</f>
        <v>-0.16262202536366843</v>
      </c>
      <c r="AC194" s="11">
        <f>'OddsRatio_working_3-way'!X194^(1/3)*SIN('OddsRatio_working_3-way'!Y194/3)</f>
        <v>0.13019462004087096</v>
      </c>
      <c r="AD194" s="11">
        <f>'OddsRatio_working_3-way'!X194^(1/3)*SIN(('OddsRatio_working_3-way'!Y194+2*PI())/3)</f>
        <v>0.41186423040049902</v>
      </c>
      <c r="AE194" s="11">
        <f>'OddsRatio_working_3-way'!X194^(1/3)*SIN(('OddsRatio_working_3-way'!Y194+4*PI())/3)</f>
        <v>-0.54205885044136981</v>
      </c>
      <c r="AF194" s="11">
        <f>-'OddsRatio_working_3-way'!U194/(3*'OddsRatio_working_3-way'!X194^(1/3))*COS(('OddsRatio_working_3-way'!Y194)/3)</f>
        <v>0.55074774751025002</v>
      </c>
      <c r="AG194" s="11">
        <f>-'OddsRatio_working_3-way'!U194/(3*'OddsRatio_working_3-way'!X194^(1/3))*COS(('OddsRatio_working_3-way'!Y194+2*PI())/3)</f>
        <v>-0.38812572214658175</v>
      </c>
      <c r="AH194" s="11">
        <f>-'OddsRatio_working_3-way'!U194/(3*'OddsRatio_working_3-way'!X194^(1/3))*COS(('OddsRatio_working_3-way'!Y194+4*PI())/3)</f>
        <v>-0.1626220253636684</v>
      </c>
      <c r="AI194" s="11">
        <f>'OddsRatio_working_3-way'!U194/(3*'OddsRatio_working_3-way'!X194^(1/3))*SIN(('OddsRatio_working_3-way'!Y194)/3)</f>
        <v>-0.13019462004087093</v>
      </c>
      <c r="AJ194" s="11">
        <f>'OddsRatio_working_3-way'!U194/(3*'OddsRatio_working_3-way'!X194^(1/3))*SIN(('OddsRatio_working_3-way'!Y194+2*PI())/3)</f>
        <v>-0.41186423040049897</v>
      </c>
      <c r="AK194" s="11">
        <f>'OddsRatio_working_3-way'!U194/(3*'OddsRatio_working_3-way'!X194^(1/3))*SIN(('OddsRatio_working_3-way'!Y194+4*PI())/3)</f>
        <v>0.5420588504413697</v>
      </c>
      <c r="AL194" s="11">
        <f>'OddsRatio_working_3-way'!Z194+'OddsRatio_working_3-way'!AF194</f>
        <v>1.1014954950205</v>
      </c>
      <c r="AM194" s="11">
        <f>'OddsRatio_working_3-way'!AA194+'OddsRatio_working_3-way'!AG194</f>
        <v>-0.77625144429316362</v>
      </c>
      <c r="AN194" s="11">
        <f>'OddsRatio_working_3-way'!AB194+'OddsRatio_working_3-way'!AH194</f>
        <v>-0.32524405072733686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1.1014954950205</v>
      </c>
      <c r="AS194" s="11">
        <f>IF(('OddsRatio_working_3-way'!X194=0),IF(Q194&gt;0,-Q194^(1/3),(-Q194)^(1/3)),'OddsRatio_working_3-way'!AM194-'OddsRatio_working_3-way'!R194/3)</f>
        <v>-0.77625144429316362</v>
      </c>
      <c r="AT194" s="11">
        <f>IF(('OddsRatio_working_3-way'!X194=0),IF(Q194&gt;0,-Q194^(1/3),(-Q194)^(1/3)),'OddsRatio_working_3-way'!AN194-'OddsRatio_working_3-way'!R194/3)</f>
        <v>-0.32524405072733686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2.59</v>
      </c>
      <c r="B195" s="4">
        <f>IF('True_Odds_Calculator_3-way'!B196="","",'True_Odds_Calculator_3-way'!B196)</f>
        <v>3.16</v>
      </c>
      <c r="C195" s="4">
        <f>IF('True_Odds_Calculator_3-way'!C196="","",'True_Odds_Calculator_3-way'!C196)</f>
        <v>2.85</v>
      </c>
      <c r="D195" s="9">
        <f t="shared" si="39"/>
        <v>0.36745581823425605</v>
      </c>
      <c r="E195" s="9">
        <f t="shared" si="40"/>
        <v>0.29953330906473158</v>
      </c>
      <c r="F195" s="9">
        <f t="shared" si="41"/>
        <v>0.33301087270101237</v>
      </c>
      <c r="G195" s="9">
        <f t="shared" si="42"/>
        <v>1.0826513275095297</v>
      </c>
      <c r="H195" s="9">
        <f t="shared" si="43"/>
        <v>2.7214156107401513</v>
      </c>
      <c r="I195" s="9">
        <f t="shared" si="44"/>
        <v>3.3385268674205841</v>
      </c>
      <c r="J195" s="9">
        <f t="shared" si="45"/>
        <v>3.0029049558926308</v>
      </c>
      <c r="K195" s="11">
        <f t="shared" si="46"/>
        <v>0.38610038610038611</v>
      </c>
      <c r="L195" s="11">
        <f t="shared" si="47"/>
        <v>0.31645569620253161</v>
      </c>
      <c r="M195" s="11">
        <f t="shared" si="48"/>
        <v>0.35087719298245612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-0.27238983534786332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0.2400801867823853</v>
      </c>
      <c r="Q195" s="11">
        <f>2*'OddsRatio_working_3-way'!K195*'OddsRatio_working_3-way'!L195*'OddsRatio_working_3-way'!M195</f>
        <v>8.5742923850851888E-2</v>
      </c>
      <c r="R195" s="11">
        <f t="shared" si="49"/>
        <v>0</v>
      </c>
      <c r="S195" s="11">
        <f t="shared" si="50"/>
        <v>-0.88138452918327126</v>
      </c>
      <c r="T195" s="11">
        <f t="shared" si="51"/>
        <v>-0.31478018899402543</v>
      </c>
      <c r="U195" s="11">
        <f>'OddsRatio_working_3-way'!S195-'OddsRatio_working_3-way'!R195^2/3</f>
        <v>-0.88138452918327126</v>
      </c>
      <c r="V195" s="11">
        <f>'OddsRatio_working_3-way'!S195*'OddsRatio_working_3-way'!R195/3-2*'OddsRatio_working_3-way'!R195^3/27-'OddsRatio_working_3-way'!T195</f>
        <v>0.31478018899402543</v>
      </c>
      <c r="W195" s="11">
        <f>'OddsRatio_working_3-way'!V195^2+4*'OddsRatio_working_3-way'!U195^3/27</f>
        <v>-2.3495217315827599E-3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0.15924516406683842</v>
      </c>
      <c r="Y195" s="11">
        <f>IF('OddsRatio_working_3-way'!W195&gt;=0,IF('OddsRatio_working_3-way'!V195+SQRT('OddsRatio_working_3-way'!W195)&gt;0,0,PI()),ACOS('OddsRatio_working_3-way'!V195/(2*'OddsRatio_working_3-way'!X195)))</f>
        <v>0.15278632049251684</v>
      </c>
      <c r="Z195" s="11">
        <f>'OddsRatio_working_3-way'!X195^(1/3)*COS('OddsRatio_working_3-way'!Y195/3)</f>
        <v>0.54132566375476487</v>
      </c>
      <c r="AA195" s="11">
        <f>'OddsRatio_working_3-way'!X195^(1/3)*COS(('OddsRatio_working_3-way'!Y195+2*PI())/3)</f>
        <v>-0.29455899508751515</v>
      </c>
      <c r="AB195" s="11">
        <f>'OddsRatio_working_3-way'!X195^(1/3)*COS(('OddsRatio_working_3-way'!Y195+4*PI())/3)</f>
        <v>-0.24676666866724978</v>
      </c>
      <c r="AC195" s="11">
        <f>'OddsRatio_working_3-way'!X195^(1/3)*SIN('OddsRatio_working_3-way'!Y195/3)</f>
        <v>2.7592912523938688E-2</v>
      </c>
      <c r="AD195" s="11">
        <f>'OddsRatio_working_3-way'!X195^(1/3)*SIN(('OddsRatio_working_3-way'!Y195+2*PI())/3)</f>
        <v>0.45500532027013008</v>
      </c>
      <c r="AE195" s="11">
        <f>'OddsRatio_working_3-way'!X195^(1/3)*SIN(('OddsRatio_working_3-way'!Y195+4*PI())/3)</f>
        <v>-0.48259823279406877</v>
      </c>
      <c r="AF195" s="11">
        <f>-'OddsRatio_working_3-way'!U195/(3*'OddsRatio_working_3-way'!X195^(1/3))*COS(('OddsRatio_working_3-way'!Y195)/3)</f>
        <v>0.54132566375476487</v>
      </c>
      <c r="AG195" s="11">
        <f>-'OddsRatio_working_3-way'!U195/(3*'OddsRatio_working_3-way'!X195^(1/3))*COS(('OddsRatio_working_3-way'!Y195+2*PI())/3)</f>
        <v>-0.29455899508751515</v>
      </c>
      <c r="AH195" s="11">
        <f>-'OddsRatio_working_3-way'!U195/(3*'OddsRatio_working_3-way'!X195^(1/3))*COS(('OddsRatio_working_3-way'!Y195+4*PI())/3)</f>
        <v>-0.24676666866724978</v>
      </c>
      <c r="AI195" s="11">
        <f>'OddsRatio_working_3-way'!U195/(3*'OddsRatio_working_3-way'!X195^(1/3))*SIN(('OddsRatio_working_3-way'!Y195)/3)</f>
        <v>-2.7592912523938688E-2</v>
      </c>
      <c r="AJ195" s="11">
        <f>'OddsRatio_working_3-way'!U195/(3*'OddsRatio_working_3-way'!X195^(1/3))*SIN(('OddsRatio_working_3-way'!Y195+2*PI())/3)</f>
        <v>-0.45500532027013008</v>
      </c>
      <c r="AK195" s="11">
        <f>'OddsRatio_working_3-way'!U195/(3*'OddsRatio_working_3-way'!X195^(1/3))*SIN(('OddsRatio_working_3-way'!Y195+4*PI())/3)</f>
        <v>0.48259823279406877</v>
      </c>
      <c r="AL195" s="11">
        <f>'OddsRatio_working_3-way'!Z195+'OddsRatio_working_3-way'!AF195</f>
        <v>1.0826513275095297</v>
      </c>
      <c r="AM195" s="11">
        <f>'OddsRatio_working_3-way'!AA195+'OddsRatio_working_3-way'!AG195</f>
        <v>-0.5891179901750303</v>
      </c>
      <c r="AN195" s="11">
        <f>'OddsRatio_working_3-way'!AB195+'OddsRatio_working_3-way'!AH195</f>
        <v>-0.49353333733449956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1.0826513275095297</v>
      </c>
      <c r="AS195" s="11">
        <f>IF(('OddsRatio_working_3-way'!X195=0),IF(Q195&gt;0,-Q195^(1/3),(-Q195)^(1/3)),'OddsRatio_working_3-way'!AM195-'OddsRatio_working_3-way'!R195/3)</f>
        <v>-0.5891179901750303</v>
      </c>
      <c r="AT195" s="11">
        <f>IF(('OddsRatio_working_3-way'!X195=0),IF(Q195&gt;0,-Q195^(1/3),(-Q195)^(1/3)),'OddsRatio_working_3-way'!AN195-'OddsRatio_working_3-way'!R195/3)</f>
        <v>-0.49353333733449956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1.48</v>
      </c>
      <c r="B196" s="4">
        <f>IF('True_Odds_Calculator_3-way'!B197="","",'True_Odds_Calculator_3-way'!B197)</f>
        <v>4.66</v>
      </c>
      <c r="C196" s="4">
        <f>IF('True_Odds_Calculator_3-way'!C197="","",'True_Odds_Calculator_3-way'!C197)</f>
        <v>7.47</v>
      </c>
      <c r="D196" s="9">
        <f t="shared" ref="D196:D259" si="52">(K196/(AR196+K196-(AR196*K196)))</f>
        <v>0.66503248205590804</v>
      </c>
      <c r="E196" s="9">
        <f t="shared" ref="E196:E259" si="53">(L196/(AR196+L196-(AR196*L196)))</f>
        <v>0.2065857310773985</v>
      </c>
      <c r="F196" s="9">
        <f t="shared" ref="F196:F259" si="54">(M196/(AR196+M196-(AR196*M196)))</f>
        <v>0.12838178686669358</v>
      </c>
      <c r="G196" s="9">
        <f t="shared" ref="G196:G259" si="55">AR196</f>
        <v>1.0493457305416118</v>
      </c>
      <c r="H196" s="9">
        <f t="shared" ref="H196:H259" si="56">IF(A196="","",1/D196)</f>
        <v>1.5036859506599738</v>
      </c>
      <c r="I196" s="9">
        <f t="shared" ref="I196:I259" si="57">IF(B196="","",1/E196)</f>
        <v>4.8406053737822985</v>
      </c>
      <c r="J196" s="9">
        <f t="shared" ref="J196:J259" si="58">IF(C196="","",1/F196)</f>
        <v>7.7892668766042279</v>
      </c>
      <c r="K196" s="11">
        <f t="shared" ref="K196:K259" si="59">1/A196</f>
        <v>0.67567567567567566</v>
      </c>
      <c r="L196" s="11">
        <f t="shared" ref="L196:L259" si="60">1/B196</f>
        <v>0.21459227467811159</v>
      </c>
      <c r="M196" s="11">
        <f t="shared" ref="M196:M259" si="61">1/C196</f>
        <v>0.13386880856760375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-0.22062685261402881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0.20594305459086473</v>
      </c>
      <c r="Q196" s="11">
        <f>2*'OddsRatio_working_3-way'!K196*'OddsRatio_working_3-way'!L196*'OddsRatio_working_3-way'!M196</f>
        <v>3.8820556944555079E-2</v>
      </c>
      <c r="R196" s="11">
        <f t="shared" ref="R196:R259" si="62">O196/N196</f>
        <v>0</v>
      </c>
      <c r="S196" s="11">
        <f t="shared" ref="S196:S259" si="63">P196/N196</f>
        <v>-0.93344510040737261</v>
      </c>
      <c r="T196" s="11">
        <f t="shared" ref="T196:T259" si="64">Q196/N196</f>
        <v>-0.17595572109469793</v>
      </c>
      <c r="U196" s="11">
        <f>'OddsRatio_working_3-way'!S196-'OddsRatio_working_3-way'!R196^2/3</f>
        <v>-0.93344510040737261</v>
      </c>
      <c r="V196" s="11">
        <f>'OddsRatio_working_3-way'!S196*'OddsRatio_working_3-way'!R196/3-2*'OddsRatio_working_3-way'!R196^3/27-'OddsRatio_working_3-way'!T196</f>
        <v>0.17595572109469793</v>
      </c>
      <c r="W196" s="11">
        <f>'OddsRatio_working_3-way'!V196^2+4*'OddsRatio_working_3-way'!U196^3/27</f>
        <v>-8.9532792604541153E-2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0.1735606582657028</v>
      </c>
      <c r="Y196" s="11">
        <f>IF('OddsRatio_working_3-way'!W196&gt;=0,IF('OddsRatio_working_3-way'!V196+SQRT('OddsRatio_working_3-way'!W196)&gt;0,0,PI()),ACOS('OddsRatio_working_3-way'!V196/(2*'OddsRatio_working_3-way'!X196)))</f>
        <v>1.0392118705843751</v>
      </c>
      <c r="Z196" s="11">
        <f>'OddsRatio_working_3-way'!X196^(1/3)*COS('OddsRatio_working_3-way'!Y196/3)</f>
        <v>0.52467286527080603</v>
      </c>
      <c r="AA196" s="11">
        <f>'OddsRatio_working_3-way'!X196^(1/3)*COS(('OddsRatio_working_3-way'!Y196+2*PI())/3)</f>
        <v>-0.42634882069872937</v>
      </c>
      <c r="AB196" s="11">
        <f>'OddsRatio_working_3-way'!X196^(1/3)*COS(('OddsRatio_working_3-way'!Y196+4*PI())/3)</f>
        <v>-9.8324044572077135E-2</v>
      </c>
      <c r="AC196" s="11">
        <f>'OddsRatio_working_3-way'!X196^(1/3)*SIN('OddsRatio_working_3-way'!Y196/3)</f>
        <v>0.18938519279758964</v>
      </c>
      <c r="AD196" s="11">
        <f>'OddsRatio_working_3-way'!X196^(1/3)*SIN(('OddsRatio_working_3-way'!Y196+2*PI())/3)</f>
        <v>0.35968743360209343</v>
      </c>
      <c r="AE196" s="11">
        <f>'OddsRatio_working_3-way'!X196^(1/3)*SIN(('OddsRatio_working_3-way'!Y196+4*PI())/3)</f>
        <v>-0.54907262639968302</v>
      </c>
      <c r="AF196" s="11">
        <f>-'OddsRatio_working_3-way'!U196/(3*'OddsRatio_working_3-way'!X196^(1/3))*COS(('OddsRatio_working_3-way'!Y196)/3)</f>
        <v>0.52467286527080592</v>
      </c>
      <c r="AG196" s="11">
        <f>-'OddsRatio_working_3-way'!U196/(3*'OddsRatio_working_3-way'!X196^(1/3))*COS(('OddsRatio_working_3-way'!Y196+2*PI())/3)</f>
        <v>-0.4263488206987292</v>
      </c>
      <c r="AH196" s="11">
        <f>-'OddsRatio_working_3-way'!U196/(3*'OddsRatio_working_3-way'!X196^(1/3))*COS(('OddsRatio_working_3-way'!Y196+4*PI())/3)</f>
        <v>-9.8324044572077093E-2</v>
      </c>
      <c r="AI196" s="11">
        <f>'OddsRatio_working_3-way'!U196/(3*'OddsRatio_working_3-way'!X196^(1/3))*SIN(('OddsRatio_working_3-way'!Y196)/3)</f>
        <v>-0.18938519279758956</v>
      </c>
      <c r="AJ196" s="11">
        <f>'OddsRatio_working_3-way'!U196/(3*'OddsRatio_working_3-way'!X196^(1/3))*SIN(('OddsRatio_working_3-way'!Y196+2*PI())/3)</f>
        <v>-0.35968743360209332</v>
      </c>
      <c r="AK196" s="11">
        <f>'OddsRatio_working_3-way'!U196/(3*'OddsRatio_working_3-way'!X196^(1/3))*SIN(('OddsRatio_working_3-way'!Y196+4*PI())/3)</f>
        <v>0.54907262639968279</v>
      </c>
      <c r="AL196" s="11">
        <f>'OddsRatio_working_3-way'!Z196+'OddsRatio_working_3-way'!AF196</f>
        <v>1.0493457305416118</v>
      </c>
      <c r="AM196" s="11">
        <f>'OddsRatio_working_3-way'!AA196+'OddsRatio_working_3-way'!AG196</f>
        <v>-0.85269764139745852</v>
      </c>
      <c r="AN196" s="11">
        <f>'OddsRatio_working_3-way'!AB196+'OddsRatio_working_3-way'!AH196</f>
        <v>-0.19664808914415421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1.0493457305416118</v>
      </c>
      <c r="AS196" s="11">
        <f>IF(('OddsRatio_working_3-way'!X196=0),IF(Q196&gt;0,-Q196^(1/3),(-Q196)^(1/3)),'OddsRatio_working_3-way'!AM196-'OddsRatio_working_3-way'!R196/3)</f>
        <v>-0.85269764139745852</v>
      </c>
      <c r="AT196" s="11">
        <f>IF(('OddsRatio_working_3-way'!X196=0),IF(Q196&gt;0,-Q196^(1/3),(-Q196)^(1/3)),'OddsRatio_working_3-way'!AN196-'OddsRatio_working_3-way'!R196/3)</f>
        <v>-0.19664808914415421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1.53</v>
      </c>
      <c r="B197" s="4">
        <f>IF('True_Odds_Calculator_3-way'!B198="","",'True_Odds_Calculator_3-way'!B198)</f>
        <v>4.24</v>
      </c>
      <c r="C197" s="4">
        <f>IF('True_Odds_Calculator_3-way'!C198="","",'True_Odds_Calculator_3-way'!C198)</f>
        <v>6.77</v>
      </c>
      <c r="D197" s="9">
        <f t="shared" si="52"/>
        <v>0.63750937964999077</v>
      </c>
      <c r="E197" s="9">
        <f t="shared" si="53"/>
        <v>0.22341393512860866</v>
      </c>
      <c r="F197" s="9">
        <f t="shared" si="54"/>
        <v>0.13907668522140049</v>
      </c>
      <c r="G197" s="9">
        <f t="shared" si="55"/>
        <v>1.0728384374103388</v>
      </c>
      <c r="H197" s="9">
        <f t="shared" si="56"/>
        <v>1.5686043718274796</v>
      </c>
      <c r="I197" s="9">
        <f t="shared" si="57"/>
        <v>4.4759965372094994</v>
      </c>
      <c r="J197" s="9">
        <f t="shared" si="58"/>
        <v>7.1902777838576535</v>
      </c>
      <c r="K197" s="11">
        <f t="shared" si="59"/>
        <v>0.65359477124183007</v>
      </c>
      <c r="L197" s="11">
        <f t="shared" si="60"/>
        <v>0.23584905660377356</v>
      </c>
      <c r="M197" s="11">
        <f t="shared" si="61"/>
        <v>0.14771048744460857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-0.225606047441133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0.21722130506560083</v>
      </c>
      <c r="Q197" s="11">
        <f>2*'OddsRatio_working_3-way'!K197*'OddsRatio_working_3-way'!L197*'OddsRatio_working_3-way'!M197</f>
        <v>4.5539057665744405E-2</v>
      </c>
      <c r="R197" s="11">
        <f t="shared" si="62"/>
        <v>0</v>
      </c>
      <c r="S197" s="11">
        <f t="shared" si="63"/>
        <v>-0.962834585018294</v>
      </c>
      <c r="T197" s="11">
        <f t="shared" si="64"/>
        <v>-0.2018521142596004</v>
      </c>
      <c r="U197" s="11">
        <f>'OddsRatio_working_3-way'!S197-'OddsRatio_working_3-way'!R197^2/3</f>
        <v>-0.962834585018294</v>
      </c>
      <c r="V197" s="11">
        <f>'OddsRatio_working_3-way'!S197*'OddsRatio_working_3-way'!R197/3-2*'OddsRatio_working_3-way'!R197^3/27-'OddsRatio_working_3-way'!T197</f>
        <v>0.2018521142596004</v>
      </c>
      <c r="W197" s="11">
        <f>'OddsRatio_working_3-way'!V197^2+4*'OddsRatio_working_3-way'!U197^3/27</f>
        <v>-9.1492201578724536E-2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0.18182166923237952</v>
      </c>
      <c r="Y197" s="11">
        <f>IF('OddsRatio_working_3-way'!W197&gt;=0,IF('OddsRatio_working_3-way'!V197+SQRT('OddsRatio_working_3-way'!W197)&gt;0,0,PI()),ACOS('OddsRatio_working_3-way'!V197/(2*'OddsRatio_working_3-way'!X197)))</f>
        <v>0.98233397975689885</v>
      </c>
      <c r="Z197" s="11">
        <f>'OddsRatio_working_3-way'!X197^(1/3)*COS('OddsRatio_working_3-way'!Y197/3)</f>
        <v>0.5364192187051694</v>
      </c>
      <c r="AA197" s="11">
        <f>'OddsRatio_working_3-way'!X197^(1/3)*COS(('OddsRatio_working_3-way'!Y197+2*PI())/3)</f>
        <v>-0.42600524493030029</v>
      </c>
      <c r="AB197" s="11">
        <f>'OddsRatio_working_3-way'!X197^(1/3)*COS(('OddsRatio_working_3-way'!Y197+4*PI())/3)</f>
        <v>-0.11041397377486933</v>
      </c>
      <c r="AC197" s="11">
        <f>'OddsRatio_working_3-way'!X197^(1/3)*SIN('OddsRatio_working_3-way'!Y197/3)</f>
        <v>0.18220670535548431</v>
      </c>
      <c r="AD197" s="11">
        <f>'OddsRatio_working_3-way'!X197^(1/3)*SIN(('OddsRatio_working_3-way'!Y197+2*PI())/3)</f>
        <v>0.37344931779913532</v>
      </c>
      <c r="AE197" s="11">
        <f>'OddsRatio_working_3-way'!X197^(1/3)*SIN(('OddsRatio_working_3-way'!Y197+4*PI())/3)</f>
        <v>-0.55565602315461959</v>
      </c>
      <c r="AF197" s="11">
        <f>-'OddsRatio_working_3-way'!U197/(3*'OddsRatio_working_3-way'!X197^(1/3))*COS(('OddsRatio_working_3-way'!Y197)/3)</f>
        <v>0.5364192187051694</v>
      </c>
      <c r="AG197" s="11">
        <f>-'OddsRatio_working_3-way'!U197/(3*'OddsRatio_working_3-way'!X197^(1/3))*COS(('OddsRatio_working_3-way'!Y197+2*PI())/3)</f>
        <v>-0.42600524493030029</v>
      </c>
      <c r="AH197" s="11">
        <f>-'OddsRatio_working_3-way'!U197/(3*'OddsRatio_working_3-way'!X197^(1/3))*COS(('OddsRatio_working_3-way'!Y197+4*PI())/3)</f>
        <v>-0.11041397377486933</v>
      </c>
      <c r="AI197" s="11">
        <f>'OddsRatio_working_3-way'!U197/(3*'OddsRatio_working_3-way'!X197^(1/3))*SIN(('OddsRatio_working_3-way'!Y197)/3)</f>
        <v>-0.18220670535548431</v>
      </c>
      <c r="AJ197" s="11">
        <f>'OddsRatio_working_3-way'!U197/(3*'OddsRatio_working_3-way'!X197^(1/3))*SIN(('OddsRatio_working_3-way'!Y197+2*PI())/3)</f>
        <v>-0.37344931779913532</v>
      </c>
      <c r="AK197" s="11">
        <f>'OddsRatio_working_3-way'!U197/(3*'OddsRatio_working_3-way'!X197^(1/3))*SIN(('OddsRatio_working_3-way'!Y197+4*PI())/3)</f>
        <v>0.55565602315461959</v>
      </c>
      <c r="AL197" s="11">
        <f>'OddsRatio_working_3-way'!Z197+'OddsRatio_working_3-way'!AF197</f>
        <v>1.0728384374103388</v>
      </c>
      <c r="AM197" s="11">
        <f>'OddsRatio_working_3-way'!AA197+'OddsRatio_working_3-way'!AG197</f>
        <v>-0.85201048986060057</v>
      </c>
      <c r="AN197" s="11">
        <f>'OddsRatio_working_3-way'!AB197+'OddsRatio_working_3-way'!AH197</f>
        <v>-0.22082794754973867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1.0728384374103388</v>
      </c>
      <c r="AS197" s="11">
        <f>IF(('OddsRatio_working_3-way'!X197=0),IF(Q197&gt;0,-Q197^(1/3),(-Q197)^(1/3)),'OddsRatio_working_3-way'!AM197-'OddsRatio_working_3-way'!R197/3)</f>
        <v>-0.85201048986060057</v>
      </c>
      <c r="AT197" s="11">
        <f>IF(('OddsRatio_working_3-way'!X197=0),IF(Q197&gt;0,-Q197^(1/3),(-Q197)^(1/3)),'OddsRatio_working_3-way'!AN197-'OddsRatio_working_3-way'!R197/3)</f>
        <v>-0.22082794754973867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2.02</v>
      </c>
      <c r="B198" s="4">
        <f>IF('True_Odds_Calculator_3-way'!B199="","",'True_Odds_Calculator_3-way'!B199)</f>
        <v>3.4</v>
      </c>
      <c r="C198" s="4">
        <f>IF('True_Odds_Calculator_3-way'!C199="","",'True_Odds_Calculator_3-way'!C199)</f>
        <v>4.2699999999999996</v>
      </c>
      <c r="D198" s="9">
        <f t="shared" si="52"/>
        <v>0.48583500452419592</v>
      </c>
      <c r="E198" s="9">
        <f t="shared" si="53"/>
        <v>0.28652098256876191</v>
      </c>
      <c r="F198" s="9">
        <f t="shared" si="54"/>
        <v>0.22764401290704203</v>
      </c>
      <c r="G198" s="9">
        <f t="shared" si="55"/>
        <v>1.0375607442932662</v>
      </c>
      <c r="H198" s="9">
        <f t="shared" si="56"/>
        <v>2.0583119591791315</v>
      </c>
      <c r="I198" s="9">
        <f t="shared" si="57"/>
        <v>3.4901457863038385</v>
      </c>
      <c r="J198" s="9">
        <f t="shared" si="58"/>
        <v>4.3928236338389794</v>
      </c>
      <c r="K198" s="11">
        <f t="shared" si="59"/>
        <v>0.49504950495049505</v>
      </c>
      <c r="L198" s="11">
        <f t="shared" si="60"/>
        <v>0.29411764705882354</v>
      </c>
      <c r="M198" s="11">
        <f t="shared" si="61"/>
        <v>0.23419203747072601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-0.27296125397083026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0.22812241273720985</v>
      </c>
      <c r="Q198" s="11">
        <f>2*'OddsRatio_working_3-way'!K198*'OddsRatio_working_3-way'!L198*'OddsRatio_working_3-way'!M198</f>
        <v>6.819803071366512E-2</v>
      </c>
      <c r="R198" s="11">
        <f t="shared" si="62"/>
        <v>0</v>
      </c>
      <c r="S198" s="11">
        <f t="shared" si="63"/>
        <v>-0.83573184625532204</v>
      </c>
      <c r="T198" s="11">
        <f t="shared" si="64"/>
        <v>-0.24984509604045502</v>
      </c>
      <c r="U198" s="11">
        <f>'OddsRatio_working_3-way'!S198-'OddsRatio_working_3-way'!R198^2/3</f>
        <v>-0.83573184625532204</v>
      </c>
      <c r="V198" s="11">
        <f>'OddsRatio_working_3-way'!S198*'OddsRatio_working_3-way'!R198/3-2*'OddsRatio_working_3-way'!R198^3/27-'OddsRatio_working_3-way'!T198</f>
        <v>0.24984509604045502</v>
      </c>
      <c r="W198" s="11">
        <f>'OddsRatio_working_3-way'!V198^2+4*'OddsRatio_working_3-way'!U198^3/27</f>
        <v>-2.4053724515413592E-2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0.14703426176479903</v>
      </c>
      <c r="Y198" s="11">
        <f>IF('OddsRatio_working_3-way'!W198&gt;=0,IF('OddsRatio_working_3-way'!V198+SQRT('OddsRatio_working_3-way'!W198)&gt;0,0,PI()),ACOS('OddsRatio_working_3-way'!V198/(2*'OddsRatio_working_3-way'!X198)))</f>
        <v>0.55554101955027302</v>
      </c>
      <c r="Z198" s="11">
        <f>'OddsRatio_working_3-way'!X198^(1/3)*COS('OddsRatio_working_3-way'!Y198/3)</f>
        <v>0.51878037214663308</v>
      </c>
      <c r="AA198" s="11">
        <f>'OddsRatio_working_3-way'!X198^(1/3)*COS(('OddsRatio_working_3-way'!Y198+2*PI())/3)</f>
        <v>-0.34355167174450202</v>
      </c>
      <c r="AB198" s="11">
        <f>'OddsRatio_working_3-way'!X198^(1/3)*COS(('OddsRatio_working_3-way'!Y198+4*PI())/3)</f>
        <v>-0.17522870040213112</v>
      </c>
      <c r="AC198" s="11">
        <f>'OddsRatio_working_3-way'!X198^(1/3)*SIN('OddsRatio_working_3-way'!Y198/3)</f>
        <v>9.7181312815315668E-2</v>
      </c>
      <c r="AD198" s="11">
        <f>'OddsRatio_working_3-way'!X198^(1/3)*SIN(('OddsRatio_working_3-way'!Y198+2*PI())/3)</f>
        <v>0.40068632485607142</v>
      </c>
      <c r="AE198" s="11">
        <f>'OddsRatio_working_3-way'!X198^(1/3)*SIN(('OddsRatio_working_3-way'!Y198+4*PI())/3)</f>
        <v>-0.49786763767138698</v>
      </c>
      <c r="AF198" s="11">
        <f>-'OddsRatio_working_3-way'!U198/(3*'OddsRatio_working_3-way'!X198^(1/3))*COS(('OddsRatio_working_3-way'!Y198)/3)</f>
        <v>0.51878037214663308</v>
      </c>
      <c r="AG198" s="11">
        <f>-'OddsRatio_working_3-way'!U198/(3*'OddsRatio_working_3-way'!X198^(1/3))*COS(('OddsRatio_working_3-way'!Y198+2*PI())/3)</f>
        <v>-0.34355167174450202</v>
      </c>
      <c r="AH198" s="11">
        <f>-'OddsRatio_working_3-way'!U198/(3*'OddsRatio_working_3-way'!X198^(1/3))*COS(('OddsRatio_working_3-way'!Y198+4*PI())/3)</f>
        <v>-0.17522870040213112</v>
      </c>
      <c r="AI198" s="11">
        <f>'OddsRatio_working_3-way'!U198/(3*'OddsRatio_working_3-way'!X198^(1/3))*SIN(('OddsRatio_working_3-way'!Y198)/3)</f>
        <v>-9.7181312815315668E-2</v>
      </c>
      <c r="AJ198" s="11">
        <f>'OddsRatio_working_3-way'!U198/(3*'OddsRatio_working_3-way'!X198^(1/3))*SIN(('OddsRatio_working_3-way'!Y198+2*PI())/3)</f>
        <v>-0.40068632485607142</v>
      </c>
      <c r="AK198" s="11">
        <f>'OddsRatio_working_3-way'!U198/(3*'OddsRatio_working_3-way'!X198^(1/3))*SIN(('OddsRatio_working_3-way'!Y198+4*PI())/3)</f>
        <v>0.49786763767138698</v>
      </c>
      <c r="AL198" s="11">
        <f>'OddsRatio_working_3-way'!Z198+'OddsRatio_working_3-way'!AF198</f>
        <v>1.0375607442932662</v>
      </c>
      <c r="AM198" s="11">
        <f>'OddsRatio_working_3-way'!AA198+'OddsRatio_working_3-way'!AG198</f>
        <v>-0.68710334348900404</v>
      </c>
      <c r="AN198" s="11">
        <f>'OddsRatio_working_3-way'!AB198+'OddsRatio_working_3-way'!AH198</f>
        <v>-0.35045740080426224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1.0375607442932662</v>
      </c>
      <c r="AS198" s="11">
        <f>IF(('OddsRatio_working_3-way'!X198=0),IF(Q198&gt;0,-Q198^(1/3),(-Q198)^(1/3)),'OddsRatio_working_3-way'!AM198-'OddsRatio_working_3-way'!R198/3)</f>
        <v>-0.68710334348900404</v>
      </c>
      <c r="AT198" s="11">
        <f>IF(('OddsRatio_working_3-way'!X198=0),IF(Q198&gt;0,-Q198^(1/3),(-Q198)^(1/3)),'OddsRatio_working_3-way'!AN198-'OddsRatio_working_3-way'!R198/3)</f>
        <v>-0.35045740080426224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2.66</v>
      </c>
      <c r="B199" s="4">
        <f>IF('True_Odds_Calculator_3-way'!B200="","",'True_Odds_Calculator_3-way'!B200)</f>
        <v>3.04</v>
      </c>
      <c r="C199" s="4">
        <f>IF('True_Odds_Calculator_3-way'!C200="","",'True_Odds_Calculator_3-way'!C200)</f>
        <v>3</v>
      </c>
      <c r="D199" s="9">
        <f t="shared" si="52"/>
        <v>0.36268412588585397</v>
      </c>
      <c r="E199" s="9">
        <f t="shared" si="53"/>
        <v>0.31650823728066974</v>
      </c>
      <c r="F199" s="9">
        <f t="shared" si="54"/>
        <v>0.32080763683347635</v>
      </c>
      <c r="G199" s="9">
        <f t="shared" si="55"/>
        <v>1.0585663886783911</v>
      </c>
      <c r="H199" s="9">
        <f t="shared" si="56"/>
        <v>2.7572202052061296</v>
      </c>
      <c r="I199" s="9">
        <f t="shared" si="57"/>
        <v>3.1594754329039181</v>
      </c>
      <c r="J199" s="9">
        <f t="shared" si="58"/>
        <v>3.1171327773567818</v>
      </c>
      <c r="K199" s="11">
        <f t="shared" si="59"/>
        <v>0.37593984962406013</v>
      </c>
      <c r="L199" s="11">
        <f t="shared" si="60"/>
        <v>0.32894736842105265</v>
      </c>
      <c r="M199" s="11">
        <f t="shared" si="61"/>
        <v>0.33333333333333331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-0.27918480411555202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0.23496240601503759</v>
      </c>
      <c r="Q199" s="11">
        <f>2*'OddsRatio_working_3-way'!K199*'OddsRatio_working_3-way'!L199*'OddsRatio_working_3-way'!M199</f>
        <v>8.2442949478960553E-2</v>
      </c>
      <c r="R199" s="11">
        <f t="shared" si="62"/>
        <v>0</v>
      </c>
      <c r="S199" s="11">
        <f t="shared" si="63"/>
        <v>-0.84160170092133246</v>
      </c>
      <c r="T199" s="11">
        <f t="shared" si="64"/>
        <v>-0.29529884242853766</v>
      </c>
      <c r="U199" s="11">
        <f>'OddsRatio_working_3-way'!S199-'OddsRatio_working_3-way'!R199^2/3</f>
        <v>-0.84160170092133246</v>
      </c>
      <c r="V199" s="11">
        <f>'OddsRatio_working_3-way'!S199*'OddsRatio_working_3-way'!R199/3-2*'OddsRatio_working_3-way'!R199^3/27-'OddsRatio_working_3-way'!T199</f>
        <v>0.29529884242853766</v>
      </c>
      <c r="W199" s="11">
        <f>'OddsRatio_working_3-way'!V199^2+4*'OddsRatio_working_3-way'!U199^3/27</f>
        <v>-1.1098454444951472E-3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0.1485860455965915</v>
      </c>
      <c r="Y199" s="11">
        <f>IF('OddsRatio_working_3-way'!W199&gt;=0,IF('OddsRatio_working_3-way'!V199+SQRT('OddsRatio_working_3-way'!W199)&gt;0,0,PI()),ACOS('OddsRatio_working_3-way'!V199/(2*'OddsRatio_working_3-way'!X199)))</f>
        <v>0.11234069683555226</v>
      </c>
      <c r="Z199" s="11">
        <f>'OddsRatio_working_3-way'!X199^(1/3)*COS('OddsRatio_working_3-way'!Y199/3)</f>
        <v>0.52928319433919568</v>
      </c>
      <c r="AA199" s="11">
        <f>'OddsRatio_working_3-way'!X199^(1/3)*COS(('OddsRatio_working_3-way'!Y199+2*PI())/3)</f>
        <v>-0.28181426070517296</v>
      </c>
      <c r="AB199" s="11">
        <f>'OddsRatio_working_3-way'!X199^(1/3)*COS(('OddsRatio_working_3-way'!Y199+4*PI())/3)</f>
        <v>-0.24746893363402281</v>
      </c>
      <c r="AC199" s="11">
        <f>'OddsRatio_working_3-way'!X199^(1/3)*SIN('OddsRatio_working_3-way'!Y199/3)</f>
        <v>1.9829283829934423E-2</v>
      </c>
      <c r="AD199" s="11">
        <f>'OddsRatio_working_3-way'!X199^(1/3)*SIN(('OddsRatio_working_3-way'!Y199+2*PI())/3)</f>
        <v>0.44845805017895229</v>
      </c>
      <c r="AE199" s="11">
        <f>'OddsRatio_working_3-way'!X199^(1/3)*SIN(('OddsRatio_working_3-way'!Y199+4*PI())/3)</f>
        <v>-0.46828733400888656</v>
      </c>
      <c r="AF199" s="11">
        <f>-'OddsRatio_working_3-way'!U199/(3*'OddsRatio_working_3-way'!X199^(1/3))*COS(('OddsRatio_working_3-way'!Y199)/3)</f>
        <v>0.52928319433919557</v>
      </c>
      <c r="AG199" s="11">
        <f>-'OddsRatio_working_3-way'!U199/(3*'OddsRatio_working_3-way'!X199^(1/3))*COS(('OddsRatio_working_3-way'!Y199+2*PI())/3)</f>
        <v>-0.2818142607051729</v>
      </c>
      <c r="AH199" s="11">
        <f>-'OddsRatio_working_3-way'!U199/(3*'OddsRatio_working_3-way'!X199^(1/3))*COS(('OddsRatio_working_3-way'!Y199+4*PI())/3)</f>
        <v>-0.24746893363402275</v>
      </c>
      <c r="AI199" s="11">
        <f>'OddsRatio_working_3-way'!U199/(3*'OddsRatio_working_3-way'!X199^(1/3))*SIN(('OddsRatio_working_3-way'!Y199)/3)</f>
        <v>-1.9829283829934419E-2</v>
      </c>
      <c r="AJ199" s="11">
        <f>'OddsRatio_working_3-way'!U199/(3*'OddsRatio_working_3-way'!X199^(1/3))*SIN(('OddsRatio_working_3-way'!Y199+2*PI())/3)</f>
        <v>-0.44845805017895218</v>
      </c>
      <c r="AK199" s="11">
        <f>'OddsRatio_working_3-way'!U199/(3*'OddsRatio_working_3-way'!X199^(1/3))*SIN(('OddsRatio_working_3-way'!Y199+4*PI())/3)</f>
        <v>0.46828733400888645</v>
      </c>
      <c r="AL199" s="11">
        <f>'OddsRatio_working_3-way'!Z199+'OddsRatio_working_3-way'!AF199</f>
        <v>1.0585663886783911</v>
      </c>
      <c r="AM199" s="11">
        <f>'OddsRatio_working_3-way'!AA199+'OddsRatio_working_3-way'!AG199</f>
        <v>-0.56362852141034581</v>
      </c>
      <c r="AN199" s="11">
        <f>'OddsRatio_working_3-way'!AB199+'OddsRatio_working_3-way'!AH199</f>
        <v>-0.49493786726804556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1.0585663886783911</v>
      </c>
      <c r="AS199" s="11">
        <f>IF(('OddsRatio_working_3-way'!X199=0),IF(Q199&gt;0,-Q199^(1/3),(-Q199)^(1/3)),'OddsRatio_working_3-way'!AM199-'OddsRatio_working_3-way'!R199/3)</f>
        <v>-0.56362852141034581</v>
      </c>
      <c r="AT199" s="11">
        <f>IF(('OddsRatio_working_3-way'!X199=0),IF(Q199&gt;0,-Q199^(1/3),(-Q199)^(1/3)),'OddsRatio_working_3-way'!AN199-'OddsRatio_working_3-way'!R199/3)</f>
        <v>-0.49493786726804556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2.59</v>
      </c>
      <c r="B200" s="4">
        <f>IF('True_Odds_Calculator_3-way'!B201="","",'True_Odds_Calculator_3-way'!B201)</f>
        <v>3.61</v>
      </c>
      <c r="C200" s="4">
        <f>IF('True_Odds_Calculator_3-way'!C201="","",'True_Odds_Calculator_3-way'!C201)</f>
        <v>2.7</v>
      </c>
      <c r="D200" s="9">
        <f t="shared" si="52"/>
        <v>0.374242772914744</v>
      </c>
      <c r="E200" s="9">
        <f t="shared" si="53"/>
        <v>0.26704365970304311</v>
      </c>
      <c r="F200" s="9">
        <f t="shared" si="54"/>
        <v>0.35871356738221266</v>
      </c>
      <c r="G200" s="9">
        <f t="shared" si="55"/>
        <v>1.0516115017825394</v>
      </c>
      <c r="H200" s="9">
        <f t="shared" si="56"/>
        <v>2.6720622878342377</v>
      </c>
      <c r="I200" s="9">
        <f t="shared" si="57"/>
        <v>3.744706019652428</v>
      </c>
      <c r="J200" s="9">
        <f t="shared" si="58"/>
        <v>2.7877395530303168</v>
      </c>
      <c r="K200" s="11">
        <f t="shared" si="59"/>
        <v>0.38610038610038611</v>
      </c>
      <c r="L200" s="11">
        <f t="shared" si="60"/>
        <v>0.2770083102493075</v>
      </c>
      <c r="M200" s="11">
        <f t="shared" si="61"/>
        <v>0.37037037037037035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-0.27945753430517961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0.23371214506948579</v>
      </c>
      <c r="Q200" s="11">
        <f>2*'OddsRatio_working_3-way'!K200*'OddsRatio_working_3-way'!L200*'OddsRatio_working_3-way'!M200</f>
        <v>7.9224455955757903E-2</v>
      </c>
      <c r="R200" s="11">
        <f t="shared" si="62"/>
        <v>0</v>
      </c>
      <c r="S200" s="11">
        <f t="shared" si="63"/>
        <v>-0.83630647372084121</v>
      </c>
      <c r="T200" s="11">
        <f t="shared" si="64"/>
        <v>-0.28349371990536992</v>
      </c>
      <c r="U200" s="11">
        <f>'OddsRatio_working_3-way'!S200-'OddsRatio_working_3-way'!R200^2/3</f>
        <v>-0.83630647372084121</v>
      </c>
      <c r="V200" s="11">
        <f>'OddsRatio_working_3-way'!S200*'OddsRatio_working_3-way'!R200/3-2*'OddsRatio_working_3-way'!R200^3/27-'OddsRatio_working_3-way'!T200</f>
        <v>0.28349371990536992</v>
      </c>
      <c r="W200" s="11">
        <f>'OddsRatio_working_3-way'!V200^2+4*'OddsRatio_working_3-way'!U200^3/27</f>
        <v>-6.2861065324900517E-3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0.14718593322586435</v>
      </c>
      <c r="Y200" s="11">
        <f>IF('OddsRatio_working_3-way'!W200&gt;=0,IF('OddsRatio_working_3-way'!V200+SQRT('OddsRatio_working_3-way'!W200)&gt;0,0,PI()),ACOS('OddsRatio_working_3-way'!V200/(2*'OddsRatio_working_3-way'!X200)))</f>
        <v>0.27270358976326348</v>
      </c>
      <c r="Z200" s="11">
        <f>'OddsRatio_working_3-way'!X200^(1/3)*COS('OddsRatio_working_3-way'!Y200/3)</f>
        <v>0.52580575089126969</v>
      </c>
      <c r="AA200" s="11">
        <f>'OddsRatio_working_3-way'!X200^(1/3)*COS(('OddsRatio_working_3-way'!Y200+2*PI())/3)</f>
        <v>-0.30441013598474276</v>
      </c>
      <c r="AB200" s="11">
        <f>'OddsRatio_working_3-way'!X200^(1/3)*COS(('OddsRatio_working_3-way'!Y200+4*PI())/3)</f>
        <v>-0.22139561490652707</v>
      </c>
      <c r="AC200" s="11">
        <f>'OddsRatio_working_3-way'!X200^(1/3)*SIN('OddsRatio_working_3-way'!Y200/3)</f>
        <v>4.7928456091155806E-2</v>
      </c>
      <c r="AD200" s="11">
        <f>'OddsRatio_working_3-way'!X200^(1/3)*SIN(('OddsRatio_working_3-way'!Y200+2*PI())/3)</f>
        <v>0.43139690968221395</v>
      </c>
      <c r="AE200" s="11">
        <f>'OddsRatio_working_3-way'!X200^(1/3)*SIN(('OddsRatio_working_3-way'!Y200+4*PI())/3)</f>
        <v>-0.47932536577336965</v>
      </c>
      <c r="AF200" s="11">
        <f>-'OddsRatio_working_3-way'!U200/(3*'OddsRatio_working_3-way'!X200^(1/3))*COS(('OddsRatio_working_3-way'!Y200)/3)</f>
        <v>0.52580575089126957</v>
      </c>
      <c r="AG200" s="11">
        <f>-'OddsRatio_working_3-way'!U200/(3*'OddsRatio_working_3-way'!X200^(1/3))*COS(('OddsRatio_working_3-way'!Y200+2*PI())/3)</f>
        <v>-0.30441013598474265</v>
      </c>
      <c r="AH200" s="11">
        <f>-'OddsRatio_working_3-way'!U200/(3*'OddsRatio_working_3-way'!X200^(1/3))*COS(('OddsRatio_working_3-way'!Y200+4*PI())/3)</f>
        <v>-0.22139561490652701</v>
      </c>
      <c r="AI200" s="11">
        <f>'OddsRatio_working_3-way'!U200/(3*'OddsRatio_working_3-way'!X200^(1/3))*SIN(('OddsRatio_working_3-way'!Y200)/3)</f>
        <v>-4.7928456091155792E-2</v>
      </c>
      <c r="AJ200" s="11">
        <f>'OddsRatio_working_3-way'!U200/(3*'OddsRatio_working_3-way'!X200^(1/3))*SIN(('OddsRatio_working_3-way'!Y200+2*PI())/3)</f>
        <v>-0.43139690968221384</v>
      </c>
      <c r="AK200" s="11">
        <f>'OddsRatio_working_3-way'!U200/(3*'OddsRatio_working_3-way'!X200^(1/3))*SIN(('OddsRatio_working_3-way'!Y200+4*PI())/3)</f>
        <v>0.47932536577336954</v>
      </c>
      <c r="AL200" s="11">
        <f>'OddsRatio_working_3-way'!Z200+'OddsRatio_working_3-way'!AF200</f>
        <v>1.0516115017825394</v>
      </c>
      <c r="AM200" s="11">
        <f>'OddsRatio_working_3-way'!AA200+'OddsRatio_working_3-way'!AG200</f>
        <v>-0.6088202719694854</v>
      </c>
      <c r="AN200" s="11">
        <f>'OddsRatio_working_3-way'!AB200+'OddsRatio_working_3-way'!AH200</f>
        <v>-0.44279122981305408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1.0516115017825394</v>
      </c>
      <c r="AS200" s="11">
        <f>IF(('OddsRatio_working_3-way'!X200=0),IF(Q200&gt;0,-Q200^(1/3),(-Q200)^(1/3)),'OddsRatio_working_3-way'!AM200-'OddsRatio_working_3-way'!R200/3)</f>
        <v>-0.6088202719694854</v>
      </c>
      <c r="AT200" s="11">
        <f>IF(('OddsRatio_working_3-way'!X200=0),IF(Q200&gt;0,-Q200^(1/3),(-Q200)^(1/3)),'OddsRatio_working_3-way'!AN200-'OddsRatio_working_3-way'!R200/3)</f>
        <v>-0.44279122981305408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1.73</v>
      </c>
      <c r="B2" s="4">
        <f>IF('True_Odds_Calculator_2-way'!B3="","",'True_Odds_Calculator_2-way'!B3)</f>
        <v>2.17</v>
      </c>
      <c r="C2" s="4">
        <f t="shared" ref="C2:C65" si="0">IF(A2="","",((1/A2)+(1/B2))-1)</f>
        <v>3.8864175168482618E-2</v>
      </c>
      <c r="D2" s="4">
        <f>IF(A2="","",(2*A2)/(2-($C2*A2)))</f>
        <v>1.7901814453637255</v>
      </c>
      <c r="E2" s="4">
        <f>IF(B2="","",(2*B2)/(2-($C2*B2)))</f>
        <v>2.2655321203343295</v>
      </c>
      <c r="G2" s="4">
        <f t="shared" ref="G2:G65" si="1">IF(A2="","",C2+1)</f>
        <v>1.0388641751684826</v>
      </c>
    </row>
    <row r="3" spans="1:7" x14ac:dyDescent="0.2">
      <c r="A3" s="4">
        <f>IF('True_Odds_Calculator_2-way'!A4="","",'True_Odds_Calculator_2-way'!A4)</f>
        <v>1.57</v>
      </c>
      <c r="B3" s="4">
        <f>IF('True_Odds_Calculator_2-way'!B4="","",'True_Odds_Calculator_2-way'!B4)</f>
        <v>2.5499999999999998</v>
      </c>
      <c r="C3" s="4">
        <f t="shared" si="0"/>
        <v>2.9099537904333728E-2</v>
      </c>
      <c r="D3" s="4">
        <f t="shared" ref="D3:D66" si="2">IF(A3="","",(2*A3)/(2-($C3*A3)))</f>
        <v>1.606702116986054</v>
      </c>
      <c r="E3" s="4">
        <f t="shared" ref="E3:E66" si="3">IF(B3="","",(2*B3)/(2-($C3*B3)))</f>
        <v>2.6482553332230858</v>
      </c>
      <c r="G3" s="4">
        <f t="shared" si="1"/>
        <v>1.0290995379043337</v>
      </c>
    </row>
    <row r="4" spans="1:7" x14ac:dyDescent="0.2">
      <c r="A4" s="4">
        <f>IF('True_Odds_Calculator_2-way'!A5="","",'True_Odds_Calculator_2-way'!A5)</f>
        <v>1.81</v>
      </c>
      <c r="B4" s="4">
        <f>IF('True_Odds_Calculator_2-way'!B5="","",'True_Odds_Calculator_2-way'!B5)</f>
        <v>2.08</v>
      </c>
      <c r="C4" s="4">
        <f t="shared" si="0"/>
        <v>3.3255418614534626E-2</v>
      </c>
      <c r="D4" s="4">
        <f t="shared" si="2"/>
        <v>1.8661643699811639</v>
      </c>
      <c r="E4" s="4">
        <f t="shared" si="3"/>
        <v>2.1545152798443401</v>
      </c>
      <c r="G4" s="4">
        <f t="shared" si="1"/>
        <v>1.0332554186145346</v>
      </c>
    </row>
    <row r="5" spans="1:7" x14ac:dyDescent="0.2">
      <c r="A5" s="4">
        <f>IF('True_Odds_Calculator_2-way'!A6="","",'True_Odds_Calculator_2-way'!A6)</f>
        <v>1.53</v>
      </c>
      <c r="B5" s="4">
        <f>IF('True_Odds_Calculator_2-way'!B6="","",'True_Odds_Calculator_2-way'!B6)</f>
        <v>2.62</v>
      </c>
      <c r="C5" s="4">
        <f t="shared" si="0"/>
        <v>3.5274160554807032E-2</v>
      </c>
      <c r="D5" s="4">
        <f t="shared" si="2"/>
        <v>1.5724316479033458</v>
      </c>
      <c r="E5" s="4">
        <f t="shared" si="3"/>
        <v>2.7469334612485432</v>
      </c>
      <c r="G5" s="4">
        <f t="shared" si="1"/>
        <v>1.035274160554807</v>
      </c>
    </row>
    <row r="6" spans="1:7" x14ac:dyDescent="0.2">
      <c r="A6" s="4">
        <f>IF('True_Odds_Calculator_2-way'!A7="","",'True_Odds_Calculator_2-way'!A7)</f>
        <v>1.76</v>
      </c>
      <c r="B6" s="4">
        <f>IF('True_Odds_Calculator_2-way'!B7="","",'True_Odds_Calculator_2-way'!B7)</f>
        <v>2.17</v>
      </c>
      <c r="C6" s="4">
        <f t="shared" si="0"/>
        <v>2.9011311269375728E-2</v>
      </c>
      <c r="D6" s="4">
        <f t="shared" si="2"/>
        <v>1.8061099025820484</v>
      </c>
      <c r="E6" s="4">
        <f t="shared" si="3"/>
        <v>2.2405256365129644</v>
      </c>
      <c r="G6" s="4">
        <f t="shared" si="1"/>
        <v>1.0290113112693757</v>
      </c>
    </row>
    <row r="7" spans="1:7" x14ac:dyDescent="0.2">
      <c r="A7" s="4">
        <f>IF('True_Odds_Calculator_2-way'!A8="","",'True_Odds_Calculator_2-way'!A8)</f>
        <v>1.93</v>
      </c>
      <c r="B7" s="4">
        <f>IF('True_Odds_Calculator_2-way'!B8="","",'True_Odds_Calculator_2-way'!B8)</f>
        <v>1.98</v>
      </c>
      <c r="C7" s="4">
        <f t="shared" si="0"/>
        <v>2.3185220076411994E-2</v>
      </c>
      <c r="D7" s="4">
        <f t="shared" si="2"/>
        <v>1.974169551066798</v>
      </c>
      <c r="E7" s="4">
        <f t="shared" si="3"/>
        <v>2.0265153523890338</v>
      </c>
      <c r="G7" s="4">
        <f t="shared" si="1"/>
        <v>1.023185220076412</v>
      </c>
    </row>
    <row r="8" spans="1:7" x14ac:dyDescent="0.2">
      <c r="A8" s="4">
        <f>IF('True_Odds_Calculator_2-way'!A9="","",'True_Odds_Calculator_2-way'!A9)</f>
        <v>1.93</v>
      </c>
      <c r="B8" s="4">
        <f>IF('True_Odds_Calculator_2-way'!B9="","",'True_Odds_Calculator_2-way'!B9)</f>
        <v>1.98</v>
      </c>
      <c r="C8" s="4">
        <f t="shared" si="0"/>
        <v>2.3185220076411994E-2</v>
      </c>
      <c r="D8" s="4">
        <f t="shared" si="2"/>
        <v>1.974169551066798</v>
      </c>
      <c r="E8" s="4">
        <f t="shared" si="3"/>
        <v>2.0265153523890338</v>
      </c>
      <c r="G8" s="4">
        <f t="shared" si="1"/>
        <v>1.023185220076412</v>
      </c>
    </row>
    <row r="9" spans="1:7" x14ac:dyDescent="0.2">
      <c r="A9" s="4">
        <f>IF('True_Odds_Calculator_2-way'!A10="","",'True_Odds_Calculator_2-way'!A10)</f>
        <v>1.65</v>
      </c>
      <c r="B9" s="4">
        <f>IF('True_Odds_Calculator_2-way'!B10="","",'True_Odds_Calculator_2-way'!B10)</f>
        <v>2.36</v>
      </c>
      <c r="C9" s="4">
        <f t="shared" si="0"/>
        <v>2.9789419619928204E-2</v>
      </c>
      <c r="D9" s="4">
        <f t="shared" si="2"/>
        <v>1.691572545612511</v>
      </c>
      <c r="E9" s="4">
        <f t="shared" si="3"/>
        <v>2.4459798994974875</v>
      </c>
      <c r="G9" s="4">
        <f t="shared" si="1"/>
        <v>1.0297894196199282</v>
      </c>
    </row>
    <row r="10" spans="1:7" x14ac:dyDescent="0.2">
      <c r="A10" s="4">
        <f>IF('True_Odds_Calculator_2-way'!A11="","",'True_Odds_Calculator_2-way'!A11)</f>
        <v>1.97</v>
      </c>
      <c r="B10" s="4">
        <f>IF('True_Odds_Calculator_2-way'!B11="","",'True_Odds_Calculator_2-way'!B11)</f>
        <v>1.92</v>
      </c>
      <c r="C10" s="4">
        <f t="shared" si="0"/>
        <v>2.844754653130277E-2</v>
      </c>
      <c r="D10" s="4">
        <f t="shared" si="2"/>
        <v>2.0267924123888115</v>
      </c>
      <c r="E10" s="4">
        <f t="shared" si="3"/>
        <v>1.9739066903246005</v>
      </c>
      <c r="G10" s="4">
        <f t="shared" si="1"/>
        <v>1.0284475465313028</v>
      </c>
    </row>
    <row r="11" spans="1:7" x14ac:dyDescent="0.2">
      <c r="A11" s="4">
        <f>IF('True_Odds_Calculator_2-way'!A12="","",'True_Odds_Calculator_2-way'!A12)</f>
        <v>2.63</v>
      </c>
      <c r="B11" s="4">
        <f>IF('True_Odds_Calculator_2-way'!B12="","",'True_Odds_Calculator_2-way'!B12)</f>
        <v>1.53</v>
      </c>
      <c r="C11" s="4">
        <f t="shared" si="0"/>
        <v>3.3822908123959383E-2</v>
      </c>
      <c r="D11" s="4">
        <f t="shared" si="2"/>
        <v>2.7524197133964914</v>
      </c>
      <c r="E11" s="4">
        <f t="shared" si="3"/>
        <v>1.5706395519038232</v>
      </c>
      <c r="G11" s="4">
        <f t="shared" si="1"/>
        <v>1.0338229081239594</v>
      </c>
    </row>
    <row r="12" spans="1:7" x14ac:dyDescent="0.2">
      <c r="A12" s="4">
        <f>IF('True_Odds_Calculator_2-way'!A13="","",'True_Odds_Calculator_2-way'!A13)</f>
        <v>2.33</v>
      </c>
      <c r="B12" s="4">
        <f>IF('True_Odds_Calculator_2-way'!B13="","",'True_Odds_Calculator_2-way'!B13)</f>
        <v>1.62</v>
      </c>
      <c r="C12" s="4">
        <f t="shared" si="0"/>
        <v>4.6468499973506994E-2</v>
      </c>
      <c r="D12" s="4">
        <f t="shared" si="2"/>
        <v>2.4633557397376489</v>
      </c>
      <c r="E12" s="4">
        <f t="shared" si="3"/>
        <v>1.6833608348570663</v>
      </c>
      <c r="G12" s="4">
        <f t="shared" si="1"/>
        <v>1.046468499973507</v>
      </c>
    </row>
    <row r="13" spans="1:7" x14ac:dyDescent="0.2">
      <c r="A13" s="4">
        <f>IF('True_Odds_Calculator_2-way'!A14="","",'True_Odds_Calculator_2-way'!A14)</f>
        <v>1.95</v>
      </c>
      <c r="B13" s="4">
        <f>IF('True_Odds_Calculator_2-way'!B14="","",'True_Odds_Calculator_2-way'!B14)</f>
        <v>1.87</v>
      </c>
      <c r="C13" s="4">
        <f t="shared" si="0"/>
        <v>4.7579871109282745E-2</v>
      </c>
      <c r="D13" s="4">
        <f t="shared" si="2"/>
        <v>2.0448619094350202</v>
      </c>
      <c r="E13" s="4">
        <f t="shared" si="3"/>
        <v>1.9570642694217093</v>
      </c>
      <c r="G13" s="4">
        <f t="shared" si="1"/>
        <v>1.0475798711092827</v>
      </c>
    </row>
    <row r="14" spans="1:7" x14ac:dyDescent="0.2">
      <c r="A14" s="4">
        <f>IF('True_Odds_Calculator_2-way'!A15="","",'True_Odds_Calculator_2-way'!A15)</f>
        <v>2.25</v>
      </c>
      <c r="B14" s="4">
        <f>IF('True_Odds_Calculator_2-way'!B15="","",'True_Odds_Calculator_2-way'!B15)</f>
        <v>1.71</v>
      </c>
      <c r="C14" s="4">
        <f t="shared" si="0"/>
        <v>2.9239766081871288E-2</v>
      </c>
      <c r="D14" s="4">
        <f t="shared" si="2"/>
        <v>2.3265306122448979</v>
      </c>
      <c r="E14" s="4">
        <f t="shared" si="3"/>
        <v>1.7538461538461536</v>
      </c>
      <c r="G14" s="4">
        <f t="shared" si="1"/>
        <v>1.0292397660818713</v>
      </c>
    </row>
    <row r="15" spans="1:7" x14ac:dyDescent="0.2">
      <c r="A15" s="4">
        <f>IF('True_Odds_Calculator_2-way'!A16="","",'True_Odds_Calculator_2-way'!A16)</f>
        <v>2.02</v>
      </c>
      <c r="B15" s="4">
        <f>IF('True_Odds_Calculator_2-way'!B16="","",'True_Odds_Calculator_2-way'!B16)</f>
        <v>1.87</v>
      </c>
      <c r="C15" s="4">
        <f t="shared" si="0"/>
        <v>2.9808863239265015E-2</v>
      </c>
      <c r="D15" s="4">
        <f t="shared" si="2"/>
        <v>2.082703865027292</v>
      </c>
      <c r="E15" s="4">
        <f t="shared" si="3"/>
        <v>1.9236135865967305</v>
      </c>
      <c r="G15" s="4">
        <f t="shared" si="1"/>
        <v>1.029808863239265</v>
      </c>
    </row>
    <row r="16" spans="1:7" x14ac:dyDescent="0.2">
      <c r="A16" s="4">
        <f>IF('True_Odds_Calculator_2-way'!A17="","",'True_Odds_Calculator_2-way'!A17)</f>
        <v>1.82</v>
      </c>
      <c r="B16" s="4">
        <f>IF('True_Odds_Calculator_2-way'!B17="","",'True_Odds_Calculator_2-way'!B17)</f>
        <v>2.0699999999999998</v>
      </c>
      <c r="C16" s="4">
        <f t="shared" si="0"/>
        <v>3.2542336890162948E-2</v>
      </c>
      <c r="D16" s="4">
        <f t="shared" si="2"/>
        <v>1.8755413949320454</v>
      </c>
      <c r="E16" s="4">
        <f t="shared" si="3"/>
        <v>2.1421504520384373</v>
      </c>
      <c r="G16" s="4">
        <f t="shared" si="1"/>
        <v>1.0325423368901629</v>
      </c>
    </row>
    <row r="17" spans="1:7" x14ac:dyDescent="0.2">
      <c r="A17" s="4">
        <f>IF('True_Odds_Calculator_2-way'!A18="","",'True_Odds_Calculator_2-way'!A18)</f>
        <v>1.81</v>
      </c>
      <c r="B17" s="4">
        <f>IF('True_Odds_Calculator_2-way'!B18="","",'True_Odds_Calculator_2-way'!B18)</f>
        <v>2.08</v>
      </c>
      <c r="C17" s="4">
        <f t="shared" si="0"/>
        <v>3.3255418614534626E-2</v>
      </c>
      <c r="D17" s="4">
        <f t="shared" si="2"/>
        <v>1.8661643699811639</v>
      </c>
      <c r="E17" s="4">
        <f t="shared" si="3"/>
        <v>2.1545152798443401</v>
      </c>
      <c r="G17" s="4">
        <f t="shared" si="1"/>
        <v>1.0332554186145346</v>
      </c>
    </row>
    <row r="18" spans="1:7" x14ac:dyDescent="0.2">
      <c r="A18" s="4">
        <f>IF('True_Odds_Calculator_2-way'!A19="","",'True_Odds_Calculator_2-way'!A19)</f>
        <v>1.59</v>
      </c>
      <c r="B18" s="4">
        <f>IF('True_Odds_Calculator_2-way'!B19="","",'True_Odds_Calculator_2-way'!B19)</f>
        <v>2.39</v>
      </c>
      <c r="C18" s="4">
        <f t="shared" si="0"/>
        <v>4.7340859451066919E-2</v>
      </c>
      <c r="D18" s="4">
        <f t="shared" si="2"/>
        <v>1.6521814743157757</v>
      </c>
      <c r="E18" s="4">
        <f t="shared" si="3"/>
        <v>2.533315556148128</v>
      </c>
      <c r="G18" s="4">
        <f t="shared" si="1"/>
        <v>1.0473408594510669</v>
      </c>
    </row>
    <row r="19" spans="1:7" x14ac:dyDescent="0.2">
      <c r="A19" s="4">
        <f>IF('True_Odds_Calculator_2-way'!A20="","",'True_Odds_Calculator_2-way'!A20)</f>
        <v>1.84</v>
      </c>
      <c r="B19" s="4">
        <f>IF('True_Odds_Calculator_2-way'!B20="","",'True_Odds_Calculator_2-way'!B20)</f>
        <v>2</v>
      </c>
      <c r="C19" s="4">
        <f t="shared" si="0"/>
        <v>4.3478260869565188E-2</v>
      </c>
      <c r="D19" s="4">
        <f t="shared" si="2"/>
        <v>1.9166666666666665</v>
      </c>
      <c r="E19" s="4">
        <f t="shared" si="3"/>
        <v>2.0909090909090908</v>
      </c>
      <c r="G19" s="4">
        <f t="shared" si="1"/>
        <v>1.0434782608695652</v>
      </c>
    </row>
    <row r="20" spans="1:7" x14ac:dyDescent="0.2">
      <c r="A20" s="4">
        <f>IF('True_Odds_Calculator_2-way'!A21="","",'True_Odds_Calculator_2-way'!A21)</f>
        <v>1.91</v>
      </c>
      <c r="B20" s="4">
        <f>IF('True_Odds_Calculator_2-way'!B21="","",'True_Odds_Calculator_2-way'!B21)</f>
        <v>1.93</v>
      </c>
      <c r="C20" s="4">
        <f t="shared" si="0"/>
        <v>4.1694924449990456E-2</v>
      </c>
      <c r="D20" s="4">
        <f t="shared" si="2"/>
        <v>1.9892075654965866</v>
      </c>
      <c r="E20" s="4">
        <f t="shared" si="3"/>
        <v>2.0109101819272834</v>
      </c>
      <c r="G20" s="4">
        <f t="shared" si="1"/>
        <v>1.0416949244499905</v>
      </c>
    </row>
    <row r="21" spans="1:7" x14ac:dyDescent="0.2">
      <c r="A21" s="4">
        <f>IF('True_Odds_Calculator_2-way'!A22="","",'True_Odds_Calculator_2-way'!A22)</f>
        <v>1.63</v>
      </c>
      <c r="B21" s="4">
        <f>IF('True_Odds_Calculator_2-way'!B22="","",'True_Odds_Calculator_2-way'!B22)</f>
        <v>2.2999999999999998</v>
      </c>
      <c r="C21" s="4">
        <f t="shared" si="0"/>
        <v>4.8279541210989763E-2</v>
      </c>
      <c r="D21" s="4">
        <f t="shared" si="2"/>
        <v>1.6967639737497173</v>
      </c>
      <c r="E21" s="4">
        <f t="shared" si="3"/>
        <v>2.4352062357908415</v>
      </c>
      <c r="G21" s="4">
        <f t="shared" si="1"/>
        <v>1.0482795412109898</v>
      </c>
    </row>
    <row r="22" spans="1:7" x14ac:dyDescent="0.2">
      <c r="A22" s="4">
        <f>IF('True_Odds_Calculator_2-way'!A23="","",'True_Odds_Calculator_2-way'!A23)</f>
        <v>1.81</v>
      </c>
      <c r="B22" s="4">
        <f>IF('True_Odds_Calculator_2-way'!B23="","",'True_Odds_Calculator_2-way'!B23)</f>
        <v>2.1</v>
      </c>
      <c r="C22" s="4">
        <f t="shared" si="0"/>
        <v>2.8676664035780064E-2</v>
      </c>
      <c r="D22" s="4">
        <f t="shared" si="2"/>
        <v>1.858225372769494</v>
      </c>
      <c r="E22" s="4">
        <f t="shared" si="3"/>
        <v>2.1651951011107946</v>
      </c>
      <c r="G22" s="4">
        <f t="shared" si="1"/>
        <v>1.0286766640357801</v>
      </c>
    </row>
    <row r="23" spans="1:7" x14ac:dyDescent="0.2">
      <c r="A23" s="4">
        <f>IF('True_Odds_Calculator_2-way'!A24="","",'True_Odds_Calculator_2-way'!A24)</f>
        <v>1.56</v>
      </c>
      <c r="B23" s="4">
        <f>IF('True_Odds_Calculator_2-way'!B24="","",'True_Odds_Calculator_2-way'!B24)</f>
        <v>2.57</v>
      </c>
      <c r="C23" s="4">
        <f t="shared" si="0"/>
        <v>3.0130699391399673E-2</v>
      </c>
      <c r="D23" s="4">
        <f t="shared" si="2"/>
        <v>1.597545425565827</v>
      </c>
      <c r="E23" s="4">
        <f t="shared" si="3"/>
        <v>2.6735129367831414</v>
      </c>
      <c r="G23" s="4">
        <f t="shared" si="1"/>
        <v>1.0301306993913997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2.12</v>
      </c>
      <c r="C24" s="4">
        <f t="shared" si="0"/>
        <v>3.0357331084642114E-2</v>
      </c>
      <c r="D24" s="4">
        <f t="shared" si="2"/>
        <v>1.8399922420480992</v>
      </c>
      <c r="E24" s="4">
        <f t="shared" si="3"/>
        <v>2.1904871854075272</v>
      </c>
      <c r="G24" s="4">
        <f t="shared" si="1"/>
        <v>1.0303573310846421</v>
      </c>
    </row>
    <row r="25" spans="1:7" x14ac:dyDescent="0.2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2.982584211075201E-2</v>
      </c>
      <c r="D25" s="4">
        <f t="shared" si="2"/>
        <v>1.7652798232695142</v>
      </c>
      <c r="E25" s="4">
        <f t="shared" si="3"/>
        <v>2.3067115708443593</v>
      </c>
      <c r="G25" s="4">
        <f t="shared" si="1"/>
        <v>1.029825842110752</v>
      </c>
    </row>
    <row r="26" spans="1:7" x14ac:dyDescent="0.2">
      <c r="A26" s="4">
        <f>IF('True_Odds_Calculator_2-way'!A27="","",'True_Odds_Calculator_2-way'!A27)</f>
        <v>2.2400000000000002</v>
      </c>
      <c r="B26" s="4">
        <f>IF('True_Odds_Calculator_2-way'!B27="","",'True_Odds_Calculator_2-way'!B27)</f>
        <v>1.71</v>
      </c>
      <c r="C26" s="4">
        <f t="shared" si="0"/>
        <v>3.1223893065998265E-2</v>
      </c>
      <c r="D26" s="4">
        <f t="shared" si="2"/>
        <v>2.3211731911283482</v>
      </c>
      <c r="E26" s="4">
        <f t="shared" si="3"/>
        <v>1.7569030364186771</v>
      </c>
      <c r="G26" s="4">
        <f t="shared" si="1"/>
        <v>1.0312238930659983</v>
      </c>
    </row>
    <row r="27" spans="1:7" x14ac:dyDescent="0.2">
      <c r="A27" s="4">
        <f>IF('True_Odds_Calculator_2-way'!A28="","",'True_Odds_Calculator_2-way'!A28)</f>
        <v>1.36</v>
      </c>
      <c r="B27" s="4">
        <f>IF('True_Odds_Calculator_2-way'!B28="","",'True_Odds_Calculator_2-way'!B28)</f>
        <v>3.36</v>
      </c>
      <c r="C27" s="4">
        <f t="shared" si="0"/>
        <v>3.2913165266106326E-2</v>
      </c>
      <c r="D27" s="4">
        <f t="shared" si="2"/>
        <v>1.3911349245007305</v>
      </c>
      <c r="E27" s="4">
        <f t="shared" si="3"/>
        <v>3.5566625155666243</v>
      </c>
      <c r="G27" s="4">
        <f t="shared" si="1"/>
        <v>1.0329131652661063</v>
      </c>
    </row>
    <row r="28" spans="1:7" x14ac:dyDescent="0.2">
      <c r="A28" s="4">
        <f>IF('True_Odds_Calculator_2-way'!A29="","",'True_Odds_Calculator_2-way'!A29)</f>
        <v>1.95</v>
      </c>
      <c r="B28" s="4">
        <f>IF('True_Odds_Calculator_2-way'!B29="","",'True_Odds_Calculator_2-way'!B29)</f>
        <v>1.93</v>
      </c>
      <c r="C28" s="4">
        <f t="shared" si="0"/>
        <v>3.0955227846419575E-2</v>
      </c>
      <c r="D28" s="4">
        <f t="shared" si="2"/>
        <v>2.0106851876586083</v>
      </c>
      <c r="E28" s="4">
        <f t="shared" si="3"/>
        <v>1.9894277785119598</v>
      </c>
      <c r="G28" s="4">
        <f t="shared" si="1"/>
        <v>1.0309552278464196</v>
      </c>
    </row>
    <row r="29" spans="1:7" x14ac:dyDescent="0.2">
      <c r="A29" s="4">
        <f>IF('True_Odds_Calculator_2-way'!A30="","",'True_Odds_Calculator_2-way'!A30)</f>
        <v>1.73</v>
      </c>
      <c r="B29" s="4">
        <f>IF('True_Odds_Calculator_2-way'!B30="","",'True_Odds_Calculator_2-way'!B30)</f>
        <v>2.2000000000000002</v>
      </c>
      <c r="C29" s="4">
        <f t="shared" si="0"/>
        <v>3.2580136626379375E-2</v>
      </c>
      <c r="D29" s="4">
        <f t="shared" si="2"/>
        <v>1.7801683816651075</v>
      </c>
      <c r="E29" s="4">
        <f t="shared" si="3"/>
        <v>2.2817745803357314</v>
      </c>
      <c r="G29" s="4">
        <f t="shared" si="1"/>
        <v>1.0325801366263794</v>
      </c>
    </row>
    <row r="30" spans="1:7" x14ac:dyDescent="0.2">
      <c r="A30" s="4">
        <f>IF('True_Odds_Calculator_2-way'!A31="","",'True_Odds_Calculator_2-way'!A31)</f>
        <v>1.74</v>
      </c>
      <c r="B30" s="4">
        <f>IF('True_Odds_Calculator_2-way'!B31="","",'True_Odds_Calculator_2-way'!B31)</f>
        <v>2.19</v>
      </c>
      <c r="C30" s="4">
        <f t="shared" si="0"/>
        <v>3.1333648244370904E-2</v>
      </c>
      <c r="D30" s="4">
        <f t="shared" si="2"/>
        <v>1.7887621461765948</v>
      </c>
      <c r="E30" s="4">
        <f t="shared" si="3"/>
        <v>2.2678093197643276</v>
      </c>
      <c r="G30" s="4">
        <f t="shared" si="1"/>
        <v>1.0313336482443709</v>
      </c>
    </row>
    <row r="31" spans="1:7" x14ac:dyDescent="0.2">
      <c r="A31" s="4">
        <f>IF('True_Odds_Calculator_2-way'!A32="","",'True_Odds_Calculator_2-way'!A32)</f>
        <v>1.88</v>
      </c>
      <c r="B31" s="4">
        <f>IF('True_Odds_Calculator_2-way'!B32="","",'True_Odds_Calculator_2-way'!B32)</f>
        <v>2.0099999999999998</v>
      </c>
      <c r="C31" s="4">
        <f t="shared" si="0"/>
        <v>2.9427331427966497E-2</v>
      </c>
      <c r="D31" s="4">
        <f t="shared" si="2"/>
        <v>1.9334834220221038</v>
      </c>
      <c r="E31" s="4">
        <f t="shared" si="3"/>
        <v>2.0712563034422273</v>
      </c>
      <c r="G31" s="4">
        <f t="shared" si="1"/>
        <v>1.0294273314279665</v>
      </c>
    </row>
    <row r="32" spans="1:7" x14ac:dyDescent="0.2">
      <c r="A32" s="4">
        <f>IF('True_Odds_Calculator_2-way'!A33="","",'True_Odds_Calculator_2-way'!A33)</f>
        <v>1.63</v>
      </c>
      <c r="B32" s="4">
        <f>IF('True_Odds_Calculator_2-way'!B33="","",'True_Odds_Calculator_2-way'!B33)</f>
        <v>2.41</v>
      </c>
      <c r="C32" s="4">
        <f t="shared" si="0"/>
        <v>2.8434691851436877E-2</v>
      </c>
      <c r="D32" s="4">
        <f t="shared" si="2"/>
        <v>1.6686702206741284</v>
      </c>
      <c r="E32" s="4">
        <f t="shared" si="3"/>
        <v>2.4955055109106499</v>
      </c>
      <c r="G32" s="4">
        <f t="shared" si="1"/>
        <v>1.0284346918514369</v>
      </c>
    </row>
    <row r="33" spans="1:7" x14ac:dyDescent="0.2">
      <c r="A33" s="4">
        <f>IF('True_Odds_Calculator_2-way'!A34="","",'True_Odds_Calculator_2-way'!A34)</f>
        <v>2.38</v>
      </c>
      <c r="B33" s="4">
        <f>IF('True_Odds_Calculator_2-way'!B34="","",'True_Odds_Calculator_2-way'!B34)</f>
        <v>1.65</v>
      </c>
      <c r="C33" s="4">
        <f t="shared" si="0"/>
        <v>2.6228673287496784E-2</v>
      </c>
      <c r="D33" s="4">
        <f t="shared" si="2"/>
        <v>2.4566781357522673</v>
      </c>
      <c r="E33" s="4">
        <f t="shared" si="3"/>
        <v>1.686493450719347</v>
      </c>
      <c r="G33" s="4">
        <f t="shared" si="1"/>
        <v>1.0262286732874968</v>
      </c>
    </row>
    <row r="34" spans="1:7" x14ac:dyDescent="0.2">
      <c r="A34" s="4">
        <f>IF('True_Odds_Calculator_2-way'!A35="","",'True_Odds_Calculator_2-way'!A35)</f>
        <v>2.23</v>
      </c>
      <c r="B34" s="4">
        <f>IF('True_Odds_Calculator_2-way'!B35="","",'True_Odds_Calculator_2-way'!B35)</f>
        <v>1.72</v>
      </c>
      <c r="C34" s="4">
        <f t="shared" si="0"/>
        <v>2.982584211075201E-2</v>
      </c>
      <c r="D34" s="4">
        <f t="shared" si="2"/>
        <v>2.3067115708443593</v>
      </c>
      <c r="E34" s="4">
        <f t="shared" si="3"/>
        <v>1.7652798232695142</v>
      </c>
      <c r="G34" s="4">
        <f t="shared" si="1"/>
        <v>1.029825842110752</v>
      </c>
    </row>
    <row r="35" spans="1:7" x14ac:dyDescent="0.2">
      <c r="A35" s="4">
        <f>IF('True_Odds_Calculator_2-way'!A36="","",'True_Odds_Calculator_2-way'!A36)</f>
        <v>2.4</v>
      </c>
      <c r="B35" s="4">
        <f>IF('True_Odds_Calculator_2-way'!B36="","",'True_Odds_Calculator_2-way'!B36)</f>
        <v>1.63</v>
      </c>
      <c r="C35" s="4">
        <f t="shared" si="0"/>
        <v>3.0163599182004175E-2</v>
      </c>
      <c r="D35" s="4">
        <f t="shared" si="2"/>
        <v>2.49013367281986</v>
      </c>
      <c r="E35" s="4">
        <f t="shared" si="3"/>
        <v>1.6710807347287484</v>
      </c>
      <c r="G35" s="4">
        <f t="shared" si="1"/>
        <v>1.0301635991820042</v>
      </c>
    </row>
    <row r="36" spans="1:7" x14ac:dyDescent="0.2">
      <c r="A36" s="4">
        <f>IF('True_Odds_Calculator_2-way'!A37="","",'True_Odds_Calculator_2-way'!A37)</f>
        <v>1.67</v>
      </c>
      <c r="B36" s="4">
        <f>IF('True_Odds_Calculator_2-way'!B37="","",'True_Odds_Calculator_2-way'!B37)</f>
        <v>2.3199999999999998</v>
      </c>
      <c r="C36" s="4">
        <f t="shared" si="0"/>
        <v>2.9836877968201669E-2</v>
      </c>
      <c r="D36" s="4">
        <f t="shared" si="2"/>
        <v>1.7126690831933518</v>
      </c>
      <c r="E36" s="4">
        <f t="shared" si="3"/>
        <v>2.4031757846421042</v>
      </c>
      <c r="G36" s="4">
        <f t="shared" si="1"/>
        <v>1.0298368779682017</v>
      </c>
    </row>
    <row r="37" spans="1:7" x14ac:dyDescent="0.2">
      <c r="A37" s="4">
        <f>IF('True_Odds_Calculator_2-way'!A38="","",'True_Odds_Calculator_2-way'!A38)</f>
        <v>1.56</v>
      </c>
      <c r="B37" s="4">
        <f>IF('True_Odds_Calculator_2-way'!B38="","",'True_Odds_Calculator_2-way'!B38)</f>
        <v>2.5499999999999998</v>
      </c>
      <c r="C37" s="4">
        <f t="shared" si="0"/>
        <v>3.3182503770738947E-2</v>
      </c>
      <c r="D37" s="4">
        <f t="shared" si="2"/>
        <v>1.6014492753623186</v>
      </c>
      <c r="E37" s="4">
        <f t="shared" si="3"/>
        <v>2.6626506024096379</v>
      </c>
      <c r="G37" s="4">
        <f t="shared" si="1"/>
        <v>1.0331825037707389</v>
      </c>
    </row>
    <row r="38" spans="1:7" x14ac:dyDescent="0.2">
      <c r="A38" s="4">
        <f>IF('True_Odds_Calculator_2-way'!A39="","",'True_Odds_Calculator_2-way'!A39)</f>
        <v>2.19</v>
      </c>
      <c r="B38" s="4">
        <f>IF('True_Odds_Calculator_2-way'!B39="","",'True_Odds_Calculator_2-way'!B39)</f>
        <v>1.74</v>
      </c>
      <c r="C38" s="4">
        <f t="shared" si="0"/>
        <v>3.1333648244370904E-2</v>
      </c>
      <c r="D38" s="4">
        <f t="shared" si="2"/>
        <v>2.2678093197643276</v>
      </c>
      <c r="E38" s="4">
        <f t="shared" si="3"/>
        <v>1.7887621461765948</v>
      </c>
      <c r="G38" s="4">
        <f t="shared" si="1"/>
        <v>1.0313336482443709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1.73</v>
      </c>
      <c r="C39" s="4">
        <f t="shared" si="0"/>
        <v>3.2580136626379375E-2</v>
      </c>
      <c r="D39" s="4">
        <f t="shared" si="2"/>
        <v>2.2817745803357314</v>
      </c>
      <c r="E39" s="4">
        <f t="shared" si="3"/>
        <v>1.7801683816651075</v>
      </c>
      <c r="G39" s="4">
        <f t="shared" si="1"/>
        <v>1.0325801366263794</v>
      </c>
    </row>
    <row r="40" spans="1:7" x14ac:dyDescent="0.2">
      <c r="A40" s="4">
        <f>IF('True_Odds_Calculator_2-way'!A41="","",'True_Odds_Calculator_2-way'!A41)</f>
        <v>2.2000000000000002</v>
      </c>
      <c r="B40" s="4">
        <f>IF('True_Odds_Calculator_2-way'!B41="","",'True_Odds_Calculator_2-way'!B41)</f>
        <v>1.73</v>
      </c>
      <c r="C40" s="4">
        <f t="shared" si="0"/>
        <v>3.2580136626379375E-2</v>
      </c>
      <c r="D40" s="4">
        <f t="shared" si="2"/>
        <v>2.2817745803357314</v>
      </c>
      <c r="E40" s="4">
        <f t="shared" si="3"/>
        <v>1.7801683816651075</v>
      </c>
      <c r="G40" s="4">
        <f t="shared" si="1"/>
        <v>1.0325801366263794</v>
      </c>
    </row>
    <row r="41" spans="1:7" x14ac:dyDescent="0.2">
      <c r="A41" s="4">
        <f>IF('True_Odds_Calculator_2-way'!A42="","",'True_Odds_Calculator_2-way'!A42)</f>
        <v>1.93</v>
      </c>
      <c r="B41" s="4">
        <f>IF('True_Odds_Calculator_2-way'!B42="","",'True_Odds_Calculator_2-way'!B42)</f>
        <v>1.96</v>
      </c>
      <c r="C41" s="4">
        <f t="shared" si="0"/>
        <v>2.8338796658559762E-2</v>
      </c>
      <c r="D41" s="4">
        <f t="shared" si="2"/>
        <v>1.9842635333613092</v>
      </c>
      <c r="E41" s="4">
        <f t="shared" si="3"/>
        <v>2.0159880622468553</v>
      </c>
      <c r="G41" s="4">
        <f t="shared" si="1"/>
        <v>1.0283387966585598</v>
      </c>
    </row>
    <row r="42" spans="1:7" x14ac:dyDescent="0.2">
      <c r="A42" s="4">
        <f>IF('True_Odds_Calculator_2-way'!A43="","",'True_Odds_Calculator_2-way'!A43)</f>
        <v>1.94</v>
      </c>
      <c r="B42" s="4">
        <f>IF('True_Odds_Calculator_2-way'!B43="","",'True_Odds_Calculator_2-way'!B43)</f>
        <v>1.94</v>
      </c>
      <c r="C42" s="4">
        <f t="shared" si="0"/>
        <v>3.0927835051546504E-2</v>
      </c>
      <c r="D42" s="4">
        <f t="shared" si="2"/>
        <v>2.0000000000000004</v>
      </c>
      <c r="E42" s="4">
        <f t="shared" si="3"/>
        <v>2.0000000000000004</v>
      </c>
      <c r="G42" s="4">
        <f t="shared" si="1"/>
        <v>1.0309278350515465</v>
      </c>
    </row>
    <row r="43" spans="1:7" x14ac:dyDescent="0.2">
      <c r="A43" s="4">
        <f>IF('True_Odds_Calculator_2-way'!A44="","",'True_Odds_Calculator_2-way'!A44)</f>
        <v>1.8</v>
      </c>
      <c r="B43" s="4">
        <f>IF('True_Odds_Calculator_2-way'!B44="","",'True_Odds_Calculator_2-way'!B44)</f>
        <v>2.09</v>
      </c>
      <c r="C43" s="4">
        <f t="shared" si="0"/>
        <v>3.4024455077086735E-2</v>
      </c>
      <c r="D43" s="4">
        <f t="shared" si="2"/>
        <v>1.8568608094768018</v>
      </c>
      <c r="E43" s="4">
        <f t="shared" si="3"/>
        <v>2.1670506912442398</v>
      </c>
      <c r="G43" s="4">
        <f t="shared" si="1"/>
        <v>1.0340244550770867</v>
      </c>
    </row>
    <row r="44" spans="1:7" x14ac:dyDescent="0.2">
      <c r="A44" s="4">
        <f>IF('True_Odds_Calculator_2-way'!A45="","",'True_Odds_Calculator_2-way'!A45)</f>
        <v>2.2599999999999998</v>
      </c>
      <c r="B44" s="4">
        <f>IF('True_Odds_Calculator_2-way'!B45="","",'True_Odds_Calculator_2-way'!B45)</f>
        <v>1.69</v>
      </c>
      <c r="C44" s="4">
        <f t="shared" si="0"/>
        <v>3.4193852437555794E-2</v>
      </c>
      <c r="D44" s="4">
        <f t="shared" si="2"/>
        <v>2.3508340001231001</v>
      </c>
      <c r="E44" s="4">
        <f t="shared" si="3"/>
        <v>1.740283410033262</v>
      </c>
      <c r="G44" s="4">
        <f t="shared" si="1"/>
        <v>1.0341938524375558</v>
      </c>
    </row>
    <row r="45" spans="1:7" x14ac:dyDescent="0.2">
      <c r="A45" s="4">
        <f>IF('True_Odds_Calculator_2-way'!A46="","",'True_Odds_Calculator_2-way'!A46)</f>
        <v>2.46</v>
      </c>
      <c r="B45" s="4">
        <f>IF('True_Odds_Calculator_2-way'!B46="","",'True_Odds_Calculator_2-way'!B46)</f>
        <v>1.6</v>
      </c>
      <c r="C45" s="4">
        <f t="shared" si="0"/>
        <v>3.1504065040650397E-2</v>
      </c>
      <c r="D45" s="4">
        <f t="shared" si="2"/>
        <v>2.5591677503250976</v>
      </c>
      <c r="E45" s="4">
        <f t="shared" si="3"/>
        <v>1.6413678065054211</v>
      </c>
      <c r="G45" s="4">
        <f t="shared" si="1"/>
        <v>1.0315040650406504</v>
      </c>
    </row>
    <row r="46" spans="1:7" x14ac:dyDescent="0.2">
      <c r="A46" s="4">
        <f>IF('True_Odds_Calculator_2-way'!A47="","",'True_Odds_Calculator_2-way'!A47)</f>
        <v>2.33</v>
      </c>
      <c r="B46" s="4">
        <f>IF('True_Odds_Calculator_2-way'!B47="","",'True_Odds_Calculator_2-way'!B47)</f>
        <v>1.65</v>
      </c>
      <c r="C46" s="4">
        <f t="shared" si="0"/>
        <v>3.5245155416829377E-2</v>
      </c>
      <c r="D46" s="4">
        <f t="shared" si="2"/>
        <v>2.4297677358192451</v>
      </c>
      <c r="E46" s="4">
        <f t="shared" si="3"/>
        <v>1.6994142999226434</v>
      </c>
      <c r="G46" s="4">
        <f t="shared" si="1"/>
        <v>1.0352451554168294</v>
      </c>
    </row>
    <row r="47" spans="1:7" x14ac:dyDescent="0.2">
      <c r="A47" s="4">
        <f>IF('True_Odds_Calculator_2-way'!A48="","",'True_Odds_Calculator_2-way'!A48)</f>
        <v>1.88</v>
      </c>
      <c r="B47" s="4">
        <f>IF('True_Odds_Calculator_2-way'!B48="","",'True_Odds_Calculator_2-way'!B48)</f>
        <v>2.0099999999999998</v>
      </c>
      <c r="C47" s="4">
        <f t="shared" si="0"/>
        <v>2.9427331427966497E-2</v>
      </c>
      <c r="D47" s="4">
        <f t="shared" si="2"/>
        <v>1.9334834220221038</v>
      </c>
      <c r="E47" s="4">
        <f t="shared" si="3"/>
        <v>2.0712563034422273</v>
      </c>
      <c r="G47" s="4">
        <f t="shared" si="1"/>
        <v>1.0294273314279665</v>
      </c>
    </row>
    <row r="48" spans="1:7" x14ac:dyDescent="0.2">
      <c r="A48" s="4">
        <f>IF('True_Odds_Calculator_2-way'!A49="","",'True_Odds_Calculator_2-way'!A49)</f>
        <v>2.2000000000000002</v>
      </c>
      <c r="B48" s="4">
        <f>IF('True_Odds_Calculator_2-way'!B49="","",'True_Odds_Calculator_2-way'!B49)</f>
        <v>1.73</v>
      </c>
      <c r="C48" s="4">
        <f t="shared" si="0"/>
        <v>3.2580136626379375E-2</v>
      </c>
      <c r="D48" s="4">
        <f t="shared" si="2"/>
        <v>2.2817745803357314</v>
      </c>
      <c r="E48" s="4">
        <f t="shared" si="3"/>
        <v>1.7801683816651075</v>
      </c>
      <c r="G48" s="4">
        <f t="shared" si="1"/>
        <v>1.0325801366263794</v>
      </c>
    </row>
    <row r="49" spans="1:7" x14ac:dyDescent="0.2">
      <c r="A49" s="4">
        <f>IF('True_Odds_Calculator_2-way'!A50="","",'True_Odds_Calculator_2-way'!A50)</f>
        <v>1.89</v>
      </c>
      <c r="B49" s="4">
        <f>IF('True_Odds_Calculator_2-way'!B50="","",'True_Odds_Calculator_2-way'!B50)</f>
        <v>1.94</v>
      </c>
      <c r="C49" s="4">
        <f t="shared" si="0"/>
        <v>4.4564446626302434E-2</v>
      </c>
      <c r="D49" s="4">
        <f t="shared" si="2"/>
        <v>1.9730936877791532</v>
      </c>
      <c r="E49" s="4">
        <f t="shared" si="3"/>
        <v>2.0276502792678208</v>
      </c>
      <c r="G49" s="4">
        <f t="shared" si="1"/>
        <v>1.0445644466263024</v>
      </c>
    </row>
    <row r="50" spans="1:7" x14ac:dyDescent="0.2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4.0540540540540349E-2</v>
      </c>
      <c r="D50" s="4">
        <f t="shared" si="2"/>
        <v>2.0845070422535206</v>
      </c>
      <c r="E50" s="4">
        <f t="shared" si="3"/>
        <v>1.9220779220779218</v>
      </c>
      <c r="G50" s="4">
        <f t="shared" si="1"/>
        <v>1.0405405405405403</v>
      </c>
    </row>
    <row r="51" spans="1:7" x14ac:dyDescent="0.2">
      <c r="A51" s="4">
        <f>IF('True_Odds_Calculator_2-way'!A52="","",'True_Odds_Calculator_2-way'!A52)</f>
        <v>2.29</v>
      </c>
      <c r="B51" s="4">
        <f>IF('True_Odds_Calculator_2-way'!B52="","",'True_Odds_Calculator_2-way'!B52)</f>
        <v>1.64</v>
      </c>
      <c r="C51" s="4">
        <f t="shared" si="0"/>
        <v>4.6437320268399196E-2</v>
      </c>
      <c r="D51" s="4">
        <f t="shared" si="2"/>
        <v>2.4185986604842866</v>
      </c>
      <c r="E51" s="4">
        <f t="shared" si="3"/>
        <v>1.7049210096241147</v>
      </c>
      <c r="G51" s="4">
        <f t="shared" si="1"/>
        <v>1.0464373202683992</v>
      </c>
    </row>
    <row r="52" spans="1:7" x14ac:dyDescent="0.2">
      <c r="A52" s="4">
        <f>IF('True_Odds_Calculator_2-way'!A53="","",'True_Odds_Calculator_2-way'!A53)</f>
        <v>1.81</v>
      </c>
      <c r="B52" s="4">
        <f>IF('True_Odds_Calculator_2-way'!B53="","",'True_Odds_Calculator_2-way'!B53)</f>
        <v>2.02</v>
      </c>
      <c r="C52" s="4">
        <f t="shared" si="0"/>
        <v>4.7535692795798834E-2</v>
      </c>
      <c r="D52" s="4">
        <f t="shared" si="2"/>
        <v>1.8913661993688893</v>
      </c>
      <c r="E52" s="4">
        <f t="shared" si="3"/>
        <v>2.1218733677673955</v>
      </c>
      <c r="G52" s="4">
        <f t="shared" si="1"/>
        <v>1.0475356927957988</v>
      </c>
    </row>
    <row r="53" spans="1:7" x14ac:dyDescent="0.2">
      <c r="A53" s="4">
        <f>IF('True_Odds_Calculator_2-way'!A54="","",'True_Odds_Calculator_2-way'!A54)</f>
        <v>2.11</v>
      </c>
      <c r="B53" s="4">
        <f>IF('True_Odds_Calculator_2-way'!B54="","",'True_Odds_Calculator_2-way'!B54)</f>
        <v>1.75</v>
      </c>
      <c r="C53" s="4">
        <f t="shared" si="0"/>
        <v>4.5362220717670931E-2</v>
      </c>
      <c r="D53" s="4">
        <f t="shared" si="2"/>
        <v>2.2160540135033755</v>
      </c>
      <c r="E53" s="4">
        <f t="shared" si="3"/>
        <v>1.8223318938926589</v>
      </c>
      <c r="G53" s="4">
        <f t="shared" si="1"/>
        <v>1.0453622207176709</v>
      </c>
    </row>
    <row r="54" spans="1:7" x14ac:dyDescent="0.2">
      <c r="A54" s="4">
        <f>IF('True_Odds_Calculator_2-way'!A55="","",'True_Odds_Calculator_2-way'!A55)</f>
        <v>2.0099999999999998</v>
      </c>
      <c r="B54" s="4">
        <f>IF('True_Odds_Calculator_2-way'!B55="","",'True_Odds_Calculator_2-way'!B55)</f>
        <v>1.83</v>
      </c>
      <c r="C54" s="4">
        <f t="shared" si="0"/>
        <v>4.3960525242639381E-2</v>
      </c>
      <c r="D54" s="4">
        <f t="shared" si="2"/>
        <v>2.1029071263184975</v>
      </c>
      <c r="E54" s="4">
        <f t="shared" si="3"/>
        <v>1.9066946582691862</v>
      </c>
      <c r="G54" s="4">
        <f t="shared" si="1"/>
        <v>1.0439605252426394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1.82</v>
      </c>
      <c r="C55" s="4">
        <f t="shared" si="0"/>
        <v>4.450005440104432E-2</v>
      </c>
      <c r="D55" s="4">
        <f t="shared" si="2"/>
        <v>2.1150615579334939</v>
      </c>
      <c r="E55" s="4">
        <f t="shared" si="3"/>
        <v>1.8968114745640281</v>
      </c>
      <c r="G55" s="4">
        <f t="shared" si="1"/>
        <v>1.0445000544010443</v>
      </c>
    </row>
    <row r="56" spans="1:7" x14ac:dyDescent="0.2">
      <c r="A56" s="4">
        <f>IF('True_Odds_Calculator_2-way'!A57="","",'True_Odds_Calculator_2-way'!A57)</f>
        <v>1.75</v>
      </c>
      <c r="B56" s="4">
        <f>IF('True_Odds_Calculator_2-way'!B57="","",'True_Odds_Calculator_2-way'!B57)</f>
        <v>2.1</v>
      </c>
      <c r="C56" s="4">
        <f t="shared" si="0"/>
        <v>4.761904761904745E-2</v>
      </c>
      <c r="D56" s="4">
        <f t="shared" si="2"/>
        <v>1.8260869565217388</v>
      </c>
      <c r="E56" s="4">
        <f t="shared" si="3"/>
        <v>2.2105263157894735</v>
      </c>
      <c r="G56" s="4">
        <f t="shared" si="1"/>
        <v>1.0476190476190474</v>
      </c>
    </row>
    <row r="57" spans="1:7" x14ac:dyDescent="0.2">
      <c r="A57" s="4">
        <f>IF('True_Odds_Calculator_2-way'!A58="","",'True_Odds_Calculator_2-way'!A58)</f>
        <v>2.02</v>
      </c>
      <c r="B57" s="4">
        <f>IF('True_Odds_Calculator_2-way'!B58="","",'True_Odds_Calculator_2-way'!B58)</f>
        <v>1.83</v>
      </c>
      <c r="C57" s="4">
        <f t="shared" si="0"/>
        <v>4.1497592382188975E-2</v>
      </c>
      <c r="D57" s="4">
        <f t="shared" si="2"/>
        <v>2.1083670792220381</v>
      </c>
      <c r="E57" s="4">
        <f t="shared" si="3"/>
        <v>1.9022281685792208</v>
      </c>
      <c r="G57" s="4">
        <f t="shared" si="1"/>
        <v>1.041497592382189</v>
      </c>
    </row>
    <row r="58" spans="1:7" x14ac:dyDescent="0.2">
      <c r="A58" s="4">
        <f>IF('True_Odds_Calculator_2-way'!A59="","",'True_Odds_Calculator_2-way'!A59)</f>
        <v>1.95</v>
      </c>
      <c r="B58" s="4">
        <f>IF('True_Odds_Calculator_2-way'!B59="","",'True_Odds_Calculator_2-way'!B59)</f>
        <v>1.88</v>
      </c>
      <c r="C58" s="4">
        <f t="shared" si="0"/>
        <v>4.4735406437534042E-2</v>
      </c>
      <c r="D58" s="4">
        <f t="shared" si="2"/>
        <v>2.0389321468298109</v>
      </c>
      <c r="E58" s="4">
        <f t="shared" si="3"/>
        <v>1.9625267665952888</v>
      </c>
      <c r="G58" s="4">
        <f t="shared" si="1"/>
        <v>1.044735406437534</v>
      </c>
    </row>
    <row r="59" spans="1:7" x14ac:dyDescent="0.2">
      <c r="A59" s="4">
        <f>IF('True_Odds_Calculator_2-way'!A60="","",'True_Odds_Calculator_2-way'!A60)</f>
        <v>2.2200000000000002</v>
      </c>
      <c r="B59" s="4">
        <f>IF('True_Odds_Calculator_2-way'!B60="","",'True_Odds_Calculator_2-way'!B60)</f>
        <v>1.68</v>
      </c>
      <c r="C59" s="4">
        <f t="shared" si="0"/>
        <v>4.5688545688545634E-2</v>
      </c>
      <c r="D59" s="4">
        <f t="shared" si="2"/>
        <v>2.3386004514672689</v>
      </c>
      <c r="E59" s="4">
        <f t="shared" si="3"/>
        <v>1.7470489038785832</v>
      </c>
      <c r="G59" s="4">
        <f t="shared" si="1"/>
        <v>1.0456885456885456</v>
      </c>
    </row>
    <row r="60" spans="1:7" x14ac:dyDescent="0.2">
      <c r="A60" s="4">
        <f>IF('True_Odds_Calculator_2-way'!A61="","",'True_Odds_Calculator_2-way'!A61)</f>
        <v>2.06</v>
      </c>
      <c r="B60" s="4">
        <f>IF('True_Odds_Calculator_2-way'!B61="","",'True_Odds_Calculator_2-way'!B61)</f>
        <v>1.78</v>
      </c>
      <c r="C60" s="4">
        <f t="shared" si="0"/>
        <v>4.7234646012872306E-2</v>
      </c>
      <c r="D60" s="4">
        <f t="shared" si="2"/>
        <v>2.165347820951931</v>
      </c>
      <c r="E60" s="4">
        <f t="shared" si="3"/>
        <v>1.8581129015911626</v>
      </c>
      <c r="G60" s="4">
        <f t="shared" si="1"/>
        <v>1.0472346460128723</v>
      </c>
    </row>
    <row r="61" spans="1:7" x14ac:dyDescent="0.2">
      <c r="A61" s="4">
        <f>IF('True_Odds_Calculator_2-way'!A62="","",'True_Odds_Calculator_2-way'!A62)</f>
        <v>2.2000000000000002</v>
      </c>
      <c r="B61" s="4">
        <f>IF('True_Odds_Calculator_2-way'!B62="","",'True_Odds_Calculator_2-way'!B62)</f>
        <v>1.68</v>
      </c>
      <c r="C61" s="4">
        <f t="shared" si="0"/>
        <v>4.9783549783549708E-2</v>
      </c>
      <c r="D61" s="4">
        <f t="shared" si="2"/>
        <v>2.327455919395466</v>
      </c>
      <c r="E61" s="4">
        <f t="shared" si="3"/>
        <v>1.7533206831119543</v>
      </c>
      <c r="G61" s="4">
        <f t="shared" si="1"/>
        <v>1.0497835497835497</v>
      </c>
    </row>
    <row r="62" spans="1:7" x14ac:dyDescent="0.2">
      <c r="A62" s="4">
        <f>IF('True_Odds_Calculator_2-way'!A63="","",'True_Odds_Calculator_2-way'!A63)</f>
        <v>2.1800000000000002</v>
      </c>
      <c r="B62" s="4">
        <f>IF('True_Odds_Calculator_2-way'!B63="","",'True_Odds_Calculator_2-way'!B63)</f>
        <v>1.7</v>
      </c>
      <c r="C62" s="4">
        <f t="shared" si="0"/>
        <v>4.6950890447922333E-2</v>
      </c>
      <c r="D62" s="4">
        <f t="shared" si="2"/>
        <v>2.2975821450712961</v>
      </c>
      <c r="E62" s="4">
        <f t="shared" si="3"/>
        <v>1.7706641184902054</v>
      </c>
      <c r="G62" s="4">
        <f t="shared" si="1"/>
        <v>1.0469508904479223</v>
      </c>
    </row>
    <row r="63" spans="1:7" x14ac:dyDescent="0.2">
      <c r="A63" s="4">
        <f>IF('True_Odds_Calculator_2-way'!A64="","",'True_Odds_Calculator_2-way'!A64)</f>
        <v>2.23</v>
      </c>
      <c r="B63" s="4">
        <f>IF('True_Odds_Calculator_2-way'!B64="","",'True_Odds_Calculator_2-way'!B64)</f>
        <v>1.67</v>
      </c>
      <c r="C63" s="4">
        <f t="shared" si="0"/>
        <v>4.7232888483123459E-2</v>
      </c>
      <c r="D63" s="4">
        <f t="shared" si="2"/>
        <v>2.3539711134287793</v>
      </c>
      <c r="E63" s="4">
        <f t="shared" si="3"/>
        <v>1.7385681940197473</v>
      </c>
      <c r="G63" s="4">
        <f t="shared" si="1"/>
        <v>1.0472328884831235</v>
      </c>
    </row>
    <row r="64" spans="1:7" x14ac:dyDescent="0.2">
      <c r="A64" s="4">
        <f>IF('True_Odds_Calculator_2-way'!A65="","",'True_Odds_Calculator_2-way'!A65)</f>
        <v>2.12</v>
      </c>
      <c r="B64" s="4">
        <f>IF('True_Odds_Calculator_2-way'!B65="","",'True_Odds_Calculator_2-way'!B65)</f>
        <v>1.74</v>
      </c>
      <c r="C64" s="4">
        <f t="shared" si="0"/>
        <v>4.6410756885707949E-2</v>
      </c>
      <c r="D64" s="4">
        <f t="shared" si="2"/>
        <v>2.2296905222437133</v>
      </c>
      <c r="E64" s="4">
        <f t="shared" si="3"/>
        <v>1.8132127408572549</v>
      </c>
      <c r="G64" s="4">
        <f t="shared" si="1"/>
        <v>1.0464107568857079</v>
      </c>
    </row>
    <row r="65" spans="1:7" x14ac:dyDescent="0.2">
      <c r="A65" s="4">
        <f>IF('True_Odds_Calculator_2-way'!A66="","",'True_Odds_Calculator_2-way'!A66)</f>
        <v>1.98</v>
      </c>
      <c r="B65" s="4">
        <f>IF('True_Odds_Calculator_2-way'!B66="","",'True_Odds_Calculator_2-way'!B66)</f>
        <v>1.86</v>
      </c>
      <c r="C65" s="4">
        <f t="shared" si="0"/>
        <v>4.2684913652655698E-2</v>
      </c>
      <c r="D65" s="4">
        <f t="shared" si="2"/>
        <v>2.0673627484001349</v>
      </c>
      <c r="E65" s="4">
        <f t="shared" si="3"/>
        <v>1.9368886083938153</v>
      </c>
      <c r="G65" s="4">
        <f t="shared" si="1"/>
        <v>1.0426849136526557</v>
      </c>
    </row>
    <row r="66" spans="1:7" x14ac:dyDescent="0.2">
      <c r="A66" s="4">
        <f>IF('True_Odds_Calculator_2-way'!A67="","",'True_Odds_Calculator_2-way'!A67)</f>
        <v>2.3199999999999998</v>
      </c>
      <c r="B66" s="4">
        <f>IF('True_Odds_Calculator_2-way'!B67="","",'True_Odds_Calculator_2-way'!B67)</f>
        <v>1.63</v>
      </c>
      <c r="C66" s="4">
        <f t="shared" ref="C66:C129" si="4">IF(A66="","",((1/A66)+(1/B66))-1)</f>
        <v>4.4531415273958208E-2</v>
      </c>
      <c r="D66" s="4">
        <f t="shared" si="2"/>
        <v>2.4463708112304308</v>
      </c>
      <c r="E66" s="4">
        <f t="shared" si="3"/>
        <v>1.6913856337776187</v>
      </c>
      <c r="G66" s="4">
        <f t="shared" ref="G66:G129" si="5">IF(A66="","",C66+1)</f>
        <v>1.0445314152739582</v>
      </c>
    </row>
    <row r="67" spans="1:7" x14ac:dyDescent="0.2">
      <c r="A67" s="4">
        <f>IF('True_Odds_Calculator_2-way'!A68="","",'True_Odds_Calculator_2-way'!A68)</f>
        <v>2.29</v>
      </c>
      <c r="B67" s="4">
        <f>IF('True_Odds_Calculator_2-way'!B68="","",'True_Odds_Calculator_2-way'!B68)</f>
        <v>1.64</v>
      </c>
      <c r="C67" s="4">
        <f t="shared" si="4"/>
        <v>4.6437320268399196E-2</v>
      </c>
      <c r="D67" s="4">
        <f t="shared" ref="D67:D130" si="6">IF(A67="","",(2*A67)/(2-($C67*A67)))</f>
        <v>2.4185986604842866</v>
      </c>
      <c r="E67" s="4">
        <f t="shared" ref="E67:E130" si="7">IF(B67="","",(2*B67)/(2-($C67*B67)))</f>
        <v>1.7049210096241147</v>
      </c>
      <c r="G67" s="4">
        <f t="shared" si="5"/>
        <v>1.0464373202683992</v>
      </c>
    </row>
    <row r="68" spans="1:7" x14ac:dyDescent="0.2">
      <c r="A68" s="4">
        <f>IF('True_Odds_Calculator_2-way'!A69="","",'True_Odds_Calculator_2-way'!A69)</f>
        <v>2.29</v>
      </c>
      <c r="B68" s="4">
        <f>IF('True_Odds_Calculator_2-way'!B69="","",'True_Odds_Calculator_2-way'!B69)</f>
        <v>1.64</v>
      </c>
      <c r="C68" s="4">
        <f t="shared" si="4"/>
        <v>4.6437320268399196E-2</v>
      </c>
      <c r="D68" s="4">
        <f t="shared" si="6"/>
        <v>2.4185986604842866</v>
      </c>
      <c r="E68" s="4">
        <f t="shared" si="7"/>
        <v>1.7049210096241147</v>
      </c>
      <c r="G68" s="4">
        <f t="shared" si="5"/>
        <v>1.0464373202683992</v>
      </c>
    </row>
    <row r="69" spans="1:7" x14ac:dyDescent="0.2">
      <c r="A69" s="4">
        <f>IF('True_Odds_Calculator_2-way'!A70="","",'True_Odds_Calculator_2-way'!A70)</f>
        <v>2.16</v>
      </c>
      <c r="B69" s="4">
        <f>IF('True_Odds_Calculator_2-way'!B70="","",'True_Odds_Calculator_2-way'!B70)</f>
        <v>1.71</v>
      </c>
      <c r="C69" s="4">
        <f t="shared" si="4"/>
        <v>4.7758284600389889E-2</v>
      </c>
      <c r="D69" s="4">
        <f t="shared" si="6"/>
        <v>2.2774694783573808</v>
      </c>
      <c r="E69" s="4">
        <f t="shared" si="7"/>
        <v>1.7827975673327543</v>
      </c>
      <c r="G69" s="4">
        <f t="shared" si="5"/>
        <v>1.0477582846003899</v>
      </c>
    </row>
    <row r="70" spans="1:7" x14ac:dyDescent="0.2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1.83</v>
      </c>
      <c r="C70" s="4">
        <f t="shared" si="4"/>
        <v>4.3960525242639381E-2</v>
      </c>
      <c r="D70" s="4">
        <f t="shared" si="6"/>
        <v>2.1029071263184975</v>
      </c>
      <c r="E70" s="4">
        <f t="shared" si="7"/>
        <v>1.9066946582691862</v>
      </c>
      <c r="G70" s="4">
        <f t="shared" si="5"/>
        <v>1.0439605252426394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1.78</v>
      </c>
      <c r="C71" s="4">
        <f t="shared" si="4"/>
        <v>4.7234646012872306E-2</v>
      </c>
      <c r="D71" s="4">
        <f t="shared" si="6"/>
        <v>2.165347820951931</v>
      </c>
      <c r="E71" s="4">
        <f t="shared" si="7"/>
        <v>1.8581129015911626</v>
      </c>
      <c r="G71" s="4">
        <f t="shared" si="5"/>
        <v>1.0472346460128723</v>
      </c>
    </row>
    <row r="72" spans="1:7" x14ac:dyDescent="0.2">
      <c r="A72" s="4">
        <f>IF('True_Odds_Calculator_2-way'!A73="","",'True_Odds_Calculator_2-way'!A73)</f>
        <v>2.34</v>
      </c>
      <c r="B72" s="4">
        <f>IF('True_Odds_Calculator_2-way'!B73="","",'True_Odds_Calculator_2-way'!B73)</f>
        <v>1.61</v>
      </c>
      <c r="C72" s="4">
        <f t="shared" si="4"/>
        <v>4.8468439772787697E-2</v>
      </c>
      <c r="D72" s="4">
        <f t="shared" si="6"/>
        <v>2.4806742608810168</v>
      </c>
      <c r="E72" s="4">
        <f t="shared" si="7"/>
        <v>1.6753679903944503</v>
      </c>
      <c r="G72" s="4">
        <f t="shared" si="5"/>
        <v>1.0484684397727877</v>
      </c>
    </row>
    <row r="73" spans="1:7" x14ac:dyDescent="0.2">
      <c r="A73" s="4">
        <f>IF('True_Odds_Calculator_2-way'!A74="","",'True_Odds_Calculator_2-way'!A74)</f>
        <v>1.84</v>
      </c>
      <c r="B73" s="4">
        <f>IF('True_Odds_Calculator_2-way'!B74="","",'True_Odds_Calculator_2-way'!B74)</f>
        <v>1.97</v>
      </c>
      <c r="C73" s="4">
        <f t="shared" si="4"/>
        <v>5.1092474067534699E-2</v>
      </c>
      <c r="D73" s="4">
        <f t="shared" si="6"/>
        <v>1.9307552998828166</v>
      </c>
      <c r="E73" s="4">
        <f t="shared" si="7"/>
        <v>2.0743962458509784</v>
      </c>
      <c r="G73" s="4">
        <f t="shared" si="5"/>
        <v>1.0510924740675347</v>
      </c>
    </row>
    <row r="74" spans="1:7" x14ac:dyDescent="0.2">
      <c r="A74" s="4">
        <f>IF('True_Odds_Calculator_2-way'!A75="","",'True_Odds_Calculator_2-way'!A75)</f>
        <v>2.0499999999999998</v>
      </c>
      <c r="B74" s="4">
        <f>IF('True_Odds_Calculator_2-way'!B75="","",'True_Odds_Calculator_2-way'!B75)</f>
        <v>1.76</v>
      </c>
      <c r="C74" s="4">
        <f t="shared" si="4"/>
        <v>5.598669623059882E-2</v>
      </c>
      <c r="D74" s="4">
        <f t="shared" si="6"/>
        <v>2.1748040988547319</v>
      </c>
      <c r="E74" s="4">
        <f t="shared" si="7"/>
        <v>1.8512057465366858</v>
      </c>
      <c r="G74" s="4">
        <f t="shared" si="5"/>
        <v>1.0559866962305988</v>
      </c>
    </row>
    <row r="75" spans="1:7" x14ac:dyDescent="0.2">
      <c r="A75" s="4">
        <f>IF('True_Odds_Calculator_2-way'!A76="","",'True_Odds_Calculator_2-way'!A76)</f>
        <v>1.84</v>
      </c>
      <c r="B75" s="4">
        <f>IF('True_Odds_Calculator_2-way'!B76="","",'True_Odds_Calculator_2-way'!B76)</f>
        <v>1.97</v>
      </c>
      <c r="C75" s="4">
        <f t="shared" si="4"/>
        <v>5.1092474067534699E-2</v>
      </c>
      <c r="D75" s="4">
        <f t="shared" si="6"/>
        <v>1.9307552998828166</v>
      </c>
      <c r="E75" s="4">
        <f t="shared" si="7"/>
        <v>2.0743962458509784</v>
      </c>
      <c r="G75" s="4">
        <f t="shared" si="5"/>
        <v>1.0510924740675347</v>
      </c>
    </row>
    <row r="76" spans="1:7" x14ac:dyDescent="0.2">
      <c r="A76" s="4">
        <f>IF('True_Odds_Calculator_2-way'!A77="","",'True_Odds_Calculator_2-way'!A77)</f>
        <v>1.81</v>
      </c>
      <c r="B76" s="4">
        <f>IF('True_Odds_Calculator_2-way'!B77="","",'True_Odds_Calculator_2-way'!B77)</f>
        <v>2.0099999999999998</v>
      </c>
      <c r="C76" s="4">
        <f t="shared" si="4"/>
        <v>4.999862565624924E-2</v>
      </c>
      <c r="D76" s="4">
        <f t="shared" si="6"/>
        <v>1.8957817670201405</v>
      </c>
      <c r="E76" s="4">
        <f t="shared" si="7"/>
        <v>2.1163433291643639</v>
      </c>
      <c r="G76" s="4">
        <f t="shared" si="5"/>
        <v>1.0499986256562492</v>
      </c>
    </row>
    <row r="77" spans="1:7" x14ac:dyDescent="0.2">
      <c r="A77" s="4">
        <f>IF('True_Odds_Calculator_2-way'!A78="","",'True_Odds_Calculator_2-way'!A78)</f>
        <v>1.79</v>
      </c>
      <c r="B77" s="4">
        <f>IF('True_Odds_Calculator_2-way'!B78="","",'True_Odds_Calculator_2-way'!B78)</f>
        <v>2.0099999999999998</v>
      </c>
      <c r="C77" s="4">
        <f t="shared" si="4"/>
        <v>5.6171655688040278E-2</v>
      </c>
      <c r="D77" s="4">
        <f t="shared" si="6"/>
        <v>1.8847533984651248</v>
      </c>
      <c r="E77" s="4">
        <f t="shared" si="7"/>
        <v>2.1302584445957544</v>
      </c>
      <c r="G77" s="4">
        <f t="shared" si="5"/>
        <v>1.0561716556880403</v>
      </c>
    </row>
    <row r="78" spans="1:7" x14ac:dyDescent="0.2">
      <c r="A78" s="4">
        <f>IF('True_Odds_Calculator_2-way'!A79="","",'True_Odds_Calculator_2-way'!A79)</f>
        <v>2.09</v>
      </c>
      <c r="B78" s="4">
        <f>IF('True_Odds_Calculator_2-way'!B79="","",'True_Odds_Calculator_2-way'!B79)</f>
        <v>1.74</v>
      </c>
      <c r="C78" s="4">
        <f t="shared" si="4"/>
        <v>5.3181543199692038E-2</v>
      </c>
      <c r="D78" s="4">
        <f t="shared" si="6"/>
        <v>2.2129860646260573</v>
      </c>
      <c r="E78" s="4">
        <f t="shared" si="7"/>
        <v>1.8244117794611951</v>
      </c>
      <c r="G78" s="4">
        <f t="shared" si="5"/>
        <v>1.053181543199692</v>
      </c>
    </row>
    <row r="79" spans="1:7" x14ac:dyDescent="0.2">
      <c r="A79" s="4">
        <f>IF('True_Odds_Calculator_2-way'!A80="","",'True_Odds_Calculator_2-way'!A80)</f>
        <v>1.57</v>
      </c>
      <c r="B79" s="4">
        <f>IF('True_Odds_Calculator_2-way'!B80="","",'True_Odds_Calculator_2-way'!B80)</f>
        <v>2.37</v>
      </c>
      <c r="C79" s="4">
        <f t="shared" si="4"/>
        <v>5.8883603429277898E-2</v>
      </c>
      <c r="D79" s="4">
        <f t="shared" si="6"/>
        <v>1.6460881682850761</v>
      </c>
      <c r="E79" s="4">
        <f t="shared" si="7"/>
        <v>2.5477763702968264</v>
      </c>
      <c r="G79" s="4">
        <f t="shared" si="5"/>
        <v>1.0588836034292779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1.94</v>
      </c>
      <c r="C80" s="4">
        <f t="shared" si="4"/>
        <v>5.3098326127923645E-2</v>
      </c>
      <c r="D80" s="4">
        <f t="shared" si="6"/>
        <v>1.9566207569677909</v>
      </c>
      <c r="E80" s="4">
        <f t="shared" si="7"/>
        <v>2.0453463326153494</v>
      </c>
      <c r="G80" s="4">
        <f t="shared" si="5"/>
        <v>1.0530983261279236</v>
      </c>
    </row>
    <row r="81" spans="1:7" x14ac:dyDescent="0.2">
      <c r="A81" s="4">
        <f>IF('True_Odds_Calculator_2-way'!A82="","",'True_Odds_Calculator_2-way'!A82)</f>
        <v>1.72</v>
      </c>
      <c r="B81" s="4">
        <f>IF('True_Odds_Calculator_2-way'!B82="","",'True_Odds_Calculator_2-way'!B82)</f>
        <v>2.1</v>
      </c>
      <c r="C81" s="4">
        <f t="shared" si="4"/>
        <v>5.75858250276855E-2</v>
      </c>
      <c r="D81" s="4">
        <f t="shared" si="6"/>
        <v>1.8096192384769538</v>
      </c>
      <c r="E81" s="4">
        <f t="shared" si="7"/>
        <v>2.2351485148514851</v>
      </c>
      <c r="G81" s="4">
        <f t="shared" si="5"/>
        <v>1.0575858250276855</v>
      </c>
    </row>
    <row r="82" spans="1:7" x14ac:dyDescent="0.2">
      <c r="A82" s="4">
        <f>IF('True_Odds_Calculator_2-way'!A83="","",'True_Odds_Calculator_2-way'!A83)</f>
        <v>1.82</v>
      </c>
      <c r="B82" s="4">
        <f>IF('True_Odds_Calculator_2-way'!B83="","",'True_Odds_Calculator_2-way'!B83)</f>
        <v>1.99</v>
      </c>
      <c r="C82" s="4">
        <f t="shared" si="4"/>
        <v>5.1963112264619582E-2</v>
      </c>
      <c r="D82" s="4">
        <f t="shared" si="6"/>
        <v>1.9103328234611527</v>
      </c>
      <c r="E82" s="4">
        <f t="shared" si="7"/>
        <v>2.0984993336809774</v>
      </c>
      <c r="G82" s="4">
        <f t="shared" si="5"/>
        <v>1.0519631122646196</v>
      </c>
    </row>
    <row r="83" spans="1:7" x14ac:dyDescent="0.2">
      <c r="A83" s="4">
        <f>IF('True_Odds_Calculator_2-way'!A84="","",'True_Odds_Calculator_2-way'!A84)</f>
        <v>2.0099999999999998</v>
      </c>
      <c r="B83" s="4">
        <f>IF('True_Odds_Calculator_2-way'!B84="","",'True_Odds_Calculator_2-way'!B84)</f>
        <v>1.8</v>
      </c>
      <c r="C83" s="4">
        <f t="shared" si="4"/>
        <v>5.3067993366501032E-2</v>
      </c>
      <c r="D83" s="4">
        <f t="shared" si="6"/>
        <v>2.1232394366197185</v>
      </c>
      <c r="E83" s="4">
        <f t="shared" si="7"/>
        <v>1.8902821316614424</v>
      </c>
      <c r="G83" s="4">
        <f t="shared" si="5"/>
        <v>1.053067993366501</v>
      </c>
    </row>
    <row r="84" spans="1:7" x14ac:dyDescent="0.2">
      <c r="A84" s="4">
        <f>IF('True_Odds_Calculator_2-way'!A85="","",'True_Odds_Calculator_2-way'!A85)</f>
        <v>2.02</v>
      </c>
      <c r="B84" s="4">
        <f>IF('True_Odds_Calculator_2-way'!B85="","",'True_Odds_Calculator_2-way'!B85)</f>
        <v>1.88</v>
      </c>
      <c r="C84" s="4">
        <f t="shared" si="4"/>
        <v>2.6964398567516312E-2</v>
      </c>
      <c r="D84" s="4">
        <f t="shared" si="6"/>
        <v>2.0765529308836395</v>
      </c>
      <c r="E84" s="4">
        <f t="shared" si="7"/>
        <v>1.9288906948394962</v>
      </c>
      <c r="G84" s="4">
        <f t="shared" si="5"/>
        <v>1.0269643985675163</v>
      </c>
    </row>
    <row r="85" spans="1:7" x14ac:dyDescent="0.2">
      <c r="A85" s="4">
        <f>IF('True_Odds_Calculator_2-way'!A86="","",'True_Odds_Calculator_2-way'!A86)</f>
        <v>1.36</v>
      </c>
      <c r="B85" s="4">
        <f>IF('True_Odds_Calculator_2-way'!B86="","",'True_Odds_Calculator_2-way'!B86)</f>
        <v>3.27</v>
      </c>
      <c r="C85" s="4">
        <f t="shared" si="4"/>
        <v>4.1104515200575564E-2</v>
      </c>
      <c r="D85" s="4">
        <f t="shared" si="6"/>
        <v>1.3991065248851697</v>
      </c>
      <c r="E85" s="4">
        <f t="shared" si="7"/>
        <v>3.5055967207945762</v>
      </c>
      <c r="G85" s="4">
        <f t="shared" si="5"/>
        <v>1.0411045152005756</v>
      </c>
    </row>
    <row r="86" spans="1:7" x14ac:dyDescent="0.2">
      <c r="A86" s="4">
        <f>IF('True_Odds_Calculator_2-way'!A87="","",'True_Odds_Calculator_2-way'!A87)</f>
        <v>2.68</v>
      </c>
      <c r="B86" s="4">
        <f>IF('True_Odds_Calculator_2-way'!B87="","",'True_Odds_Calculator_2-way'!B87)</f>
        <v>1.48</v>
      </c>
      <c r="C86" s="4">
        <f t="shared" si="4"/>
        <v>4.881000403388458E-2</v>
      </c>
      <c r="D86" s="4">
        <f t="shared" si="6"/>
        <v>2.8675534991324465</v>
      </c>
      <c r="E86" s="4">
        <f t="shared" si="7"/>
        <v>1.5354598947042426</v>
      </c>
      <c r="G86" s="4">
        <f t="shared" si="5"/>
        <v>1.0488100040338846</v>
      </c>
    </row>
    <row r="87" spans="1:7" x14ac:dyDescent="0.2">
      <c r="A87" s="4">
        <f>IF('True_Odds_Calculator_2-way'!A88="","",'True_Odds_Calculator_2-way'!A88)</f>
        <v>2.94</v>
      </c>
      <c r="B87" s="4">
        <f>IF('True_Odds_Calculator_2-way'!B88="","",'True_Odds_Calculator_2-way'!B88)</f>
        <v>1.4</v>
      </c>
      <c r="C87" s="4">
        <f t="shared" si="4"/>
        <v>5.4421768707483054E-2</v>
      </c>
      <c r="D87" s="4">
        <f t="shared" si="6"/>
        <v>3.1956521739130435</v>
      </c>
      <c r="E87" s="4">
        <f t="shared" si="7"/>
        <v>1.4554455445544554</v>
      </c>
      <c r="G87" s="4">
        <f t="shared" si="5"/>
        <v>1.0544217687074831</v>
      </c>
    </row>
    <row r="88" spans="1:7" x14ac:dyDescent="0.2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</v>
      </c>
      <c r="C88" s="4">
        <f t="shared" si="4"/>
        <v>4.6950890447922333E-2</v>
      </c>
      <c r="D88" s="4">
        <f t="shared" si="6"/>
        <v>2.2975821450712961</v>
      </c>
      <c r="E88" s="4">
        <f t="shared" si="7"/>
        <v>1.7706641184902054</v>
      </c>
      <c r="G88" s="4">
        <f t="shared" si="5"/>
        <v>1.0469508904479223</v>
      </c>
    </row>
    <row r="89" spans="1:7" x14ac:dyDescent="0.2">
      <c r="A89" s="4">
        <f>IF('True_Odds_Calculator_2-way'!A90="","",'True_Odds_Calculator_2-way'!A90)</f>
        <v>2.08</v>
      </c>
      <c r="B89" s="4">
        <f>IF('True_Odds_Calculator_2-way'!B90="","",'True_Odds_Calculator_2-way'!B90)</f>
        <v>1.77</v>
      </c>
      <c r="C89" s="4">
        <f t="shared" si="4"/>
        <v>4.5740982181660117E-2</v>
      </c>
      <c r="D89" s="4">
        <f t="shared" si="6"/>
        <v>2.1838889547989084</v>
      </c>
      <c r="E89" s="4">
        <f t="shared" si="7"/>
        <v>1.8446738150115241</v>
      </c>
      <c r="G89" s="4">
        <f t="shared" si="5"/>
        <v>1.0457409821816601</v>
      </c>
    </row>
    <row r="90" spans="1:7" x14ac:dyDescent="0.2">
      <c r="A90" s="4">
        <f>IF('True_Odds_Calculator_2-way'!A91="","",'True_Odds_Calculator_2-way'!A91)</f>
        <v>2.58</v>
      </c>
      <c r="B90" s="4">
        <f>IF('True_Odds_Calculator_2-way'!B91="","",'True_Odds_Calculator_2-way'!B91)</f>
        <v>1.52</v>
      </c>
      <c r="C90" s="4">
        <f t="shared" si="4"/>
        <v>4.5491636066911534E-2</v>
      </c>
      <c r="D90" s="4">
        <f t="shared" si="6"/>
        <v>2.7408442829186472</v>
      </c>
      <c r="E90" s="4">
        <f t="shared" si="7"/>
        <v>1.5744339168138752</v>
      </c>
      <c r="G90" s="4">
        <f t="shared" si="5"/>
        <v>1.0454916360669115</v>
      </c>
    </row>
    <row r="91" spans="1:7" x14ac:dyDescent="0.2">
      <c r="A91" s="4">
        <f>IF('True_Odds_Calculator_2-way'!A92="","",'True_Odds_Calculator_2-way'!A92)</f>
        <v>2.39</v>
      </c>
      <c r="B91" s="4">
        <f>IF('True_Odds_Calculator_2-way'!B92="","",'True_Odds_Calculator_2-way'!B92)</f>
        <v>1.59</v>
      </c>
      <c r="C91" s="4">
        <f t="shared" si="4"/>
        <v>4.7340859451066919E-2</v>
      </c>
      <c r="D91" s="4">
        <f t="shared" si="6"/>
        <v>2.533315556148128</v>
      </c>
      <c r="E91" s="4">
        <f t="shared" si="7"/>
        <v>1.6521814743157757</v>
      </c>
      <c r="G91" s="4">
        <f t="shared" si="5"/>
        <v>1.0473408594510669</v>
      </c>
    </row>
    <row r="92" spans="1:7" x14ac:dyDescent="0.2">
      <c r="A92" s="4">
        <f>IF('True_Odds_Calculator_2-way'!A93="","",'True_Odds_Calculator_2-way'!A93)</f>
        <v>2.38</v>
      </c>
      <c r="B92" s="4">
        <f>IF('True_Odds_Calculator_2-way'!B93="","",'True_Odds_Calculator_2-way'!B93)</f>
        <v>1.6</v>
      </c>
      <c r="C92" s="4">
        <f t="shared" si="4"/>
        <v>4.5168067226890818E-2</v>
      </c>
      <c r="D92" s="4">
        <f t="shared" si="6"/>
        <v>2.5151915455746368</v>
      </c>
      <c r="E92" s="4">
        <f t="shared" si="7"/>
        <v>1.65998256320837</v>
      </c>
      <c r="G92" s="4">
        <f t="shared" si="5"/>
        <v>1.0451680672268908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1.57</v>
      </c>
      <c r="C93" s="4">
        <f t="shared" si="4"/>
        <v>4.6778740733006252E-2</v>
      </c>
      <c r="D93" s="4">
        <f t="shared" si="6"/>
        <v>2.5876790056741421</v>
      </c>
      <c r="E93" s="4">
        <f t="shared" si="7"/>
        <v>1.6298502382573181</v>
      </c>
      <c r="G93" s="4">
        <f t="shared" si="5"/>
        <v>1.0467787407330063</v>
      </c>
    </row>
    <row r="94" spans="1:7" x14ac:dyDescent="0.2">
      <c r="A94" s="4">
        <f>IF('True_Odds_Calculator_2-way'!A95="","",'True_Odds_Calculator_2-way'!A95)</f>
        <v>2.1800000000000002</v>
      </c>
      <c r="B94" s="4">
        <f>IF('True_Odds_Calculator_2-way'!B95="","",'True_Odds_Calculator_2-way'!B95)</f>
        <v>1.69</v>
      </c>
      <c r="C94" s="4">
        <f t="shared" si="4"/>
        <v>5.0431572661636226E-2</v>
      </c>
      <c r="D94" s="4">
        <f t="shared" si="6"/>
        <v>2.3068060860309316</v>
      </c>
      <c r="E94" s="4">
        <f t="shared" si="7"/>
        <v>1.7652244741507357</v>
      </c>
      <c r="G94" s="4">
        <f t="shared" si="5"/>
        <v>1.0504315726616362</v>
      </c>
    </row>
    <row r="95" spans="1:7" x14ac:dyDescent="0.2">
      <c r="A95" s="4">
        <f>IF('True_Odds_Calculator_2-way'!A96="","",'True_Odds_Calculator_2-way'!A96)</f>
        <v>2.66</v>
      </c>
      <c r="B95" s="4">
        <f>IF('True_Odds_Calculator_2-way'!B96="","",'True_Odds_Calculator_2-way'!B96)</f>
        <v>1.47</v>
      </c>
      <c r="C95" s="4">
        <f t="shared" si="4"/>
        <v>5.6211958467597523E-2</v>
      </c>
      <c r="D95" s="4">
        <f t="shared" si="6"/>
        <v>2.8749356664951105</v>
      </c>
      <c r="E95" s="4">
        <f t="shared" si="7"/>
        <v>1.5333516332692836</v>
      </c>
      <c r="G95" s="4">
        <f t="shared" si="5"/>
        <v>1.0562119584675975</v>
      </c>
    </row>
    <row r="96" spans="1:7" x14ac:dyDescent="0.2">
      <c r="A96" s="4">
        <f>IF('True_Odds_Calculator_2-way'!A97="","",'True_Odds_Calculator_2-way'!A97)</f>
        <v>2.09</v>
      </c>
      <c r="B96" s="4">
        <f>IF('True_Odds_Calculator_2-way'!B97="","",'True_Odds_Calculator_2-way'!B97)</f>
        <v>1.74</v>
      </c>
      <c r="C96" s="4">
        <f t="shared" si="4"/>
        <v>5.3181543199692038E-2</v>
      </c>
      <c r="D96" s="4">
        <f t="shared" si="6"/>
        <v>2.2129860646260573</v>
      </c>
      <c r="E96" s="4">
        <f t="shared" si="7"/>
        <v>1.8244117794611951</v>
      </c>
      <c r="G96" s="4">
        <f t="shared" si="5"/>
        <v>1.053181543199692</v>
      </c>
    </row>
    <row r="97" spans="1:7" x14ac:dyDescent="0.2">
      <c r="A97" s="4">
        <f>IF('True_Odds_Calculator_2-way'!A98="","",'True_Odds_Calculator_2-way'!A98)</f>
        <v>1.94</v>
      </c>
      <c r="B97" s="4">
        <f>IF('True_Odds_Calculator_2-way'!B98="","",'True_Odds_Calculator_2-way'!B98)</f>
        <v>1.96</v>
      </c>
      <c r="C97" s="4">
        <f t="shared" si="4"/>
        <v>2.5667999158426325E-2</v>
      </c>
      <c r="D97" s="4">
        <f t="shared" si="6"/>
        <v>1.9895353704478862</v>
      </c>
      <c r="E97" s="4">
        <f t="shared" si="7"/>
        <v>2.0105752961082914</v>
      </c>
      <c r="G97" s="4">
        <f t="shared" si="5"/>
        <v>1.0256679991584263</v>
      </c>
    </row>
    <row r="98" spans="1:7" x14ac:dyDescent="0.2">
      <c r="A98" s="4">
        <f>IF('True_Odds_Calculator_2-way'!A99="","",'True_Odds_Calculator_2-way'!A99)</f>
        <v>1.76</v>
      </c>
      <c r="B98" s="4">
        <f>IF('True_Odds_Calculator_2-way'!B99="","",'True_Odds_Calculator_2-way'!B99)</f>
        <v>2.17</v>
      </c>
      <c r="C98" s="4">
        <f t="shared" si="4"/>
        <v>2.9011311269375728E-2</v>
      </c>
      <c r="D98" s="4">
        <f t="shared" si="6"/>
        <v>1.8061099025820484</v>
      </c>
      <c r="E98" s="4">
        <f t="shared" si="7"/>
        <v>2.2405256365129644</v>
      </c>
      <c r="G98" s="4">
        <f t="shared" si="5"/>
        <v>1.0290113112693757</v>
      </c>
    </row>
    <row r="99" spans="1:7" x14ac:dyDescent="0.2">
      <c r="A99" s="4">
        <f>IF('True_Odds_Calculator_2-way'!A100="","",'True_Odds_Calculator_2-way'!A100)</f>
        <v>1.63</v>
      </c>
      <c r="B99" s="4">
        <f>IF('True_Odds_Calculator_2-way'!B100="","",'True_Odds_Calculator_2-way'!B100)</f>
        <v>2.41</v>
      </c>
      <c r="C99" s="4">
        <f t="shared" si="4"/>
        <v>2.8434691851436877E-2</v>
      </c>
      <c r="D99" s="4">
        <f t="shared" si="6"/>
        <v>1.6686702206741284</v>
      </c>
      <c r="E99" s="4">
        <f t="shared" si="7"/>
        <v>2.4955055109106499</v>
      </c>
      <c r="G99" s="4">
        <f t="shared" si="5"/>
        <v>1.0284346918514369</v>
      </c>
    </row>
    <row r="100" spans="1:7" x14ac:dyDescent="0.2">
      <c r="A100" s="4">
        <f>IF('True_Odds_Calculator_2-way'!A101="","",'True_Odds_Calculator_2-way'!A101)</f>
        <v>2.1</v>
      </c>
      <c r="B100" s="4">
        <f>IF('True_Odds_Calculator_2-way'!B101="","",'True_Odds_Calculator_2-way'!B101)</f>
        <v>1.79</v>
      </c>
      <c r="C100" s="4">
        <f t="shared" si="4"/>
        <v>3.4849694067571102E-2</v>
      </c>
      <c r="D100" s="4">
        <f t="shared" si="6"/>
        <v>2.1797622499275153</v>
      </c>
      <c r="E100" s="4">
        <f t="shared" si="7"/>
        <v>1.8476284099287292</v>
      </c>
      <c r="G100" s="4">
        <f t="shared" si="5"/>
        <v>1.0348496940675711</v>
      </c>
    </row>
    <row r="101" spans="1:7" x14ac:dyDescent="0.2">
      <c r="A101" s="4">
        <f>IF('True_Odds_Calculator_2-way'!A102="","",'True_Odds_Calculator_2-way'!A102)</f>
        <v>2.34</v>
      </c>
      <c r="B101" s="4">
        <f>IF('True_Odds_Calculator_2-way'!B102="","",'True_Odds_Calculator_2-way'!B102)</f>
        <v>1.65</v>
      </c>
      <c r="C101" s="4">
        <f t="shared" si="4"/>
        <v>3.3411033411033575E-2</v>
      </c>
      <c r="D101" s="4">
        <f t="shared" si="6"/>
        <v>2.4351939451277205</v>
      </c>
      <c r="E101" s="4">
        <f t="shared" si="7"/>
        <v>1.6967699406723797</v>
      </c>
      <c r="G101" s="4">
        <f t="shared" si="5"/>
        <v>1.0334110334110336</v>
      </c>
    </row>
    <row r="102" spans="1:7" x14ac:dyDescent="0.2">
      <c r="A102" s="4">
        <f>IF('True_Odds_Calculator_2-way'!A103="","",'True_Odds_Calculator_2-way'!A103)</f>
        <v>2.17</v>
      </c>
      <c r="B102" s="4">
        <f>IF('True_Odds_Calculator_2-way'!B103="","",'True_Odds_Calculator_2-way'!B103)</f>
        <v>1.75</v>
      </c>
      <c r="C102" s="4">
        <f t="shared" si="4"/>
        <v>3.2258064516129004E-2</v>
      </c>
      <c r="D102" s="4">
        <f t="shared" si="6"/>
        <v>2.2487046632124348</v>
      </c>
      <c r="E102" s="4">
        <f t="shared" si="7"/>
        <v>1.8008298755186722</v>
      </c>
      <c r="G102" s="4">
        <f t="shared" si="5"/>
        <v>1.032258064516129</v>
      </c>
    </row>
    <row r="103" spans="1:7" x14ac:dyDescent="0.2">
      <c r="A103" s="4">
        <f>IF('True_Odds_Calculator_2-way'!A104="","",'True_Odds_Calculator_2-way'!A104)</f>
        <v>2.08</v>
      </c>
      <c r="B103" s="4">
        <f>IF('True_Odds_Calculator_2-way'!B104="","",'True_Odds_Calculator_2-way'!B104)</f>
        <v>1.83</v>
      </c>
      <c r="C103" s="4">
        <f t="shared" si="4"/>
        <v>2.7217318200924545E-2</v>
      </c>
      <c r="D103" s="4">
        <f t="shared" si="6"/>
        <v>2.1405916094927453</v>
      </c>
      <c r="E103" s="4">
        <f t="shared" si="7"/>
        <v>1.8767379942806428</v>
      </c>
      <c r="G103" s="4">
        <f t="shared" si="5"/>
        <v>1.0272173182009245</v>
      </c>
    </row>
    <row r="104" spans="1:7" x14ac:dyDescent="0.2">
      <c r="A104" s="4">
        <f>IF('True_Odds_Calculator_2-way'!A105="","",'True_Odds_Calculator_2-way'!A105)</f>
        <v>2.0299999999999998</v>
      </c>
      <c r="B104" s="4">
        <f>IF('True_Odds_Calculator_2-way'!B105="","",'True_Odds_Calculator_2-way'!B105)</f>
        <v>1.87</v>
      </c>
      <c r="C104" s="4">
        <f t="shared" si="4"/>
        <v>2.737019572719368E-2</v>
      </c>
      <c r="D104" s="4">
        <f t="shared" si="6"/>
        <v>2.0880063804625832</v>
      </c>
      <c r="E104" s="4">
        <f t="shared" si="7"/>
        <v>1.9191122570208035</v>
      </c>
      <c r="G104" s="4">
        <f t="shared" si="5"/>
        <v>1.0273701957271937</v>
      </c>
    </row>
    <row r="105" spans="1:7" x14ac:dyDescent="0.2">
      <c r="A105" s="4">
        <f>IF('True_Odds_Calculator_2-way'!A106="","",'True_Odds_Calculator_2-way'!A106)</f>
        <v>2.37</v>
      </c>
      <c r="B105" s="4">
        <f>IF('True_Odds_Calculator_2-way'!B106="","",'True_Odds_Calculator_2-way'!B106)</f>
        <v>1.64</v>
      </c>
      <c r="C105" s="4">
        <f t="shared" si="4"/>
        <v>3.1697025831017633E-2</v>
      </c>
      <c r="D105" s="4">
        <f t="shared" si="6"/>
        <v>2.4624936644703492</v>
      </c>
      <c r="E105" s="4">
        <f t="shared" si="7"/>
        <v>1.6837636458152829</v>
      </c>
      <c r="G105" s="4">
        <f t="shared" si="5"/>
        <v>1.0316970258310176</v>
      </c>
    </row>
    <row r="106" spans="1:7" x14ac:dyDescent="0.2">
      <c r="A106" s="4">
        <f>IF('True_Odds_Calculator_2-way'!A107="","",'True_Odds_Calculator_2-way'!A107)</f>
        <v>2.02</v>
      </c>
      <c r="B106" s="4">
        <f>IF('True_Odds_Calculator_2-way'!B107="","",'True_Odds_Calculator_2-way'!B107)</f>
        <v>1.88</v>
      </c>
      <c r="C106" s="4">
        <f t="shared" si="4"/>
        <v>2.6964398567516312E-2</v>
      </c>
      <c r="D106" s="4">
        <f t="shared" si="6"/>
        <v>2.0765529308836395</v>
      </c>
      <c r="E106" s="4">
        <f t="shared" si="7"/>
        <v>1.9288906948394962</v>
      </c>
      <c r="G106" s="4">
        <f t="shared" si="5"/>
        <v>1.0269643985675163</v>
      </c>
    </row>
    <row r="107" spans="1:7" x14ac:dyDescent="0.2">
      <c r="A107" s="4">
        <f>IF('True_Odds_Calculator_2-way'!A108="","",'True_Odds_Calculator_2-way'!A108)</f>
        <v>2.15</v>
      </c>
      <c r="B107" s="4">
        <f>IF('True_Odds_Calculator_2-way'!B108="","",'True_Odds_Calculator_2-way'!B108)</f>
        <v>1.76</v>
      </c>
      <c r="C107" s="4">
        <f t="shared" si="4"/>
        <v>3.3298097251585723E-2</v>
      </c>
      <c r="D107" s="4">
        <f t="shared" si="6"/>
        <v>2.2298173246906305</v>
      </c>
      <c r="E107" s="4">
        <f t="shared" si="7"/>
        <v>1.8131288931480596</v>
      </c>
      <c r="G107" s="4">
        <f t="shared" si="5"/>
        <v>1.0332980972515857</v>
      </c>
    </row>
    <row r="108" spans="1:7" x14ac:dyDescent="0.2">
      <c r="A108" s="4">
        <f>IF('True_Odds_Calculator_2-way'!A109="","",'True_Odds_Calculator_2-way'!A109)</f>
        <v>1.76</v>
      </c>
      <c r="B108" s="4">
        <f>IF('True_Odds_Calculator_2-way'!B109="","",'True_Odds_Calculator_2-way'!B109)</f>
        <v>2.15</v>
      </c>
      <c r="C108" s="4">
        <f t="shared" si="4"/>
        <v>3.3298097251585723E-2</v>
      </c>
      <c r="D108" s="4">
        <f t="shared" si="6"/>
        <v>1.8131288931480596</v>
      </c>
      <c r="E108" s="4">
        <f t="shared" si="7"/>
        <v>2.2298173246906305</v>
      </c>
      <c r="G108" s="4">
        <f t="shared" si="5"/>
        <v>1.0332980972515857</v>
      </c>
    </row>
    <row r="109" spans="1:7" x14ac:dyDescent="0.2">
      <c r="A109" s="4">
        <f>IF('True_Odds_Calculator_2-way'!A110="","",'True_Odds_Calculator_2-way'!A110)</f>
        <v>2.0099999999999998</v>
      </c>
      <c r="B109" s="4">
        <f>IF('True_Odds_Calculator_2-way'!B110="","",'True_Odds_Calculator_2-way'!B110)</f>
        <v>1.88</v>
      </c>
      <c r="C109" s="4">
        <f t="shared" si="4"/>
        <v>2.9427331427966497E-2</v>
      </c>
      <c r="D109" s="4">
        <f t="shared" si="6"/>
        <v>2.0712563034422273</v>
      </c>
      <c r="E109" s="4">
        <f t="shared" si="7"/>
        <v>1.9334834220221038</v>
      </c>
      <c r="G109" s="4">
        <f t="shared" si="5"/>
        <v>1.0294273314279665</v>
      </c>
    </row>
    <row r="110" spans="1:7" x14ac:dyDescent="0.2">
      <c r="A110" s="4">
        <f>IF('True_Odds_Calculator_2-way'!A111="","",'True_Odds_Calculator_2-way'!A111)</f>
        <v>1.88</v>
      </c>
      <c r="B110" s="4">
        <f>IF('True_Odds_Calculator_2-way'!B111="","",'True_Odds_Calculator_2-way'!B111)</f>
        <v>2.0099999999999998</v>
      </c>
      <c r="C110" s="4">
        <f t="shared" si="4"/>
        <v>2.9427331427966497E-2</v>
      </c>
      <c r="D110" s="4">
        <f t="shared" si="6"/>
        <v>1.9334834220221038</v>
      </c>
      <c r="E110" s="4">
        <f t="shared" si="7"/>
        <v>2.0712563034422273</v>
      </c>
      <c r="G110" s="4">
        <f t="shared" si="5"/>
        <v>1.0294273314279665</v>
      </c>
    </row>
    <row r="111" spans="1:7" x14ac:dyDescent="0.2">
      <c r="A111" s="4">
        <f>IF('True_Odds_Calculator_2-way'!A112="","",'True_Odds_Calculator_2-way'!A112)</f>
        <v>2.2799999999999998</v>
      </c>
      <c r="B111" s="4">
        <f>IF('True_Odds_Calculator_2-way'!B112="","",'True_Odds_Calculator_2-way'!B112)</f>
        <v>1.68</v>
      </c>
      <c r="C111" s="4">
        <f t="shared" si="4"/>
        <v>3.383458646616555E-2</v>
      </c>
      <c r="D111" s="4">
        <f t="shared" si="6"/>
        <v>2.3714710252600297</v>
      </c>
      <c r="E111" s="4">
        <f t="shared" si="7"/>
        <v>1.7291440953412784</v>
      </c>
      <c r="G111" s="4">
        <f t="shared" si="5"/>
        <v>1.0338345864661656</v>
      </c>
    </row>
    <row r="112" spans="1:7" x14ac:dyDescent="0.2">
      <c r="A112" s="4">
        <f>IF('True_Odds_Calculator_2-way'!A113="","",'True_Odds_Calculator_2-way'!A113)</f>
        <v>2.42</v>
      </c>
      <c r="B112" s="4">
        <f>IF('True_Odds_Calculator_2-way'!B113="","",'True_Odds_Calculator_2-way'!B113)</f>
        <v>1.61</v>
      </c>
      <c r="C112" s="4">
        <f t="shared" si="4"/>
        <v>3.4341152918228035E-2</v>
      </c>
      <c r="D112" s="4">
        <f t="shared" si="6"/>
        <v>2.5249173741170372</v>
      </c>
      <c r="E112" s="4">
        <f t="shared" si="7"/>
        <v>1.655773235306617</v>
      </c>
      <c r="G112" s="4">
        <f t="shared" si="5"/>
        <v>1.034341152918228</v>
      </c>
    </row>
    <row r="113" spans="1:7" x14ac:dyDescent="0.2">
      <c r="A113" s="4">
        <f>IF('True_Odds_Calculator_2-way'!A114="","",'True_Odds_Calculator_2-way'!A114)</f>
        <v>2.4700000000000002</v>
      </c>
      <c r="B113" s="4">
        <f>IF('True_Odds_Calculator_2-way'!B114="","",'True_Odds_Calculator_2-way'!B114)</f>
        <v>1.59</v>
      </c>
      <c r="C113" s="4">
        <f t="shared" si="4"/>
        <v>3.37891172052045E-2</v>
      </c>
      <c r="D113" s="4">
        <f t="shared" si="6"/>
        <v>2.5775604633610079</v>
      </c>
      <c r="E113" s="4">
        <f t="shared" si="7"/>
        <v>1.6338901254342355</v>
      </c>
      <c r="G113" s="4">
        <f t="shared" si="5"/>
        <v>1.0337891172052045</v>
      </c>
    </row>
    <row r="114" spans="1:7" x14ac:dyDescent="0.2">
      <c r="A114" s="4">
        <f>IF('True_Odds_Calculator_2-way'!A115="","",'True_Odds_Calculator_2-way'!A115)</f>
        <v>2.48</v>
      </c>
      <c r="B114" s="4">
        <f>IF('True_Odds_Calculator_2-way'!B115="","",'True_Odds_Calculator_2-way'!B115)</f>
        <v>1.59</v>
      </c>
      <c r="C114" s="4">
        <f t="shared" si="4"/>
        <v>3.2156624061675743E-2</v>
      </c>
      <c r="D114" s="4">
        <f t="shared" si="6"/>
        <v>2.5829948906065767</v>
      </c>
      <c r="E114" s="4">
        <f t="shared" si="7"/>
        <v>1.6317139783166432</v>
      </c>
      <c r="G114" s="4">
        <f t="shared" si="5"/>
        <v>1.0321566240616757</v>
      </c>
    </row>
    <row r="115" spans="1:7" x14ac:dyDescent="0.2">
      <c r="A115" s="4">
        <f>IF('True_Odds_Calculator_2-way'!A116="","",'True_Odds_Calculator_2-way'!A116)</f>
        <v>2.2000000000000002</v>
      </c>
      <c r="B115" s="4">
        <f>IF('True_Odds_Calculator_2-way'!B116="","",'True_Odds_Calculator_2-way'!B116)</f>
        <v>1.73</v>
      </c>
      <c r="C115" s="4">
        <f t="shared" si="4"/>
        <v>3.2580136626379375E-2</v>
      </c>
      <c r="D115" s="4">
        <f t="shared" si="6"/>
        <v>2.2817745803357314</v>
      </c>
      <c r="E115" s="4">
        <f t="shared" si="7"/>
        <v>1.7801683816651075</v>
      </c>
      <c r="G115" s="4">
        <f t="shared" si="5"/>
        <v>1.0325801366263794</v>
      </c>
    </row>
    <row r="116" spans="1:7" x14ac:dyDescent="0.2">
      <c r="A116" s="4">
        <f>IF('True_Odds_Calculator_2-way'!A117="","",'True_Odds_Calculator_2-way'!A117)</f>
        <v>2.12</v>
      </c>
      <c r="B116" s="4">
        <f>IF('True_Odds_Calculator_2-way'!B117="","",'True_Odds_Calculator_2-way'!B117)</f>
        <v>1.71</v>
      </c>
      <c r="C116" s="4">
        <f t="shared" si="4"/>
        <v>5.6493434844973933E-2</v>
      </c>
      <c r="D116" s="4">
        <f t="shared" si="6"/>
        <v>2.2550385668076633</v>
      </c>
      <c r="E116" s="4">
        <f t="shared" si="7"/>
        <v>1.7967882632831085</v>
      </c>
      <c r="G116" s="4">
        <f t="shared" si="5"/>
        <v>1.0564934348449739</v>
      </c>
    </row>
    <row r="117" spans="1:7" x14ac:dyDescent="0.2">
      <c r="A117" s="4">
        <f>IF('True_Odds_Calculator_2-way'!A118="","",'True_Odds_Calculator_2-way'!A118)</f>
        <v>2.2200000000000002</v>
      </c>
      <c r="B117" s="4">
        <f>IF('True_Odds_Calculator_2-way'!B118="","",'True_Odds_Calculator_2-way'!B118)</f>
        <v>1.68</v>
      </c>
      <c r="C117" s="4">
        <f t="shared" si="4"/>
        <v>4.5688545688545634E-2</v>
      </c>
      <c r="D117" s="4">
        <f t="shared" si="6"/>
        <v>2.3386004514672689</v>
      </c>
      <c r="E117" s="4">
        <f t="shared" si="7"/>
        <v>1.7470489038785832</v>
      </c>
      <c r="G117" s="4">
        <f t="shared" si="5"/>
        <v>1.0456885456885456</v>
      </c>
    </row>
    <row r="118" spans="1:7" x14ac:dyDescent="0.2">
      <c r="A118" s="4">
        <f>IF('True_Odds_Calculator_2-way'!A119="","",'True_Odds_Calculator_2-way'!A119)</f>
        <v>2.37</v>
      </c>
      <c r="B118" s="4">
        <f>IF('True_Odds_Calculator_2-way'!B119="","",'True_Odds_Calculator_2-way'!B119)</f>
        <v>1.6</v>
      </c>
      <c r="C118" s="4">
        <f t="shared" si="4"/>
        <v>4.6940928270042148E-2</v>
      </c>
      <c r="D118" s="4">
        <f t="shared" si="6"/>
        <v>2.5095962938451355</v>
      </c>
      <c r="E118" s="4">
        <f t="shared" si="7"/>
        <v>1.6624287593160894</v>
      </c>
      <c r="G118" s="4">
        <f t="shared" si="5"/>
        <v>1.0469409282700421</v>
      </c>
    </row>
    <row r="119" spans="1:7" x14ac:dyDescent="0.2">
      <c r="A119" s="4">
        <f>IF('True_Odds_Calculator_2-way'!A120="","",'True_Odds_Calculator_2-way'!A120)</f>
        <v>2.12</v>
      </c>
      <c r="B119" s="4">
        <f>IF('True_Odds_Calculator_2-way'!B120="","",'True_Odds_Calculator_2-way'!B120)</f>
        <v>1.71</v>
      </c>
      <c r="C119" s="4">
        <f t="shared" si="4"/>
        <v>5.6493434844973933E-2</v>
      </c>
      <c r="D119" s="4">
        <f t="shared" si="6"/>
        <v>2.2550385668076633</v>
      </c>
      <c r="E119" s="4">
        <f t="shared" si="7"/>
        <v>1.7967882632831085</v>
      </c>
      <c r="G119" s="4">
        <f t="shared" si="5"/>
        <v>1.0564934348449739</v>
      </c>
    </row>
    <row r="120" spans="1:7" x14ac:dyDescent="0.2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2.0699999999999998</v>
      </c>
      <c r="C120" s="4">
        <f t="shared" si="4"/>
        <v>7.4807763770974534E-2</v>
      </c>
      <c r="D120" s="4">
        <f t="shared" si="6"/>
        <v>1.8040378516360263</v>
      </c>
      <c r="E120" s="4">
        <f t="shared" si="7"/>
        <v>2.2437225411281787</v>
      </c>
      <c r="G120" s="4">
        <f t="shared" si="5"/>
        <v>1.0748077637709745</v>
      </c>
    </row>
    <row r="121" spans="1:7" x14ac:dyDescent="0.2">
      <c r="A121" s="4">
        <f>IF('True_Odds_Calculator_2-way'!A122="","",'True_Odds_Calculator_2-way'!A122)</f>
        <v>1.75</v>
      </c>
      <c r="B121" s="4">
        <f>IF('True_Odds_Calculator_2-way'!B122="","",'True_Odds_Calculator_2-way'!B122)</f>
        <v>1.96</v>
      </c>
      <c r="C121" s="4">
        <f t="shared" si="4"/>
        <v>8.163265306122458E-2</v>
      </c>
      <c r="D121" s="4">
        <f t="shared" si="6"/>
        <v>1.8846153846153848</v>
      </c>
      <c r="E121" s="4">
        <f t="shared" si="7"/>
        <v>2.1304347826086958</v>
      </c>
      <c r="G121" s="4">
        <f t="shared" si="5"/>
        <v>1.0816326530612246</v>
      </c>
    </row>
    <row r="122" spans="1:7" x14ac:dyDescent="0.2">
      <c r="A122" s="4">
        <f>IF('True_Odds_Calculator_2-way'!A123="","",'True_Odds_Calculator_2-way'!A123)</f>
        <v>1.63</v>
      </c>
      <c r="B122" s="4">
        <f>IF('True_Odds_Calculator_2-way'!B123="","",'True_Odds_Calculator_2-way'!B123)</f>
        <v>2.14</v>
      </c>
      <c r="C122" s="4">
        <f t="shared" si="4"/>
        <v>8.078665214150571E-2</v>
      </c>
      <c r="D122" s="4">
        <f t="shared" si="6"/>
        <v>1.7448851983392526</v>
      </c>
      <c r="E122" s="4">
        <f t="shared" si="7"/>
        <v>2.3424887515949235</v>
      </c>
      <c r="G122" s="4">
        <f t="shared" si="5"/>
        <v>1.0807866521415057</v>
      </c>
    </row>
    <row r="123" spans="1:7" x14ac:dyDescent="0.2">
      <c r="A123" s="4">
        <f>IF('True_Odds_Calculator_2-way'!A124="","",'True_Odds_Calculator_2-way'!A124)</f>
        <v>1.82</v>
      </c>
      <c r="B123" s="4">
        <f>IF('True_Odds_Calculator_2-way'!B124="","",'True_Odds_Calculator_2-way'!B124)</f>
        <v>2.0099999999999998</v>
      </c>
      <c r="C123" s="4">
        <f t="shared" si="4"/>
        <v>4.6962987261494726E-2</v>
      </c>
      <c r="D123" s="4">
        <f t="shared" si="6"/>
        <v>1.9012525336520971</v>
      </c>
      <c r="E123" s="4">
        <f t="shared" si="7"/>
        <v>2.1095669223228186</v>
      </c>
      <c r="G123" s="4">
        <f t="shared" si="5"/>
        <v>1.0469629872614947</v>
      </c>
    </row>
    <row r="124" spans="1:7" x14ac:dyDescent="0.2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1.97</v>
      </c>
      <c r="C124" s="4">
        <f t="shared" si="4"/>
        <v>4.8154753738510081E-2</v>
      </c>
      <c r="D124" s="4">
        <f t="shared" si="6"/>
        <v>1.9362465134812061</v>
      </c>
      <c r="E124" s="4">
        <f t="shared" si="7"/>
        <v>2.0680947652149242</v>
      </c>
      <c r="G124" s="4">
        <f t="shared" si="5"/>
        <v>1.0481547537385101</v>
      </c>
    </row>
    <row r="125" spans="1:7" x14ac:dyDescent="0.2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1.95</v>
      </c>
      <c r="C125" s="4">
        <f t="shared" si="4"/>
        <v>4.7579871109282745E-2</v>
      </c>
      <c r="D125" s="4">
        <f t="shared" si="6"/>
        <v>1.9570642694217093</v>
      </c>
      <c r="E125" s="4">
        <f t="shared" si="7"/>
        <v>2.0448619094350202</v>
      </c>
      <c r="G125" s="4">
        <f t="shared" si="5"/>
        <v>1.0475798711092827</v>
      </c>
    </row>
    <row r="126" spans="1:7" x14ac:dyDescent="0.2">
      <c r="A126" s="4">
        <f>IF('True_Odds_Calculator_2-way'!A127="","",'True_Odds_Calculator_2-way'!A127)</f>
        <v>1.65</v>
      </c>
      <c r="B126" s="4">
        <f>IF('True_Odds_Calculator_2-way'!B127="","",'True_Odds_Calculator_2-way'!B127)</f>
        <v>2.15</v>
      </c>
      <c r="C126" s="4">
        <f t="shared" si="4"/>
        <v>7.1176885130373568E-2</v>
      </c>
      <c r="D126" s="4">
        <f t="shared" si="6"/>
        <v>1.7529339098208772</v>
      </c>
      <c r="E126" s="4">
        <f t="shared" si="7"/>
        <v>2.328137817883511</v>
      </c>
      <c r="G126" s="4">
        <f t="shared" si="5"/>
        <v>1.0711768851303736</v>
      </c>
    </row>
    <row r="127" spans="1:7" x14ac:dyDescent="0.2">
      <c r="A127" s="4">
        <f>IF('True_Odds_Calculator_2-way'!A128="","",'True_Odds_Calculator_2-way'!A128)</f>
        <v>1.92</v>
      </c>
      <c r="B127" s="4">
        <f>IF('True_Odds_Calculator_2-way'!B128="","",'True_Odds_Calculator_2-way'!B128)</f>
        <v>1.9</v>
      </c>
      <c r="C127" s="4">
        <f t="shared" si="4"/>
        <v>4.7149122807017552E-2</v>
      </c>
      <c r="D127" s="4">
        <f t="shared" si="6"/>
        <v>2.0110253583241455</v>
      </c>
      <c r="E127" s="4">
        <f t="shared" si="7"/>
        <v>1.9890948745910577</v>
      </c>
      <c r="G127" s="4">
        <f t="shared" si="5"/>
        <v>1.0471491228070176</v>
      </c>
    </row>
    <row r="128" spans="1:7" x14ac:dyDescent="0.2">
      <c r="A128" s="4">
        <f>IF('True_Odds_Calculator_2-way'!A129="","",'True_Odds_Calculator_2-way'!A129)</f>
        <v>1.86</v>
      </c>
      <c r="B128" s="4">
        <f>IF('True_Odds_Calculator_2-way'!B129="","",'True_Odds_Calculator_2-way'!B129)</f>
        <v>1.95</v>
      </c>
      <c r="C128" s="4">
        <f t="shared" si="4"/>
        <v>5.0454921422663279E-2</v>
      </c>
      <c r="D128" s="4">
        <f t="shared" si="6"/>
        <v>1.9515738498789346</v>
      </c>
      <c r="E128" s="4">
        <f t="shared" si="7"/>
        <v>2.0508905852417301</v>
      </c>
      <c r="G128" s="4">
        <f t="shared" si="5"/>
        <v>1.0504549214226633</v>
      </c>
    </row>
    <row r="129" spans="1:7" x14ac:dyDescent="0.2">
      <c r="A129" s="4">
        <f>IF('True_Odds_Calculator_2-way'!A130="","",'True_Odds_Calculator_2-way'!A130)</f>
        <v>2.2200000000000002</v>
      </c>
      <c r="B129" s="4">
        <f>IF('True_Odds_Calculator_2-way'!B130="","",'True_Odds_Calculator_2-way'!B130)</f>
        <v>1.72</v>
      </c>
      <c r="C129" s="4">
        <f t="shared" si="4"/>
        <v>3.1845799287659737E-2</v>
      </c>
      <c r="D129" s="4">
        <f t="shared" si="6"/>
        <v>2.3013500482160079</v>
      </c>
      <c r="E129" s="4">
        <f t="shared" si="7"/>
        <v>1.7684327528714336</v>
      </c>
      <c r="G129" s="4">
        <f t="shared" si="5"/>
        <v>1.0318457992876597</v>
      </c>
    </row>
    <row r="130" spans="1:7" x14ac:dyDescent="0.2">
      <c r="A130" s="4">
        <f>IF('True_Odds_Calculator_2-way'!A131="","",'True_Odds_Calculator_2-way'!A131)</f>
        <v>2.91</v>
      </c>
      <c r="B130" s="4">
        <f>IF('True_Odds_Calculator_2-way'!B131="","",'True_Odds_Calculator_2-way'!B131)</f>
        <v>1.45</v>
      </c>
      <c r="C130" s="4">
        <f t="shared" ref="C130:C193" si="8">IF(A130="","",((1/A130)+(1/B130))-1)</f>
        <v>3.3297784097642058E-2</v>
      </c>
      <c r="D130" s="4">
        <f t="shared" si="6"/>
        <v>3.0581627106359859</v>
      </c>
      <c r="E130" s="4">
        <f t="shared" si="7"/>
        <v>1.485870235055903</v>
      </c>
      <c r="G130" s="4">
        <f t="shared" ref="G130:G193" si="9">IF(A130="","",C130+1)</f>
        <v>1.0332977840976421</v>
      </c>
    </row>
    <row r="131" spans="1:7" x14ac:dyDescent="0.2">
      <c r="A131" s="4">
        <f>IF('True_Odds_Calculator_2-way'!A132="","",'True_Odds_Calculator_2-way'!A132)</f>
        <v>1.82</v>
      </c>
      <c r="B131" s="4">
        <f>IF('True_Odds_Calculator_2-way'!B132="","",'True_Odds_Calculator_2-way'!B132)</f>
        <v>2.08</v>
      </c>
      <c r="C131" s="4">
        <f t="shared" si="8"/>
        <v>3.0219780219780112E-2</v>
      </c>
      <c r="D131" s="4">
        <f t="shared" ref="D131:D194" si="10">IF(A131="","",(2*A131)/(2-($C131*A131)))</f>
        <v>1.8714652956298199</v>
      </c>
      <c r="E131" s="4">
        <f t="shared" ref="E131:E194" si="11">IF(B131="","",(2*B131)/(2-($C131*B131)))</f>
        <v>2.1474926253687316</v>
      </c>
      <c r="G131" s="4">
        <f t="shared" si="9"/>
        <v>1.0302197802197801</v>
      </c>
    </row>
    <row r="132" spans="1:7" x14ac:dyDescent="0.2">
      <c r="A132" s="4">
        <f>IF('True_Odds_Calculator_2-way'!A133="","",'True_Odds_Calculator_2-way'!A133)</f>
        <v>2.06</v>
      </c>
      <c r="B132" s="4">
        <f>IF('True_Odds_Calculator_2-way'!B133="","",'True_Odds_Calculator_2-way'!B133)</f>
        <v>1.85</v>
      </c>
      <c r="C132" s="4">
        <f t="shared" si="8"/>
        <v>2.5977433744424072E-2</v>
      </c>
      <c r="D132" s="4">
        <f t="shared" si="10"/>
        <v>2.1166342682588173</v>
      </c>
      <c r="E132" s="4">
        <f t="shared" si="11"/>
        <v>1.8955483710519774</v>
      </c>
      <c r="G132" s="4">
        <f t="shared" si="9"/>
        <v>1.0259774337444241</v>
      </c>
    </row>
    <row r="133" spans="1:7" x14ac:dyDescent="0.2">
      <c r="A133" s="4">
        <f>IF('True_Odds_Calculator_2-way'!A134="","",'True_Odds_Calculator_2-way'!A134)</f>
        <v>2.46</v>
      </c>
      <c r="B133" s="4">
        <f>IF('True_Odds_Calculator_2-way'!B134="","",'True_Odds_Calculator_2-way'!B134)</f>
        <v>1.57</v>
      </c>
      <c r="C133" s="4">
        <f t="shared" si="8"/>
        <v>4.3446740199886147E-2</v>
      </c>
      <c r="D133" s="4">
        <f t="shared" si="10"/>
        <v>2.5988829823026718</v>
      </c>
      <c r="E133" s="4">
        <f t="shared" si="11"/>
        <v>1.6254366398720594</v>
      </c>
      <c r="G133" s="4">
        <f t="shared" si="9"/>
        <v>1.0434467401998861</v>
      </c>
    </row>
    <row r="134" spans="1:7" x14ac:dyDescent="0.2">
      <c r="A134" s="4">
        <f>IF('True_Odds_Calculator_2-way'!A135="","",'True_Odds_Calculator_2-way'!A135)</f>
        <v>2.4</v>
      </c>
      <c r="B134" s="4">
        <f>IF('True_Odds_Calculator_2-way'!B135="","",'True_Odds_Calculator_2-way'!B135)</f>
        <v>1.6</v>
      </c>
      <c r="C134" s="4">
        <f t="shared" si="8"/>
        <v>4.1666666666666741E-2</v>
      </c>
      <c r="D134" s="4">
        <f t="shared" si="10"/>
        <v>2.5263157894736841</v>
      </c>
      <c r="E134" s="4">
        <f t="shared" si="11"/>
        <v>1.6551724137931036</v>
      </c>
      <c r="G134" s="4">
        <f t="shared" si="9"/>
        <v>1.0416666666666667</v>
      </c>
    </row>
    <row r="135" spans="1:7" x14ac:dyDescent="0.2">
      <c r="A135" s="4">
        <f>IF('True_Odds_Calculator_2-way'!A136="","",'True_Odds_Calculator_2-way'!A136)</f>
        <v>2.37</v>
      </c>
      <c r="B135" s="4">
        <f>IF('True_Odds_Calculator_2-way'!B136="","",'True_Odds_Calculator_2-way'!B136)</f>
        <v>1.61</v>
      </c>
      <c r="C135" s="4">
        <f t="shared" si="8"/>
        <v>4.3058940692402459E-2</v>
      </c>
      <c r="D135" s="4">
        <f t="shared" si="10"/>
        <v>2.4974310305331024</v>
      </c>
      <c r="E135" s="4">
        <f t="shared" si="11"/>
        <v>1.667810389667155</v>
      </c>
      <c r="G135" s="4">
        <f t="shared" si="9"/>
        <v>1.0430589406924025</v>
      </c>
    </row>
    <row r="136" spans="1:7" x14ac:dyDescent="0.2">
      <c r="A136" s="4">
        <f>IF('True_Odds_Calculator_2-way'!A137="","",'True_Odds_Calculator_2-way'!A137)</f>
        <v>2.2799999999999998</v>
      </c>
      <c r="B136" s="4">
        <f>IF('True_Odds_Calculator_2-way'!B137="","",'True_Odds_Calculator_2-way'!B137)</f>
        <v>1.66</v>
      </c>
      <c r="C136" s="4">
        <f t="shared" si="8"/>
        <v>4.1006129782287015E-2</v>
      </c>
      <c r="D136" s="4">
        <f t="shared" si="10"/>
        <v>2.3918099089989888</v>
      </c>
      <c r="E136" s="4">
        <f t="shared" si="11"/>
        <v>1.7184889211768977</v>
      </c>
      <c r="G136" s="4">
        <f t="shared" si="9"/>
        <v>1.041006129782287</v>
      </c>
    </row>
    <row r="137" spans="1:7" x14ac:dyDescent="0.2">
      <c r="A137" s="4">
        <f>IF('True_Odds_Calculator_2-way'!A138="","",'True_Odds_Calculator_2-way'!A138)</f>
        <v>1.85</v>
      </c>
      <c r="B137" s="4">
        <f>IF('True_Odds_Calculator_2-way'!B138="","",'True_Odds_Calculator_2-way'!B138)</f>
        <v>2.0499999999999998</v>
      </c>
      <c r="C137" s="4">
        <f t="shared" si="8"/>
        <v>2.8345418589321048E-2</v>
      </c>
      <c r="D137" s="4">
        <f t="shared" si="10"/>
        <v>1.8998121477770822</v>
      </c>
      <c r="E137" s="4">
        <f t="shared" si="11"/>
        <v>2.1113430758524703</v>
      </c>
      <c r="G137" s="4">
        <f t="shared" si="9"/>
        <v>1.028345418589321</v>
      </c>
    </row>
    <row r="138" spans="1:7" x14ac:dyDescent="0.2">
      <c r="A138" s="4">
        <f>IF('True_Odds_Calculator_2-way'!A139="","",'True_Odds_Calculator_2-way'!A139)</f>
        <v>2.19</v>
      </c>
      <c r="B138" s="4">
        <f>IF('True_Odds_Calculator_2-way'!B139="","",'True_Odds_Calculator_2-way'!B139)</f>
        <v>1.73</v>
      </c>
      <c r="C138" s="4">
        <f t="shared" si="8"/>
        <v>3.4655686647135031E-2</v>
      </c>
      <c r="D138" s="4">
        <f t="shared" si="10"/>
        <v>2.2763841740018629</v>
      </c>
      <c r="E138" s="4">
        <f t="shared" si="11"/>
        <v>1.7834631769717797</v>
      </c>
      <c r="G138" s="4">
        <f t="shared" si="9"/>
        <v>1.034655686647135</v>
      </c>
    </row>
    <row r="139" spans="1:7" x14ac:dyDescent="0.2">
      <c r="A139" s="4">
        <f>IF('True_Odds_Calculator_2-way'!A140="","",'True_Odds_Calculator_2-way'!A140)</f>
        <v>1.77</v>
      </c>
      <c r="B139" s="4">
        <f>IF('True_Odds_Calculator_2-way'!B140="","",'True_Odds_Calculator_2-way'!B140)</f>
        <v>2.0699999999999998</v>
      </c>
      <c r="C139" s="4">
        <f t="shared" si="8"/>
        <v>4.8063538852042953E-2</v>
      </c>
      <c r="D139" s="4">
        <f t="shared" si="10"/>
        <v>1.848633921138273</v>
      </c>
      <c r="E139" s="4">
        <f t="shared" si="11"/>
        <v>2.1783643984660661</v>
      </c>
      <c r="G139" s="4">
        <f t="shared" si="9"/>
        <v>1.048063538852043</v>
      </c>
    </row>
    <row r="140" spans="1:7" x14ac:dyDescent="0.2">
      <c r="A140" s="4">
        <f>IF('True_Odds_Calculator_2-way'!A141="","",'True_Odds_Calculator_2-way'!A141)</f>
        <v>1.67</v>
      </c>
      <c r="B140" s="4">
        <f>IF('True_Odds_Calculator_2-way'!B141="","",'True_Odds_Calculator_2-way'!B141)</f>
        <v>2.23</v>
      </c>
      <c r="C140" s="4">
        <f t="shared" si="8"/>
        <v>4.7232888483123459E-2</v>
      </c>
      <c r="D140" s="4">
        <f t="shared" si="10"/>
        <v>1.7385681940197473</v>
      </c>
      <c r="E140" s="4">
        <f t="shared" si="11"/>
        <v>2.3539711134287793</v>
      </c>
      <c r="G140" s="4">
        <f t="shared" si="9"/>
        <v>1.0472328884831235</v>
      </c>
    </row>
    <row r="141" spans="1:7" x14ac:dyDescent="0.2">
      <c r="A141" s="4">
        <f>IF('True_Odds_Calculator_2-way'!A142="","",'True_Odds_Calculator_2-way'!A142)</f>
        <v>1.91</v>
      </c>
      <c r="B141" s="4">
        <f>IF('True_Odds_Calculator_2-way'!B142="","",'True_Odds_Calculator_2-way'!B142)</f>
        <v>1.93</v>
      </c>
      <c r="C141" s="4">
        <f t="shared" si="8"/>
        <v>4.1694924449990456E-2</v>
      </c>
      <c r="D141" s="4">
        <f t="shared" si="10"/>
        <v>1.9892075654965866</v>
      </c>
      <c r="E141" s="4">
        <f t="shared" si="11"/>
        <v>2.0109101819272834</v>
      </c>
      <c r="G141" s="4">
        <f t="shared" si="9"/>
        <v>1.0416949244499905</v>
      </c>
    </row>
    <row r="142" spans="1:7" x14ac:dyDescent="0.2">
      <c r="A142" s="4">
        <f>IF('True_Odds_Calculator_2-way'!A143="","",'True_Odds_Calculator_2-way'!A143)</f>
        <v>1.83</v>
      </c>
      <c r="B142" s="4">
        <f>IF('True_Odds_Calculator_2-way'!B143="","",'True_Odds_Calculator_2-way'!B143)</f>
        <v>2.02</v>
      </c>
      <c r="C142" s="4">
        <f t="shared" si="8"/>
        <v>4.1497592382188975E-2</v>
      </c>
      <c r="D142" s="4">
        <f t="shared" si="10"/>
        <v>1.9022281685792208</v>
      </c>
      <c r="E142" s="4">
        <f t="shared" si="11"/>
        <v>2.1083670792220381</v>
      </c>
      <c r="G142" s="4">
        <f t="shared" si="9"/>
        <v>1.041497592382189</v>
      </c>
    </row>
    <row r="143" spans="1:7" x14ac:dyDescent="0.2">
      <c r="A143" s="4">
        <f>IF('True_Odds_Calculator_2-way'!A144="","",'True_Odds_Calculator_2-way'!A144)</f>
        <v>1.73</v>
      </c>
      <c r="B143" s="4">
        <f>IF('True_Odds_Calculator_2-way'!B144="","",'True_Odds_Calculator_2-way'!B144)</f>
        <v>2.2200000000000002</v>
      </c>
      <c r="C143" s="4">
        <f t="shared" si="8"/>
        <v>2.8485132531375301E-2</v>
      </c>
      <c r="D143" s="4">
        <f t="shared" si="10"/>
        <v>1.7737034129219971</v>
      </c>
      <c r="E143" s="4">
        <f t="shared" si="11"/>
        <v>2.2924849280725841</v>
      </c>
      <c r="G143" s="4">
        <f t="shared" si="9"/>
        <v>1.0284851325313753</v>
      </c>
    </row>
    <row r="144" spans="1:7" x14ac:dyDescent="0.2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2.67</v>
      </c>
      <c r="C144" s="4">
        <f t="shared" si="8"/>
        <v>2.81266064478225E-2</v>
      </c>
      <c r="D144" s="4">
        <f t="shared" si="10"/>
        <v>1.5636447149336854</v>
      </c>
      <c r="E144" s="4">
        <f t="shared" si="11"/>
        <v>2.7741672608739938</v>
      </c>
      <c r="G144" s="4">
        <f t="shared" si="9"/>
        <v>1.0281266064478225</v>
      </c>
    </row>
    <row r="145" spans="1:7" x14ac:dyDescent="0.2">
      <c r="A145" s="4">
        <f>IF('True_Odds_Calculator_2-way'!A146="","",'True_Odds_Calculator_2-way'!A146)</f>
        <v>1.67</v>
      </c>
      <c r="B145" s="4">
        <f>IF('True_Odds_Calculator_2-way'!B146="","",'True_Odds_Calculator_2-way'!B146)</f>
        <v>2.2999999999999998</v>
      </c>
      <c r="C145" s="4">
        <f t="shared" si="8"/>
        <v>3.3585003905233002E-2</v>
      </c>
      <c r="D145" s="4">
        <f t="shared" si="10"/>
        <v>1.7181838514873629</v>
      </c>
      <c r="E145" s="4">
        <f t="shared" si="11"/>
        <v>2.3924011211460603</v>
      </c>
      <c r="G145" s="4">
        <f t="shared" si="9"/>
        <v>1.033585003905233</v>
      </c>
    </row>
    <row r="146" spans="1:7" x14ac:dyDescent="0.2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2.0499999999999998</v>
      </c>
      <c r="C146" s="4">
        <f t="shared" si="8"/>
        <v>2.8345418589321048E-2</v>
      </c>
      <c r="D146" s="4">
        <f t="shared" si="10"/>
        <v>1.8998121477770822</v>
      </c>
      <c r="E146" s="4">
        <f t="shared" si="11"/>
        <v>2.1113430758524703</v>
      </c>
      <c r="G146" s="4">
        <f t="shared" si="9"/>
        <v>1.028345418589321</v>
      </c>
    </row>
    <row r="147" spans="1:7" x14ac:dyDescent="0.2">
      <c r="A147" s="4">
        <f>IF('True_Odds_Calculator_2-way'!A148="","",'True_Odds_Calculator_2-way'!A148)</f>
        <v>1.81</v>
      </c>
      <c r="B147" s="4">
        <f>IF('True_Odds_Calculator_2-way'!B148="","",'True_Odds_Calculator_2-way'!B148)</f>
        <v>2.0699999999999998</v>
      </c>
      <c r="C147" s="4">
        <f t="shared" si="8"/>
        <v>3.5577975284917462E-2</v>
      </c>
      <c r="D147" s="4">
        <f t="shared" si="10"/>
        <v>1.8702173858786533</v>
      </c>
      <c r="E147" s="4">
        <f t="shared" si="11"/>
        <v>2.1491381535549374</v>
      </c>
      <c r="G147" s="4">
        <f t="shared" si="9"/>
        <v>1.0355779752849175</v>
      </c>
    </row>
    <row r="148" spans="1:7" x14ac:dyDescent="0.2">
      <c r="A148" s="4">
        <f>IF('True_Odds_Calculator_2-way'!A149="","",'True_Odds_Calculator_2-way'!A149)</f>
        <v>2.4</v>
      </c>
      <c r="B148" s="4">
        <f>IF('True_Odds_Calculator_2-way'!B149="","",'True_Odds_Calculator_2-way'!B149)</f>
        <v>1.63</v>
      </c>
      <c r="C148" s="4">
        <f t="shared" si="8"/>
        <v>3.0163599182004175E-2</v>
      </c>
      <c r="D148" s="4">
        <f t="shared" si="10"/>
        <v>2.49013367281986</v>
      </c>
      <c r="E148" s="4">
        <f t="shared" si="11"/>
        <v>1.6710807347287484</v>
      </c>
      <c r="G148" s="4">
        <f t="shared" si="9"/>
        <v>1.0301635991820042</v>
      </c>
    </row>
    <row r="149" spans="1:7" x14ac:dyDescent="0.2">
      <c r="A149" s="4">
        <f>IF('True_Odds_Calculator_2-way'!A150="","",'True_Odds_Calculator_2-way'!A150)</f>
        <v>1.99</v>
      </c>
      <c r="B149" s="4">
        <f>IF('True_Odds_Calculator_2-way'!B150="","",'True_Odds_Calculator_2-way'!B150)</f>
        <v>1.92</v>
      </c>
      <c r="C149" s="4">
        <f t="shared" si="8"/>
        <v>2.3345896147403788E-2</v>
      </c>
      <c r="D149" s="4">
        <f t="shared" si="10"/>
        <v>2.0373253705876082</v>
      </c>
      <c r="E149" s="4">
        <f t="shared" si="11"/>
        <v>1.9640176827387685</v>
      </c>
      <c r="G149" s="4">
        <f t="shared" si="9"/>
        <v>1.0233458961474038</v>
      </c>
    </row>
    <row r="150" spans="1:7" x14ac:dyDescent="0.2">
      <c r="A150" s="4">
        <f>IF('True_Odds_Calculator_2-way'!A151="","",'True_Odds_Calculator_2-way'!A151)</f>
        <v>2.17</v>
      </c>
      <c r="B150" s="4">
        <f>IF('True_Odds_Calculator_2-way'!B151="","",'True_Odds_Calculator_2-way'!B151)</f>
        <v>1.76</v>
      </c>
      <c r="C150" s="4">
        <f t="shared" si="8"/>
        <v>2.9011311269375728E-2</v>
      </c>
      <c r="D150" s="4">
        <f t="shared" si="10"/>
        <v>2.2405256365129644</v>
      </c>
      <c r="E150" s="4">
        <f t="shared" si="11"/>
        <v>1.8061099025820484</v>
      </c>
      <c r="G150" s="4">
        <f t="shared" si="9"/>
        <v>1.0290113112693757</v>
      </c>
    </row>
    <row r="151" spans="1:7" x14ac:dyDescent="0.2">
      <c r="A151" s="4">
        <f>IF('True_Odds_Calculator_2-way'!A152="","",'True_Odds_Calculator_2-way'!A152)</f>
        <v>2.08</v>
      </c>
      <c r="B151" s="4">
        <f>IF('True_Odds_Calculator_2-way'!B152="","",'True_Odds_Calculator_2-way'!B152)</f>
        <v>1.84</v>
      </c>
      <c r="C151" s="4">
        <f t="shared" si="8"/>
        <v>2.4247491638795804E-2</v>
      </c>
      <c r="D151" s="4">
        <f t="shared" si="10"/>
        <v>2.1338090990187331</v>
      </c>
      <c r="E151" s="4">
        <f t="shared" si="11"/>
        <v>1.8819826907946497</v>
      </c>
      <c r="G151" s="4">
        <f t="shared" si="9"/>
        <v>1.0242474916387958</v>
      </c>
    </row>
    <row r="152" spans="1:7" x14ac:dyDescent="0.2">
      <c r="A152" s="4">
        <f>IF('True_Odds_Calculator_2-way'!A153="","",'True_Odds_Calculator_2-way'!A153)</f>
        <v>1.88</v>
      </c>
      <c r="B152" s="4">
        <f>IF('True_Odds_Calculator_2-way'!B153="","",'True_Odds_Calculator_2-way'!B153)</f>
        <v>2.04</v>
      </c>
      <c r="C152" s="4">
        <f t="shared" si="8"/>
        <v>2.2110972048393851E-2</v>
      </c>
      <c r="D152" s="4">
        <f t="shared" si="10"/>
        <v>1.9199038846615937</v>
      </c>
      <c r="E152" s="4">
        <f t="shared" si="11"/>
        <v>2.087070091423596</v>
      </c>
      <c r="G152" s="4">
        <f t="shared" si="9"/>
        <v>1.0221109720483939</v>
      </c>
    </row>
    <row r="153" spans="1:7" x14ac:dyDescent="0.2">
      <c r="A153" s="4">
        <f>IF('True_Odds_Calculator_2-way'!A154="","",'True_Odds_Calculator_2-way'!A154)</f>
        <v>2.42</v>
      </c>
      <c r="B153" s="4">
        <f>IF('True_Odds_Calculator_2-way'!B154="","",'True_Odds_Calculator_2-way'!B154)</f>
        <v>1.63</v>
      </c>
      <c r="C153" s="4">
        <f t="shared" si="8"/>
        <v>2.6720073011205159E-2</v>
      </c>
      <c r="D153" s="4">
        <f t="shared" si="10"/>
        <v>2.5008558929816775</v>
      </c>
      <c r="E153" s="4">
        <f t="shared" si="11"/>
        <v>1.6662864867148226</v>
      </c>
      <c r="G153" s="4">
        <f t="shared" si="9"/>
        <v>1.0267200730112052</v>
      </c>
    </row>
    <row r="154" spans="1:7" x14ac:dyDescent="0.2">
      <c r="A154" s="4">
        <f>IF('True_Odds_Calculator_2-way'!A155="","",'True_Odds_Calculator_2-way'!A155)</f>
        <v>1.95</v>
      </c>
      <c r="B154" s="4">
        <f>IF('True_Odds_Calculator_2-way'!B155="","",'True_Odds_Calculator_2-way'!B155)</f>
        <v>1.95</v>
      </c>
      <c r="C154" s="4">
        <f t="shared" si="8"/>
        <v>2.5641025641025772E-2</v>
      </c>
      <c r="D154" s="4">
        <f t="shared" si="10"/>
        <v>2.0000000000000004</v>
      </c>
      <c r="E154" s="4">
        <f t="shared" si="11"/>
        <v>2.0000000000000004</v>
      </c>
      <c r="G154" s="4">
        <f t="shared" si="9"/>
        <v>1.0256410256410258</v>
      </c>
    </row>
    <row r="155" spans="1:7" x14ac:dyDescent="0.2">
      <c r="A155" s="4">
        <f>IF('True_Odds_Calculator_2-way'!A156="","",'True_Odds_Calculator_2-way'!A156)</f>
        <v>1.86</v>
      </c>
      <c r="B155" s="4">
        <f>IF('True_Odds_Calculator_2-way'!B156="","",'True_Odds_Calculator_2-way'!B156)</f>
        <v>2.0499999999999998</v>
      </c>
      <c r="C155" s="4">
        <f t="shared" si="8"/>
        <v>2.5439286650930981E-2</v>
      </c>
      <c r="D155" s="4">
        <f t="shared" si="10"/>
        <v>1.905071196602548</v>
      </c>
      <c r="E155" s="4">
        <f t="shared" si="11"/>
        <v>2.1048854540436102</v>
      </c>
      <c r="G155" s="4">
        <f t="shared" si="9"/>
        <v>1.025439286650931</v>
      </c>
    </row>
    <row r="156" spans="1:7" x14ac:dyDescent="0.2">
      <c r="A156" s="4">
        <f>IF('True_Odds_Calculator_2-way'!A157="","",'True_Odds_Calculator_2-way'!A157)</f>
        <v>1.78</v>
      </c>
      <c r="B156" s="4">
        <f>IF('True_Odds_Calculator_2-way'!B157="","",'True_Odds_Calculator_2-way'!B157)</f>
        <v>2.0299999999999998</v>
      </c>
      <c r="C156" s="4">
        <f t="shared" si="8"/>
        <v>5.4408590247412514E-2</v>
      </c>
      <c r="D156" s="4">
        <f t="shared" si="10"/>
        <v>1.8705803178547395</v>
      </c>
      <c r="E156" s="4">
        <f t="shared" si="11"/>
        <v>2.1486590949634299</v>
      </c>
      <c r="G156" s="4">
        <f t="shared" si="9"/>
        <v>1.0544085902474125</v>
      </c>
    </row>
    <row r="157" spans="1:7" x14ac:dyDescent="0.2">
      <c r="A157" s="4">
        <f>IF('True_Odds_Calculator_2-way'!A158="","",'True_Odds_Calculator_2-way'!A158)</f>
        <v>1.85</v>
      </c>
      <c r="B157" s="4">
        <f>IF('True_Odds_Calculator_2-way'!B158="","",'True_Odds_Calculator_2-way'!B158)</f>
        <v>1.96</v>
      </c>
      <c r="C157" s="4">
        <f t="shared" si="8"/>
        <v>5.0744622173193532E-2</v>
      </c>
      <c r="D157" s="4">
        <f t="shared" si="10"/>
        <v>1.9411134903640255</v>
      </c>
      <c r="E157" s="4">
        <f t="shared" si="11"/>
        <v>2.0625711035267349</v>
      </c>
      <c r="G157" s="4">
        <f t="shared" si="9"/>
        <v>1.0507446221731935</v>
      </c>
    </row>
    <row r="158" spans="1:7" x14ac:dyDescent="0.2">
      <c r="A158" s="4">
        <f>IF('True_Odds_Calculator_2-way'!A159="","",'True_Odds_Calculator_2-way'!A159)</f>
        <v>2.2999999999999998</v>
      </c>
      <c r="B158" s="4">
        <f>IF('True_Odds_Calculator_2-way'!B159="","",'True_Odds_Calculator_2-way'!B159)</f>
        <v>1.61</v>
      </c>
      <c r="C158" s="4">
        <f t="shared" si="8"/>
        <v>5.5900621118012417E-2</v>
      </c>
      <c r="D158" s="4">
        <f t="shared" si="10"/>
        <v>2.4580152671755724</v>
      </c>
      <c r="E158" s="4">
        <f t="shared" si="11"/>
        <v>1.6858638743455499</v>
      </c>
      <c r="G158" s="4">
        <f t="shared" si="9"/>
        <v>1.0559006211180124</v>
      </c>
    </row>
    <row r="159" spans="1:7" x14ac:dyDescent="0.2">
      <c r="A159" s="4">
        <f>IF('True_Odds_Calculator_2-way'!A160="","",'True_Odds_Calculator_2-way'!A160)</f>
        <v>2.0299999999999998</v>
      </c>
      <c r="B159" s="4">
        <f>IF('True_Odds_Calculator_2-way'!B160="","",'True_Odds_Calculator_2-way'!B160)</f>
        <v>1.88</v>
      </c>
      <c r="C159" s="4">
        <f t="shared" si="8"/>
        <v>2.4525731055444977E-2</v>
      </c>
      <c r="D159" s="4">
        <f t="shared" si="10"/>
        <v>2.0818241326641935</v>
      </c>
      <c r="E159" s="4">
        <f t="shared" si="11"/>
        <v>1.9243646631706333</v>
      </c>
      <c r="G159" s="4">
        <f t="shared" si="9"/>
        <v>1.024525731055445</v>
      </c>
    </row>
    <row r="160" spans="1:7" x14ac:dyDescent="0.2">
      <c r="A160" s="4">
        <f>IF('True_Odds_Calculator_2-way'!A161="","",'True_Odds_Calculator_2-way'!A161)</f>
        <v>1.68</v>
      </c>
      <c r="B160" s="4">
        <f>IF('True_Odds_Calculator_2-way'!B161="","",'True_Odds_Calculator_2-way'!B161)</f>
        <v>2.31</v>
      </c>
      <c r="C160" s="4">
        <f t="shared" si="8"/>
        <v>2.813852813852824E-2</v>
      </c>
      <c r="D160" s="4">
        <f t="shared" si="10"/>
        <v>1.7206703910614525</v>
      </c>
      <c r="E160" s="4">
        <f t="shared" si="11"/>
        <v>2.3875968992248064</v>
      </c>
      <c r="G160" s="4">
        <f t="shared" si="9"/>
        <v>1.0281385281385282</v>
      </c>
    </row>
    <row r="161" spans="1:7" x14ac:dyDescent="0.2">
      <c r="A161" s="4">
        <f>IF('True_Odds_Calculator_2-way'!A162="","",'True_Odds_Calculator_2-way'!A162)</f>
        <v>1.81</v>
      </c>
      <c r="B161" s="4">
        <f>IF('True_Odds_Calculator_2-way'!B162="","",'True_Odds_Calculator_2-way'!B162)</f>
        <v>2.09</v>
      </c>
      <c r="C161" s="4">
        <f t="shared" si="8"/>
        <v>3.0955087366835166E-2</v>
      </c>
      <c r="D161" s="4">
        <f t="shared" si="10"/>
        <v>1.8621674173619833</v>
      </c>
      <c r="E161" s="4">
        <f t="shared" si="11"/>
        <v>2.159867538325388</v>
      </c>
      <c r="G161" s="4">
        <f t="shared" si="9"/>
        <v>1.0309550873668352</v>
      </c>
    </row>
    <row r="162" spans="1:7" x14ac:dyDescent="0.2">
      <c r="A162" s="4">
        <f>IF('True_Odds_Calculator_2-way'!A163="","",'True_Odds_Calculator_2-way'!A163)</f>
        <v>1.94</v>
      </c>
      <c r="B162" s="4">
        <f>IF('True_Odds_Calculator_2-way'!B163="","",'True_Odds_Calculator_2-way'!B163)</f>
        <v>1.96</v>
      </c>
      <c r="C162" s="4">
        <f t="shared" si="8"/>
        <v>2.5667999158426325E-2</v>
      </c>
      <c r="D162" s="4">
        <f t="shared" si="10"/>
        <v>1.9895353704478862</v>
      </c>
      <c r="E162" s="4">
        <f t="shared" si="11"/>
        <v>2.0105752961082914</v>
      </c>
      <c r="G162" s="4">
        <f t="shared" si="9"/>
        <v>1.0256679991584263</v>
      </c>
    </row>
    <row r="163" spans="1:7" x14ac:dyDescent="0.2">
      <c r="A163" s="4">
        <f>IF('True_Odds_Calculator_2-way'!A164="","",'True_Odds_Calculator_2-way'!A164)</f>
        <v>2.31</v>
      </c>
      <c r="B163" s="4">
        <f>IF('True_Odds_Calculator_2-way'!B164="","",'True_Odds_Calculator_2-way'!B164)</f>
        <v>1.67</v>
      </c>
      <c r="C163" s="4">
        <f t="shared" si="8"/>
        <v>3.1702828110013792E-2</v>
      </c>
      <c r="D163" s="4">
        <f t="shared" si="10"/>
        <v>2.397799670572148</v>
      </c>
      <c r="E163" s="4">
        <f t="shared" si="11"/>
        <v>1.7154100984947862</v>
      </c>
      <c r="G163" s="4">
        <f t="shared" si="9"/>
        <v>1.0317028281100138</v>
      </c>
    </row>
    <row r="164" spans="1:7" x14ac:dyDescent="0.2">
      <c r="A164" s="4">
        <f>IF('True_Odds_Calculator_2-way'!A165="","",'True_Odds_Calculator_2-way'!A165)</f>
        <v>2.16</v>
      </c>
      <c r="B164" s="4">
        <f>IF('True_Odds_Calculator_2-way'!B165="","",'True_Odds_Calculator_2-way'!B165)</f>
        <v>1.75</v>
      </c>
      <c r="C164" s="4">
        <f t="shared" si="8"/>
        <v>3.4391534391534417E-2</v>
      </c>
      <c r="D164" s="4">
        <f t="shared" si="10"/>
        <v>2.2433234421364987</v>
      </c>
      <c r="E164" s="4">
        <f t="shared" si="11"/>
        <v>1.8042959427207637</v>
      </c>
      <c r="G164" s="4">
        <f t="shared" si="9"/>
        <v>1.0343915343915344</v>
      </c>
    </row>
    <row r="165" spans="1:7" x14ac:dyDescent="0.2">
      <c r="A165" s="4">
        <f>IF('True_Odds_Calculator_2-way'!A166="","",'True_Odds_Calculator_2-way'!A166)</f>
        <v>2.11</v>
      </c>
      <c r="B165" s="4">
        <f>IF('True_Odds_Calculator_2-way'!B166="","",'True_Odds_Calculator_2-way'!B166)</f>
        <v>1.79</v>
      </c>
      <c r="C165" s="4">
        <f t="shared" si="8"/>
        <v>3.2592867166194583E-2</v>
      </c>
      <c r="D165" s="4">
        <f t="shared" si="10"/>
        <v>2.1851369724319478</v>
      </c>
      <c r="E165" s="4">
        <f t="shared" si="11"/>
        <v>1.8437843247333352</v>
      </c>
      <c r="G165" s="4">
        <f t="shared" si="9"/>
        <v>1.0325928671661946</v>
      </c>
    </row>
    <row r="166" spans="1:7" x14ac:dyDescent="0.2">
      <c r="A166" s="4">
        <f>IF('True_Odds_Calculator_2-way'!A167="","",'True_Odds_Calculator_2-way'!A167)</f>
        <v>2.2999999999999998</v>
      </c>
      <c r="B166" s="4">
        <f>IF('True_Odds_Calculator_2-way'!B167="","",'True_Odds_Calculator_2-way'!B167)</f>
        <v>1.67</v>
      </c>
      <c r="C166" s="4">
        <f t="shared" si="8"/>
        <v>3.3585003905233002E-2</v>
      </c>
      <c r="D166" s="4">
        <f t="shared" si="10"/>
        <v>2.3924011211460603</v>
      </c>
      <c r="E166" s="4">
        <f t="shared" si="11"/>
        <v>1.7181838514873629</v>
      </c>
      <c r="G166" s="4">
        <f t="shared" si="9"/>
        <v>1.033585003905233</v>
      </c>
    </row>
    <row r="167" spans="1:7" x14ac:dyDescent="0.2">
      <c r="A167" s="4">
        <f>IF('True_Odds_Calculator_2-way'!A168="","",'True_Odds_Calculator_2-way'!A168)</f>
        <v>1.88</v>
      </c>
      <c r="B167" s="4">
        <f>IF('True_Odds_Calculator_2-way'!B168="","",'True_Odds_Calculator_2-way'!B168)</f>
        <v>2.0099999999999998</v>
      </c>
      <c r="C167" s="4">
        <f t="shared" si="8"/>
        <v>2.9427331427966497E-2</v>
      </c>
      <c r="D167" s="4">
        <f t="shared" si="10"/>
        <v>1.9334834220221038</v>
      </c>
      <c r="E167" s="4">
        <f t="shared" si="11"/>
        <v>2.0712563034422273</v>
      </c>
      <c r="G167" s="4">
        <f t="shared" si="9"/>
        <v>1.0294273314279665</v>
      </c>
    </row>
    <row r="168" spans="1:7" x14ac:dyDescent="0.2">
      <c r="A168" s="4">
        <f>IF('True_Odds_Calculator_2-way'!A169="","",'True_Odds_Calculator_2-way'!A169)</f>
        <v>1.85</v>
      </c>
      <c r="B168" s="4">
        <f>IF('True_Odds_Calculator_2-way'!B169="","",'True_Odds_Calculator_2-way'!B169)</f>
        <v>2.0499999999999998</v>
      </c>
      <c r="C168" s="4">
        <f t="shared" si="8"/>
        <v>2.8345418589321048E-2</v>
      </c>
      <c r="D168" s="4">
        <f t="shared" si="10"/>
        <v>1.8998121477770822</v>
      </c>
      <c r="E168" s="4">
        <f t="shared" si="11"/>
        <v>2.1113430758524703</v>
      </c>
      <c r="G168" s="4">
        <f t="shared" si="9"/>
        <v>1.028345418589321</v>
      </c>
    </row>
    <row r="169" spans="1:7" x14ac:dyDescent="0.2">
      <c r="A169" s="4">
        <f>IF('True_Odds_Calculator_2-way'!A170="","",'True_Odds_Calculator_2-way'!A170)</f>
        <v>1.71</v>
      </c>
      <c r="B169" s="4">
        <f>IF('True_Odds_Calculator_2-way'!B170="","",'True_Odds_Calculator_2-way'!B170)</f>
        <v>2.23</v>
      </c>
      <c r="C169" s="4">
        <f t="shared" si="8"/>
        <v>3.3225814910969431E-2</v>
      </c>
      <c r="D169" s="4">
        <f t="shared" si="10"/>
        <v>1.7599981538319522</v>
      </c>
      <c r="E169" s="4">
        <f t="shared" si="11"/>
        <v>2.315792669966295</v>
      </c>
      <c r="G169" s="4">
        <f t="shared" si="9"/>
        <v>1.0332258149109694</v>
      </c>
    </row>
    <row r="170" spans="1:7" x14ac:dyDescent="0.2">
      <c r="A170" s="4">
        <f>IF('True_Odds_Calculator_2-way'!A171="","",'True_Odds_Calculator_2-way'!A171)</f>
        <v>1.42</v>
      </c>
      <c r="B170" s="4">
        <f>IF('True_Odds_Calculator_2-way'!B171="","",'True_Odds_Calculator_2-way'!B171)</f>
        <v>2.95</v>
      </c>
      <c r="C170" s="4">
        <f t="shared" si="8"/>
        <v>4.3208402960133618E-2</v>
      </c>
      <c r="D170" s="4">
        <f t="shared" si="10"/>
        <v>1.4649414233257561</v>
      </c>
      <c r="E170" s="4">
        <f t="shared" si="11"/>
        <v>3.1508085746521246</v>
      </c>
      <c r="G170" s="4">
        <f t="shared" si="9"/>
        <v>1.0432084029601336</v>
      </c>
    </row>
    <row r="171" spans="1:7" x14ac:dyDescent="0.2">
      <c r="A171" s="4">
        <f>IF('True_Odds_Calculator_2-way'!A172="","",'True_Odds_Calculator_2-way'!A172)</f>
        <v>1.73</v>
      </c>
      <c r="B171" s="4">
        <f>IF('True_Odds_Calculator_2-way'!B172="","",'True_Odds_Calculator_2-way'!B172)</f>
        <v>2.2000000000000002</v>
      </c>
      <c r="C171" s="4">
        <f t="shared" si="8"/>
        <v>3.2580136626379375E-2</v>
      </c>
      <c r="D171" s="4">
        <f t="shared" si="10"/>
        <v>1.7801683816651075</v>
      </c>
      <c r="E171" s="4">
        <f t="shared" si="11"/>
        <v>2.2817745803357314</v>
      </c>
      <c r="G171" s="4">
        <f t="shared" si="9"/>
        <v>1.0325801366263794</v>
      </c>
    </row>
    <row r="172" spans="1:7" x14ac:dyDescent="0.2">
      <c r="A172" s="4">
        <f>IF('True_Odds_Calculator_2-way'!A173="","",'True_Odds_Calculator_2-way'!A173)</f>
        <v>2.2599999999999998</v>
      </c>
      <c r="B172" s="4">
        <f>IF('True_Odds_Calculator_2-way'!B173="","",'True_Odds_Calculator_2-way'!B173)</f>
        <v>1.69</v>
      </c>
      <c r="C172" s="4">
        <f t="shared" si="8"/>
        <v>3.4193852437555794E-2</v>
      </c>
      <c r="D172" s="4">
        <f t="shared" si="10"/>
        <v>2.3508340001231001</v>
      </c>
      <c r="E172" s="4">
        <f t="shared" si="11"/>
        <v>1.740283410033262</v>
      </c>
      <c r="G172" s="4">
        <f t="shared" si="9"/>
        <v>1.0341938524375558</v>
      </c>
    </row>
    <row r="173" spans="1:7" x14ac:dyDescent="0.2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2.39</v>
      </c>
      <c r="C173" s="4">
        <f t="shared" si="8"/>
        <v>3.19069743563416E-2</v>
      </c>
      <c r="D173" s="4">
        <f t="shared" si="10"/>
        <v>1.6735184827201064</v>
      </c>
      <c r="E173" s="4">
        <f t="shared" si="11"/>
        <v>2.4847402493861024</v>
      </c>
      <c r="G173" s="4">
        <f t="shared" si="9"/>
        <v>1.0319069743563416</v>
      </c>
    </row>
    <row r="174" spans="1:7" x14ac:dyDescent="0.2">
      <c r="A174" s="4">
        <f>IF('True_Odds_Calculator_2-way'!A175="","",'True_Odds_Calculator_2-way'!A175)</f>
        <v>2.23</v>
      </c>
      <c r="B174" s="4">
        <f>IF('True_Odds_Calculator_2-way'!B175="","",'True_Odds_Calculator_2-way'!B175)</f>
        <v>1.71</v>
      </c>
      <c r="C174" s="4">
        <f t="shared" si="8"/>
        <v>3.3225814910969431E-2</v>
      </c>
      <c r="D174" s="4">
        <f t="shared" si="10"/>
        <v>2.315792669966295</v>
      </c>
      <c r="E174" s="4">
        <f t="shared" si="11"/>
        <v>1.7599981538319522</v>
      </c>
      <c r="G174" s="4">
        <f t="shared" si="9"/>
        <v>1.0332258149109694</v>
      </c>
    </row>
    <row r="175" spans="1:7" x14ac:dyDescent="0.2">
      <c r="A175" s="4">
        <f>IF('True_Odds_Calculator_2-way'!A176="","",'True_Odds_Calculator_2-way'!A176)</f>
        <v>1.75</v>
      </c>
      <c r="B175" s="4">
        <f>IF('True_Odds_Calculator_2-way'!B176="","",'True_Odds_Calculator_2-way'!B176)</f>
        <v>2.16</v>
      </c>
      <c r="C175" s="4">
        <f t="shared" si="8"/>
        <v>3.4391534391534417E-2</v>
      </c>
      <c r="D175" s="4">
        <f t="shared" si="10"/>
        <v>1.8042959427207637</v>
      </c>
      <c r="E175" s="4">
        <f t="shared" si="11"/>
        <v>2.2433234421364987</v>
      </c>
      <c r="G175" s="4">
        <f t="shared" si="9"/>
        <v>1.0343915343915344</v>
      </c>
    </row>
    <row r="176" spans="1:7" x14ac:dyDescent="0.2">
      <c r="A176" s="4">
        <f>IF('True_Odds_Calculator_2-way'!A177="","",'True_Odds_Calculator_2-way'!A177)</f>
        <v>1.83</v>
      </c>
      <c r="B176" s="4">
        <f>IF('True_Odds_Calculator_2-way'!B177="","",'True_Odds_Calculator_2-way'!B177)</f>
        <v>2.0499999999999998</v>
      </c>
      <c r="C176" s="4">
        <f t="shared" si="8"/>
        <v>3.4252965480474407E-2</v>
      </c>
      <c r="D176" s="4">
        <f t="shared" si="10"/>
        <v>1.8892106257081707</v>
      </c>
      <c r="E176" s="4">
        <f t="shared" si="11"/>
        <v>2.1245929491717397</v>
      </c>
      <c r="G176" s="4">
        <f t="shared" si="9"/>
        <v>1.0342529654804744</v>
      </c>
    </row>
    <row r="177" spans="1:7" x14ac:dyDescent="0.2">
      <c r="A177" s="4">
        <f>IF('True_Odds_Calculator_2-way'!A178="","",'True_Odds_Calculator_2-way'!A178)</f>
        <v>1.7</v>
      </c>
      <c r="B177" s="4">
        <f>IF('True_Odds_Calculator_2-way'!B178="","",'True_Odds_Calculator_2-way'!B178)</f>
        <v>2.2200000000000002</v>
      </c>
      <c r="C177" s="4">
        <f t="shared" si="8"/>
        <v>3.868574456809748E-2</v>
      </c>
      <c r="D177" s="4">
        <f t="shared" si="10"/>
        <v>1.7578015836050302</v>
      </c>
      <c r="E177" s="4">
        <f t="shared" si="11"/>
        <v>2.3196066379840201</v>
      </c>
      <c r="G177" s="4">
        <f t="shared" si="9"/>
        <v>1.0386857445680975</v>
      </c>
    </row>
    <row r="178" spans="1:7" x14ac:dyDescent="0.2">
      <c r="A178" s="4">
        <f>IF('True_Odds_Calculator_2-way'!A179="","",'True_Odds_Calculator_2-way'!A179)</f>
        <v>1.8</v>
      </c>
      <c r="B178" s="4">
        <f>IF('True_Odds_Calculator_2-way'!B179="","",'True_Odds_Calculator_2-way'!B179)</f>
        <v>2.11</v>
      </c>
      <c r="C178" s="4">
        <f t="shared" si="8"/>
        <v>2.9489204844655115E-2</v>
      </c>
      <c r="D178" s="4">
        <f t="shared" si="10"/>
        <v>1.8490749756572542</v>
      </c>
      <c r="E178" s="4">
        <f t="shared" si="11"/>
        <v>2.1777522935779814</v>
      </c>
      <c r="G178" s="4">
        <f t="shared" si="9"/>
        <v>1.0294892048446551</v>
      </c>
    </row>
    <row r="179" spans="1:7" x14ac:dyDescent="0.2">
      <c r="A179" s="4">
        <f>IF('True_Odds_Calculator_2-way'!A180="","",'True_Odds_Calculator_2-way'!A180)</f>
        <v>2.16</v>
      </c>
      <c r="B179" s="4">
        <f>IF('True_Odds_Calculator_2-way'!B180="","",'True_Odds_Calculator_2-way'!B180)</f>
        <v>1.77</v>
      </c>
      <c r="C179" s="4">
        <f t="shared" si="8"/>
        <v>2.79347143753923E-2</v>
      </c>
      <c r="D179" s="4">
        <f t="shared" si="10"/>
        <v>2.2271932890597692</v>
      </c>
      <c r="E179" s="4">
        <f t="shared" si="11"/>
        <v>1.8148675590999714</v>
      </c>
      <c r="G179" s="4">
        <f t="shared" si="9"/>
        <v>1.0279347143753923</v>
      </c>
    </row>
    <row r="180" spans="1:7" x14ac:dyDescent="0.2">
      <c r="A180" s="4">
        <f>IF('True_Odds_Calculator_2-way'!A181="","",'True_Odds_Calculator_2-way'!A181)</f>
        <v>2.33</v>
      </c>
      <c r="B180" s="4">
        <f>IF('True_Odds_Calculator_2-way'!B181="","",'True_Odds_Calculator_2-way'!B181)</f>
        <v>1.67</v>
      </c>
      <c r="C180" s="4">
        <f t="shared" si="8"/>
        <v>2.7986944565804084E-2</v>
      </c>
      <c r="D180" s="4">
        <f t="shared" si="10"/>
        <v>2.4085296029216061</v>
      </c>
      <c r="E180" s="4">
        <f t="shared" si="11"/>
        <v>1.7099602293950913</v>
      </c>
      <c r="G180" s="4">
        <f t="shared" si="9"/>
        <v>1.0279869445658041</v>
      </c>
    </row>
    <row r="181" spans="1:7" x14ac:dyDescent="0.2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1.97</v>
      </c>
      <c r="C181" s="4">
        <f t="shared" si="8"/>
        <v>2.5748928223876311E-2</v>
      </c>
      <c r="D181" s="4">
        <f t="shared" si="10"/>
        <v>1.9791780536685666</v>
      </c>
      <c r="E181" s="4">
        <f t="shared" si="11"/>
        <v>2.0212647191728026</v>
      </c>
      <c r="G181" s="4">
        <f t="shared" si="9"/>
        <v>1.0257489282238763</v>
      </c>
    </row>
    <row r="182" spans="1:7" x14ac:dyDescent="0.2">
      <c r="A182" s="4">
        <f>IF('True_Odds_Calculator_2-way'!A183="","",'True_Odds_Calculator_2-way'!A183)</f>
        <v>2.21</v>
      </c>
      <c r="B182" s="4">
        <f>IF('True_Odds_Calculator_2-way'!B183="","",'True_Odds_Calculator_2-way'!B183)</f>
        <v>1.69</v>
      </c>
      <c r="C182" s="4">
        <f t="shared" si="8"/>
        <v>4.4204664114166459E-2</v>
      </c>
      <c r="D182" s="4">
        <f t="shared" si="10"/>
        <v>2.3234937323089366</v>
      </c>
      <c r="E182" s="4">
        <f t="shared" si="11"/>
        <v>1.7555759242285367</v>
      </c>
      <c r="G182" s="4">
        <f t="shared" si="9"/>
        <v>1.0442046641141665</v>
      </c>
    </row>
    <row r="183" spans="1:7" x14ac:dyDescent="0.2">
      <c r="A183" s="4">
        <f>IF('True_Odds_Calculator_2-way'!A184="","",'True_Odds_Calculator_2-way'!A184)</f>
        <v>2.4900000000000002</v>
      </c>
      <c r="B183" s="4">
        <f>IF('True_Odds_Calculator_2-way'!B184="","",'True_Odds_Calculator_2-way'!B184)</f>
        <v>1.56</v>
      </c>
      <c r="C183" s="4">
        <f t="shared" si="8"/>
        <v>4.26320667284521E-2</v>
      </c>
      <c r="D183" s="4">
        <f t="shared" si="10"/>
        <v>2.6295694557270508</v>
      </c>
      <c r="E183" s="4">
        <f t="shared" si="11"/>
        <v>1.6136590229312062</v>
      </c>
      <c r="G183" s="4">
        <f t="shared" si="9"/>
        <v>1.0426320667284521</v>
      </c>
    </row>
    <row r="184" spans="1:7" x14ac:dyDescent="0.2">
      <c r="A184" s="4">
        <f>IF('True_Odds_Calculator_2-way'!A185="","",'True_Odds_Calculator_2-way'!A185)</f>
        <v>2.68</v>
      </c>
      <c r="B184" s="4">
        <f>IF('True_Odds_Calculator_2-way'!B185="","",'True_Odds_Calculator_2-way'!B185)</f>
        <v>1.49</v>
      </c>
      <c r="C184" s="4">
        <f t="shared" si="8"/>
        <v>4.4275267955524278E-2</v>
      </c>
      <c r="D184" s="4">
        <f t="shared" si="10"/>
        <v>2.8490296803652964</v>
      </c>
      <c r="E184" s="4">
        <f t="shared" si="11"/>
        <v>1.5408242012656272</v>
      </c>
      <c r="G184" s="4">
        <f t="shared" si="9"/>
        <v>1.0442752679555243</v>
      </c>
    </row>
    <row r="185" spans="1:7" x14ac:dyDescent="0.2">
      <c r="A185" s="4">
        <f>IF('True_Odds_Calculator_2-way'!A186="","",'True_Odds_Calculator_2-way'!A186)</f>
        <v>1.89</v>
      </c>
      <c r="B185" s="4">
        <f>IF('True_Odds_Calculator_2-way'!B186="","",'True_Odds_Calculator_2-way'!B186)</f>
        <v>1.96</v>
      </c>
      <c r="C185" s="4">
        <f t="shared" si="8"/>
        <v>3.9304610733182255E-2</v>
      </c>
      <c r="D185" s="4">
        <f t="shared" si="10"/>
        <v>1.9629080118694364</v>
      </c>
      <c r="E185" s="4">
        <f t="shared" si="11"/>
        <v>2.0385208012326657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2.57</v>
      </c>
      <c r="B186" s="4">
        <f>IF('True_Odds_Calculator_2-way'!B187="","",'True_Odds_Calculator_2-way'!B187)</f>
        <v>1.53</v>
      </c>
      <c r="C186" s="4">
        <f t="shared" si="8"/>
        <v>4.2699829607588891E-2</v>
      </c>
      <c r="D186" s="4">
        <f t="shared" si="10"/>
        <v>2.7192005808927768</v>
      </c>
      <c r="E186" s="4">
        <f t="shared" si="11"/>
        <v>1.5816656945757326</v>
      </c>
      <c r="G186" s="4">
        <f t="shared" si="9"/>
        <v>1.0426998296075889</v>
      </c>
    </row>
    <row r="187" spans="1:7" x14ac:dyDescent="0.2">
      <c r="A187" s="4">
        <f>IF('True_Odds_Calculator_2-way'!A188="","",'True_Odds_Calculator_2-way'!A188)</f>
        <v>2.09</v>
      </c>
      <c r="B187" s="4">
        <f>IF('True_Odds_Calculator_2-way'!B188="","",'True_Odds_Calculator_2-way'!B188)</f>
        <v>1.8</v>
      </c>
      <c r="C187" s="4">
        <f t="shared" si="8"/>
        <v>3.4024455077086735E-2</v>
      </c>
      <c r="D187" s="4">
        <f t="shared" si="10"/>
        <v>2.1670506912442398</v>
      </c>
      <c r="E187" s="4">
        <f t="shared" si="11"/>
        <v>1.8568608094768018</v>
      </c>
      <c r="G187" s="4">
        <f t="shared" si="9"/>
        <v>1.0340244550770867</v>
      </c>
    </row>
    <row r="188" spans="1:7" x14ac:dyDescent="0.2">
      <c r="A188" s="4">
        <f>IF('True_Odds_Calculator_2-way'!A189="","",'True_Odds_Calculator_2-way'!A189)</f>
        <v>2.2200000000000002</v>
      </c>
      <c r="B188" s="4">
        <f>IF('True_Odds_Calculator_2-way'!B189="","",'True_Odds_Calculator_2-way'!B189)</f>
        <v>1.71</v>
      </c>
      <c r="C188" s="4">
        <f t="shared" si="8"/>
        <v>3.5245772087877381E-2</v>
      </c>
      <c r="D188" s="4">
        <f t="shared" si="10"/>
        <v>2.3103888990323171</v>
      </c>
      <c r="E188" s="4">
        <f t="shared" si="11"/>
        <v>1.7631322279503969</v>
      </c>
      <c r="G188" s="4">
        <f t="shared" si="9"/>
        <v>1.0352457720878774</v>
      </c>
    </row>
    <row r="189" spans="1:7" x14ac:dyDescent="0.2">
      <c r="A189" s="4">
        <f>IF('True_Odds_Calculator_2-way'!A190="","",'True_Odds_Calculator_2-way'!A190)</f>
        <v>1.92</v>
      </c>
      <c r="B189" s="4">
        <f>IF('True_Odds_Calculator_2-way'!B190="","",'True_Odds_Calculator_2-way'!B190)</f>
        <v>1.97</v>
      </c>
      <c r="C189" s="4">
        <f t="shared" si="8"/>
        <v>2.844754653130277E-2</v>
      </c>
      <c r="D189" s="4">
        <f t="shared" si="10"/>
        <v>1.9739066903246005</v>
      </c>
      <c r="E189" s="4">
        <f t="shared" si="11"/>
        <v>2.0267924123888115</v>
      </c>
      <c r="G189" s="4">
        <f t="shared" si="9"/>
        <v>1.0284475465313028</v>
      </c>
    </row>
    <row r="190" spans="1:7" x14ac:dyDescent="0.2">
      <c r="A190" s="4">
        <f>IF('True_Odds_Calculator_2-way'!A191="","",'True_Odds_Calculator_2-way'!A191)</f>
        <v>1.88</v>
      </c>
      <c r="B190" s="4">
        <f>IF('True_Odds_Calculator_2-way'!B191="","",'True_Odds_Calculator_2-way'!B191)</f>
        <v>2.0099999999999998</v>
      </c>
      <c r="C190" s="4">
        <f t="shared" si="8"/>
        <v>2.9427331427966497E-2</v>
      </c>
      <c r="D190" s="4">
        <f t="shared" si="10"/>
        <v>1.9334834220221038</v>
      </c>
      <c r="E190" s="4">
        <f t="shared" si="11"/>
        <v>2.0712563034422273</v>
      </c>
      <c r="G190" s="4">
        <f t="shared" si="9"/>
        <v>1.0294273314279665</v>
      </c>
    </row>
    <row r="191" spans="1:7" x14ac:dyDescent="0.2">
      <c r="A191" s="4">
        <f>IF('True_Odds_Calculator_2-way'!A192="","",'True_Odds_Calculator_2-way'!A192)</f>
        <v>1.71</v>
      </c>
      <c r="B191" s="4">
        <f>IF('True_Odds_Calculator_2-way'!B192="","",'True_Odds_Calculator_2-way'!B192)</f>
        <v>2.23</v>
      </c>
      <c r="C191" s="4">
        <f t="shared" si="8"/>
        <v>3.3225814910969431E-2</v>
      </c>
      <c r="D191" s="4">
        <f t="shared" si="10"/>
        <v>1.7599981538319522</v>
      </c>
      <c r="E191" s="4">
        <f t="shared" si="11"/>
        <v>2.315792669966295</v>
      </c>
      <c r="G191" s="4">
        <f t="shared" si="9"/>
        <v>1.0332258149109694</v>
      </c>
    </row>
    <row r="192" spans="1:7" x14ac:dyDescent="0.2">
      <c r="A192" s="4">
        <f>IF('True_Odds_Calculator_2-way'!A193="","",'True_Odds_Calculator_2-way'!A193)</f>
        <v>2.0499999999999998</v>
      </c>
      <c r="B192" s="4">
        <f>IF('True_Odds_Calculator_2-way'!B193="","",'True_Odds_Calculator_2-way'!B193)</f>
        <v>1.83</v>
      </c>
      <c r="C192" s="4">
        <f t="shared" si="8"/>
        <v>3.4252965480474407E-2</v>
      </c>
      <c r="D192" s="4">
        <f t="shared" si="10"/>
        <v>2.1245929491717397</v>
      </c>
      <c r="E192" s="4">
        <f t="shared" si="11"/>
        <v>1.8892106257081707</v>
      </c>
      <c r="G192" s="4">
        <f t="shared" si="9"/>
        <v>1.0342529654804744</v>
      </c>
    </row>
    <row r="193" spans="1:7" x14ac:dyDescent="0.2">
      <c r="A193" s="4">
        <f>IF('True_Odds_Calculator_2-way'!A194="","",'True_Odds_Calculator_2-way'!A194)</f>
        <v>2.19</v>
      </c>
      <c r="B193" s="4">
        <f>IF('True_Odds_Calculator_2-way'!B194="","",'True_Odds_Calculator_2-way'!B194)</f>
        <v>1.69</v>
      </c>
      <c r="C193" s="4">
        <f t="shared" si="8"/>
        <v>4.8336980897571102E-2</v>
      </c>
      <c r="D193" s="4">
        <f t="shared" si="10"/>
        <v>2.3123926150385805</v>
      </c>
      <c r="E193" s="4">
        <f t="shared" si="11"/>
        <v>1.7619671038537528</v>
      </c>
      <c r="G193" s="4">
        <f t="shared" si="9"/>
        <v>1.0483369808975711</v>
      </c>
    </row>
    <row r="194" spans="1:7" x14ac:dyDescent="0.2">
      <c r="A194" s="4">
        <f>IF('True_Odds_Calculator_2-way'!A195="","",'True_Odds_Calculator_2-way'!A195)</f>
        <v>2.35</v>
      </c>
      <c r="B194" s="4">
        <f>IF('True_Odds_Calculator_2-way'!B195="","",'True_Odds_Calculator_2-way'!B195)</f>
        <v>1.58</v>
      </c>
      <c r="C194" s="4">
        <f t="shared" ref="C194:C257" si="12">IF(A194="","",((1/A194)+(1/B194))-1)</f>
        <v>5.8443307298680303E-2</v>
      </c>
      <c r="D194" s="4">
        <f t="shared" si="10"/>
        <v>2.5232755691471289</v>
      </c>
      <c r="E194" s="4">
        <f t="shared" si="11"/>
        <v>1.6564800356903859</v>
      </c>
      <c r="G194" s="4">
        <f t="shared" ref="G194:G257" si="13">IF(A194="","",C194+1)</f>
        <v>1.0584433072986803</v>
      </c>
    </row>
    <row r="195" spans="1:7" x14ac:dyDescent="0.2">
      <c r="A195" s="4">
        <f>IF('True_Odds_Calculator_2-way'!A196="","",'True_Odds_Calculator_2-way'!A196)</f>
        <v>2.41</v>
      </c>
      <c r="B195" s="4">
        <f>IF('True_Odds_Calculator_2-way'!B196="","",'True_Odds_Calculator_2-way'!B196)</f>
        <v>1.56</v>
      </c>
      <c r="C195" s="4">
        <f t="shared" si="12"/>
        <v>5.5963400361740412E-2</v>
      </c>
      <c r="D195" s="4">
        <f t="shared" ref="D195:D258" si="14">IF(A195="","",(2*A195)/(2-($C195*A195)))</f>
        <v>2.5842727522683524</v>
      </c>
      <c r="E195" s="4">
        <f t="shared" ref="E195:E258" si="15">IF(B195="","",(2*B195)/(2-($C195*B195)))</f>
        <v>1.63120444290177</v>
      </c>
      <c r="G195" s="4">
        <f t="shared" si="13"/>
        <v>1.0559634003617404</v>
      </c>
    </row>
    <row r="196" spans="1:7" x14ac:dyDescent="0.2">
      <c r="A196" s="4">
        <f>IF('True_Odds_Calculator_2-way'!A197="","",'True_Odds_Calculator_2-way'!A197)</f>
        <v>1.68</v>
      </c>
      <c r="B196" s="4">
        <f>IF('True_Odds_Calculator_2-way'!B197="","",'True_Odds_Calculator_2-way'!B197)</f>
        <v>2.31</v>
      </c>
      <c r="C196" s="4">
        <f t="shared" si="12"/>
        <v>2.813852813852824E-2</v>
      </c>
      <c r="D196" s="4">
        <f t="shared" si="14"/>
        <v>1.7206703910614525</v>
      </c>
      <c r="E196" s="4">
        <f t="shared" si="15"/>
        <v>2.3875968992248064</v>
      </c>
      <c r="G196" s="4">
        <f t="shared" si="13"/>
        <v>1.0281385281385282</v>
      </c>
    </row>
    <row r="197" spans="1:7" x14ac:dyDescent="0.2">
      <c r="A197" s="4">
        <f>IF('True_Odds_Calculator_2-way'!A198="","",'True_Odds_Calculator_2-way'!A198)</f>
        <v>1.86</v>
      </c>
      <c r="B197" s="4">
        <f>IF('True_Odds_Calculator_2-way'!B198="","",'True_Odds_Calculator_2-way'!B198)</f>
        <v>2.02</v>
      </c>
      <c r="C197" s="4">
        <f t="shared" si="12"/>
        <v>3.2683913552645549E-2</v>
      </c>
      <c r="D197" s="4">
        <f t="shared" si="14"/>
        <v>1.918308996221791</v>
      </c>
      <c r="E197" s="4">
        <f t="shared" si="15"/>
        <v>2.0889580785055042</v>
      </c>
      <c r="G197" s="4">
        <f t="shared" si="13"/>
        <v>1.0326839135526455</v>
      </c>
    </row>
    <row r="198" spans="1:7" x14ac:dyDescent="0.2">
      <c r="A198" s="4">
        <f>IF('True_Odds_Calculator_2-way'!A199="","",'True_Odds_Calculator_2-way'!A199)</f>
        <v>2.2999999999999998</v>
      </c>
      <c r="B198" s="4">
        <f>IF('True_Odds_Calculator_2-way'!B199="","",'True_Odds_Calculator_2-way'!B199)</f>
        <v>1.68</v>
      </c>
      <c r="C198" s="4">
        <f t="shared" si="12"/>
        <v>3.002070393374745E-2</v>
      </c>
      <c r="D198" s="4">
        <f t="shared" si="14"/>
        <v>2.3822441430332923</v>
      </c>
      <c r="E198" s="4">
        <f t="shared" si="15"/>
        <v>1.7234611953612846</v>
      </c>
      <c r="G198" s="4">
        <f t="shared" si="13"/>
        <v>1.0300207039337475</v>
      </c>
    </row>
    <row r="199" spans="1:7" x14ac:dyDescent="0.2">
      <c r="A199" s="4">
        <f>IF('True_Odds_Calculator_2-way'!A200="","",'True_Odds_Calculator_2-way'!A200)</f>
        <v>2.29</v>
      </c>
      <c r="B199" s="4">
        <f>IF('True_Odds_Calculator_2-way'!B200="","",'True_Odds_Calculator_2-way'!B200)</f>
        <v>1.65</v>
      </c>
      <c r="C199" s="4">
        <f t="shared" si="12"/>
        <v>4.2741828768029677E-2</v>
      </c>
      <c r="D199" s="4">
        <f t="shared" si="14"/>
        <v>2.40783813923849</v>
      </c>
      <c r="E199" s="4">
        <f t="shared" si="15"/>
        <v>1.7103089283693562</v>
      </c>
      <c r="G199" s="4">
        <f t="shared" si="13"/>
        <v>1.0427418287680297</v>
      </c>
    </row>
    <row r="200" spans="1:7" x14ac:dyDescent="0.2">
      <c r="A200" s="4">
        <f>IF('True_Odds_Calculator_2-way'!A201="","",'True_Odds_Calculator_2-way'!A201)</f>
        <v>1.96</v>
      </c>
      <c r="B200" s="4">
        <f>IF('True_Odds_Calculator_2-way'!B201="","",'True_Odds_Calculator_2-way'!B201)</f>
        <v>1.91</v>
      </c>
      <c r="C200" s="4">
        <f t="shared" si="12"/>
        <v>3.3764291056736839E-2</v>
      </c>
      <c r="D200" s="4">
        <f t="shared" si="14"/>
        <v>2.0270738574832143</v>
      </c>
      <c r="E200" s="4">
        <f t="shared" si="15"/>
        <v>1.9736398144242935</v>
      </c>
      <c r="G200" s="4">
        <f t="shared" si="13"/>
        <v>1.0337642910567368</v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3.92</v>
      </c>
      <c r="B2" s="4">
        <f>IF('True_Odds_Calculator_3-way'!B3="","",'True_Odds_Calculator_3-way'!B3)</f>
        <v>3.76</v>
      </c>
      <c r="C2" s="4">
        <f>IF('True_Odds_Calculator_3-way'!C3="","",'True_Odds_Calculator_3-way'!C3)</f>
        <v>1.94</v>
      </c>
      <c r="D2" s="4">
        <f>IF(A2="","",((1/A2)+(1/B2)+(1/C2))-1)</f>
        <v>3.6523405150610255E-2</v>
      </c>
      <c r="E2" s="4">
        <f>IF(A2="","",(3*A2)/(3-($D2*A2)))</f>
        <v>4.1164532703535235</v>
      </c>
      <c r="F2" s="4">
        <f>IF(B2="","",(3*B2)/(3-($D2*B2)))</f>
        <v>3.94037459173264</v>
      </c>
      <c r="G2" s="4">
        <f>IF(C2="","",(3*C2)/(3-($D2*C2)))</f>
        <v>1.9869282014640175</v>
      </c>
      <c r="I2" s="4">
        <f>IF(A2="","",D2+1)</f>
        <v>1.0365234051506103</v>
      </c>
    </row>
    <row r="3" spans="1:9" x14ac:dyDescent="0.2">
      <c r="A3" s="4">
        <f>IF('True_Odds_Calculator_3-way'!A4="","",'True_Odds_Calculator_3-way'!A4)</f>
        <v>1.55</v>
      </c>
      <c r="B3" s="4">
        <f>IF('True_Odds_Calculator_3-way'!B4="","",'True_Odds_Calculator_3-way'!B4)</f>
        <v>4.6100000000000003</v>
      </c>
      <c r="C3" s="4">
        <f>IF('True_Odds_Calculator_3-way'!C4="","",'True_Odds_Calculator_3-way'!C4)</f>
        <v>6.09</v>
      </c>
      <c r="D3" s="4">
        <f t="shared" ref="D3:D66" si="0">IF(A3="","",((1/A3)+(1/B3)+(1/C3))-1)</f>
        <v>2.6284642498367594E-2</v>
      </c>
      <c r="E3" s="4">
        <f t="shared" ref="E3:E66" si="1">IF(A3="","",(3*A3)/(3-($D3*A3)))</f>
        <v>1.5713394156382166</v>
      </c>
      <c r="F3" s="4">
        <f t="shared" ref="F3:F66" si="2">IF(B3="","",(3*B3)/(3-($D3*B3)))</f>
        <v>4.804038646983896</v>
      </c>
      <c r="G3" s="4">
        <f t="shared" ref="G3:G66" si="3">IF(C3="","",(3*C3)/(3-($D3*C3)))</f>
        <v>6.4332650246800638</v>
      </c>
      <c r="I3" s="4">
        <f t="shared" ref="I3:I66" si="4">IF(A3="","",D3+1)</f>
        <v>1.0262846424983676</v>
      </c>
    </row>
    <row r="4" spans="1: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3.66</v>
      </c>
      <c r="C4" s="4">
        <f>IF('True_Odds_Calculator_3-way'!C5="","",'True_Odds_Calculator_3-way'!C5)</f>
        <v>3.49</v>
      </c>
      <c r="D4" s="4">
        <f t="shared" si="0"/>
        <v>2.7046714631413504E-2</v>
      </c>
      <c r="E4" s="4">
        <f t="shared" si="1"/>
        <v>2.1820999595645403</v>
      </c>
      <c r="F4" s="4">
        <f t="shared" si="2"/>
        <v>3.7848899839549359</v>
      </c>
      <c r="G4" s="4">
        <f t="shared" si="3"/>
        <v>3.6033779250752573</v>
      </c>
      <c r="I4" s="4">
        <f t="shared" si="4"/>
        <v>1.0270467146314135</v>
      </c>
    </row>
    <row r="5" spans="1:9" x14ac:dyDescent="0.2">
      <c r="A5" s="4">
        <f>IF('True_Odds_Calculator_3-way'!A6="","",'True_Odds_Calculator_3-way'!A6)</f>
        <v>1.55</v>
      </c>
      <c r="B5" s="4">
        <f>IF('True_Odds_Calculator_3-way'!B6="","",'True_Odds_Calculator_3-way'!B6)</f>
        <v>4.5599999999999996</v>
      </c>
      <c r="C5" s="4">
        <f>IF('True_Odds_Calculator_3-way'!C6="","",'True_Odds_Calculator_3-way'!C6)</f>
        <v>5.97</v>
      </c>
      <c r="D5" s="4">
        <f t="shared" si="0"/>
        <v>3.1963723541305944E-2</v>
      </c>
      <c r="E5" s="4">
        <f t="shared" si="1"/>
        <v>1.5760274479132819</v>
      </c>
      <c r="F5" s="4">
        <f t="shared" si="2"/>
        <v>4.7928604530709054</v>
      </c>
      <c r="G5" s="4">
        <f t="shared" si="3"/>
        <v>6.3755337376594428</v>
      </c>
      <c r="I5" s="4">
        <f t="shared" si="4"/>
        <v>1.0319637235413059</v>
      </c>
    </row>
    <row r="6" spans="1:9" x14ac:dyDescent="0.2">
      <c r="A6" s="4">
        <f>IF('True_Odds_Calculator_3-way'!A7="","",'True_Odds_Calculator_3-way'!A7)</f>
        <v>1.56</v>
      </c>
      <c r="B6" s="4">
        <f>IF('True_Odds_Calculator_3-way'!B7="","",'True_Odds_Calculator_3-way'!B7)</f>
        <v>4.3499999999999996</v>
      </c>
      <c r="C6" s="4">
        <f>IF('True_Odds_Calculator_3-way'!C7="","",'True_Odds_Calculator_3-way'!C7)</f>
        <v>6.55</v>
      </c>
      <c r="D6" s="4">
        <f t="shared" si="0"/>
        <v>2.358245422209615E-2</v>
      </c>
      <c r="E6" s="4">
        <f t="shared" si="1"/>
        <v>1.5793675892136969</v>
      </c>
      <c r="F6" s="4">
        <f t="shared" si="2"/>
        <v>4.504012727235879</v>
      </c>
      <c r="G6" s="4">
        <f t="shared" si="3"/>
        <v>6.9055557281794711</v>
      </c>
      <c r="I6" s="4">
        <f t="shared" si="4"/>
        <v>1.0235824542220961</v>
      </c>
    </row>
    <row r="7" spans="1:9" x14ac:dyDescent="0.2">
      <c r="A7" s="4">
        <f>IF('True_Odds_Calculator_3-way'!A8="","",'True_Odds_Calculator_3-way'!A8)</f>
        <v>4.79</v>
      </c>
      <c r="B7" s="4">
        <f>IF('True_Odds_Calculator_3-way'!B8="","",'True_Odds_Calculator_3-way'!B8)</f>
        <v>3.8</v>
      </c>
      <c r="C7" s="4">
        <f>IF('True_Odds_Calculator_3-way'!C8="","",'True_Odds_Calculator_3-way'!C8)</f>
        <v>1.81</v>
      </c>
      <c r="D7" s="4">
        <f t="shared" si="0"/>
        <v>2.4412349805527978E-2</v>
      </c>
      <c r="E7" s="4">
        <f t="shared" si="1"/>
        <v>4.9842791527061401</v>
      </c>
      <c r="F7" s="4">
        <f t="shared" si="2"/>
        <v>3.9212542381757571</v>
      </c>
      <c r="G7" s="4">
        <f t="shared" si="3"/>
        <v>1.8370576256669862</v>
      </c>
      <c r="I7" s="4">
        <f t="shared" si="4"/>
        <v>1.024412349805528</v>
      </c>
    </row>
    <row r="8" spans="1:9" x14ac:dyDescent="0.2">
      <c r="A8" s="4">
        <f>IF('True_Odds_Calculator_3-way'!A9="","",'True_Odds_Calculator_3-way'!A9)</f>
        <v>1.49</v>
      </c>
      <c r="B8" s="4">
        <f>IF('True_Odds_Calculator_3-way'!B9="","",'True_Odds_Calculator_3-way'!B9)</f>
        <v>4.3600000000000003</v>
      </c>
      <c r="C8" s="4">
        <f>IF('True_Odds_Calculator_3-way'!C9="","",'True_Odds_Calculator_3-way'!C9)</f>
        <v>8.0299999999999994</v>
      </c>
      <c r="D8" s="4">
        <f t="shared" si="0"/>
        <v>2.5031739007782994E-2</v>
      </c>
      <c r="E8" s="4">
        <f t="shared" si="1"/>
        <v>1.5087575228539272</v>
      </c>
      <c r="F8" s="4">
        <f t="shared" si="2"/>
        <v>4.5246026025222639</v>
      </c>
      <c r="G8" s="4">
        <f t="shared" si="3"/>
        <v>8.6066601874941675</v>
      </c>
      <c r="I8" s="4">
        <f t="shared" si="4"/>
        <v>1.025031739007783</v>
      </c>
    </row>
    <row r="9" spans="1:9" x14ac:dyDescent="0.2">
      <c r="A9" s="4">
        <f>IF('True_Odds_Calculator_3-way'!A10="","",'True_Odds_Calculator_3-way'!A10)</f>
        <v>9.8800000000000008</v>
      </c>
      <c r="B9" s="4">
        <f>IF('True_Odds_Calculator_3-way'!B10="","",'True_Odds_Calculator_3-way'!B10)</f>
        <v>5.43</v>
      </c>
      <c r="C9" s="4">
        <f>IF('True_Odds_Calculator_3-way'!C10="","",'True_Odds_Calculator_3-way'!C10)</f>
        <v>1.35</v>
      </c>
      <c r="D9" s="4">
        <f t="shared" si="0"/>
        <v>2.6117378254627344E-2</v>
      </c>
      <c r="E9" s="4">
        <f t="shared" si="1"/>
        <v>10.809784506819419</v>
      </c>
      <c r="F9" s="4">
        <f t="shared" si="2"/>
        <v>5.699425849971826</v>
      </c>
      <c r="G9" s="4">
        <f t="shared" si="3"/>
        <v>1.3660549988041772</v>
      </c>
      <c r="I9" s="4">
        <f t="shared" si="4"/>
        <v>1.0261173782546273</v>
      </c>
    </row>
    <row r="10" spans="1:9" x14ac:dyDescent="0.2">
      <c r="A10" s="4">
        <f>IF('True_Odds_Calculator_3-way'!A11="","",'True_Odds_Calculator_3-way'!A11)</f>
        <v>3.39</v>
      </c>
      <c r="B10" s="4">
        <f>IF('True_Odds_Calculator_3-way'!B11="","",'True_Odds_Calculator_3-way'!B11)</f>
        <v>3.47</v>
      </c>
      <c r="C10" s="4">
        <f>IF('True_Odds_Calculator_3-way'!C11="","",'True_Odds_Calculator_3-way'!C11)</f>
        <v>2.25</v>
      </c>
      <c r="D10" s="4">
        <f t="shared" si="0"/>
        <v>2.7614133222253479E-2</v>
      </c>
      <c r="E10" s="4">
        <f t="shared" si="1"/>
        <v>3.4991885772834692</v>
      </c>
      <c r="F10" s="4">
        <f t="shared" si="2"/>
        <v>3.5844898511960186</v>
      </c>
      <c r="G10" s="4">
        <f t="shared" si="3"/>
        <v>2.2975843502529369</v>
      </c>
      <c r="I10" s="4">
        <f t="shared" si="4"/>
        <v>1.0276141332222535</v>
      </c>
    </row>
    <row r="11" spans="1:9" x14ac:dyDescent="0.2">
      <c r="A11" s="4">
        <f>IF('True_Odds_Calculator_3-way'!A12="","",'True_Odds_Calculator_3-way'!A12)</f>
        <v>3.46</v>
      </c>
      <c r="B11" s="4">
        <f>IF('True_Odds_Calculator_3-way'!B12="","",'True_Odds_Calculator_3-way'!B12)</f>
        <v>2.97</v>
      </c>
      <c r="C11" s="4">
        <f>IF('True_Odds_Calculator_3-way'!C12="","",'True_Odds_Calculator_3-way'!C12)</f>
        <v>2.4900000000000002</v>
      </c>
      <c r="D11" s="4">
        <f t="shared" si="0"/>
        <v>2.7324103443610248E-2</v>
      </c>
      <c r="E11" s="4">
        <f t="shared" si="1"/>
        <v>3.5725857503358571</v>
      </c>
      <c r="F11" s="4">
        <f t="shared" si="2"/>
        <v>3.0525747803777126</v>
      </c>
      <c r="G11" s="4">
        <f t="shared" si="3"/>
        <v>2.5477811434783484</v>
      </c>
      <c r="I11" s="4">
        <f t="shared" si="4"/>
        <v>1.0273241034436102</v>
      </c>
    </row>
    <row r="12" spans="1:9" x14ac:dyDescent="0.2">
      <c r="A12" s="4">
        <f>IF('True_Odds_Calculator_3-way'!A13="","",'True_Odds_Calculator_3-way'!A13)</f>
        <v>2.67</v>
      </c>
      <c r="B12" s="4">
        <f>IF('True_Odds_Calculator_3-way'!B13="","",'True_Odds_Calculator_3-way'!B13)</f>
        <v>3.09</v>
      </c>
      <c r="C12" s="4">
        <f>IF('True_Odds_Calculator_3-way'!C13="","",'True_Odds_Calculator_3-way'!C13)</f>
        <v>2.89</v>
      </c>
      <c r="D12" s="4">
        <f t="shared" si="0"/>
        <v>4.4177191920923065E-2</v>
      </c>
      <c r="E12" s="4">
        <f t="shared" si="1"/>
        <v>2.7792746907590162</v>
      </c>
      <c r="F12" s="4">
        <f t="shared" si="2"/>
        <v>3.2373055192473679</v>
      </c>
      <c r="G12" s="4">
        <f t="shared" si="3"/>
        <v>3.0184575910261171</v>
      </c>
      <c r="I12" s="4">
        <f t="shared" si="4"/>
        <v>1.0441771919209231</v>
      </c>
    </row>
    <row r="13" spans="1:9" x14ac:dyDescent="0.2">
      <c r="A13" s="4">
        <f>IF('True_Odds_Calculator_3-way'!A14="","",'True_Odds_Calculator_3-way'!A14)</f>
        <v>2.06</v>
      </c>
      <c r="B13" s="4">
        <f>IF('True_Odds_Calculator_3-way'!B14="","",'True_Odds_Calculator_3-way'!B14)</f>
        <v>3.36</v>
      </c>
      <c r="C13" s="4">
        <f>IF('True_Odds_Calculator_3-way'!C14="","",'True_Odds_Calculator_3-way'!C14)</f>
        <v>3.55</v>
      </c>
      <c r="D13" s="4">
        <f t="shared" si="0"/>
        <v>6.4746081668001665E-2</v>
      </c>
      <c r="E13" s="4">
        <f t="shared" si="1"/>
        <v>2.1558467385798528</v>
      </c>
      <c r="F13" s="4">
        <f t="shared" si="2"/>
        <v>3.6227024859347914</v>
      </c>
      <c r="G13" s="4">
        <f t="shared" si="3"/>
        <v>3.8445551969658727</v>
      </c>
      <c r="I13" s="4">
        <f t="shared" si="4"/>
        <v>1.0647460816680017</v>
      </c>
    </row>
    <row r="14" spans="1:9" x14ac:dyDescent="0.2">
      <c r="A14" s="4">
        <f>IF('True_Odds_Calculator_3-way'!A15="","",'True_Odds_Calculator_3-way'!A15)</f>
        <v>2.11</v>
      </c>
      <c r="B14" s="4">
        <f>IF('True_Odds_Calculator_3-way'!B15="","",'True_Odds_Calculator_3-way'!B15)</f>
        <v>3.28</v>
      </c>
      <c r="C14" s="4">
        <f>IF('True_Odds_Calculator_3-way'!C15="","",'True_Odds_Calculator_3-way'!C15)</f>
        <v>4.0999999999999996</v>
      </c>
      <c r="D14" s="4">
        <f t="shared" si="0"/>
        <v>2.2714137093977627E-2</v>
      </c>
      <c r="E14" s="4">
        <f t="shared" si="1"/>
        <v>2.144255793778659</v>
      </c>
      <c r="F14" s="4">
        <f t="shared" si="2"/>
        <v>3.3635303265940903</v>
      </c>
      <c r="G14" s="4">
        <f t="shared" si="3"/>
        <v>4.2313524089019321</v>
      </c>
      <c r="I14" s="4">
        <f t="shared" si="4"/>
        <v>1.0227141370939776</v>
      </c>
    </row>
    <row r="15" spans="1:9" x14ac:dyDescent="0.2">
      <c r="A15" s="4">
        <f>IF('True_Odds_Calculator_3-way'!A16="","",'True_Odds_Calculator_3-way'!A16)</f>
        <v>1.64</v>
      </c>
      <c r="B15" s="4">
        <f>IF('True_Odds_Calculator_3-way'!B16="","",'True_Odds_Calculator_3-way'!B16)</f>
        <v>3.97</v>
      </c>
      <c r="C15" s="4">
        <f>IF('True_Odds_Calculator_3-way'!C16="","",'True_Odds_Calculator_3-way'!C16)</f>
        <v>5.92</v>
      </c>
      <c r="D15" s="4">
        <f t="shared" si="0"/>
        <v>3.0564185245637532E-2</v>
      </c>
      <c r="E15" s="4">
        <f t="shared" si="1"/>
        <v>1.6678674316668247</v>
      </c>
      <c r="F15" s="4">
        <f t="shared" si="2"/>
        <v>4.1373414145300096</v>
      </c>
      <c r="G15" s="4">
        <f t="shared" si="3"/>
        <v>6.2999722790298698</v>
      </c>
      <c r="I15" s="4">
        <f t="shared" si="4"/>
        <v>1.0305641852456375</v>
      </c>
    </row>
    <row r="16" spans="1:9" x14ac:dyDescent="0.2">
      <c r="A16" s="4">
        <f>IF('True_Odds_Calculator_3-way'!A17="","",'True_Odds_Calculator_3-way'!A17)</f>
        <v>1.94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4.1900000000000004</v>
      </c>
      <c r="D16" s="4">
        <f t="shared" si="0"/>
        <v>2.9609495676558684E-2</v>
      </c>
      <c r="E16" s="4">
        <f t="shared" si="1"/>
        <v>1.9778712378465557</v>
      </c>
      <c r="F16" s="4">
        <f t="shared" si="2"/>
        <v>3.7648864300527931</v>
      </c>
      <c r="G16" s="4">
        <f t="shared" si="3"/>
        <v>4.3707506246754182</v>
      </c>
      <c r="I16" s="4">
        <f t="shared" si="4"/>
        <v>1.0296094956765587</v>
      </c>
    </row>
    <row r="17" spans="1:9" x14ac:dyDescent="0.2">
      <c r="A17" s="4">
        <f>IF('True_Odds_Calculator_3-way'!A18="","",'True_Odds_Calculator_3-way'!A18)</f>
        <v>1.55</v>
      </c>
      <c r="B17" s="4">
        <f>IF('True_Odds_Calculator_3-way'!B18="","",'True_Odds_Calculator_3-way'!B18)</f>
        <v>4.13</v>
      </c>
      <c r="C17" s="4">
        <f>IF('True_Odds_Calculator_3-way'!C18="","",'True_Odds_Calculator_3-way'!C18)</f>
        <v>6.95</v>
      </c>
      <c r="D17" s="4">
        <f t="shared" si="0"/>
        <v>3.1176933014238406E-2</v>
      </c>
      <c r="E17" s="4">
        <f t="shared" si="1"/>
        <v>1.5753762905595472</v>
      </c>
      <c r="F17" s="4">
        <f t="shared" si="2"/>
        <v>4.3152098621341279</v>
      </c>
      <c r="G17" s="4">
        <f t="shared" si="3"/>
        <v>7.4910530000827844</v>
      </c>
      <c r="I17" s="4">
        <f t="shared" si="4"/>
        <v>1.0311769330142384</v>
      </c>
    </row>
    <row r="18" spans="1:9" x14ac:dyDescent="0.2">
      <c r="A18" s="4">
        <f>IF('True_Odds_Calculator_3-way'!A19="","",'True_Odds_Calculator_3-way'!A19)</f>
        <v>1.32</v>
      </c>
      <c r="B18" s="4">
        <f>IF('True_Odds_Calculator_3-way'!B19="","",'True_Odds_Calculator_3-way'!B19)</f>
        <v>5.25</v>
      </c>
      <c r="C18" s="4">
        <f>IF('True_Odds_Calculator_3-way'!C19="","",'True_Odds_Calculator_3-way'!C19)</f>
        <v>9.4600000000000009</v>
      </c>
      <c r="D18" s="4">
        <f t="shared" si="0"/>
        <v>5.3760193295077086E-2</v>
      </c>
      <c r="E18" s="4">
        <f t="shared" si="1"/>
        <v>1.3519804001633322</v>
      </c>
      <c r="F18" s="4">
        <f t="shared" si="2"/>
        <v>5.7952158693115532</v>
      </c>
      <c r="G18" s="4">
        <f t="shared" si="3"/>
        <v>11.391055045871564</v>
      </c>
      <c r="I18" s="4">
        <f t="shared" si="4"/>
        <v>1.0537601932950771</v>
      </c>
    </row>
    <row r="19" spans="1:9" x14ac:dyDescent="0.2">
      <c r="A19" s="4">
        <f>IF('True_Odds_Calculator_3-way'!A20="","",'True_Odds_Calculator_3-way'!A20)</f>
        <v>2.38</v>
      </c>
      <c r="B19" s="4">
        <f>IF('True_Odds_Calculator_3-way'!B20="","",'True_Odds_Calculator_3-way'!B20)</f>
        <v>3.62</v>
      </c>
      <c r="C19" s="4">
        <f>IF('True_Odds_Calculator_3-way'!C20="","",'True_Odds_Calculator_3-way'!C20)</f>
        <v>2.87</v>
      </c>
      <c r="D19" s="4">
        <f t="shared" si="0"/>
        <v>4.4843216898671656E-2</v>
      </c>
      <c r="E19" s="4">
        <f t="shared" si="1"/>
        <v>2.4677932725939851</v>
      </c>
      <c r="F19" s="4">
        <f t="shared" si="2"/>
        <v>3.8270867852463493</v>
      </c>
      <c r="G19" s="4">
        <f t="shared" si="3"/>
        <v>2.9986417641672487</v>
      </c>
      <c r="I19" s="4">
        <f t="shared" si="4"/>
        <v>1.0448432168986717</v>
      </c>
    </row>
    <row r="20" spans="1:9" x14ac:dyDescent="0.2">
      <c r="A20" s="4">
        <f>IF('True_Odds_Calculator_3-way'!A21="","",'True_Odds_Calculator_3-way'!A21)</f>
        <v>2.59</v>
      </c>
      <c r="B20" s="4">
        <f>IF('True_Odds_Calculator_3-way'!B21="","",'True_Odds_Calculator_3-way'!B21)</f>
        <v>3.49</v>
      </c>
      <c r="C20" s="4">
        <f>IF('True_Odds_Calculator_3-way'!C21="","",'True_Odds_Calculator_3-way'!C21)</f>
        <v>2.69</v>
      </c>
      <c r="D20" s="4">
        <f t="shared" si="0"/>
        <v>4.4380549285695237E-2</v>
      </c>
      <c r="E20" s="4">
        <f t="shared" si="1"/>
        <v>2.6931901391532249</v>
      </c>
      <c r="F20" s="4">
        <f t="shared" si="2"/>
        <v>3.6799958773452714</v>
      </c>
      <c r="G20" s="4">
        <f t="shared" si="3"/>
        <v>2.8014838134417928</v>
      </c>
      <c r="I20" s="4">
        <f t="shared" si="4"/>
        <v>1.0443805492856952</v>
      </c>
    </row>
    <row r="21" spans="1:9" x14ac:dyDescent="0.2">
      <c r="A21" s="4">
        <f>IF('True_Odds_Calculator_3-way'!A22="","",'True_Odds_Calculator_3-way'!A22)</f>
        <v>4.59</v>
      </c>
      <c r="B21" s="4">
        <f>IF('True_Odds_Calculator_3-way'!B22="","",'True_Odds_Calculator_3-way'!B22)</f>
        <v>4.08</v>
      </c>
      <c r="C21" s="4">
        <f>IF('True_Odds_Calculator_3-way'!C22="","",'True_Odds_Calculator_3-way'!C22)</f>
        <v>1.71</v>
      </c>
      <c r="D21" s="4">
        <f t="shared" si="0"/>
        <v>4.7758284600389889E-2</v>
      </c>
      <c r="E21" s="4">
        <f t="shared" si="1"/>
        <v>4.9518311725182169</v>
      </c>
      <c r="F21" s="4">
        <f t="shared" si="2"/>
        <v>4.3634089392928619</v>
      </c>
      <c r="G21" s="4">
        <f t="shared" si="3"/>
        <v>1.7578526556253569</v>
      </c>
      <c r="I21" s="4">
        <f t="shared" si="4"/>
        <v>1.0477582846003899</v>
      </c>
    </row>
    <row r="22" spans="1:9" x14ac:dyDescent="0.2">
      <c r="A22" s="4">
        <f>IF('True_Odds_Calculator_3-way'!A23="","",'True_Odds_Calculator_3-way'!A23)</f>
        <v>2.11</v>
      </c>
      <c r="B22" s="4">
        <f>IF('True_Odds_Calculator_3-way'!B23="","",'True_Odds_Calculator_3-way'!B23)</f>
        <v>3.58</v>
      </c>
      <c r="C22" s="4">
        <f>IF('True_Odds_Calculator_3-way'!C23="","",'True_Odds_Calculator_3-way'!C23)</f>
        <v>3.72</v>
      </c>
      <c r="D22" s="4">
        <f t="shared" si="0"/>
        <v>2.2080462528722311E-2</v>
      </c>
      <c r="E22" s="4">
        <f t="shared" si="1"/>
        <v>2.1432850568550013</v>
      </c>
      <c r="F22" s="4">
        <f t="shared" si="2"/>
        <v>3.6768834973544013</v>
      </c>
      <c r="G22" s="4">
        <f t="shared" si="3"/>
        <v>3.8247199665204783</v>
      </c>
      <c r="I22" s="4">
        <f t="shared" si="4"/>
        <v>1.0220804625287223</v>
      </c>
    </row>
    <row r="23" spans="1:9" x14ac:dyDescent="0.2">
      <c r="A23" s="4">
        <f>IF('True_Odds_Calculator_3-way'!A24="","",'True_Odds_Calculator_3-way'!A24)</f>
        <v>1.38</v>
      </c>
      <c r="B23" s="4">
        <f>IF('True_Odds_Calculator_3-way'!B24="","",'True_Odds_Calculator_3-way'!B24)</f>
        <v>5.0599999999999996</v>
      </c>
      <c r="C23" s="4">
        <f>IF('True_Odds_Calculator_3-way'!C24="","",'True_Odds_Calculator_3-way'!C24)</f>
        <v>9.4700000000000006</v>
      </c>
      <c r="D23" s="4">
        <f t="shared" si="0"/>
        <v>2.7862760565575018E-2</v>
      </c>
      <c r="E23" s="4">
        <f t="shared" si="1"/>
        <v>1.3979169192290812</v>
      </c>
      <c r="F23" s="4">
        <f t="shared" si="2"/>
        <v>5.3095219921058412</v>
      </c>
      <c r="G23" s="4">
        <f t="shared" si="3"/>
        <v>10.38324192360105</v>
      </c>
      <c r="I23" s="4">
        <f t="shared" si="4"/>
        <v>1.027862760565575</v>
      </c>
    </row>
    <row r="24" spans="1:9" x14ac:dyDescent="0.2">
      <c r="A24" s="4">
        <f>IF('True_Odds_Calculator_3-way'!A25="","",'True_Odds_Calculator_3-way'!A25)</f>
        <v>1.58</v>
      </c>
      <c r="B24" s="4">
        <f>IF('True_Odds_Calculator_3-way'!B25="","",'True_Odds_Calculator_3-way'!B25)</f>
        <v>4.3499999999999996</v>
      </c>
      <c r="C24" s="4">
        <f>IF('True_Odds_Calculator_3-way'!C25="","",'True_Odds_Calculator_3-way'!C25)</f>
        <v>6.14</v>
      </c>
      <c r="D24" s="4">
        <f t="shared" si="0"/>
        <v>2.5662899387728366E-2</v>
      </c>
      <c r="E24" s="4">
        <f t="shared" si="1"/>
        <v>1.6016475376631909</v>
      </c>
      <c r="F24" s="4">
        <f t="shared" si="2"/>
        <v>4.5181248666160849</v>
      </c>
      <c r="G24" s="4">
        <f t="shared" si="3"/>
        <v>6.4803711298411857</v>
      </c>
      <c r="I24" s="4">
        <f t="shared" si="4"/>
        <v>1.0256628993877284</v>
      </c>
    </row>
    <row r="25" spans="1:9" x14ac:dyDescent="0.2">
      <c r="A25" s="4">
        <f>IF('True_Odds_Calculator_3-way'!A26="","",'True_Odds_Calculator_3-way'!A26)</f>
        <v>3.72</v>
      </c>
      <c r="B25" s="4">
        <f>IF('True_Odds_Calculator_3-way'!B26="","",'True_Odds_Calculator_3-way'!B26)</f>
        <v>3.71</v>
      </c>
      <c r="C25" s="4">
        <f>IF('True_Odds_Calculator_3-way'!C26="","",'True_Odds_Calculator_3-way'!C26)</f>
        <v>2.06</v>
      </c>
      <c r="D25" s="4">
        <f t="shared" si="0"/>
        <v>2.3795876480700029E-2</v>
      </c>
      <c r="E25" s="4">
        <f t="shared" si="1"/>
        <v>3.8331029345198782</v>
      </c>
      <c r="F25" s="4">
        <f t="shared" si="2"/>
        <v>3.822486477881665</v>
      </c>
      <c r="G25" s="4">
        <f t="shared" si="3"/>
        <v>2.094219196508897</v>
      </c>
      <c r="I25" s="4">
        <f t="shared" si="4"/>
        <v>1.0237958764807</v>
      </c>
    </row>
    <row r="26" spans="1:9" x14ac:dyDescent="0.2">
      <c r="A26" s="4">
        <f>IF('True_Odds_Calculator_3-way'!A27="","",'True_Odds_Calculator_3-way'!A27)</f>
        <v>2.69</v>
      </c>
      <c r="B26" s="4">
        <f>IF('True_Odds_Calculator_3-way'!B27="","",'True_Odds_Calculator_3-way'!B27)</f>
        <v>3.27</v>
      </c>
      <c r="C26" s="4">
        <f>IF('True_Odds_Calculator_3-way'!C27="","",'True_Odds_Calculator_3-way'!C27)</f>
        <v>2.91</v>
      </c>
      <c r="D26" s="4">
        <f t="shared" si="0"/>
        <v>2.1200221133276465E-2</v>
      </c>
      <c r="E26" s="4">
        <f t="shared" si="1"/>
        <v>2.7421265411801059</v>
      </c>
      <c r="F26" s="4">
        <f t="shared" si="2"/>
        <v>3.3473514030514671</v>
      </c>
      <c r="G26" s="4">
        <f t="shared" si="3"/>
        <v>2.971098302797162</v>
      </c>
      <c r="I26" s="4">
        <f t="shared" si="4"/>
        <v>1.0212002211332765</v>
      </c>
    </row>
    <row r="27" spans="1:9" x14ac:dyDescent="0.2">
      <c r="A27" s="4">
        <f>IF('True_Odds_Calculator_3-way'!A28="","",'True_Odds_Calculator_3-way'!A28)</f>
        <v>6.94</v>
      </c>
      <c r="B27" s="4">
        <f>IF('True_Odds_Calculator_3-way'!B28="","",'True_Odds_Calculator_3-way'!B28)</f>
        <v>5.09</v>
      </c>
      <c r="C27" s="4">
        <f>IF('True_Odds_Calculator_3-way'!C28="","",'True_Odds_Calculator_3-way'!C28)</f>
        <v>1.46</v>
      </c>
      <c r="D27" s="4">
        <f t="shared" si="0"/>
        <v>2.5487380093456524E-2</v>
      </c>
      <c r="E27" s="4">
        <f t="shared" si="1"/>
        <v>7.3748256649422705</v>
      </c>
      <c r="F27" s="4">
        <f t="shared" si="2"/>
        <v>5.3200584154519817</v>
      </c>
      <c r="G27" s="4">
        <f t="shared" si="3"/>
        <v>1.4783370837241092</v>
      </c>
      <c r="I27" s="4">
        <f t="shared" si="4"/>
        <v>1.0254873800934565</v>
      </c>
    </row>
    <row r="28" spans="1:9" x14ac:dyDescent="0.2">
      <c r="A28" s="4">
        <f>IF('True_Odds_Calculator_3-way'!A29="","",'True_Odds_Calculator_3-way'!A29)</f>
        <v>2.35</v>
      </c>
      <c r="B28" s="4">
        <f>IF('True_Odds_Calculator_3-way'!B29="","",'True_Odds_Calculator_3-way'!B29)</f>
        <v>3.37</v>
      </c>
      <c r="C28" s="4">
        <f>IF('True_Odds_Calculator_3-way'!C29="","",'True_Odds_Calculator_3-way'!C29)</f>
        <v>3.28</v>
      </c>
      <c r="D28" s="4">
        <f t="shared" si="0"/>
        <v>2.714586871861524E-2</v>
      </c>
      <c r="E28" s="4">
        <f t="shared" si="1"/>
        <v>2.4010567032067756</v>
      </c>
      <c r="F28" s="4">
        <f t="shared" si="2"/>
        <v>3.4759965493339089</v>
      </c>
      <c r="G28" s="4">
        <f t="shared" si="3"/>
        <v>3.3803263385467459</v>
      </c>
      <c r="I28" s="4">
        <f t="shared" si="4"/>
        <v>1.0271458687186152</v>
      </c>
    </row>
    <row r="29" spans="1:9" x14ac:dyDescent="0.2">
      <c r="A29" s="4">
        <f>IF('True_Odds_Calculator_3-way'!A30="","",'True_Odds_Calculator_3-way'!A30)</f>
        <v>3.98</v>
      </c>
      <c r="B29" s="4">
        <f>IF('True_Odds_Calculator_3-way'!B30="","",'True_Odds_Calculator_3-way'!B30)</f>
        <v>3.87</v>
      </c>
      <c r="C29" s="4">
        <f>IF('True_Odds_Calculator_3-way'!C30="","",'True_Odds_Calculator_3-way'!C30)</f>
        <v>1.93</v>
      </c>
      <c r="D29" s="4">
        <f t="shared" si="0"/>
        <v>2.7788929249479288E-2</v>
      </c>
      <c r="E29" s="4">
        <f t="shared" si="1"/>
        <v>4.1323457276600415</v>
      </c>
      <c r="F29" s="4">
        <f t="shared" si="2"/>
        <v>4.0138887551141815</v>
      </c>
      <c r="G29" s="4">
        <f t="shared" si="3"/>
        <v>1.9651317299182018</v>
      </c>
      <c r="I29" s="4">
        <f t="shared" si="4"/>
        <v>1.0277889292494793</v>
      </c>
    </row>
    <row r="30" spans="1:9" x14ac:dyDescent="0.2">
      <c r="A30" s="4">
        <f>IF('True_Odds_Calculator_3-way'!A31="","",'True_Odds_Calculator_3-way'!A31)</f>
        <v>3.33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2.2000000000000002</v>
      </c>
      <c r="D30" s="4">
        <f t="shared" si="0"/>
        <v>2.8069798561601855E-2</v>
      </c>
      <c r="E30" s="4">
        <f t="shared" si="1"/>
        <v>3.4370910843571183</v>
      </c>
      <c r="F30" s="4">
        <f t="shared" si="2"/>
        <v>3.789781657413585</v>
      </c>
      <c r="G30" s="4">
        <f t="shared" si="3"/>
        <v>2.2462377229637132</v>
      </c>
      <c r="I30" s="4">
        <f t="shared" si="4"/>
        <v>1.0280697985616019</v>
      </c>
    </row>
    <row r="31" spans="1:9" x14ac:dyDescent="0.2">
      <c r="A31" s="4">
        <f>IF('True_Odds_Calculator_3-way'!A32="","",'True_Odds_Calculator_3-way'!A32)</f>
        <v>3.68</v>
      </c>
      <c r="B31" s="4">
        <f>IF('True_Odds_Calculator_3-way'!B32="","",'True_Odds_Calculator_3-way'!B32)</f>
        <v>3.77</v>
      </c>
      <c r="C31" s="4">
        <f>IF('True_Odds_Calculator_3-way'!C32="","",'True_Odds_Calculator_3-way'!C32)</f>
        <v>2.0299999999999998</v>
      </c>
      <c r="D31" s="4">
        <f t="shared" si="0"/>
        <v>2.9601957263126755E-2</v>
      </c>
      <c r="E31" s="4">
        <f t="shared" si="1"/>
        <v>3.8186622487391086</v>
      </c>
      <c r="F31" s="4">
        <f t="shared" si="2"/>
        <v>3.915661808583272</v>
      </c>
      <c r="G31" s="4">
        <f t="shared" si="3"/>
        <v>2.0714933748183375</v>
      </c>
      <c r="I31" s="4">
        <f t="shared" si="4"/>
        <v>1.0296019572631268</v>
      </c>
    </row>
    <row r="32" spans="1:9" x14ac:dyDescent="0.2">
      <c r="A32" s="4">
        <f>IF('True_Odds_Calculator_3-way'!A33="","",'True_Odds_Calculator_3-way'!A33)</f>
        <v>4.1399999999999997</v>
      </c>
      <c r="B32" s="4">
        <f>IF('True_Odds_Calculator_3-way'!B33="","",'True_Odds_Calculator_3-way'!B33)</f>
        <v>4.03</v>
      </c>
      <c r="C32" s="4">
        <f>IF('True_Odds_Calculator_3-way'!C33="","",'True_Odds_Calculator_3-way'!C33)</f>
        <v>1.87</v>
      </c>
      <c r="D32" s="4">
        <f t="shared" si="0"/>
        <v>2.4444209824953766E-2</v>
      </c>
      <c r="E32" s="4">
        <f t="shared" si="1"/>
        <v>4.2845300946357545</v>
      </c>
      <c r="F32" s="4">
        <f t="shared" si="2"/>
        <v>4.1668248692925172</v>
      </c>
      <c r="G32" s="4">
        <f t="shared" si="3"/>
        <v>1.8989338476558528</v>
      </c>
      <c r="I32" s="4">
        <f t="shared" si="4"/>
        <v>1.0244442098249538</v>
      </c>
    </row>
    <row r="33" spans="1:9" x14ac:dyDescent="0.2">
      <c r="A33" s="4">
        <f>IF('True_Odds_Calculator_3-way'!A34="","",'True_Odds_Calculator_3-way'!A34)</f>
        <v>2.5499999999999998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3.15</v>
      </c>
      <c r="D33" s="4">
        <f t="shared" si="0"/>
        <v>2.2117180205415643E-2</v>
      </c>
      <c r="E33" s="4">
        <f t="shared" si="1"/>
        <v>2.5988574895101362</v>
      </c>
      <c r="F33" s="4">
        <f t="shared" si="2"/>
        <v>3.2773173530536797</v>
      </c>
      <c r="G33" s="4">
        <f t="shared" si="3"/>
        <v>3.2248917884699835</v>
      </c>
      <c r="I33" s="4">
        <f t="shared" si="4"/>
        <v>1.0221171802054156</v>
      </c>
    </row>
    <row r="34" spans="1:9" x14ac:dyDescent="0.2">
      <c r="A34" s="4">
        <f>IF('True_Odds_Calculator_3-way'!A35="","",'True_Odds_Calculator_3-way'!A35)</f>
        <v>2.2400000000000002</v>
      </c>
      <c r="B34" s="4">
        <f>IF('True_Odds_Calculator_3-way'!B35="","",'True_Odds_Calculator_3-way'!B35)</f>
        <v>3.42</v>
      </c>
      <c r="C34" s="4">
        <f>IF('True_Odds_Calculator_3-way'!C35="","",'True_Odds_Calculator_3-way'!C35)</f>
        <v>3.52</v>
      </c>
      <c r="D34" s="4">
        <f t="shared" si="0"/>
        <v>2.2917141338193892E-2</v>
      </c>
      <c r="E34" s="4">
        <f t="shared" si="1"/>
        <v>2.2789969782418993</v>
      </c>
      <c r="F34" s="4">
        <f t="shared" si="2"/>
        <v>3.5117462716422554</v>
      </c>
      <c r="G34" s="4">
        <f t="shared" si="3"/>
        <v>3.6172662858712696</v>
      </c>
      <c r="I34" s="4">
        <f t="shared" si="4"/>
        <v>1.0229171413381939</v>
      </c>
    </row>
    <row r="35" spans="1:9" x14ac:dyDescent="0.2">
      <c r="A35" s="4">
        <f>IF('True_Odds_Calculator_3-way'!A36="","",'True_Odds_Calculator_3-way'!A36)</f>
        <v>2</v>
      </c>
      <c r="B35" s="4">
        <f>IF('True_Odds_Calculator_3-way'!B36="","",'True_Odds_Calculator_3-way'!B36)</f>
        <v>3.44</v>
      </c>
      <c r="C35" s="4">
        <f>IF('True_Odds_Calculator_3-way'!C36="","",'True_Odds_Calculator_3-way'!C36)</f>
        <v>4.29</v>
      </c>
      <c r="D35" s="4">
        <f t="shared" si="0"/>
        <v>2.3797907518837924E-2</v>
      </c>
      <c r="E35" s="4">
        <f t="shared" si="1"/>
        <v>2.0322420725997468</v>
      </c>
      <c r="F35" s="4">
        <f t="shared" si="2"/>
        <v>3.5365050963351128</v>
      </c>
      <c r="G35" s="4">
        <f t="shared" si="3"/>
        <v>4.4411363453976422</v>
      </c>
      <c r="I35" s="4">
        <f t="shared" si="4"/>
        <v>1.0237979075188379</v>
      </c>
    </row>
    <row r="36" spans="1:9" x14ac:dyDescent="0.2">
      <c r="A36" s="4">
        <f>IF('True_Odds_Calculator_3-way'!A37="","",'True_Odds_Calculator_3-way'!A37)</f>
        <v>1.36</v>
      </c>
      <c r="B36" s="4">
        <f>IF('True_Odds_Calculator_3-way'!B37="","",'True_Odds_Calculator_3-way'!B37)</f>
        <v>5.67</v>
      </c>
      <c r="C36" s="4">
        <f>IF('True_Odds_Calculator_3-way'!C37="","",'True_Odds_Calculator_3-way'!C37)</f>
        <v>8.94</v>
      </c>
      <c r="D36" s="4">
        <f t="shared" si="0"/>
        <v>2.3517783946787718E-2</v>
      </c>
      <c r="E36" s="4">
        <f t="shared" si="1"/>
        <v>1.3746557484583655</v>
      </c>
      <c r="F36" s="4">
        <f t="shared" si="2"/>
        <v>5.9337468075334279</v>
      </c>
      <c r="G36" s="4">
        <f t="shared" si="3"/>
        <v>9.6137611884683025</v>
      </c>
      <c r="I36" s="4">
        <f t="shared" si="4"/>
        <v>1.0235177839467877</v>
      </c>
    </row>
    <row r="37" spans="1:9" x14ac:dyDescent="0.2">
      <c r="A37" s="4">
        <f>IF('True_Odds_Calculator_3-way'!A38="","",'True_Odds_Calculator_3-way'!A38)</f>
        <v>10.59</v>
      </c>
      <c r="B37" s="4">
        <f>IF('True_Odds_Calculator_3-way'!B38="","",'True_Odds_Calculator_3-way'!B38)</f>
        <v>6.17</v>
      </c>
      <c r="C37" s="4">
        <f>IF('True_Odds_Calculator_3-way'!C38="","",'True_Odds_Calculator_3-way'!C38)</f>
        <v>1.29</v>
      </c>
      <c r="D37" s="4">
        <f t="shared" si="0"/>
        <v>3.1697059071311262E-2</v>
      </c>
      <c r="E37" s="4">
        <f t="shared" si="1"/>
        <v>11.924206883585429</v>
      </c>
      <c r="F37" s="4">
        <f t="shared" si="2"/>
        <v>6.6002737239780718</v>
      </c>
      <c r="G37" s="4">
        <f t="shared" si="3"/>
        <v>1.3078253129660171</v>
      </c>
      <c r="I37" s="4">
        <f t="shared" si="4"/>
        <v>1.0316970590713113</v>
      </c>
    </row>
    <row r="38" spans="1:9" x14ac:dyDescent="0.2">
      <c r="A38" s="4">
        <f>IF('True_Odds_Calculator_3-way'!A39="","",'True_Odds_Calculator_3-way'!A39)</f>
        <v>2.21</v>
      </c>
      <c r="B38" s="4">
        <f>IF('True_Odds_Calculator_3-way'!B39="","",'True_Odds_Calculator_3-way'!B39)</f>
        <v>3.39</v>
      </c>
      <c r="C38" s="4">
        <f>IF('True_Odds_Calculator_3-way'!C39="","",'True_Odds_Calculator_3-way'!C39)</f>
        <v>3.57</v>
      </c>
      <c r="D38" s="4">
        <f t="shared" si="0"/>
        <v>2.758598333819573E-2</v>
      </c>
      <c r="E38" s="4">
        <f t="shared" si="1"/>
        <v>2.2558424966986075</v>
      </c>
      <c r="F38" s="4">
        <f t="shared" si="2"/>
        <v>3.4990736889863512</v>
      </c>
      <c r="G38" s="4">
        <f t="shared" si="3"/>
        <v>3.6911712607892859</v>
      </c>
      <c r="I38" s="4">
        <f t="shared" si="4"/>
        <v>1.0275859833381957</v>
      </c>
    </row>
    <row r="39" spans="1:9" x14ac:dyDescent="0.2">
      <c r="A39" s="4">
        <f>IF('True_Odds_Calculator_3-way'!A40="","",'True_Odds_Calculator_3-way'!A40)</f>
        <v>4.76</v>
      </c>
      <c r="B39" s="4">
        <f>IF('True_Odds_Calculator_3-way'!B40="","",'True_Odds_Calculator_3-way'!B40)</f>
        <v>3.52</v>
      </c>
      <c r="C39" s="4">
        <f>IF('True_Odds_Calculator_3-way'!C40="","",'True_Odds_Calculator_3-way'!C40)</f>
        <v>1.87</v>
      </c>
      <c r="D39" s="4">
        <f t="shared" si="0"/>
        <v>2.893430099312444E-2</v>
      </c>
      <c r="E39" s="4">
        <f t="shared" si="1"/>
        <v>4.9890424011434007</v>
      </c>
      <c r="F39" s="4">
        <f t="shared" si="2"/>
        <v>3.6437021572720942</v>
      </c>
      <c r="G39" s="4">
        <f t="shared" si="3"/>
        <v>1.9043462447717767</v>
      </c>
      <c r="I39" s="4">
        <f t="shared" si="4"/>
        <v>1.0289343009931244</v>
      </c>
    </row>
    <row r="40" spans="1:9" x14ac:dyDescent="0.2">
      <c r="A40" s="4">
        <f>IF('True_Odds_Calculator_3-way'!A41="","",'True_Odds_Calculator_3-way'!A41)</f>
        <v>2.67</v>
      </c>
      <c r="B40" s="4">
        <f>IF('True_Odds_Calculator_3-way'!B41="","",'True_Odds_Calculator_3-way'!B41)</f>
        <v>3.3</v>
      </c>
      <c r="C40" s="4">
        <f>IF('True_Odds_Calculator_3-way'!C41="","",'True_Odds_Calculator_3-way'!C41)</f>
        <v>2.86</v>
      </c>
      <c r="D40" s="4">
        <f t="shared" si="0"/>
        <v>2.721248788664532E-2</v>
      </c>
      <c r="E40" s="4">
        <f t="shared" si="1"/>
        <v>2.7362700365495329</v>
      </c>
      <c r="F40" s="4">
        <f t="shared" si="2"/>
        <v>3.4018294674942831</v>
      </c>
      <c r="G40" s="4">
        <f t="shared" si="3"/>
        <v>2.9361718489656767</v>
      </c>
      <c r="I40" s="4">
        <f t="shared" si="4"/>
        <v>1.0272124878866453</v>
      </c>
    </row>
    <row r="41" spans="1:9" x14ac:dyDescent="0.2">
      <c r="A41" s="4">
        <f>IF('True_Odds_Calculator_3-way'!A42="","",'True_Odds_Calculator_3-way'!A42)</f>
        <v>2.0499999999999998</v>
      </c>
      <c r="B41" s="4">
        <f>IF('True_Odds_Calculator_3-way'!B42="","",'True_Odds_Calculator_3-way'!B42)</f>
        <v>3.47</v>
      </c>
      <c r="C41" s="4">
        <f>IF('True_Odds_Calculator_3-way'!C42="","",'True_Odds_Calculator_3-way'!C42)</f>
        <v>3.96</v>
      </c>
      <c r="D41" s="4">
        <f t="shared" si="0"/>
        <v>2.8514568614378843E-2</v>
      </c>
      <c r="E41" s="4">
        <f t="shared" si="1"/>
        <v>2.0907379350406576</v>
      </c>
      <c r="F41" s="4">
        <f t="shared" si="2"/>
        <v>3.588350439646109</v>
      </c>
      <c r="G41" s="4">
        <f t="shared" si="3"/>
        <v>4.1148809529606183</v>
      </c>
      <c r="I41" s="4">
        <f t="shared" si="4"/>
        <v>1.0285145686143788</v>
      </c>
    </row>
    <row r="42" spans="1:9" x14ac:dyDescent="0.2">
      <c r="A42" s="4">
        <f>IF('True_Odds_Calculator_3-way'!A43="","",'True_Odds_Calculator_3-way'!A43)</f>
        <v>1.72</v>
      </c>
      <c r="B42" s="4">
        <f>IF('True_Odds_Calculator_3-way'!B43="","",'True_Odds_Calculator_3-way'!B43)</f>
        <v>3.99</v>
      </c>
      <c r="C42" s="4">
        <f>IF('True_Odds_Calculator_3-way'!C43="","",'True_Odds_Calculator_3-way'!C43)</f>
        <v>5.04</v>
      </c>
      <c r="D42" s="4">
        <f t="shared" si="0"/>
        <v>3.0434613665947907E-2</v>
      </c>
      <c r="E42" s="4">
        <f t="shared" si="1"/>
        <v>1.7505455823418379</v>
      </c>
      <c r="F42" s="4">
        <f t="shared" si="2"/>
        <v>4.1583206538570296</v>
      </c>
      <c r="G42" s="4">
        <f t="shared" si="3"/>
        <v>5.3115819889236713</v>
      </c>
      <c r="I42" s="4">
        <f t="shared" si="4"/>
        <v>1.0304346136659479</v>
      </c>
    </row>
    <row r="43" spans="1:9" x14ac:dyDescent="0.2">
      <c r="A43" s="4">
        <f>IF('True_Odds_Calculator_3-way'!A44="","",'True_Odds_Calculator_3-way'!A44)</f>
        <v>5.12</v>
      </c>
      <c r="B43" s="4">
        <f>IF('True_Odds_Calculator_3-way'!B44="","",'True_Odds_Calculator_3-way'!B44)</f>
        <v>3.89</v>
      </c>
      <c r="C43" s="4">
        <f>IF('True_Odds_Calculator_3-way'!C44="","",'True_Odds_Calculator_3-way'!C44)</f>
        <v>1.73</v>
      </c>
      <c r="D43" s="4">
        <f t="shared" si="0"/>
        <v>3.0416590821284784E-2</v>
      </c>
      <c r="E43" s="4">
        <f t="shared" si="1"/>
        <v>5.4003367837858969</v>
      </c>
      <c r="F43" s="4">
        <f t="shared" si="2"/>
        <v>4.0497217525693872</v>
      </c>
      <c r="G43" s="4">
        <f t="shared" si="3"/>
        <v>1.7608863588526007</v>
      </c>
      <c r="I43" s="4">
        <f t="shared" si="4"/>
        <v>1.0304165908212848</v>
      </c>
    </row>
    <row r="44" spans="1: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3.48</v>
      </c>
      <c r="C44" s="4">
        <f>IF('True_Odds_Calculator_3-way'!C45="","",'True_Odds_Calculator_3-way'!C45)</f>
        <v>4.1399999999999997</v>
      </c>
      <c r="D44" s="4">
        <f t="shared" si="0"/>
        <v>2.8902215558887168E-2</v>
      </c>
      <c r="E44" s="4">
        <f t="shared" si="1"/>
        <v>2.039293398256143</v>
      </c>
      <c r="F44" s="4">
        <f t="shared" si="2"/>
        <v>3.6007197840647804</v>
      </c>
      <c r="G44" s="4">
        <f t="shared" si="3"/>
        <v>4.3119837184245169</v>
      </c>
      <c r="I44" s="4">
        <f t="shared" si="4"/>
        <v>1.0289022155588872</v>
      </c>
    </row>
    <row r="45" spans="1:9" x14ac:dyDescent="0.2">
      <c r="A45" s="4">
        <f>IF('True_Odds_Calculator_3-way'!A46="","",'True_Odds_Calculator_3-way'!A46)</f>
        <v>1.88</v>
      </c>
      <c r="B45" s="4">
        <f>IF('True_Odds_Calculator_3-way'!B46="","",'True_Odds_Calculator_3-way'!B46)</f>
        <v>3.46</v>
      </c>
      <c r="C45" s="4">
        <f>IF('True_Odds_Calculator_3-way'!C46="","",'True_Odds_Calculator_3-way'!C46)</f>
        <v>4.7699999999999996</v>
      </c>
      <c r="D45" s="4">
        <f t="shared" si="0"/>
        <v>3.0575840527504727E-2</v>
      </c>
      <c r="E45" s="4">
        <f t="shared" si="1"/>
        <v>1.9167261209850213</v>
      </c>
      <c r="F45" s="4">
        <f t="shared" si="2"/>
        <v>3.5864739037722599</v>
      </c>
      <c r="G45" s="4">
        <f t="shared" si="3"/>
        <v>5.0137462123693073</v>
      </c>
      <c r="I45" s="4">
        <f t="shared" si="4"/>
        <v>1.0305758405275047</v>
      </c>
    </row>
    <row r="46" spans="1:9" x14ac:dyDescent="0.2">
      <c r="A46" s="4">
        <f>IF('True_Odds_Calculator_3-way'!A47="","",'True_Odds_Calculator_3-way'!A47)</f>
        <v>3.72</v>
      </c>
      <c r="B46" s="4">
        <f>IF('True_Odds_Calculator_3-way'!B47="","",'True_Odds_Calculator_3-way'!B47)</f>
        <v>3.29</v>
      </c>
      <c r="C46" s="4">
        <f>IF('True_Odds_Calculator_3-way'!C47="","",'True_Odds_Calculator_3-way'!C47)</f>
        <v>2.2000000000000002</v>
      </c>
      <c r="D46" s="4">
        <f t="shared" si="0"/>
        <v>2.7314026627684784E-2</v>
      </c>
      <c r="E46" s="4">
        <f t="shared" si="1"/>
        <v>3.8504110863662708</v>
      </c>
      <c r="F46" s="4">
        <f t="shared" si="2"/>
        <v>3.3915930764140585</v>
      </c>
      <c r="G46" s="4">
        <f t="shared" si="3"/>
        <v>2.2449673382811355</v>
      </c>
      <c r="I46" s="4">
        <f t="shared" si="4"/>
        <v>1.0273140266276848</v>
      </c>
    </row>
    <row r="47" spans="1:9" x14ac:dyDescent="0.2">
      <c r="A47" s="4">
        <f>IF('True_Odds_Calculator_3-way'!A48="","",'True_Odds_Calculator_3-way'!A48)</f>
        <v>1.73</v>
      </c>
      <c r="B47" s="4">
        <f>IF('True_Odds_Calculator_3-way'!B48="","",'True_Odds_Calculator_3-way'!B48)</f>
        <v>3.82</v>
      </c>
      <c r="C47" s="4">
        <f>IF('True_Odds_Calculator_3-way'!C48="","",'True_Odds_Calculator_3-way'!C48)</f>
        <v>5.25</v>
      </c>
      <c r="D47" s="4">
        <f t="shared" si="0"/>
        <v>3.0290977269157304E-2</v>
      </c>
      <c r="E47" s="4">
        <f t="shared" si="1"/>
        <v>1.7607565375744005</v>
      </c>
      <c r="F47" s="4">
        <f t="shared" si="2"/>
        <v>3.9732502944089965</v>
      </c>
      <c r="G47" s="4">
        <f t="shared" si="3"/>
        <v>5.5438765156579155</v>
      </c>
      <c r="I47" s="4">
        <f t="shared" si="4"/>
        <v>1.0302909772691573</v>
      </c>
    </row>
    <row r="48" spans="1:9" x14ac:dyDescent="0.2">
      <c r="A48" s="4">
        <f>IF('True_Odds_Calculator_3-way'!A49="","",'True_Odds_Calculator_3-way'!A49)</f>
        <v>2.75</v>
      </c>
      <c r="B48" s="4">
        <f>IF('True_Odds_Calculator_3-way'!B49="","",'True_Odds_Calculator_3-way'!B49)</f>
        <v>3.32</v>
      </c>
      <c r="C48" s="4">
        <f>IF('True_Odds_Calculator_3-way'!C49="","",'True_Odds_Calculator_3-way'!C49)</f>
        <v>2.76</v>
      </c>
      <c r="D48" s="4">
        <f t="shared" si="0"/>
        <v>2.7160023493182361E-2</v>
      </c>
      <c r="E48" s="4">
        <f t="shared" si="1"/>
        <v>2.8202139883306225</v>
      </c>
      <c r="F48" s="4">
        <f t="shared" si="2"/>
        <v>3.4228818777846199</v>
      </c>
      <c r="G48" s="4">
        <f t="shared" si="3"/>
        <v>2.8307321310886109</v>
      </c>
      <c r="I48" s="4">
        <f t="shared" si="4"/>
        <v>1.0271600234931824</v>
      </c>
    </row>
    <row r="49" spans="1:9" x14ac:dyDescent="0.2">
      <c r="A49" s="4">
        <f>IF('True_Odds_Calculator_3-way'!A50="","",'True_Odds_Calculator_3-way'!A50)</f>
        <v>2.5499999999999998</v>
      </c>
      <c r="B49" s="4">
        <f>IF('True_Odds_Calculator_3-way'!B50="","",'True_Odds_Calculator_3-way'!B50)</f>
        <v>3.53</v>
      </c>
      <c r="C49" s="4">
        <f>IF('True_Odds_Calculator_3-way'!C50="","",'True_Odds_Calculator_3-way'!C50)</f>
        <v>2.71</v>
      </c>
      <c r="D49" s="4">
        <f t="shared" si="0"/>
        <v>4.4446671762168322E-2</v>
      </c>
      <c r="E49" s="4">
        <f t="shared" si="1"/>
        <v>2.6501206876853294</v>
      </c>
      <c r="F49" s="4">
        <f t="shared" si="2"/>
        <v>3.7248031723499424</v>
      </c>
      <c r="G49" s="4">
        <f t="shared" si="3"/>
        <v>2.8233582874249161</v>
      </c>
      <c r="I49" s="4">
        <f t="shared" si="4"/>
        <v>1.0444466717621683</v>
      </c>
    </row>
    <row r="50" spans="1:9" x14ac:dyDescent="0.2">
      <c r="A50" s="4">
        <f>IF('True_Odds_Calculator_3-way'!A51="","",'True_Odds_Calculator_3-way'!A51)</f>
        <v>1.74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5.03</v>
      </c>
      <c r="D50" s="4">
        <f t="shared" si="0"/>
        <v>4.7492403475541067E-2</v>
      </c>
      <c r="E50" s="4">
        <f t="shared" si="1"/>
        <v>1.7892869725229004</v>
      </c>
      <c r="F50" s="4">
        <f t="shared" si="2"/>
        <v>3.8738398580727202</v>
      </c>
      <c r="G50" s="4">
        <f t="shared" si="3"/>
        <v>5.46518699143411</v>
      </c>
      <c r="I50" s="4">
        <f t="shared" si="4"/>
        <v>1.0474924034755411</v>
      </c>
    </row>
    <row r="51" spans="1:9" x14ac:dyDescent="0.2">
      <c r="A51" s="4">
        <f>IF('True_Odds_Calculator_3-way'!A52="","",'True_Odds_Calculator_3-way'!A52)</f>
        <v>2.23</v>
      </c>
      <c r="B51" s="4">
        <f>IF('True_Odds_Calculator_3-way'!B52="","",'True_Odds_Calculator_3-way'!B52)</f>
        <v>3.12</v>
      </c>
      <c r="C51" s="4">
        <f>IF('True_Odds_Calculator_3-way'!C52="","",'True_Odds_Calculator_3-way'!C52)</f>
        <v>3.62</v>
      </c>
      <c r="D51" s="4">
        <f t="shared" si="0"/>
        <v>4.5186407709014942E-2</v>
      </c>
      <c r="E51" s="4">
        <f t="shared" si="1"/>
        <v>2.30750580422507</v>
      </c>
      <c r="F51" s="4">
        <f t="shared" si="2"/>
        <v>3.2738509042053896</v>
      </c>
      <c r="G51" s="4">
        <f t="shared" si="3"/>
        <v>3.8287630445278342</v>
      </c>
      <c r="I51" s="4">
        <f t="shared" si="4"/>
        <v>1.0451864077090149</v>
      </c>
    </row>
    <row r="52" spans="1:9" x14ac:dyDescent="0.2">
      <c r="A52" s="4">
        <f>IF('True_Odds_Calculator_3-way'!A53="","",'True_Odds_Calculator_3-way'!A53)</f>
        <v>1.73</v>
      </c>
      <c r="B52" s="4">
        <f>IF('True_Odds_Calculator_3-way'!B53="","",'True_Odds_Calculator_3-way'!B53)</f>
        <v>3.7</v>
      </c>
      <c r="C52" s="4">
        <f>IF('True_Odds_Calculator_3-way'!C53="","",'True_Odds_Calculator_3-way'!C53)</f>
        <v>5.01</v>
      </c>
      <c r="D52" s="4">
        <f t="shared" si="0"/>
        <v>4.7905750754388743E-2</v>
      </c>
      <c r="E52" s="4">
        <f t="shared" si="1"/>
        <v>1.779150179446177</v>
      </c>
      <c r="F52" s="4">
        <f t="shared" si="2"/>
        <v>3.9323372685169109</v>
      </c>
      <c r="G52" s="4">
        <f t="shared" si="3"/>
        <v>5.4456675860983736</v>
      </c>
      <c r="I52" s="4">
        <f t="shared" si="4"/>
        <v>1.0479057507543887</v>
      </c>
    </row>
    <row r="53" spans="1:9" x14ac:dyDescent="0.2">
      <c r="A53" s="4">
        <f>IF('True_Odds_Calculator_3-way'!A54="","",'True_Odds_Calculator_3-way'!A54)</f>
        <v>1.75</v>
      </c>
      <c r="B53" s="4">
        <f>IF('True_Odds_Calculator_3-way'!B54="","",'True_Odds_Calculator_3-way'!B54)</f>
        <v>3.68</v>
      </c>
      <c r="C53" s="4">
        <f>IF('True_Odds_Calculator_3-way'!C54="","",'True_Odds_Calculator_3-way'!C54)</f>
        <v>4.8499999999999996</v>
      </c>
      <c r="D53" s="4">
        <f t="shared" si="0"/>
        <v>4.9353268873663314E-2</v>
      </c>
      <c r="E53" s="4">
        <f t="shared" si="1"/>
        <v>1.801874909860103</v>
      </c>
      <c r="F53" s="4">
        <f t="shared" si="2"/>
        <v>3.917143932109862</v>
      </c>
      <c r="G53" s="4">
        <f t="shared" si="3"/>
        <v>5.2705233849874844</v>
      </c>
      <c r="I53" s="4">
        <f t="shared" si="4"/>
        <v>1.0493532688736633</v>
      </c>
    </row>
    <row r="54" spans="1:9" x14ac:dyDescent="0.2">
      <c r="A54" s="4">
        <f>IF('True_Odds_Calculator_3-way'!A55="","",'True_Odds_Calculator_3-way'!A55)</f>
        <v>2.2799999999999998</v>
      </c>
      <c r="B54" s="4">
        <f>IF('True_Odds_Calculator_3-way'!B55="","",'True_Odds_Calculator_3-way'!B55)</f>
        <v>3.26</v>
      </c>
      <c r="C54" s="4">
        <f>IF('True_Odds_Calculator_3-way'!C55="","",'True_Odds_Calculator_3-way'!C55)</f>
        <v>3.35</v>
      </c>
      <c r="D54" s="4">
        <f t="shared" si="0"/>
        <v>4.3852420172306061E-2</v>
      </c>
      <c r="E54" s="4">
        <f t="shared" si="1"/>
        <v>2.3586072846268582</v>
      </c>
      <c r="F54" s="4">
        <f t="shared" si="2"/>
        <v>3.4231219022201365</v>
      </c>
      <c r="G54" s="4">
        <f t="shared" si="3"/>
        <v>3.5224912385270919</v>
      </c>
      <c r="I54" s="4">
        <f t="shared" si="4"/>
        <v>1.0438524201723061</v>
      </c>
    </row>
    <row r="55" spans="1:9" x14ac:dyDescent="0.2">
      <c r="A55" s="4">
        <f>IF('True_Odds_Calculator_3-way'!A56="","",'True_Odds_Calculator_3-way'!A56)</f>
        <v>4.07</v>
      </c>
      <c r="B55" s="4">
        <f>IF('True_Odds_Calculator_3-way'!B56="","",'True_Odds_Calculator_3-way'!B56)</f>
        <v>3.61</v>
      </c>
      <c r="C55" s="4">
        <f>IF('True_Odds_Calculator_3-way'!C56="","",'True_Odds_Calculator_3-way'!C56)</f>
        <v>1.91</v>
      </c>
      <c r="D55" s="4">
        <f t="shared" si="0"/>
        <v>4.6268765373636889E-2</v>
      </c>
      <c r="E55" s="4">
        <f t="shared" si="1"/>
        <v>4.3425899824814307</v>
      </c>
      <c r="F55" s="4">
        <f t="shared" si="2"/>
        <v>3.8228434924995649</v>
      </c>
      <c r="G55" s="4">
        <f t="shared" si="3"/>
        <v>1.9679720900988054</v>
      </c>
      <c r="I55" s="4">
        <f t="shared" si="4"/>
        <v>1.0462687653736369</v>
      </c>
    </row>
    <row r="56" spans="1:9" x14ac:dyDescent="0.2">
      <c r="A56" s="4">
        <f>IF('True_Odds_Calculator_3-way'!A57="","",'True_Odds_Calculator_3-way'!A57)</f>
        <v>1.57</v>
      </c>
      <c r="B56" s="4">
        <f>IF('True_Odds_Calculator_3-way'!B57="","",'True_Odds_Calculator_3-way'!B57)</f>
        <v>4.1900000000000004</v>
      </c>
      <c r="C56" s="4">
        <f>IF('True_Odds_Calculator_3-way'!C57="","",'True_Odds_Calculator_3-way'!C57)</f>
        <v>5.74</v>
      </c>
      <c r="D56" s="4">
        <f t="shared" si="0"/>
        <v>4.9822187520673467E-2</v>
      </c>
      <c r="E56" s="4">
        <f t="shared" si="1"/>
        <v>1.6120314825521054</v>
      </c>
      <c r="F56" s="4">
        <f t="shared" si="2"/>
        <v>4.5033667218702975</v>
      </c>
      <c r="G56" s="4">
        <f t="shared" si="3"/>
        <v>6.3448301472607076</v>
      </c>
      <c r="I56" s="4">
        <f t="shared" si="4"/>
        <v>1.0498221875206735</v>
      </c>
    </row>
    <row r="57" spans="1:9" x14ac:dyDescent="0.2">
      <c r="A57" s="4">
        <f>IF('True_Odds_Calculator_3-way'!A58="","",'True_Odds_Calculator_3-way'!A58)</f>
        <v>4.04</v>
      </c>
      <c r="B57" s="4">
        <f>IF('True_Odds_Calculator_3-way'!B58="","",'True_Odds_Calculator_3-way'!B58)</f>
        <v>3.49</v>
      </c>
      <c r="C57" s="4">
        <f>IF('True_Odds_Calculator_3-way'!C58="","",'True_Odds_Calculator_3-way'!C58)</f>
        <v>1.95</v>
      </c>
      <c r="D57" s="4">
        <f t="shared" si="0"/>
        <v>4.6878216585158672E-2</v>
      </c>
      <c r="E57" s="4">
        <f t="shared" si="1"/>
        <v>4.3122280764674334</v>
      </c>
      <c r="F57" s="4">
        <f t="shared" si="2"/>
        <v>3.6913053051404519</v>
      </c>
      <c r="G57" s="4">
        <f t="shared" si="3"/>
        <v>2.0112855621274073</v>
      </c>
      <c r="I57" s="4">
        <f t="shared" si="4"/>
        <v>1.0468782165851587</v>
      </c>
    </row>
    <row r="58" spans="1:9" x14ac:dyDescent="0.2">
      <c r="A58" s="4">
        <f>IF('True_Odds_Calculator_3-way'!A59="","",'True_Odds_Calculator_3-way'!A59)</f>
        <v>1.68</v>
      </c>
      <c r="B58" s="4">
        <f>IF('True_Odds_Calculator_3-way'!B59="","",'True_Odds_Calculator_3-way'!B59)</f>
        <v>3.83</v>
      </c>
      <c r="C58" s="4">
        <f>IF('True_Odds_Calculator_3-way'!C59="","",'True_Odds_Calculator_3-way'!C59)</f>
        <v>5.19</v>
      </c>
      <c r="D58" s="4">
        <f t="shared" si="0"/>
        <v>4.9012928342528905E-2</v>
      </c>
      <c r="E58" s="4">
        <f t="shared" si="1"/>
        <v>1.7274127110374697</v>
      </c>
      <c r="F58" s="4">
        <f t="shared" si="2"/>
        <v>4.0856522183827666</v>
      </c>
      <c r="G58" s="4">
        <f t="shared" si="3"/>
        <v>5.6708443061181102</v>
      </c>
      <c r="I58" s="4">
        <f t="shared" si="4"/>
        <v>1.0490129283425289</v>
      </c>
    </row>
    <row r="59" spans="1:9" x14ac:dyDescent="0.2">
      <c r="A59" s="4">
        <f>IF('True_Odds_Calculator_3-way'!A60="","",'True_Odds_Calculator_3-way'!A60)</f>
        <v>1.84</v>
      </c>
      <c r="B59" s="4">
        <f>IF('True_Odds_Calculator_3-way'!B60="","",'True_Odds_Calculator_3-way'!B60)</f>
        <v>3.29</v>
      </c>
      <c r="C59" s="4">
        <f>IF('True_Odds_Calculator_3-way'!C60="","",'True_Odds_Calculator_3-way'!C60)</f>
        <v>5.0199999999999996</v>
      </c>
      <c r="D59" s="4">
        <f t="shared" si="0"/>
        <v>4.6632815901716196E-2</v>
      </c>
      <c r="E59" s="4">
        <f t="shared" si="1"/>
        <v>1.89417620577752</v>
      </c>
      <c r="F59" s="4">
        <f t="shared" si="2"/>
        <v>3.467321069815883</v>
      </c>
      <c r="G59" s="4">
        <f t="shared" si="3"/>
        <v>5.4448758910231865</v>
      </c>
      <c r="I59" s="4">
        <f t="shared" si="4"/>
        <v>1.0466328159017162</v>
      </c>
    </row>
    <row r="60" spans="1:9" x14ac:dyDescent="0.2">
      <c r="A60" s="4">
        <f>IF('True_Odds_Calculator_3-way'!A61="","",'True_Odds_Calculator_3-way'!A61)</f>
        <v>1.98</v>
      </c>
      <c r="B60" s="4">
        <f>IF('True_Odds_Calculator_3-way'!B61="","",'True_Odds_Calculator_3-way'!B61)</f>
        <v>3.49</v>
      </c>
      <c r="C60" s="4">
        <f>IF('True_Odds_Calculator_3-way'!C61="","",'True_Odds_Calculator_3-way'!C61)</f>
        <v>3.94</v>
      </c>
      <c r="D60" s="4">
        <f t="shared" si="0"/>
        <v>4.5390562938888213E-2</v>
      </c>
      <c r="E60" s="4">
        <f t="shared" si="1"/>
        <v>2.0411482530432585</v>
      </c>
      <c r="F60" s="4">
        <f t="shared" si="2"/>
        <v>3.6845608592070627</v>
      </c>
      <c r="G60" s="4">
        <f t="shared" si="3"/>
        <v>4.1897641564504324</v>
      </c>
      <c r="I60" s="4">
        <f t="shared" si="4"/>
        <v>1.0453905629388882</v>
      </c>
    </row>
    <row r="61" spans="1:9" x14ac:dyDescent="0.2">
      <c r="A61" s="4">
        <f>IF('True_Odds_Calculator_3-way'!A62="","",'True_Odds_Calculator_3-way'!A62)</f>
        <v>2.72</v>
      </c>
      <c r="B61" s="4">
        <f>IF('True_Odds_Calculator_3-way'!B62="","",'True_Odds_Calculator_3-way'!B62)</f>
        <v>3.11</v>
      </c>
      <c r="C61" s="4">
        <f>IF('True_Odds_Calculator_3-way'!C62="","",'True_Odds_Calculator_3-way'!C62)</f>
        <v>2.82</v>
      </c>
      <c r="D61" s="4">
        <f t="shared" si="0"/>
        <v>4.3800396261672203E-2</v>
      </c>
      <c r="E61" s="4">
        <f t="shared" si="1"/>
        <v>2.8324846479882009</v>
      </c>
      <c r="F61" s="4">
        <f t="shared" si="2"/>
        <v>3.2579309510950027</v>
      </c>
      <c r="G61" s="4">
        <f t="shared" si="3"/>
        <v>2.9410917239749033</v>
      </c>
      <c r="I61" s="4">
        <f t="shared" si="4"/>
        <v>1.0438003962616722</v>
      </c>
    </row>
    <row r="62" spans="1:9" x14ac:dyDescent="0.2">
      <c r="A62" s="4">
        <f>IF('True_Odds_Calculator_3-way'!A63="","",'True_Odds_Calculator_3-way'!A63)</f>
        <v>2.57</v>
      </c>
      <c r="B62" s="4">
        <f>IF('True_Odds_Calculator_3-way'!B63="","",'True_Odds_Calculator_3-way'!B63)</f>
        <v>3.33</v>
      </c>
      <c r="C62" s="4">
        <f>IF('True_Odds_Calculator_3-way'!C63="","",'True_Odds_Calculator_3-way'!C63)</f>
        <v>2.82</v>
      </c>
      <c r="D62" s="4">
        <f t="shared" si="0"/>
        <v>4.4015287744073373E-2</v>
      </c>
      <c r="E62" s="4">
        <f t="shared" si="1"/>
        <v>2.670702662553281</v>
      </c>
      <c r="F62" s="4">
        <f t="shared" si="2"/>
        <v>3.5010507282854086</v>
      </c>
      <c r="G62" s="4">
        <f t="shared" si="3"/>
        <v>2.9417114597805418</v>
      </c>
      <c r="I62" s="4">
        <f t="shared" si="4"/>
        <v>1.0440152877440734</v>
      </c>
    </row>
    <row r="63" spans="1:9" x14ac:dyDescent="0.2">
      <c r="A63" s="4">
        <f>IF('True_Odds_Calculator_3-way'!A64="","",'True_Odds_Calculator_3-way'!A64)</f>
        <v>2.78</v>
      </c>
      <c r="B63" s="4">
        <f>IF('True_Odds_Calculator_3-way'!B64="","",'True_Odds_Calculator_3-way'!B64)</f>
        <v>3.32</v>
      </c>
      <c r="C63" s="4">
        <f>IF('True_Odds_Calculator_3-way'!C64="","",'True_Odds_Calculator_3-way'!C64)</f>
        <v>2.61</v>
      </c>
      <c r="D63" s="4">
        <f t="shared" si="0"/>
        <v>4.405881194504313E-2</v>
      </c>
      <c r="E63" s="4">
        <f t="shared" si="1"/>
        <v>2.8983326392413713</v>
      </c>
      <c r="F63" s="4">
        <f t="shared" si="2"/>
        <v>3.490175434665105</v>
      </c>
      <c r="G63" s="4">
        <f t="shared" si="3"/>
        <v>2.7140320126714323</v>
      </c>
      <c r="I63" s="4">
        <f t="shared" si="4"/>
        <v>1.0440588119450431</v>
      </c>
    </row>
    <row r="64" spans="1:9" x14ac:dyDescent="0.2">
      <c r="A64" s="4">
        <f>IF('True_Odds_Calculator_3-way'!A65="","",'True_Odds_Calculator_3-way'!A65)</f>
        <v>2.23</v>
      </c>
      <c r="B64" s="4">
        <f>IF('True_Odds_Calculator_3-way'!B65="","",'True_Odds_Calculator_3-way'!B65)</f>
        <v>3.36</v>
      </c>
      <c r="C64" s="4">
        <f>IF('True_Odds_Calculator_3-way'!C65="","",'True_Odds_Calculator_3-way'!C65)</f>
        <v>3.33</v>
      </c>
      <c r="D64" s="4">
        <f t="shared" si="0"/>
        <v>4.6349841192890651E-2</v>
      </c>
      <c r="E64" s="4">
        <f t="shared" si="1"/>
        <v>2.3095725864707366</v>
      </c>
      <c r="F64" s="4">
        <f t="shared" si="2"/>
        <v>3.5439741560432299</v>
      </c>
      <c r="G64" s="4">
        <f t="shared" si="3"/>
        <v>3.5106152709295846</v>
      </c>
      <c r="I64" s="4">
        <f t="shared" si="4"/>
        <v>1.0463498411928907</v>
      </c>
    </row>
    <row r="65" spans="1:9" x14ac:dyDescent="0.2">
      <c r="A65" s="4">
        <f>IF('True_Odds_Calculator_3-way'!A66="","",'True_Odds_Calculator_3-way'!A66)</f>
        <v>4.41</v>
      </c>
      <c r="B65" s="4">
        <f>IF('True_Odds_Calculator_3-way'!B66="","",'True_Odds_Calculator_3-way'!B66)</f>
        <v>3.53</v>
      </c>
      <c r="C65" s="4">
        <f>IF('True_Odds_Calculator_3-way'!C66="","",'True_Odds_Calculator_3-way'!C66)</f>
        <v>1.86</v>
      </c>
      <c r="D65" s="4">
        <f t="shared" si="0"/>
        <v>4.7677897196833019E-2</v>
      </c>
      <c r="E65" s="4">
        <f t="shared" si="1"/>
        <v>4.7423766211687397</v>
      </c>
      <c r="F65" s="4">
        <f t="shared" si="2"/>
        <v>3.7398068770692809</v>
      </c>
      <c r="G65" s="4">
        <f t="shared" si="3"/>
        <v>1.9166569471916763</v>
      </c>
      <c r="I65" s="4">
        <f t="shared" si="4"/>
        <v>1.047677897196833</v>
      </c>
    </row>
    <row r="66" spans="1: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4.53</v>
      </c>
      <c r="D66" s="4">
        <f t="shared" si="0"/>
        <v>4.809751571256804E-2</v>
      </c>
      <c r="E66" s="4">
        <f t="shared" si="1"/>
        <v>1.8853141453033824</v>
      </c>
      <c r="F66" s="4">
        <f t="shared" si="2"/>
        <v>3.7754887326545514</v>
      </c>
      <c r="G66" s="4">
        <f t="shared" si="3"/>
        <v>4.8847672025910809</v>
      </c>
      <c r="I66" s="4">
        <f t="shared" si="4"/>
        <v>1.048097515712568</v>
      </c>
    </row>
    <row r="67" spans="1:9" x14ac:dyDescent="0.2">
      <c r="A67" s="4">
        <f>IF('True_Odds_Calculator_3-way'!A68="","",'True_Odds_Calculator_3-way'!A68)</f>
        <v>2.19</v>
      </c>
      <c r="B67" s="4">
        <f>IF('True_Odds_Calculator_3-way'!B68="","",'True_Odds_Calculator_3-way'!B68)</f>
        <v>3.09</v>
      </c>
      <c r="C67" s="4">
        <f>IF('True_Odds_Calculator_3-way'!C68="","",'True_Odds_Calculator_3-way'!C68)</f>
        <v>3.77</v>
      </c>
      <c r="D67" s="4">
        <f t="shared" ref="D67:D130" si="5">IF(A67="","",((1/A67)+(1/B67)+(1/C67))-1)</f>
        <v>4.5497589425386398E-2</v>
      </c>
      <c r="E67" s="4">
        <f t="shared" ref="E67:E130" si="6">IF(A67="","",(3*A67)/(3-($D67*A67)))</f>
        <v>2.2652358216360673</v>
      </c>
      <c r="F67" s="4">
        <f t="shared" ref="F67:F130" si="7">IF(B67="","",(3*B67)/(3-($D67*B67)))</f>
        <v>3.2419247542598293</v>
      </c>
      <c r="G67" s="4">
        <f t="shared" ref="G67:G130" si="8">IF(C67="","",(3*C67)/(3-($D67*C67)))</f>
        <v>3.9986224546012683</v>
      </c>
      <c r="I67" s="4">
        <f t="shared" ref="I67:I130" si="9">IF(A67="","",D67+1)</f>
        <v>1.0454975894253864</v>
      </c>
    </row>
    <row r="68" spans="1:9" x14ac:dyDescent="0.2">
      <c r="A68" s="4">
        <f>IF('True_Odds_Calculator_3-way'!A69="","",'True_Odds_Calculator_3-way'!A69)</f>
        <v>1.79</v>
      </c>
      <c r="B68" s="4">
        <f>IF('True_Odds_Calculator_3-way'!B69="","",'True_Odds_Calculator_3-way'!B69)</f>
        <v>3.55</v>
      </c>
      <c r="C68" s="4">
        <f>IF('True_Odds_Calculator_3-way'!C69="","",'True_Odds_Calculator_3-way'!C69)</f>
        <v>4.8</v>
      </c>
      <c r="D68" s="4">
        <f t="shared" si="5"/>
        <v>4.8682692055498578E-2</v>
      </c>
      <c r="E68" s="4">
        <f t="shared" si="6"/>
        <v>1.8435502295754416</v>
      </c>
      <c r="F68" s="4">
        <f t="shared" si="7"/>
        <v>3.767009316169295</v>
      </c>
      <c r="G68" s="4">
        <f t="shared" si="8"/>
        <v>5.2054657367480894</v>
      </c>
      <c r="I68" s="4">
        <f t="shared" si="9"/>
        <v>1.0486826920554986</v>
      </c>
    </row>
    <row r="69" spans="1:9" x14ac:dyDescent="0.2">
      <c r="A69" s="4">
        <f>IF('True_Odds_Calculator_3-way'!A70="","",'True_Odds_Calculator_3-way'!A70)</f>
        <v>2.72</v>
      </c>
      <c r="B69" s="4">
        <f>IF('True_Odds_Calculator_3-way'!B70="","",'True_Odds_Calculator_3-way'!B70)</f>
        <v>3.21</v>
      </c>
      <c r="C69" s="4">
        <f>IF('True_Odds_Calculator_3-way'!C70="","",'True_Odds_Calculator_3-way'!C70)</f>
        <v>2.74</v>
      </c>
      <c r="D69" s="4">
        <f t="shared" si="5"/>
        <v>4.4137042223943102E-2</v>
      </c>
      <c r="E69" s="4">
        <f t="shared" si="6"/>
        <v>2.8333852343092185</v>
      </c>
      <c r="F69" s="4">
        <f t="shared" si="7"/>
        <v>3.369111814544854</v>
      </c>
      <c r="G69" s="4">
        <f t="shared" si="8"/>
        <v>2.8550940722949538</v>
      </c>
      <c r="I69" s="4">
        <f t="shared" si="9"/>
        <v>1.0441370422239431</v>
      </c>
    </row>
    <row r="70" spans="1:9" x14ac:dyDescent="0.2">
      <c r="A70" s="4">
        <f>IF('True_Odds_Calculator_3-way'!A71="","",'True_Odds_Calculator_3-way'!A71)</f>
        <v>1.57</v>
      </c>
      <c r="B70" s="4">
        <f>IF('True_Odds_Calculator_3-way'!B71="","",'True_Odds_Calculator_3-way'!B71)</f>
        <v>4.04</v>
      </c>
      <c r="C70" s="4">
        <f>IF('True_Odds_Calculator_3-way'!C71="","",'True_Odds_Calculator_3-way'!C71)</f>
        <v>5.99</v>
      </c>
      <c r="D70" s="4">
        <f t="shared" si="5"/>
        <v>5.141233581478355E-2</v>
      </c>
      <c r="E70" s="4">
        <f t="shared" si="6"/>
        <v>1.6134100710658426</v>
      </c>
      <c r="F70" s="4">
        <f t="shared" si="7"/>
        <v>4.3405168979905682</v>
      </c>
      <c r="G70" s="4">
        <f t="shared" si="8"/>
        <v>6.6752348687021623</v>
      </c>
      <c r="I70" s="4">
        <f t="shared" si="9"/>
        <v>1.0514123358147835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3.3</v>
      </c>
      <c r="C71" s="4">
        <f>IF('True_Odds_Calculator_3-way'!C72="","",'True_Odds_Calculator_3-way'!C72)</f>
        <v>3.23</v>
      </c>
      <c r="D71" s="4">
        <f t="shared" si="5"/>
        <v>4.5528259150550143E-2</v>
      </c>
      <c r="E71" s="4">
        <f t="shared" si="6"/>
        <v>2.3939231896302791</v>
      </c>
      <c r="F71" s="4">
        <f t="shared" si="7"/>
        <v>3.4739807241630833</v>
      </c>
      <c r="G71" s="4">
        <f t="shared" si="8"/>
        <v>3.3964918137262341</v>
      </c>
      <c r="I71" s="4">
        <f t="shared" si="9"/>
        <v>1.0455282591505501</v>
      </c>
    </row>
    <row r="72" spans="1:9" x14ac:dyDescent="0.2">
      <c r="A72" s="4">
        <f>IF('True_Odds_Calculator_3-way'!A73="","",'True_Odds_Calculator_3-way'!A73)</f>
        <v>2.39</v>
      </c>
      <c r="B72" s="4">
        <f>IF('True_Odds_Calculator_3-way'!B73="","",'True_Odds_Calculator_3-way'!B73)</f>
        <v>3.21</v>
      </c>
      <c r="C72" s="4">
        <f>IF('True_Odds_Calculator_3-way'!C73="","",'True_Odds_Calculator_3-way'!C73)</f>
        <v>3.18</v>
      </c>
      <c r="D72" s="4">
        <f t="shared" si="5"/>
        <v>4.4401930396814393E-2</v>
      </c>
      <c r="E72" s="4">
        <f t="shared" si="6"/>
        <v>2.4776429984662904</v>
      </c>
      <c r="F72" s="4">
        <f t="shared" si="7"/>
        <v>3.3701143537731268</v>
      </c>
      <c r="G72" s="4">
        <f t="shared" si="8"/>
        <v>3.3370623298582074</v>
      </c>
      <c r="I72" s="4">
        <f t="shared" si="9"/>
        <v>1.0444019303968144</v>
      </c>
    </row>
    <row r="73" spans="1:9" x14ac:dyDescent="0.2">
      <c r="A73" s="4">
        <f>IF('True_Odds_Calculator_3-way'!A74="","",'True_Odds_Calculator_3-way'!A74)</f>
        <v>3.54</v>
      </c>
      <c r="B73" s="4">
        <f>IF('True_Odds_Calculator_3-way'!B74="","",'True_Odds_Calculator_3-way'!B74)</f>
        <v>3.58</v>
      </c>
      <c r="C73" s="4">
        <f>IF('True_Odds_Calculator_3-way'!C74="","",'True_Odds_Calculator_3-way'!C74)</f>
        <v>2.02</v>
      </c>
      <c r="D73" s="4">
        <f t="shared" si="5"/>
        <v>5.686498959525732E-2</v>
      </c>
      <c r="E73" s="4">
        <f t="shared" si="6"/>
        <v>3.7946217275660583</v>
      </c>
      <c r="F73" s="4">
        <f t="shared" si="7"/>
        <v>3.840620215451938</v>
      </c>
      <c r="G73" s="4">
        <f t="shared" si="8"/>
        <v>2.1004233031826178</v>
      </c>
      <c r="I73" s="4">
        <f t="shared" si="9"/>
        <v>1.0568649895952573</v>
      </c>
    </row>
    <row r="74" spans="1:9" x14ac:dyDescent="0.2">
      <c r="A74" s="4">
        <f>IF('True_Odds_Calculator_3-way'!A75="","",'True_Odds_Calculator_3-way'!A75)</f>
        <v>1.51</v>
      </c>
      <c r="B74" s="4">
        <f>IF('True_Odds_Calculator_3-way'!B75="","",'True_Odds_Calculator_3-way'!B75)</f>
        <v>4.4000000000000004</v>
      </c>
      <c r="C74" s="4">
        <f>IF('True_Odds_Calculator_3-way'!C75="","",'True_Odds_Calculator_3-way'!C75)</f>
        <v>5.86</v>
      </c>
      <c r="D74" s="4">
        <f t="shared" si="5"/>
        <v>6.0172847065688817E-2</v>
      </c>
      <c r="E74" s="4">
        <f t="shared" si="6"/>
        <v>1.5571617576714549</v>
      </c>
      <c r="F74" s="4">
        <f t="shared" si="7"/>
        <v>4.8259028617892632</v>
      </c>
      <c r="G74" s="4">
        <f t="shared" si="8"/>
        <v>6.6405097661979706</v>
      </c>
      <c r="I74" s="4">
        <f t="shared" si="9"/>
        <v>1.0601728470656888</v>
      </c>
    </row>
    <row r="75" spans="1:9" x14ac:dyDescent="0.2">
      <c r="A75" s="4">
        <f>IF('True_Odds_Calculator_3-way'!A76="","",'True_Odds_Calculator_3-way'!A76)</f>
        <v>6.43</v>
      </c>
      <c r="B75" s="4">
        <f>IF('True_Odds_Calculator_3-way'!B76="","",'True_Odds_Calculator_3-way'!B76)</f>
        <v>4.2699999999999996</v>
      </c>
      <c r="C75" s="4">
        <f>IF('True_Odds_Calculator_3-way'!C76="","",'True_Odds_Calculator_3-way'!C76)</f>
        <v>1.49</v>
      </c>
      <c r="D75" s="4">
        <f t="shared" si="5"/>
        <v>6.0853972402411749E-2</v>
      </c>
      <c r="E75" s="4">
        <f t="shared" si="6"/>
        <v>7.3944622856040825</v>
      </c>
      <c r="F75" s="4">
        <f t="shared" si="7"/>
        <v>4.6749205192676433</v>
      </c>
      <c r="G75" s="4">
        <f t="shared" si="8"/>
        <v>1.5364375015750427</v>
      </c>
      <c r="I75" s="4">
        <f t="shared" si="9"/>
        <v>1.0608539724024117</v>
      </c>
    </row>
    <row r="76" spans="1:9" x14ac:dyDescent="0.2">
      <c r="A76" s="4">
        <f>IF('True_Odds_Calculator_3-way'!A77="","",'True_Odds_Calculator_3-way'!A77)</f>
        <v>1.65</v>
      </c>
      <c r="B76" s="4">
        <f>IF('True_Odds_Calculator_3-way'!B77="","",'True_Odds_Calculator_3-way'!B77)</f>
        <v>3.81</v>
      </c>
      <c r="C76" s="4">
        <f>IF('True_Odds_Calculator_3-way'!C77="","",'True_Odds_Calculator_3-way'!C77)</f>
        <v>5.17</v>
      </c>
      <c r="D76" s="4">
        <f t="shared" si="5"/>
        <v>6.1951395340572812E-2</v>
      </c>
      <c r="E76" s="4">
        <f t="shared" si="6"/>
        <v>1.7082040949652681</v>
      </c>
      <c r="F76" s="4">
        <f t="shared" si="7"/>
        <v>4.1353632336578094</v>
      </c>
      <c r="G76" s="4">
        <f t="shared" si="8"/>
        <v>5.7879369619087733</v>
      </c>
      <c r="I76" s="4">
        <f t="shared" si="9"/>
        <v>1.0619513953405728</v>
      </c>
    </row>
    <row r="77" spans="1:9" x14ac:dyDescent="0.2">
      <c r="A77" s="4">
        <f>IF('True_Odds_Calculator_3-way'!A78="","",'True_Odds_Calculator_3-way'!A78)</f>
        <v>2.73</v>
      </c>
      <c r="B77" s="4">
        <f>IF('True_Odds_Calculator_3-way'!B78="","",'True_Odds_Calculator_3-way'!B78)</f>
        <v>3.43</v>
      </c>
      <c r="C77" s="4">
        <f>IF('True_Odds_Calculator_3-way'!C78="","",'True_Odds_Calculator_3-way'!C78)</f>
        <v>2.52</v>
      </c>
      <c r="D77" s="4">
        <f t="shared" si="5"/>
        <v>5.4670952630136105E-2</v>
      </c>
      <c r="E77" s="4">
        <f t="shared" si="6"/>
        <v>2.8729298907077738</v>
      </c>
      <c r="F77" s="4">
        <f t="shared" si="7"/>
        <v>3.6586944630158631</v>
      </c>
      <c r="G77" s="4">
        <f t="shared" si="8"/>
        <v>2.6412979092165592</v>
      </c>
      <c r="I77" s="4">
        <f t="shared" si="9"/>
        <v>1.0546709526301361</v>
      </c>
    </row>
    <row r="78" spans="1:9" x14ac:dyDescent="0.2">
      <c r="A78" s="4">
        <f>IF('True_Odds_Calculator_3-way'!A79="","",'True_Odds_Calculator_3-way'!A79)</f>
        <v>2.8</v>
      </c>
      <c r="B78" s="4">
        <f>IF('True_Odds_Calculator_3-way'!B79="","",'True_Odds_Calculator_3-way'!B79)</f>
        <v>3.35</v>
      </c>
      <c r="C78" s="4">
        <f>IF('True_Odds_Calculator_3-way'!C79="","",'True_Odds_Calculator_3-way'!C79)</f>
        <v>2.5099999999999998</v>
      </c>
      <c r="D78" s="4">
        <f t="shared" si="5"/>
        <v>5.4056694331416466E-2</v>
      </c>
      <c r="E78" s="4">
        <f t="shared" si="6"/>
        <v>2.9487742560368724</v>
      </c>
      <c r="F78" s="4">
        <f t="shared" si="7"/>
        <v>3.5652077349795324</v>
      </c>
      <c r="G78" s="4">
        <f t="shared" si="8"/>
        <v>2.6288983262181165</v>
      </c>
      <c r="I78" s="4">
        <f t="shared" si="9"/>
        <v>1.0540566943314165</v>
      </c>
    </row>
    <row r="79" spans="1:9" x14ac:dyDescent="0.2">
      <c r="A79" s="4">
        <f>IF('True_Odds_Calculator_3-way'!A80="","",'True_Odds_Calculator_3-way'!A80)</f>
        <v>1.1499999999999999</v>
      </c>
      <c r="B79" s="4">
        <f>IF('True_Odds_Calculator_3-way'!B80="","",'True_Odds_Calculator_3-way'!B80)</f>
        <v>7.15</v>
      </c>
      <c r="C79" s="4">
        <f>IF('True_Odds_Calculator_3-way'!C80="","",'True_Odds_Calculator_3-way'!C80)</f>
        <v>19.07</v>
      </c>
      <c r="D79" s="4">
        <f t="shared" si="5"/>
        <v>6.1863742149189438E-2</v>
      </c>
      <c r="E79" s="4">
        <f t="shared" si="6"/>
        <v>1.1779340396166456</v>
      </c>
      <c r="F79" s="4">
        <f t="shared" si="7"/>
        <v>8.3865253964200228</v>
      </c>
      <c r="G79" s="4">
        <f t="shared" si="8"/>
        <v>31.429602978537915</v>
      </c>
      <c r="I79" s="4">
        <f t="shared" si="9"/>
        <v>1.0618637421491894</v>
      </c>
    </row>
    <row r="80" spans="1:9" x14ac:dyDescent="0.2">
      <c r="A80" s="4">
        <f>IF('True_Odds_Calculator_3-way'!A81="","",'True_Odds_Calculator_3-way'!A81)</f>
        <v>3.15</v>
      </c>
      <c r="B80" s="4">
        <f>IF('True_Odds_Calculator_3-way'!B81="","",'True_Odds_Calculator_3-way'!B81)</f>
        <v>3.7</v>
      </c>
      <c r="C80" s="4">
        <f>IF('True_Odds_Calculator_3-way'!C81="","",'True_Odds_Calculator_3-way'!C81)</f>
        <v>2.13</v>
      </c>
      <c r="D80" s="4">
        <f t="shared" si="5"/>
        <v>5.721415580570488E-2</v>
      </c>
      <c r="E80" s="4">
        <f t="shared" si="6"/>
        <v>3.3513307368833138</v>
      </c>
      <c r="F80" s="4">
        <f t="shared" si="7"/>
        <v>3.9809093897579388</v>
      </c>
      <c r="G80" s="4">
        <f t="shared" si="8"/>
        <v>2.2201886142797731</v>
      </c>
      <c r="I80" s="4">
        <f t="shared" si="9"/>
        <v>1.0572141558057049</v>
      </c>
    </row>
    <row r="81" spans="1:9" x14ac:dyDescent="0.2">
      <c r="A81" s="4">
        <f>IF('True_Odds_Calculator_3-way'!A82="","",'True_Odds_Calculator_3-way'!A82)</f>
        <v>3.09</v>
      </c>
      <c r="B81" s="4">
        <f>IF('True_Odds_Calculator_3-way'!B82="","",'True_Odds_Calculator_3-way'!B82)</f>
        <v>4.01</v>
      </c>
      <c r="C81" s="4">
        <f>IF('True_Odds_Calculator_3-way'!C82="","",'True_Odds_Calculator_3-way'!C82)</f>
        <v>2.0699999999999998</v>
      </c>
      <c r="D81" s="4">
        <f t="shared" si="5"/>
        <v>5.609294151236055E-2</v>
      </c>
      <c r="E81" s="4">
        <f t="shared" si="6"/>
        <v>3.2794740037905052</v>
      </c>
      <c r="F81" s="4">
        <f t="shared" si="7"/>
        <v>4.3350299938090711</v>
      </c>
      <c r="G81" s="4">
        <f t="shared" si="8"/>
        <v>2.1533432773745242</v>
      </c>
      <c r="I81" s="4">
        <f t="shared" si="9"/>
        <v>1.0560929415123606</v>
      </c>
    </row>
    <row r="82" spans="1:9" x14ac:dyDescent="0.2">
      <c r="A82" s="4">
        <f>IF('True_Odds_Calculator_3-way'!A83="","",'True_Odds_Calculator_3-way'!A83)</f>
        <v>1.42</v>
      </c>
      <c r="B82" s="4">
        <f>IF('True_Odds_Calculator_3-way'!B83="","",'True_Odds_Calculator_3-way'!B83)</f>
        <v>4.38</v>
      </c>
      <c r="C82" s="4">
        <f>IF('True_Odds_Calculator_3-way'!C83="","",'True_Odds_Calculator_3-way'!C83)</f>
        <v>7.55</v>
      </c>
      <c r="D82" s="4">
        <f t="shared" si="5"/>
        <v>6.4986185521608952E-2</v>
      </c>
      <c r="E82" s="4">
        <f t="shared" si="6"/>
        <v>1.4650656052734645</v>
      </c>
      <c r="F82" s="4">
        <f t="shared" si="7"/>
        <v>4.8391364476709802</v>
      </c>
      <c r="G82" s="4">
        <f t="shared" si="8"/>
        <v>9.0262263906740383</v>
      </c>
      <c r="I82" s="4">
        <f t="shared" si="9"/>
        <v>1.064986185521609</v>
      </c>
    </row>
    <row r="83" spans="1:9" x14ac:dyDescent="0.2">
      <c r="A83" s="4">
        <f>IF('True_Odds_Calculator_3-way'!A84="","",'True_Odds_Calculator_3-way'!A84)</f>
        <v>1.83</v>
      </c>
      <c r="B83" s="4">
        <f>IF('True_Odds_Calculator_3-way'!B84="","",'True_Odds_Calculator_3-way'!B84)</f>
        <v>3.68</v>
      </c>
      <c r="C83" s="4">
        <f>IF('True_Odds_Calculator_3-way'!C84="","",'True_Odds_Calculator_3-way'!C84)</f>
        <v>4.16</v>
      </c>
      <c r="D83" s="4">
        <f t="shared" si="5"/>
        <v>5.8571833251091832E-2</v>
      </c>
      <c r="E83" s="4">
        <f t="shared" si="6"/>
        <v>1.8978063792612589</v>
      </c>
      <c r="F83" s="4">
        <f t="shared" si="7"/>
        <v>3.9648683165716108</v>
      </c>
      <c r="G83" s="4">
        <f t="shared" si="8"/>
        <v>4.5277413838282135</v>
      </c>
      <c r="I83" s="4">
        <f t="shared" si="9"/>
        <v>1.0585718332510918</v>
      </c>
    </row>
    <row r="84" spans="1:9" x14ac:dyDescent="0.2">
      <c r="A84" s="4">
        <f>IF('True_Odds_Calculator_3-way'!A85="","",'True_Odds_Calculator_3-way'!A85)</f>
        <v>2.2200000000000002</v>
      </c>
      <c r="B84" s="4">
        <f>IF('True_Odds_Calculator_3-way'!B85="","",'True_Odds_Calculator_3-way'!B85)</f>
        <v>3.4</v>
      </c>
      <c r="C84" s="4">
        <f>IF('True_Odds_Calculator_3-way'!C85="","",'True_Odds_Calculator_3-way'!C85)</f>
        <v>3.6</v>
      </c>
      <c r="D84" s="4">
        <f t="shared" si="5"/>
        <v>2.2345875287051786E-2</v>
      </c>
      <c r="E84" s="4">
        <f t="shared" si="6"/>
        <v>2.2573270419352696</v>
      </c>
      <c r="F84" s="4">
        <f t="shared" si="7"/>
        <v>3.4883434322686657</v>
      </c>
      <c r="G84" s="4">
        <f t="shared" si="8"/>
        <v>3.6991940753648445</v>
      </c>
      <c r="I84" s="4">
        <f t="shared" si="9"/>
        <v>1.0223458752870518</v>
      </c>
    </row>
    <row r="85" spans="1:9" x14ac:dyDescent="0.2">
      <c r="A85" s="4">
        <f>IF('True_Odds_Calculator_3-way'!A86="","",'True_Odds_Calculator_3-way'!A86)</f>
        <v>1.19</v>
      </c>
      <c r="B85" s="4">
        <f>IF('True_Odds_Calculator_3-way'!B86="","",'True_Odds_Calculator_3-way'!B86)</f>
        <v>8.3800000000000008</v>
      </c>
      <c r="C85" s="4">
        <f>IF('True_Odds_Calculator_3-way'!C86="","",'True_Odds_Calculator_3-way'!C86)</f>
        <v>14.69</v>
      </c>
      <c r="D85" s="4">
        <f t="shared" si="5"/>
        <v>2.7741396098171389E-2</v>
      </c>
      <c r="E85" s="4">
        <f t="shared" si="6"/>
        <v>1.2032405639912032</v>
      </c>
      <c r="F85" s="4">
        <f t="shared" si="7"/>
        <v>9.0839218859557214</v>
      </c>
      <c r="G85" s="4">
        <f t="shared" si="8"/>
        <v>16.999174090708767</v>
      </c>
      <c r="I85" s="4">
        <f t="shared" si="9"/>
        <v>1.0277413960981714</v>
      </c>
    </row>
    <row r="86" spans="1:9" x14ac:dyDescent="0.2">
      <c r="A86" s="4">
        <f>IF('True_Odds_Calculator_3-way'!A87="","",'True_Odds_Calculator_3-way'!A87)</f>
        <v>2.76</v>
      </c>
      <c r="B86" s="4">
        <f>IF('True_Odds_Calculator_3-way'!B87="","",'True_Odds_Calculator_3-way'!B87)</f>
        <v>2.85</v>
      </c>
      <c r="C86" s="4">
        <f>IF('True_Odds_Calculator_3-way'!C87="","",'True_Odds_Calculator_3-way'!C87)</f>
        <v>3.02</v>
      </c>
      <c r="D86" s="4">
        <f t="shared" si="5"/>
        <v>4.4321861376735772E-2</v>
      </c>
      <c r="E86" s="4">
        <f t="shared" si="6"/>
        <v>2.8773261757452722</v>
      </c>
      <c r="F86" s="4">
        <f t="shared" si="7"/>
        <v>2.9752762942997704</v>
      </c>
      <c r="G86" s="4">
        <f t="shared" si="8"/>
        <v>3.1610370670016392</v>
      </c>
      <c r="I86" s="4">
        <f t="shared" si="9"/>
        <v>1.0443218613767358</v>
      </c>
    </row>
    <row r="87" spans="1:9" x14ac:dyDescent="0.2">
      <c r="A87" s="4">
        <f>IF('True_Odds_Calculator_3-way'!A88="","",'True_Odds_Calculator_3-way'!A88)</f>
        <v>1.78</v>
      </c>
      <c r="B87" s="4">
        <f>IF('True_Odds_Calculator_3-way'!B88="","",'True_Odds_Calculator_3-way'!B88)</f>
        <v>3.19</v>
      </c>
      <c r="C87" s="4">
        <f>IF('True_Odds_Calculator_3-way'!C88="","",'True_Odds_Calculator_3-way'!C88)</f>
        <v>5.78</v>
      </c>
      <c r="D87" s="4">
        <f t="shared" si="5"/>
        <v>4.8287757256277652E-2</v>
      </c>
      <c r="E87" s="4">
        <f t="shared" si="6"/>
        <v>1.832502546631668</v>
      </c>
      <c r="F87" s="4">
        <f t="shared" si="7"/>
        <v>3.3626590296114856</v>
      </c>
      <c r="G87" s="4">
        <f t="shared" si="8"/>
        <v>6.3728989042962141</v>
      </c>
      <c r="I87" s="4">
        <f t="shared" si="9"/>
        <v>1.0482877572562777</v>
      </c>
    </row>
    <row r="88" spans="1:9" x14ac:dyDescent="0.2">
      <c r="A88" s="4">
        <f>IF('True_Odds_Calculator_3-way'!A89="","",'True_Odds_Calculator_3-way'!A89)</f>
        <v>2.14</v>
      </c>
      <c r="B88" s="4">
        <f>IF('True_Odds_Calculator_3-way'!B89="","",'True_Odds_Calculator_3-way'!B89)</f>
        <v>3.35</v>
      </c>
      <c r="C88" s="4">
        <f>IF('True_Odds_Calculator_3-way'!C89="","",'True_Odds_Calculator_3-way'!C89)</f>
        <v>3.58</v>
      </c>
      <c r="D88" s="4">
        <f t="shared" si="5"/>
        <v>4.5126791251282938E-2</v>
      </c>
      <c r="E88" s="4">
        <f t="shared" si="6"/>
        <v>2.2111788292176922</v>
      </c>
      <c r="F88" s="4">
        <f t="shared" si="7"/>
        <v>3.5277699123315842</v>
      </c>
      <c r="G88" s="4">
        <f t="shared" si="8"/>
        <v>3.7837604342659676</v>
      </c>
      <c r="I88" s="4">
        <f t="shared" si="9"/>
        <v>1.0451267912512829</v>
      </c>
    </row>
    <row r="89" spans="1:9" x14ac:dyDescent="0.2">
      <c r="A89" s="4">
        <f>IF('True_Odds_Calculator_3-way'!A90="","",'True_Odds_Calculator_3-way'!A90)</f>
        <v>1.6</v>
      </c>
      <c r="B89" s="4">
        <f>IF('True_Odds_Calculator_3-way'!B90="","",'True_Odds_Calculator_3-way'!B90)</f>
        <v>3.85</v>
      </c>
      <c r="C89" s="4">
        <f>IF('True_Odds_Calculator_3-way'!C90="","",'True_Odds_Calculator_3-way'!C90)</f>
        <v>6.08</v>
      </c>
      <c r="D89" s="4">
        <f t="shared" si="5"/>
        <v>4.9213943950785932E-2</v>
      </c>
      <c r="E89" s="4">
        <f t="shared" si="6"/>
        <v>1.6431278955496282</v>
      </c>
      <c r="F89" s="4">
        <f t="shared" si="7"/>
        <v>4.1095505617977528</v>
      </c>
      <c r="G89" s="4">
        <f t="shared" si="8"/>
        <v>6.7536064627813035</v>
      </c>
      <c r="I89" s="4">
        <f t="shared" si="9"/>
        <v>1.0492139439507859</v>
      </c>
    </row>
    <row r="90" spans="1:9" x14ac:dyDescent="0.2">
      <c r="A90" s="4">
        <f>IF('True_Odds_Calculator_3-way'!A91="","",'True_Odds_Calculator_3-way'!A91)</f>
        <v>2.44</v>
      </c>
      <c r="B90" s="4">
        <f>IF('True_Odds_Calculator_3-way'!B91="","",'True_Odds_Calculator_3-way'!B91)</f>
        <v>3</v>
      </c>
      <c r="C90" s="4">
        <f>IF('True_Odds_Calculator_3-way'!C91="","",'True_Odds_Calculator_3-way'!C91)</f>
        <v>3.34</v>
      </c>
      <c r="D90" s="4">
        <f t="shared" si="5"/>
        <v>4.2570596511894099E-2</v>
      </c>
      <c r="E90" s="4">
        <f t="shared" si="6"/>
        <v>2.527512819099079</v>
      </c>
      <c r="F90" s="4">
        <f t="shared" si="7"/>
        <v>3.1333902939166092</v>
      </c>
      <c r="G90" s="4">
        <f t="shared" si="8"/>
        <v>3.5061761444032271</v>
      </c>
      <c r="I90" s="4">
        <f t="shared" si="9"/>
        <v>1.0425705965118941</v>
      </c>
    </row>
    <row r="91" spans="1:9" x14ac:dyDescent="0.2">
      <c r="A91" s="4">
        <f>IF('True_Odds_Calculator_3-way'!A92="","",'True_Odds_Calculator_3-way'!A92)</f>
        <v>3.87</v>
      </c>
      <c r="B91" s="4">
        <f>IF('True_Odds_Calculator_3-way'!B92="","",'True_Odds_Calculator_3-way'!B92)</f>
        <v>3.09</v>
      </c>
      <c r="C91" s="4">
        <f>IF('True_Odds_Calculator_3-way'!C92="","",'True_Odds_Calculator_3-way'!C92)</f>
        <v>2.16</v>
      </c>
      <c r="D91" s="4">
        <f t="shared" si="5"/>
        <v>4.4985491248755949E-2</v>
      </c>
      <c r="E91" s="4">
        <f t="shared" si="6"/>
        <v>4.1084166948196579</v>
      </c>
      <c r="F91" s="4">
        <f t="shared" si="7"/>
        <v>3.2401316829313447</v>
      </c>
      <c r="G91" s="4">
        <f t="shared" si="8"/>
        <v>2.2323033078627073</v>
      </c>
      <c r="I91" s="4">
        <f t="shared" si="9"/>
        <v>1.0449854912487559</v>
      </c>
    </row>
    <row r="92" spans="1:9" x14ac:dyDescent="0.2">
      <c r="A92" s="4">
        <f>IF('True_Odds_Calculator_3-way'!A93="","",'True_Odds_Calculator_3-way'!A93)</f>
        <v>2.14</v>
      </c>
      <c r="B92" s="4">
        <f>IF('True_Odds_Calculator_3-way'!B93="","",'True_Odds_Calculator_3-way'!B93)</f>
        <v>3</v>
      </c>
      <c r="C92" s="4">
        <f>IF('True_Odds_Calculator_3-way'!C93="","",'True_Odds_Calculator_3-way'!C93)</f>
        <v>4.08</v>
      </c>
      <c r="D92" s="4">
        <f t="shared" si="5"/>
        <v>4.5721092175187827E-2</v>
      </c>
      <c r="E92" s="4">
        <f t="shared" si="6"/>
        <v>2.2121478278494693</v>
      </c>
      <c r="F92" s="4">
        <f t="shared" si="7"/>
        <v>3.1437349975996161</v>
      </c>
      <c r="G92" s="4">
        <f t="shared" si="8"/>
        <v>4.3505182035609886</v>
      </c>
      <c r="I92" s="4">
        <f t="shared" si="9"/>
        <v>1.0457210921751878</v>
      </c>
    </row>
    <row r="93" spans="1:9" x14ac:dyDescent="0.2">
      <c r="A93" s="4">
        <f>IF('True_Odds_Calculator_3-way'!A94="","",'True_Odds_Calculator_3-way'!A94)</f>
        <v>1.97</v>
      </c>
      <c r="B93" s="4">
        <f>IF('True_Odds_Calculator_3-way'!B94="","",'True_Odds_Calculator_3-way'!B94)</f>
        <v>3.33</v>
      </c>
      <c r="C93" s="4">
        <f>IF('True_Odds_Calculator_3-way'!C94="","",'True_Odds_Calculator_3-way'!C94)</f>
        <v>4.17</v>
      </c>
      <c r="D93" s="4">
        <f t="shared" si="5"/>
        <v>4.7722666975487993E-2</v>
      </c>
      <c r="E93" s="4">
        <f t="shared" si="6"/>
        <v>2.0337328866036786</v>
      </c>
      <c r="F93" s="4">
        <f t="shared" si="7"/>
        <v>3.5162641060323487</v>
      </c>
      <c r="G93" s="4">
        <f t="shared" si="8"/>
        <v>4.4662676640534693</v>
      </c>
      <c r="I93" s="4">
        <f t="shared" si="9"/>
        <v>1.047722666975488</v>
      </c>
    </row>
    <row r="94" spans="1:9" x14ac:dyDescent="0.2">
      <c r="A94" s="4">
        <f>IF('True_Odds_Calculator_3-way'!A95="","",'True_Odds_Calculator_3-way'!A95)</f>
        <v>2.23</v>
      </c>
      <c r="B94" s="4">
        <f>IF('True_Odds_Calculator_3-way'!B95="","",'True_Odds_Calculator_3-way'!B95)</f>
        <v>3.12</v>
      </c>
      <c r="C94" s="4">
        <f>IF('True_Odds_Calculator_3-way'!C95="","",'True_Odds_Calculator_3-way'!C95)</f>
        <v>3.62</v>
      </c>
      <c r="D94" s="4">
        <f t="shared" si="5"/>
        <v>4.5186407709014942E-2</v>
      </c>
      <c r="E94" s="4">
        <f t="shared" si="6"/>
        <v>2.30750580422507</v>
      </c>
      <c r="F94" s="4">
        <f t="shared" si="7"/>
        <v>3.2738509042053896</v>
      </c>
      <c r="G94" s="4">
        <f t="shared" si="8"/>
        <v>3.8287630445278342</v>
      </c>
      <c r="I94" s="4">
        <f t="shared" si="9"/>
        <v>1.0451864077090149</v>
      </c>
    </row>
    <row r="95" spans="1:9" x14ac:dyDescent="0.2">
      <c r="A95" s="4">
        <f>IF('True_Odds_Calculator_3-way'!A96="","",'True_Odds_Calculator_3-way'!A96)</f>
        <v>2.57</v>
      </c>
      <c r="B95" s="4">
        <f>IF('True_Odds_Calculator_3-way'!B96="","",'True_Odds_Calculator_3-way'!B96)</f>
        <v>2.98</v>
      </c>
      <c r="C95" s="4">
        <f>IF('True_Odds_Calculator_3-way'!C96="","",'True_Odds_Calculator_3-way'!C96)</f>
        <v>3.03</v>
      </c>
      <c r="D95" s="4">
        <f t="shared" si="5"/>
        <v>5.4708531464746635E-2</v>
      </c>
      <c r="E95" s="4">
        <f t="shared" si="6"/>
        <v>2.6963707408804907</v>
      </c>
      <c r="F95" s="4">
        <f t="shared" si="7"/>
        <v>3.1512509778533699</v>
      </c>
      <c r="G95" s="4">
        <f t="shared" si="8"/>
        <v>3.2072167390620718</v>
      </c>
      <c r="I95" s="4">
        <f t="shared" si="9"/>
        <v>1.0547085314647466</v>
      </c>
    </row>
    <row r="96" spans="1:9" x14ac:dyDescent="0.2">
      <c r="A96" s="4">
        <f>IF('True_Odds_Calculator_3-way'!A97="","",'True_Odds_Calculator_3-way'!A97)</f>
        <v>2.2999999999999998</v>
      </c>
      <c r="B96" s="4">
        <f>IF('True_Odds_Calculator_3-way'!B97="","",'True_Odds_Calculator_3-way'!B97)</f>
        <v>3.05</v>
      </c>
      <c r="C96" s="4">
        <f>IF('True_Odds_Calculator_3-way'!C97="","",'True_Odds_Calculator_3-way'!C97)</f>
        <v>3.42</v>
      </c>
      <c r="D96" s="4">
        <f t="shared" si="5"/>
        <v>5.5049121973381965E-2</v>
      </c>
      <c r="E96" s="4">
        <f t="shared" si="6"/>
        <v>2.4013472439552515</v>
      </c>
      <c r="F96" s="4">
        <f t="shared" si="7"/>
        <v>3.230817917790755</v>
      </c>
      <c r="G96" s="4">
        <f t="shared" si="8"/>
        <v>3.6489964155888925</v>
      </c>
      <c r="I96" s="4">
        <f t="shared" si="9"/>
        <v>1.055049121973382</v>
      </c>
    </row>
    <row r="97" spans="1:9" x14ac:dyDescent="0.2">
      <c r="A97" s="4">
        <f>IF('True_Odds_Calculator_3-way'!A98="","",'True_Odds_Calculator_3-way'!A98)</f>
        <v>3.5</v>
      </c>
      <c r="B97" s="4">
        <f>IF('True_Odds_Calculator_3-way'!B98="","",'True_Odds_Calculator_3-way'!B98)</f>
        <v>3.56</v>
      </c>
      <c r="C97" s="4">
        <f>IF('True_Odds_Calculator_3-way'!C98="","",'True_Odds_Calculator_3-way'!C98)</f>
        <v>2.19</v>
      </c>
      <c r="D97" s="4">
        <f t="shared" si="5"/>
        <v>2.3234166684990232E-2</v>
      </c>
      <c r="E97" s="4">
        <f t="shared" si="6"/>
        <v>3.59751617212769</v>
      </c>
      <c r="F97" s="4">
        <f t="shared" si="7"/>
        <v>3.660936451858146</v>
      </c>
      <c r="G97" s="4">
        <f t="shared" si="8"/>
        <v>2.2277853371795575</v>
      </c>
      <c r="I97" s="4">
        <f t="shared" si="9"/>
        <v>1.0232341666849902</v>
      </c>
    </row>
    <row r="98" spans="1:9" x14ac:dyDescent="0.2">
      <c r="A98" s="4">
        <f>IF('True_Odds_Calculator_3-way'!A99="","",'True_Odds_Calculator_3-way'!A99)</f>
        <v>5.51</v>
      </c>
      <c r="B98" s="4">
        <f>IF('True_Odds_Calculator_3-way'!B99="","",'True_Odds_Calculator_3-way'!B99)</f>
        <v>4.0599999999999996</v>
      </c>
      <c r="C98" s="4">
        <f>IF('True_Odds_Calculator_3-way'!C99="","",'True_Odds_Calculator_3-way'!C99)</f>
        <v>1.68</v>
      </c>
      <c r="D98" s="4">
        <f t="shared" si="5"/>
        <v>2.3031717224094805E-2</v>
      </c>
      <c r="E98" s="4">
        <f t="shared" si="6"/>
        <v>5.7533769785365063</v>
      </c>
      <c r="F98" s="4">
        <f t="shared" si="7"/>
        <v>4.1906199070441241</v>
      </c>
      <c r="G98" s="4">
        <f t="shared" si="8"/>
        <v>1.7019513630123555</v>
      </c>
      <c r="I98" s="4">
        <f t="shared" si="9"/>
        <v>1.0230317172240948</v>
      </c>
    </row>
    <row r="99" spans="1:9" x14ac:dyDescent="0.2">
      <c r="A99" s="4">
        <f>IF('True_Odds_Calculator_3-way'!A100="","",'True_Odds_Calculator_3-way'!A100)</f>
        <v>2.77</v>
      </c>
      <c r="B99" s="4">
        <f>IF('True_Odds_Calculator_3-way'!B100="","",'True_Odds_Calculator_3-way'!B100)</f>
        <v>3.69</v>
      </c>
      <c r="C99" s="4">
        <f>IF('True_Odds_Calculator_3-way'!C100="","",'True_Odds_Calculator_3-way'!C100)</f>
        <v>2.57</v>
      </c>
      <c r="D99" s="4">
        <f t="shared" si="5"/>
        <v>2.1118598717768888E-2</v>
      </c>
      <c r="E99" s="4">
        <f t="shared" si="6"/>
        <v>2.8250878172653802</v>
      </c>
      <c r="F99" s="4">
        <f t="shared" si="7"/>
        <v>3.7884071971937625</v>
      </c>
      <c r="G99" s="4">
        <f t="shared" si="8"/>
        <v>2.617352085866548</v>
      </c>
      <c r="I99" s="4">
        <f t="shared" si="9"/>
        <v>1.0211185987177689</v>
      </c>
    </row>
    <row r="100" spans="1:9" x14ac:dyDescent="0.2">
      <c r="A100" s="4">
        <f>IF('True_Odds_Calculator_3-way'!A101="","",'True_Odds_Calculator_3-way'!A101)</f>
        <v>3.21</v>
      </c>
      <c r="B100" s="4">
        <f>IF('True_Odds_Calculator_3-way'!B101="","",'True_Odds_Calculator_3-way'!B101)</f>
        <v>3.34</v>
      </c>
      <c r="C100" s="4">
        <f>IF('True_Odds_Calculator_3-way'!C101="","",'True_Odds_Calculator_3-way'!C101)</f>
        <v>2.4</v>
      </c>
      <c r="D100" s="4">
        <f t="shared" si="5"/>
        <v>2.7594344022235928E-2</v>
      </c>
      <c r="E100" s="4">
        <f t="shared" si="6"/>
        <v>3.3076618521927363</v>
      </c>
      <c r="F100" s="4">
        <f t="shared" si="7"/>
        <v>3.4458627727216724</v>
      </c>
      <c r="G100" s="4">
        <f t="shared" si="8"/>
        <v>2.4541771263324148</v>
      </c>
      <c r="I100" s="4">
        <f t="shared" si="9"/>
        <v>1.0275943440222359</v>
      </c>
    </row>
    <row r="101" spans="1:9" x14ac:dyDescent="0.2">
      <c r="A101" s="4">
        <f>IF('True_Odds_Calculator_3-way'!A102="","",'True_Odds_Calculator_3-way'!A102)</f>
        <v>2.91</v>
      </c>
      <c r="B101" s="4">
        <f>IF('True_Odds_Calculator_3-way'!B102="","",'True_Odds_Calculator_3-way'!B102)</f>
        <v>3</v>
      </c>
      <c r="C101" s="4">
        <f>IF('True_Odds_Calculator_3-way'!C102="","",'True_Odds_Calculator_3-way'!C102)</f>
        <v>2.85</v>
      </c>
      <c r="D101" s="4">
        <f t="shared" si="5"/>
        <v>2.7853137999638289E-2</v>
      </c>
      <c r="E101" s="4">
        <f t="shared" si="6"/>
        <v>2.9908041831950958</v>
      </c>
      <c r="F101" s="4">
        <f t="shared" si="7"/>
        <v>3.0859534883720929</v>
      </c>
      <c r="G101" s="4">
        <f t="shared" si="8"/>
        <v>2.9274620543593368</v>
      </c>
      <c r="I101" s="4">
        <f t="shared" si="9"/>
        <v>1.0278531379996383</v>
      </c>
    </row>
    <row r="102" spans="1:9" x14ac:dyDescent="0.2">
      <c r="A102" s="4">
        <f>IF('True_Odds_Calculator_3-way'!A103="","",'True_Odds_Calculator_3-way'!A103)</f>
        <v>1.99</v>
      </c>
      <c r="B102" s="4">
        <f>IF('True_Odds_Calculator_3-way'!B103="","",'True_Odds_Calculator_3-way'!B103)</f>
        <v>3.4</v>
      </c>
      <c r="C102" s="4">
        <f>IF('True_Odds_Calculator_3-way'!C103="","",'True_Odds_Calculator_3-way'!C103)</f>
        <v>4.3</v>
      </c>
      <c r="D102" s="4">
        <f t="shared" si="5"/>
        <v>2.9188349407777592E-2</v>
      </c>
      <c r="E102" s="4">
        <f t="shared" si="6"/>
        <v>2.0292903177806503</v>
      </c>
      <c r="F102" s="4">
        <f t="shared" si="7"/>
        <v>3.5163203313216607</v>
      </c>
      <c r="G102" s="4">
        <f t="shared" si="8"/>
        <v>4.4877524577351808</v>
      </c>
      <c r="I102" s="4">
        <f t="shared" si="9"/>
        <v>1.0291883494077776</v>
      </c>
    </row>
    <row r="103" spans="1:9" x14ac:dyDescent="0.2">
      <c r="A103" s="4">
        <f>IF('True_Odds_Calculator_3-way'!A104="","",'True_Odds_Calculator_3-way'!A104)</f>
        <v>2.0099999999999998</v>
      </c>
      <c r="B103" s="4">
        <f>IF('True_Odds_Calculator_3-way'!B104="","",'True_Odds_Calculator_3-way'!B104)</f>
        <v>3.54</v>
      </c>
      <c r="C103" s="4">
        <f>IF('True_Odds_Calculator_3-way'!C104="","",'True_Odds_Calculator_3-way'!C104)</f>
        <v>4.01</v>
      </c>
      <c r="D103" s="4">
        <f t="shared" si="5"/>
        <v>2.9374872120651263E-2</v>
      </c>
      <c r="E103" s="4">
        <f t="shared" si="6"/>
        <v>2.050353341020398</v>
      </c>
      <c r="F103" s="4">
        <f t="shared" si="7"/>
        <v>3.6671106702491985</v>
      </c>
      <c r="G103" s="4">
        <f t="shared" si="8"/>
        <v>4.1738851477570718</v>
      </c>
      <c r="I103" s="4">
        <f t="shared" si="9"/>
        <v>1.0293748721206513</v>
      </c>
    </row>
    <row r="104" spans="1:9" x14ac:dyDescent="0.2">
      <c r="A104" s="4">
        <f>IF('True_Odds_Calculator_3-way'!A105="","",'True_Odds_Calculator_3-way'!A105)</f>
        <v>3.31</v>
      </c>
      <c r="B104" s="4">
        <f>IF('True_Odds_Calculator_3-way'!B105="","",'True_Odds_Calculator_3-way'!B105)</f>
        <v>3.28</v>
      </c>
      <c r="C104" s="4">
        <f>IF('True_Odds_Calculator_3-way'!C105="","",'True_Odds_Calculator_3-way'!C105)</f>
        <v>2.38</v>
      </c>
      <c r="D104" s="4">
        <f t="shared" si="5"/>
        <v>2.7160919632756242E-2</v>
      </c>
      <c r="E104" s="4">
        <f t="shared" si="6"/>
        <v>3.4122569746587019</v>
      </c>
      <c r="F104" s="4">
        <f t="shared" si="7"/>
        <v>3.3803836664750242</v>
      </c>
      <c r="G104" s="4">
        <f t="shared" si="8"/>
        <v>2.4324128113128589</v>
      </c>
      <c r="I104" s="4">
        <f t="shared" si="9"/>
        <v>1.0271609196327562</v>
      </c>
    </row>
    <row r="105" spans="1:9" x14ac:dyDescent="0.2">
      <c r="A105" s="4">
        <f>IF('True_Odds_Calculator_3-way'!A106="","",'True_Odds_Calculator_3-way'!A106)</f>
        <v>2.56</v>
      </c>
      <c r="B105" s="4">
        <f>IF('True_Odds_Calculator_3-way'!B106="","",'True_Odds_Calculator_3-way'!B106)</f>
        <v>3.1</v>
      </c>
      <c r="C105" s="4">
        <f>IF('True_Odds_Calculator_3-way'!C106="","",'True_Odds_Calculator_3-way'!C106)</f>
        <v>3.18</v>
      </c>
      <c r="D105" s="4">
        <f t="shared" si="5"/>
        <v>2.7671053966321635E-2</v>
      </c>
      <c r="E105" s="4">
        <f t="shared" si="6"/>
        <v>2.6219102026341887</v>
      </c>
      <c r="F105" s="4">
        <f t="shared" si="7"/>
        <v>3.1912487228166486</v>
      </c>
      <c r="G105" s="4">
        <f t="shared" si="8"/>
        <v>3.2760920964721274</v>
      </c>
      <c r="I105" s="4">
        <f t="shared" si="9"/>
        <v>1.0276710539663216</v>
      </c>
    </row>
    <row r="106" spans="1:9" x14ac:dyDescent="0.2">
      <c r="A106" s="4">
        <f>IF('True_Odds_Calculator_3-way'!A107="","",'True_Odds_Calculator_3-way'!A107)</f>
        <v>2.13</v>
      </c>
      <c r="B106" s="4">
        <f>IF('True_Odds_Calculator_3-way'!B107="","",'True_Odds_Calculator_3-way'!B107)</f>
        <v>3.45</v>
      </c>
      <c r="C106" s="4">
        <f>IF('True_Odds_Calculator_3-way'!C107="","",'True_Odds_Calculator_3-way'!C107)</f>
        <v>3.72</v>
      </c>
      <c r="D106" s="4">
        <f t="shared" si="5"/>
        <v>2.8155844839960809E-2</v>
      </c>
      <c r="E106" s="4">
        <f t="shared" si="6"/>
        <v>2.1734486509178339</v>
      </c>
      <c r="F106" s="4">
        <f t="shared" si="7"/>
        <v>3.5654463782633199</v>
      </c>
      <c r="G106" s="4">
        <f t="shared" si="8"/>
        <v>3.8545757578321309</v>
      </c>
      <c r="I106" s="4">
        <f t="shared" si="9"/>
        <v>1.0281558448399608</v>
      </c>
    </row>
    <row r="107" spans="1:9" x14ac:dyDescent="0.2">
      <c r="A107" s="4">
        <f>IF('True_Odds_Calculator_3-way'!A108="","",'True_Odds_Calculator_3-way'!A108)</f>
        <v>1.95</v>
      </c>
      <c r="B107" s="4">
        <f>IF('True_Odds_Calculator_3-way'!B108="","",'True_Odds_Calculator_3-way'!B108)</f>
        <v>3.47</v>
      </c>
      <c r="C107" s="4">
        <f>IF('True_Odds_Calculator_3-way'!C108="","",'True_Odds_Calculator_3-way'!C108)</f>
        <v>4.38</v>
      </c>
      <c r="D107" s="4">
        <f t="shared" si="5"/>
        <v>2.9315453143963888E-2</v>
      </c>
      <c r="E107" s="4">
        <f t="shared" si="6"/>
        <v>1.9878791252794457</v>
      </c>
      <c r="F107" s="4">
        <f t="shared" si="7"/>
        <v>3.5917912012400341</v>
      </c>
      <c r="G107" s="4">
        <f t="shared" si="8"/>
        <v>4.5758489027913107</v>
      </c>
      <c r="I107" s="4">
        <f t="shared" si="9"/>
        <v>1.0293154531439639</v>
      </c>
    </row>
    <row r="108" spans="1:9" x14ac:dyDescent="0.2">
      <c r="A108" s="4">
        <f>IF('True_Odds_Calculator_3-way'!A109="","",'True_Odds_Calculator_3-way'!A109)</f>
        <v>2.09</v>
      </c>
      <c r="B108" s="4">
        <f>IF('True_Odds_Calculator_3-way'!B109="","",'True_Odds_Calculator_3-way'!B109)</f>
        <v>3.5</v>
      </c>
      <c r="C108" s="4">
        <f>IF('True_Odds_Calculator_3-way'!C109="","",'True_Odds_Calculator_3-way'!C109)</f>
        <v>3.78</v>
      </c>
      <c r="D108" s="4">
        <f t="shared" si="5"/>
        <v>2.8733449786081389E-2</v>
      </c>
      <c r="E108" s="4">
        <f t="shared" si="6"/>
        <v>2.1326914424547825</v>
      </c>
      <c r="F108" s="4">
        <f t="shared" si="7"/>
        <v>3.6213977936008312</v>
      </c>
      <c r="G108" s="4">
        <f t="shared" si="8"/>
        <v>3.9219923878868115</v>
      </c>
      <c r="I108" s="4">
        <f t="shared" si="9"/>
        <v>1.0287334497860814</v>
      </c>
    </row>
    <row r="109" spans="1:9" x14ac:dyDescent="0.2">
      <c r="A109" s="4">
        <f>IF('True_Odds_Calculator_3-way'!A110="","",'True_Odds_Calculator_3-way'!A110)</f>
        <v>1.69</v>
      </c>
      <c r="B109" s="4">
        <f>IF('True_Odds_Calculator_3-way'!B110="","",'True_Odds_Calculator_3-way'!B110)</f>
        <v>3.92</v>
      </c>
      <c r="C109" s="4">
        <f>IF('True_Odds_Calculator_3-way'!C110="","",'True_Odds_Calculator_3-way'!C110)</f>
        <v>5.41</v>
      </c>
      <c r="D109" s="4">
        <f t="shared" si="5"/>
        <v>3.1660900696671046E-2</v>
      </c>
      <c r="E109" s="4">
        <f t="shared" si="6"/>
        <v>1.7206896015335578</v>
      </c>
      <c r="F109" s="4">
        <f t="shared" si="7"/>
        <v>4.0891699571551934</v>
      </c>
      <c r="G109" s="4">
        <f t="shared" si="8"/>
        <v>5.737588520778492</v>
      </c>
      <c r="I109" s="4">
        <f t="shared" si="9"/>
        <v>1.031660900696671</v>
      </c>
    </row>
    <row r="110" spans="1:9" x14ac:dyDescent="0.2">
      <c r="A110" s="4">
        <f>IF('True_Odds_Calculator_3-way'!A111="","",'True_Odds_Calculator_3-way'!A111)</f>
        <v>9.18</v>
      </c>
      <c r="B110" s="4">
        <f>IF('True_Odds_Calculator_3-way'!B111="","",'True_Odds_Calculator_3-way'!B111)</f>
        <v>4.62</v>
      </c>
      <c r="C110" s="4">
        <f>IF('True_Odds_Calculator_3-way'!C111="","",'True_Odds_Calculator_3-way'!C111)</f>
        <v>1.41</v>
      </c>
      <c r="D110" s="4">
        <f t="shared" si="5"/>
        <v>3.4602536479883206E-2</v>
      </c>
      <c r="E110" s="4">
        <f t="shared" si="6"/>
        <v>10.267121439064139</v>
      </c>
      <c r="F110" s="4">
        <f t="shared" si="7"/>
        <v>4.8800475140794246</v>
      </c>
      <c r="G110" s="4">
        <f t="shared" si="8"/>
        <v>1.4333101991733253</v>
      </c>
      <c r="I110" s="4">
        <f t="shared" si="9"/>
        <v>1.0346025364798832</v>
      </c>
    </row>
    <row r="111" spans="1:9" x14ac:dyDescent="0.2">
      <c r="A111" s="4">
        <f>IF('True_Odds_Calculator_3-way'!A112="","",'True_Odds_Calculator_3-way'!A112)</f>
        <v>2.34</v>
      </c>
      <c r="B111" s="4">
        <f>IF('True_Odds_Calculator_3-way'!B112="","",'True_Odds_Calculator_3-way'!B112)</f>
        <v>3.07</v>
      </c>
      <c r="C111" s="4">
        <f>IF('True_Odds_Calculator_3-way'!C112="","",'True_Odds_Calculator_3-way'!C112)</f>
        <v>3.65</v>
      </c>
      <c r="D111" s="4">
        <f t="shared" si="5"/>
        <v>2.7055929112954846E-2</v>
      </c>
      <c r="E111" s="4">
        <f t="shared" si="6"/>
        <v>2.3904470984502724</v>
      </c>
      <c r="F111" s="4">
        <f t="shared" si="7"/>
        <v>3.1574202332303241</v>
      </c>
      <c r="G111" s="4">
        <f t="shared" si="8"/>
        <v>3.7742406308040941</v>
      </c>
      <c r="I111" s="4">
        <f t="shared" si="9"/>
        <v>1.0270559291129548</v>
      </c>
    </row>
    <row r="112" spans="1:9" x14ac:dyDescent="0.2">
      <c r="A112" s="4">
        <f>IF('True_Odds_Calculator_3-way'!A113="","",'True_Odds_Calculator_3-way'!A113)</f>
        <v>1.72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5.58</v>
      </c>
      <c r="D112" s="4">
        <f t="shared" si="5"/>
        <v>3.1609528398359732E-2</v>
      </c>
      <c r="E112" s="4">
        <f t="shared" si="6"/>
        <v>1.7517465457865067</v>
      </c>
      <c r="F112" s="4">
        <f t="shared" si="7"/>
        <v>3.8392697319124132</v>
      </c>
      <c r="G112" s="4">
        <f t="shared" si="8"/>
        <v>5.9285622453817171</v>
      </c>
      <c r="I112" s="4">
        <f t="shared" si="9"/>
        <v>1.0316095283983597</v>
      </c>
    </row>
    <row r="113" spans="1:9" x14ac:dyDescent="0.2">
      <c r="A113" s="4">
        <f>IF('True_Odds_Calculator_3-way'!A114="","",'True_Odds_Calculator_3-way'!A114)</f>
        <v>3.04</v>
      </c>
      <c r="B113" s="4">
        <f>IF('True_Odds_Calculator_3-way'!B114="","",'True_Odds_Calculator_3-way'!B114)</f>
        <v>3.18</v>
      </c>
      <c r="C113" s="4">
        <f>IF('True_Odds_Calculator_3-way'!C114="","",'True_Odds_Calculator_3-way'!C114)</f>
        <v>2.61</v>
      </c>
      <c r="D113" s="4">
        <f t="shared" si="5"/>
        <v>2.6554539678191436E-2</v>
      </c>
      <c r="E113" s="4">
        <f t="shared" si="6"/>
        <v>3.1240641944296419</v>
      </c>
      <c r="F113" s="4">
        <f t="shared" si="7"/>
        <v>3.2721025269664477</v>
      </c>
      <c r="G113" s="4">
        <f t="shared" si="8"/>
        <v>2.6717233539153042</v>
      </c>
      <c r="I113" s="4">
        <f t="shared" si="9"/>
        <v>1.0265545396781914</v>
      </c>
    </row>
    <row r="114" spans="1:9" x14ac:dyDescent="0.2">
      <c r="A114" s="4">
        <f>IF('True_Odds_Calculator_3-way'!A115="","",'True_Odds_Calculator_3-way'!A115)</f>
        <v>2.5</v>
      </c>
      <c r="B114" s="4">
        <f>IF('True_Odds_Calculator_3-way'!B115="","",'True_Odds_Calculator_3-way'!B115)</f>
        <v>3.2</v>
      </c>
      <c r="C114" s="4">
        <f>IF('True_Odds_Calculator_3-way'!C115="","",'True_Odds_Calculator_3-way'!C115)</f>
        <v>3.18</v>
      </c>
      <c r="D114" s="4">
        <f t="shared" si="5"/>
        <v>2.696540880503151E-2</v>
      </c>
      <c r="E114" s="4">
        <f t="shared" si="6"/>
        <v>2.5574693385161851</v>
      </c>
      <c r="F114" s="4">
        <f t="shared" si="7"/>
        <v>3.2947677430495603</v>
      </c>
      <c r="G114" s="4">
        <f t="shared" si="8"/>
        <v>3.2735695290383462</v>
      </c>
      <c r="I114" s="4">
        <f t="shared" si="9"/>
        <v>1.0269654088050315</v>
      </c>
    </row>
    <row r="115" spans="1:9" x14ac:dyDescent="0.2">
      <c r="A115" s="4">
        <f>IF('True_Odds_Calculator_3-way'!A116="","",'True_Odds_Calculator_3-way'!A116)</f>
        <v>3.34</v>
      </c>
      <c r="B115" s="4">
        <f>IF('True_Odds_Calculator_3-way'!B116="","",'True_Odds_Calculator_3-way'!B116)</f>
        <v>3.11</v>
      </c>
      <c r="C115" s="4">
        <f>IF('True_Odds_Calculator_3-way'!C116="","",'True_Odds_Calculator_3-way'!C116)</f>
        <v>2.46</v>
      </c>
      <c r="D115" s="4">
        <f t="shared" si="5"/>
        <v>2.7448671005569469E-2</v>
      </c>
      <c r="E115" s="4">
        <f t="shared" si="6"/>
        <v>3.4452862968240936</v>
      </c>
      <c r="F115" s="4">
        <f t="shared" si="7"/>
        <v>3.201087331431308</v>
      </c>
      <c r="G115" s="4">
        <f t="shared" si="8"/>
        <v>2.5166444063656366</v>
      </c>
      <c r="I115" s="4">
        <f t="shared" si="9"/>
        <v>1.0274486710055695</v>
      </c>
    </row>
    <row r="116" spans="1:9" x14ac:dyDescent="0.2">
      <c r="A116" s="4">
        <f>IF('True_Odds_Calculator_3-way'!A117="","",'True_Odds_Calculator_3-way'!A117)</f>
        <v>1.99</v>
      </c>
      <c r="B116" s="4">
        <f>IF('True_Odds_Calculator_3-way'!B117="","",'True_Odds_Calculator_3-way'!B117)</f>
        <v>3.31</v>
      </c>
      <c r="C116" s="4">
        <f>IF('True_Odds_Calculator_3-way'!C117="","",'True_Odds_Calculator_3-way'!C117)</f>
        <v>3.98</v>
      </c>
      <c r="D116" s="4">
        <f t="shared" si="5"/>
        <v>5.5883647846483031E-2</v>
      </c>
      <c r="E116" s="4">
        <f t="shared" si="6"/>
        <v>2.0666081009004484</v>
      </c>
      <c r="F116" s="4">
        <f t="shared" si="7"/>
        <v>3.527499598350559</v>
      </c>
      <c r="G116" s="4">
        <f t="shared" si="8"/>
        <v>4.2987012987012978</v>
      </c>
      <c r="I116" s="4">
        <f t="shared" si="9"/>
        <v>1.055883647846483</v>
      </c>
    </row>
    <row r="117" spans="1:9" x14ac:dyDescent="0.2">
      <c r="A117" s="4">
        <f>IF('True_Odds_Calculator_3-way'!A118="","",'True_Odds_Calculator_3-way'!A118)</f>
        <v>3.69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2.0499999999999998</v>
      </c>
      <c r="D117" s="4">
        <f t="shared" si="5"/>
        <v>4.5340539365279042E-2</v>
      </c>
      <c r="E117" s="4">
        <f t="shared" si="6"/>
        <v>3.9079414531513947</v>
      </c>
      <c r="F117" s="4">
        <f t="shared" si="7"/>
        <v>3.6843344999570866</v>
      </c>
      <c r="G117" s="4">
        <f t="shared" si="8"/>
        <v>2.1155453096850851</v>
      </c>
      <c r="I117" s="4">
        <f t="shared" si="9"/>
        <v>1.045340539365279</v>
      </c>
    </row>
    <row r="118" spans="1:9" x14ac:dyDescent="0.2">
      <c r="A118" s="4">
        <f>IF('True_Odds_Calculator_3-way'!A119="","",'True_Odds_Calculator_3-way'!A119)</f>
        <v>3.61</v>
      </c>
      <c r="B118" s="4">
        <f>IF('True_Odds_Calculator_3-way'!B119="","",'True_Odds_Calculator_3-way'!B119)</f>
        <v>3.3</v>
      </c>
      <c r="C118" s="4">
        <f>IF('True_Odds_Calculator_3-way'!C119="","",'True_Odds_Calculator_3-way'!C119)</f>
        <v>2.15</v>
      </c>
      <c r="D118" s="4">
        <f t="shared" si="5"/>
        <v>4.5154892349377862E-2</v>
      </c>
      <c r="E118" s="4">
        <f t="shared" si="6"/>
        <v>3.8174250873763249</v>
      </c>
      <c r="F118" s="4">
        <f t="shared" si="7"/>
        <v>3.4724793756312708</v>
      </c>
      <c r="G118" s="4">
        <f t="shared" si="8"/>
        <v>2.2219030172818868</v>
      </c>
      <c r="I118" s="4">
        <f t="shared" si="9"/>
        <v>1.0451548923493779</v>
      </c>
    </row>
    <row r="119" spans="1:9" x14ac:dyDescent="0.2">
      <c r="A119" s="4">
        <f>IF('True_Odds_Calculator_3-way'!A120="","",'True_Odds_Calculator_3-way'!A120)</f>
        <v>2.86</v>
      </c>
      <c r="B119" s="4">
        <f>IF('True_Odds_Calculator_3-way'!B120="","",'True_Odds_Calculator_3-way'!B120)</f>
        <v>3.17</v>
      </c>
      <c r="C119" s="4">
        <f>IF('True_Odds_Calculator_3-way'!C120="","",'True_Odds_Calculator_3-way'!C120)</f>
        <v>2.57</v>
      </c>
      <c r="D119" s="4">
        <f t="shared" si="5"/>
        <v>5.4212821265319677E-2</v>
      </c>
      <c r="E119" s="4">
        <f t="shared" si="6"/>
        <v>3.0158688150344206</v>
      </c>
      <c r="F119" s="4">
        <f t="shared" si="7"/>
        <v>3.3626277298102298</v>
      </c>
      <c r="G119" s="4">
        <f t="shared" si="8"/>
        <v>2.6951699362347274</v>
      </c>
      <c r="I119" s="4">
        <f t="shared" si="9"/>
        <v>1.0542128212653197</v>
      </c>
    </row>
    <row r="120" spans="1:9" x14ac:dyDescent="0.2">
      <c r="A120" s="4">
        <f>IF('True_Odds_Calculator_3-way'!A121="","",'True_Odds_Calculator_3-way'!A121)</f>
        <v>1.54</v>
      </c>
      <c r="B120" s="4">
        <f>IF('True_Odds_Calculator_3-way'!B121="","",'True_Odds_Calculator_3-way'!B121)</f>
        <v>4.16</v>
      </c>
      <c r="C120" s="4">
        <f>IF('True_Odds_Calculator_3-way'!C121="","",'True_Odds_Calculator_3-way'!C121)</f>
        <v>4.92</v>
      </c>
      <c r="D120" s="4">
        <f t="shared" si="5"/>
        <v>9.2987297255589851E-2</v>
      </c>
      <c r="E120" s="4">
        <f t="shared" si="6"/>
        <v>1.6171943111050788</v>
      </c>
      <c r="F120" s="4">
        <f t="shared" si="7"/>
        <v>4.7758034955247322</v>
      </c>
      <c r="G120" s="4">
        <f t="shared" si="8"/>
        <v>5.8053040319522822</v>
      </c>
      <c r="I120" s="4">
        <f t="shared" si="9"/>
        <v>1.0929872972555899</v>
      </c>
    </row>
    <row r="121" spans="1:9" x14ac:dyDescent="0.2">
      <c r="A121" s="4">
        <f>IF('True_Odds_Calculator_3-way'!A122="","",'True_Odds_Calculator_3-way'!A122)</f>
        <v>4</v>
      </c>
      <c r="B121" s="4">
        <f>IF('True_Odds_Calculator_3-way'!B122="","",'True_Odds_Calculator_3-way'!B122)</f>
        <v>3.57</v>
      </c>
      <c r="C121" s="4">
        <f>IF('True_Odds_Calculator_3-way'!C122="","",'True_Odds_Calculator_3-way'!C122)</f>
        <v>1.74</v>
      </c>
      <c r="D121" s="4">
        <f t="shared" si="5"/>
        <v>0.10482468849608795</v>
      </c>
      <c r="E121" s="4">
        <f t="shared" si="6"/>
        <v>4.6498989445317749</v>
      </c>
      <c r="F121" s="4">
        <f t="shared" si="7"/>
        <v>4.0787944449916269</v>
      </c>
      <c r="G121" s="4">
        <f t="shared" si="8"/>
        <v>1.8526372299020264</v>
      </c>
      <c r="I121" s="4">
        <f t="shared" si="9"/>
        <v>1.1048246884960879</v>
      </c>
    </row>
    <row r="122" spans="1:9" x14ac:dyDescent="0.2">
      <c r="A122" s="4">
        <f>IF('True_Odds_Calculator_3-way'!A123="","",'True_Odds_Calculator_3-way'!A123)</f>
        <v>1.53</v>
      </c>
      <c r="B122" s="4">
        <f>IF('True_Odds_Calculator_3-way'!B123="","",'True_Odds_Calculator_3-way'!B123)</f>
        <v>4.05</v>
      </c>
      <c r="C122" s="4">
        <f>IF('True_Odds_Calculator_3-way'!C123="","",'True_Odds_Calculator_3-way'!C123)</f>
        <v>4.88</v>
      </c>
      <c r="D122" s="4">
        <f t="shared" si="5"/>
        <v>0.10542638427562889</v>
      </c>
      <c r="E122" s="4">
        <f t="shared" si="6"/>
        <v>1.6169386792604166</v>
      </c>
      <c r="F122" s="4">
        <f t="shared" si="7"/>
        <v>4.7220717892981279</v>
      </c>
      <c r="G122" s="4">
        <f t="shared" si="8"/>
        <v>5.8901173390678325</v>
      </c>
      <c r="I122" s="4">
        <f t="shared" si="9"/>
        <v>1.1054263842756289</v>
      </c>
    </row>
    <row r="123" spans="1:9" x14ac:dyDescent="0.2">
      <c r="A123" s="4">
        <f>IF('True_Odds_Calculator_3-way'!A124="","",'True_Odds_Calculator_3-way'!A124)</f>
        <v>1.96</v>
      </c>
      <c r="B123" s="4">
        <f>IF('True_Odds_Calculator_3-way'!B124="","",'True_Odds_Calculator_3-way'!B124)</f>
        <v>3.39</v>
      </c>
      <c r="C123" s="4">
        <f>IF('True_Odds_Calculator_3-way'!C124="","",'True_Odds_Calculator_3-way'!C124)</f>
        <v>3.31</v>
      </c>
      <c r="D123" s="4">
        <f t="shared" si="5"/>
        <v>0.10730413599549382</v>
      </c>
      <c r="E123" s="4">
        <f t="shared" si="6"/>
        <v>2.1077656912341673</v>
      </c>
      <c r="F123" s="4">
        <f t="shared" si="7"/>
        <v>3.8577686169988836</v>
      </c>
      <c r="G123" s="4">
        <f t="shared" si="8"/>
        <v>3.7545041148872511</v>
      </c>
      <c r="I123" s="4">
        <f t="shared" si="9"/>
        <v>1.1073041359954938</v>
      </c>
    </row>
    <row r="124" spans="1:9" x14ac:dyDescent="0.2">
      <c r="A124" s="4">
        <f>IF('True_Odds_Calculator_3-way'!A125="","",'True_Odds_Calculator_3-way'!A125)</f>
        <v>2.4500000000000002</v>
      </c>
      <c r="B124" s="4">
        <f>IF('True_Odds_Calculator_3-way'!B125="","",'True_Odds_Calculator_3-way'!B125)</f>
        <v>3.14</v>
      </c>
      <c r="C124" s="4">
        <f>IF('True_Odds_Calculator_3-way'!C125="","",'True_Odds_Calculator_3-way'!C125)</f>
        <v>2.73</v>
      </c>
      <c r="D124" s="4">
        <f t="shared" si="5"/>
        <v>9.2934969186106553E-2</v>
      </c>
      <c r="E124" s="4">
        <f t="shared" si="6"/>
        <v>2.6512193038524643</v>
      </c>
      <c r="F124" s="4">
        <f t="shared" si="7"/>
        <v>3.4783453840713849</v>
      </c>
      <c r="G124" s="4">
        <f t="shared" si="8"/>
        <v>2.9822077616568978</v>
      </c>
      <c r="I124" s="4">
        <f t="shared" si="9"/>
        <v>1.0929349691861066</v>
      </c>
    </row>
    <row r="125" spans="1:9" x14ac:dyDescent="0.2">
      <c r="A125" s="4">
        <f>IF('True_Odds_Calculator_3-way'!A126="","",'True_Odds_Calculator_3-way'!A126)</f>
        <v>2.38</v>
      </c>
      <c r="B125" s="4">
        <f>IF('True_Odds_Calculator_3-way'!B126="","",'True_Odds_Calculator_3-way'!B126)</f>
        <v>3.22</v>
      </c>
      <c r="C125" s="4">
        <f>IF('True_Odds_Calculator_3-way'!C126="","",'True_Odds_Calculator_3-way'!C126)</f>
        <v>2.68</v>
      </c>
      <c r="D125" s="4">
        <f t="shared" si="5"/>
        <v>0.10386140179627978</v>
      </c>
      <c r="E125" s="4">
        <f t="shared" si="6"/>
        <v>2.5937134613208612</v>
      </c>
      <c r="F125" s="4">
        <f t="shared" si="7"/>
        <v>3.623995415140576</v>
      </c>
      <c r="G125" s="4">
        <f t="shared" si="8"/>
        <v>2.9540887831648135</v>
      </c>
      <c r="I125" s="4">
        <f t="shared" si="9"/>
        <v>1.1038614017962798</v>
      </c>
    </row>
    <row r="126" spans="1:9" x14ac:dyDescent="0.2">
      <c r="A126" s="4">
        <f>IF('True_Odds_Calculator_3-way'!A127="","",'True_Odds_Calculator_3-way'!A127)</f>
        <v>1.48</v>
      </c>
      <c r="B126" s="4">
        <f>IF('True_Odds_Calculator_3-way'!B127="","",'True_Odds_Calculator_3-way'!B127)</f>
        <v>4.21</v>
      </c>
      <c r="C126" s="4">
        <f>IF('True_Odds_Calculator_3-way'!C127="","",'True_Odds_Calculator_3-way'!C127)</f>
        <v>5.62</v>
      </c>
      <c r="D126" s="4">
        <f t="shared" si="5"/>
        <v>9.11413099475753E-2</v>
      </c>
      <c r="E126" s="4">
        <f t="shared" si="6"/>
        <v>1.549678255039719</v>
      </c>
      <c r="F126" s="4">
        <f t="shared" si="7"/>
        <v>4.8274371158776566</v>
      </c>
      <c r="G126" s="4">
        <f t="shared" si="8"/>
        <v>6.7771106908916749</v>
      </c>
      <c r="I126" s="4">
        <f t="shared" si="9"/>
        <v>1.0911413099475753</v>
      </c>
    </row>
    <row r="127" spans="1:9" x14ac:dyDescent="0.2">
      <c r="A127" s="4">
        <f>IF('True_Odds_Calculator_3-way'!A128="","",'True_Odds_Calculator_3-way'!A128)</f>
        <v>2.99</v>
      </c>
      <c r="B127" s="4">
        <f>IF('True_Odds_Calculator_3-way'!B128="","",'True_Odds_Calculator_3-way'!B128)</f>
        <v>3.27</v>
      </c>
      <c r="C127" s="4">
        <f>IF('True_Odds_Calculator_3-way'!C128="","",'True_Odds_Calculator_3-way'!C128)</f>
        <v>2.15</v>
      </c>
      <c r="D127" s="4">
        <f t="shared" si="5"/>
        <v>0.10537483715840135</v>
      </c>
      <c r="E127" s="4">
        <f t="shared" si="6"/>
        <v>3.3408701714495805</v>
      </c>
      <c r="F127" s="4">
        <f t="shared" si="7"/>
        <v>3.6943248823474799</v>
      </c>
      <c r="G127" s="4">
        <f t="shared" si="8"/>
        <v>2.3256282683849618</v>
      </c>
      <c r="I127" s="4">
        <f t="shared" si="9"/>
        <v>1.1053748371584013</v>
      </c>
    </row>
    <row r="128" spans="1:9" x14ac:dyDescent="0.2">
      <c r="A128" s="4">
        <f>IF('True_Odds_Calculator_3-way'!A129="","",'True_Odds_Calculator_3-way'!A129)</f>
        <v>1.85</v>
      </c>
      <c r="B128" s="4">
        <f>IF('True_Odds_Calculator_3-way'!B129="","",'True_Odds_Calculator_3-way'!B129)</f>
        <v>3.52</v>
      </c>
      <c r="C128" s="4">
        <f>IF('True_Odds_Calculator_3-way'!C129="","",'True_Odds_Calculator_3-way'!C129)</f>
        <v>3.7</v>
      </c>
      <c r="D128" s="4">
        <f t="shared" si="5"/>
        <v>9.4901719901719694E-2</v>
      </c>
      <c r="E128" s="4">
        <f t="shared" si="6"/>
        <v>1.9649969824984914</v>
      </c>
      <c r="F128" s="4">
        <f t="shared" si="7"/>
        <v>3.9610705596107048</v>
      </c>
      <c r="G128" s="4">
        <f t="shared" si="8"/>
        <v>4.1904761904761898</v>
      </c>
      <c r="I128" s="4">
        <f t="shared" si="9"/>
        <v>1.0949017199017197</v>
      </c>
    </row>
    <row r="129" spans="1:9" x14ac:dyDescent="0.2">
      <c r="A129" s="4">
        <f>IF('True_Odds_Calculator_3-way'!A130="","",'True_Odds_Calculator_3-way'!A130)</f>
        <v>2.48</v>
      </c>
      <c r="B129" s="4">
        <f>IF('True_Odds_Calculator_3-way'!B130="","",'True_Odds_Calculator_3-way'!B130)</f>
        <v>3.17</v>
      </c>
      <c r="C129" s="4">
        <f>IF('True_Odds_Calculator_3-way'!C130="","",'True_Odds_Calculator_3-way'!C130)</f>
        <v>3.29</v>
      </c>
      <c r="D129" s="4">
        <f t="shared" si="5"/>
        <v>2.2634587481979329E-2</v>
      </c>
      <c r="E129" s="4">
        <f t="shared" si="6"/>
        <v>2.5272887544139779</v>
      </c>
      <c r="F129" s="4">
        <f t="shared" si="7"/>
        <v>3.2476753466115502</v>
      </c>
      <c r="G129" s="4">
        <f t="shared" si="8"/>
        <v>3.3737451174736837</v>
      </c>
      <c r="I129" s="4">
        <f t="shared" si="9"/>
        <v>1.0226345874819793</v>
      </c>
    </row>
    <row r="130" spans="1:9" x14ac:dyDescent="0.2">
      <c r="A130" s="4">
        <f>IF('True_Odds_Calculator_3-way'!A131="","",'True_Odds_Calculator_3-way'!A131)</f>
        <v>1.95</v>
      </c>
      <c r="B130" s="4">
        <f>IF('True_Odds_Calculator_3-way'!B131="","",'True_Odds_Calculator_3-way'!B131)</f>
        <v>3.14</v>
      </c>
      <c r="C130" s="4">
        <f>IF('True_Odds_Calculator_3-way'!C131="","",'True_Odds_Calculator_3-way'!C131)</f>
        <v>5.2</v>
      </c>
      <c r="D130" s="4">
        <f t="shared" si="5"/>
        <v>2.3599542707823051E-2</v>
      </c>
      <c r="E130" s="4">
        <f t="shared" si="6"/>
        <v>1.9803784162578835</v>
      </c>
      <c r="F130" s="4">
        <f t="shared" si="7"/>
        <v>3.2195250197178167</v>
      </c>
      <c r="G130" s="4">
        <f t="shared" si="8"/>
        <v>5.4217827626918549</v>
      </c>
      <c r="I130" s="4">
        <f t="shared" si="9"/>
        <v>1.0235995427078231</v>
      </c>
    </row>
    <row r="131" spans="1:9" x14ac:dyDescent="0.2">
      <c r="A131" s="4">
        <f>IF('True_Odds_Calculator_3-way'!A132="","",'True_Odds_Calculator_3-way'!A132)</f>
        <v>5.33</v>
      </c>
      <c r="B131" s="4">
        <f>IF('True_Odds_Calculator_3-way'!B132="","",'True_Odds_Calculator_3-way'!B132)</f>
        <v>4.21</v>
      </c>
      <c r="C131" s="4">
        <f>IF('True_Odds_Calculator_3-way'!C132="","",'True_Odds_Calculator_3-way'!C132)</f>
        <v>1.67</v>
      </c>
      <c r="D131" s="4">
        <f t="shared" ref="D131:D194" si="10">IF(A131="","",((1/A131)+(1/B131)+(1/C131))-1)</f>
        <v>2.3949347208974903E-2</v>
      </c>
      <c r="E131" s="4">
        <f t="shared" ref="E131:E194" si="11">IF(A131="","",(3*A131)/(3-($D131*A131)))</f>
        <v>5.5668703726252797</v>
      </c>
      <c r="F131" s="4">
        <f t="shared" ref="F131:F194" si="12">IF(B131="","",(3*B131)/(3-($D131*B131)))</f>
        <v>4.356414370070083</v>
      </c>
      <c r="G131" s="4">
        <f t="shared" ref="G131:G194" si="13">IF(C131="","",(3*C131)/(3-($D131*C131)))</f>
        <v>1.6925649428562124</v>
      </c>
      <c r="I131" s="4">
        <f t="shared" ref="I131:I194" si="14">IF(A131="","",D131+1)</f>
        <v>1.0239493472089749</v>
      </c>
    </row>
    <row r="132" spans="1:9" x14ac:dyDescent="0.2">
      <c r="A132" s="4">
        <f>IF('True_Odds_Calculator_3-way'!A133="","",'True_Odds_Calculator_3-way'!A133)</f>
        <v>1.65</v>
      </c>
      <c r="B132" s="4">
        <f>IF('True_Odds_Calculator_3-way'!B133="","",'True_Odds_Calculator_3-way'!B133)</f>
        <v>3.85</v>
      </c>
      <c r="C132" s="4">
        <f>IF('True_Odds_Calculator_3-way'!C133="","",'True_Odds_Calculator_3-way'!C133)</f>
        <v>6.34</v>
      </c>
      <c r="D132" s="4">
        <f t="shared" si="10"/>
        <v>2.3529572425471379E-2</v>
      </c>
      <c r="E132" s="4">
        <f t="shared" si="11"/>
        <v>1.6716330459529585</v>
      </c>
      <c r="F132" s="4">
        <f t="shared" si="12"/>
        <v>3.9698754901783611</v>
      </c>
      <c r="G132" s="4">
        <f t="shared" si="13"/>
        <v>6.6717587390287596</v>
      </c>
      <c r="I132" s="4">
        <f t="shared" si="14"/>
        <v>1.0235295724254714</v>
      </c>
    </row>
    <row r="133" spans="1:9" x14ac:dyDescent="0.2">
      <c r="A133" s="4">
        <f>IF('True_Odds_Calculator_3-way'!A134="","",'True_Odds_Calculator_3-way'!A134)</f>
        <v>3.15</v>
      </c>
      <c r="B133" s="4">
        <f>IF('True_Odds_Calculator_3-way'!B134="","",'True_Odds_Calculator_3-way'!B134)</f>
        <v>3.01</v>
      </c>
      <c r="C133" s="4">
        <f>IF('True_Odds_Calculator_3-way'!C134="","",'True_Odds_Calculator_3-way'!C134)</f>
        <v>2.57</v>
      </c>
      <c r="D133" s="4">
        <f t="shared" si="10"/>
        <v>3.8791289447338562E-2</v>
      </c>
      <c r="E133" s="4">
        <f t="shared" si="11"/>
        <v>3.2837499390774036</v>
      </c>
      <c r="F133" s="4">
        <f t="shared" si="12"/>
        <v>3.1318952215722757</v>
      </c>
      <c r="G133" s="4">
        <f t="shared" si="13"/>
        <v>2.6583398350246212</v>
      </c>
      <c r="I133" s="4">
        <f t="shared" si="14"/>
        <v>1.0387912894473386</v>
      </c>
    </row>
    <row r="134" spans="1:9" x14ac:dyDescent="0.2">
      <c r="A134" s="4">
        <f>IF('True_Odds_Calculator_3-way'!A135="","",'True_Odds_Calculator_3-way'!A135)</f>
        <v>2.58</v>
      </c>
      <c r="B134" s="4">
        <f>IF('True_Odds_Calculator_3-way'!B135="","",'True_Odds_Calculator_3-way'!B135)</f>
        <v>3.05</v>
      </c>
      <c r="C134" s="4">
        <f>IF('True_Odds_Calculator_3-way'!C135="","",'True_Odds_Calculator_3-way'!C135)</f>
        <v>3.1</v>
      </c>
      <c r="D134" s="4">
        <f t="shared" si="10"/>
        <v>3.8046396845112795E-2</v>
      </c>
      <c r="E134" s="4">
        <f t="shared" si="11"/>
        <v>2.6672729061956706</v>
      </c>
      <c r="F134" s="4">
        <f t="shared" si="12"/>
        <v>3.1727225037826394</v>
      </c>
      <c r="G134" s="4">
        <f t="shared" si="13"/>
        <v>3.2268628549003697</v>
      </c>
      <c r="I134" s="4">
        <f t="shared" si="14"/>
        <v>1.0380463968451128</v>
      </c>
    </row>
    <row r="135" spans="1:9" x14ac:dyDescent="0.2">
      <c r="A135" s="4">
        <f>IF('True_Odds_Calculator_3-way'!A136="","",'True_Odds_Calculator_3-way'!A136)</f>
        <v>1.78</v>
      </c>
      <c r="B135" s="4">
        <f>IF('True_Odds_Calculator_3-way'!B136="","",'True_Odds_Calculator_3-way'!B136)</f>
        <v>3.43</v>
      </c>
      <c r="C135" s="4">
        <f>IF('True_Odds_Calculator_3-way'!C136="","",'True_Odds_Calculator_3-way'!C136)</f>
        <v>5.32</v>
      </c>
      <c r="D135" s="4">
        <f t="shared" si="10"/>
        <v>4.131286712539195E-2</v>
      </c>
      <c r="E135" s="4">
        <f t="shared" si="11"/>
        <v>1.8247282893660575</v>
      </c>
      <c r="F135" s="4">
        <f t="shared" si="12"/>
        <v>3.6000459305910151</v>
      </c>
      <c r="G135" s="4">
        <f t="shared" si="13"/>
        <v>5.7405621006027454</v>
      </c>
      <c r="I135" s="4">
        <f t="shared" si="14"/>
        <v>1.0413128671253919</v>
      </c>
    </row>
    <row r="136" spans="1:9" x14ac:dyDescent="0.2">
      <c r="A136" s="4">
        <f>IF('True_Odds_Calculator_3-way'!A137="","",'True_Odds_Calculator_3-way'!A137)</f>
        <v>1.69</v>
      </c>
      <c r="B136" s="4">
        <f>IF('True_Odds_Calculator_3-way'!B137="","",'True_Odds_Calculator_3-way'!B137)</f>
        <v>3.58</v>
      </c>
      <c r="C136" s="4">
        <f>IF('True_Odds_Calculator_3-way'!C137="","",'True_Odds_Calculator_3-way'!C137)</f>
        <v>5.78</v>
      </c>
      <c r="D136" s="4">
        <f t="shared" si="10"/>
        <v>4.4055965892745741E-2</v>
      </c>
      <c r="E136" s="4">
        <f t="shared" si="11"/>
        <v>1.7330101831362854</v>
      </c>
      <c r="F136" s="4">
        <f t="shared" si="12"/>
        <v>3.7786570472882173</v>
      </c>
      <c r="G136" s="4">
        <f t="shared" si="13"/>
        <v>6.316119561063255</v>
      </c>
      <c r="I136" s="4">
        <f t="shared" si="14"/>
        <v>1.0440559658927457</v>
      </c>
    </row>
    <row r="137" spans="1:9" x14ac:dyDescent="0.2">
      <c r="A137" s="4">
        <f>IF('True_Odds_Calculator_3-way'!A138="","",'True_Odds_Calculator_3-way'!A138)</f>
        <v>1.69</v>
      </c>
      <c r="B137" s="4">
        <f>IF('True_Odds_Calculator_3-way'!B138="","",'True_Odds_Calculator_3-way'!B138)</f>
        <v>3.89</v>
      </c>
      <c r="C137" s="4">
        <f>IF('True_Odds_Calculator_3-way'!C138="","",'True_Odds_Calculator_3-way'!C138)</f>
        <v>5.44</v>
      </c>
      <c r="D137" s="4">
        <f t="shared" si="10"/>
        <v>3.2608914483485574E-2</v>
      </c>
      <c r="E137" s="4">
        <f t="shared" si="11"/>
        <v>1.7216257283298582</v>
      </c>
      <c r="F137" s="4">
        <f t="shared" si="12"/>
        <v>4.0617422089689477</v>
      </c>
      <c r="G137" s="4">
        <f t="shared" si="13"/>
        <v>5.7818878359379751</v>
      </c>
      <c r="I137" s="4">
        <f t="shared" si="14"/>
        <v>1.0326089144834856</v>
      </c>
    </row>
    <row r="138" spans="1:9" x14ac:dyDescent="0.2">
      <c r="A138" s="4">
        <f>IF('True_Odds_Calculator_3-way'!A139="","",'True_Odds_Calculator_3-way'!A139)</f>
        <v>2.73</v>
      </c>
      <c r="B138" s="4">
        <f>IF('True_Odds_Calculator_3-way'!B139="","",'True_Odds_Calculator_3-way'!B139)</f>
        <v>3.28</v>
      </c>
      <c r="C138" s="4">
        <f>IF('True_Odds_Calculator_3-way'!C139="","",'True_Odds_Calculator_3-way'!C139)</f>
        <v>2.81</v>
      </c>
      <c r="D138" s="4">
        <f t="shared" si="10"/>
        <v>2.7050301201850591E-2</v>
      </c>
      <c r="E138" s="4">
        <f t="shared" si="11"/>
        <v>2.7988970166739318</v>
      </c>
      <c r="F138" s="4">
        <f t="shared" si="12"/>
        <v>3.379962373614533</v>
      </c>
      <c r="G138" s="4">
        <f t="shared" si="13"/>
        <v>2.8830481231708247</v>
      </c>
      <c r="I138" s="4">
        <f t="shared" si="14"/>
        <v>1.0270503012018506</v>
      </c>
    </row>
    <row r="139" spans="1:9" x14ac:dyDescent="0.2">
      <c r="A139" s="4">
        <f>IF('True_Odds_Calculator_3-way'!A140="","",'True_Odds_Calculator_3-way'!A140)</f>
        <v>1.73</v>
      </c>
      <c r="B139" s="4">
        <f>IF('True_Odds_Calculator_3-way'!B140="","",'True_Odds_Calculator_3-way'!B140)</f>
        <v>3.87</v>
      </c>
      <c r="C139" s="4">
        <f>IF('True_Odds_Calculator_3-way'!C140="","",'True_Odds_Calculator_3-way'!C140)</f>
        <v>4.72</v>
      </c>
      <c r="D139" s="4">
        <f t="shared" si="10"/>
        <v>4.8297021677123464E-2</v>
      </c>
      <c r="E139" s="4">
        <f t="shared" si="11"/>
        <v>1.7795631150445295</v>
      </c>
      <c r="F139" s="4">
        <f t="shared" si="12"/>
        <v>4.1271334470904781</v>
      </c>
      <c r="G139" s="4">
        <f t="shared" si="13"/>
        <v>5.1081549767143537</v>
      </c>
      <c r="I139" s="4">
        <f t="shared" si="14"/>
        <v>1.0482970216771235</v>
      </c>
    </row>
    <row r="140" spans="1:9" x14ac:dyDescent="0.2">
      <c r="A140" s="4">
        <f>IF('True_Odds_Calculator_3-way'!A141="","",'True_Odds_Calculator_3-way'!A141)</f>
        <v>1.58</v>
      </c>
      <c r="B140" s="4">
        <f>IF('True_Odds_Calculator_3-way'!B141="","",'True_Odds_Calculator_3-way'!B141)</f>
        <v>4.2300000000000004</v>
      </c>
      <c r="C140" s="4">
        <f>IF('True_Odds_Calculator_3-way'!C141="","",'True_Odds_Calculator_3-way'!C141)</f>
        <v>5.51</v>
      </c>
      <c r="D140" s="4">
        <f t="shared" si="10"/>
        <v>5.0806215057193738E-2</v>
      </c>
      <c r="E140" s="4">
        <f t="shared" si="11"/>
        <v>1.6234399075257366</v>
      </c>
      <c r="F140" s="4">
        <f t="shared" si="12"/>
        <v>4.556406191524907</v>
      </c>
      <c r="G140" s="4">
        <f t="shared" si="13"/>
        <v>6.0770768449319705</v>
      </c>
      <c r="I140" s="4">
        <f t="shared" si="14"/>
        <v>1.0508062150571937</v>
      </c>
    </row>
    <row r="141" spans="1:9" x14ac:dyDescent="0.2">
      <c r="A141" s="4">
        <f>IF('True_Odds_Calculator_3-way'!A142="","",'True_Odds_Calculator_3-way'!A142)</f>
        <v>4.62</v>
      </c>
      <c r="B141" s="4">
        <f>IF('True_Odds_Calculator_3-way'!B142="","",'True_Odds_Calculator_3-way'!B142)</f>
        <v>3.84</v>
      </c>
      <c r="C141" s="4">
        <f>IF('True_Odds_Calculator_3-way'!C142="","",'True_Odds_Calculator_3-way'!C142)</f>
        <v>1.75</v>
      </c>
      <c r="D141" s="4">
        <f t="shared" si="10"/>
        <v>4.8295454545454586E-2</v>
      </c>
      <c r="E141" s="4">
        <f t="shared" si="11"/>
        <v>4.9912221471978393</v>
      </c>
      <c r="F141" s="4">
        <f t="shared" si="12"/>
        <v>4.0930232558139537</v>
      </c>
      <c r="G141" s="4">
        <f t="shared" si="13"/>
        <v>1.8007308160779536</v>
      </c>
      <c r="I141" s="4">
        <f t="shared" si="14"/>
        <v>1.0482954545454546</v>
      </c>
    </row>
    <row r="142" spans="1:9" x14ac:dyDescent="0.2">
      <c r="A142" s="4">
        <f>IF('True_Odds_Calculator_3-way'!A143="","",'True_Odds_Calculator_3-way'!A143)</f>
        <v>2.2799999999999998</v>
      </c>
      <c r="B142" s="4">
        <f>IF('True_Odds_Calculator_3-way'!B143="","",'True_Odds_Calculator_3-way'!B143)</f>
        <v>3.45</v>
      </c>
      <c r="C142" s="4">
        <f>IF('True_Odds_Calculator_3-way'!C143="","",'True_Odds_Calculator_3-way'!C143)</f>
        <v>3.16</v>
      </c>
      <c r="D142" s="4">
        <f t="shared" si="10"/>
        <v>4.4907259894369833E-2</v>
      </c>
      <c r="E142" s="4">
        <f t="shared" si="11"/>
        <v>2.3605649425636659</v>
      </c>
      <c r="F142" s="4">
        <f t="shared" si="12"/>
        <v>3.6378718870376661</v>
      </c>
      <c r="G142" s="4">
        <f t="shared" si="13"/>
        <v>3.3168968977517772</v>
      </c>
      <c r="I142" s="4">
        <f t="shared" si="14"/>
        <v>1.0449072598943698</v>
      </c>
    </row>
    <row r="143" spans="1:9" x14ac:dyDescent="0.2">
      <c r="A143" s="4">
        <f>IF('True_Odds_Calculator_3-way'!A144="","",'True_Odds_Calculator_3-way'!A144)</f>
        <v>5.66</v>
      </c>
      <c r="B143" s="4">
        <f>IF('True_Odds_Calculator_3-way'!B144="","",'True_Odds_Calculator_3-way'!B144)</f>
        <v>4.01</v>
      </c>
      <c r="C143" s="4">
        <f>IF('True_Odds_Calculator_3-way'!C144="","",'True_Odds_Calculator_3-way'!C144)</f>
        <v>1.67</v>
      </c>
      <c r="D143" s="4">
        <f t="shared" si="10"/>
        <v>2.4857399042754302E-2</v>
      </c>
      <c r="E143" s="4">
        <f t="shared" si="11"/>
        <v>5.9385016295763089</v>
      </c>
      <c r="F143" s="4">
        <f t="shared" si="12"/>
        <v>4.1478155548929694</v>
      </c>
      <c r="G143" s="4">
        <f t="shared" si="13"/>
        <v>1.693432509047007</v>
      </c>
      <c r="I143" s="4">
        <f t="shared" si="14"/>
        <v>1.0248573990427543</v>
      </c>
    </row>
    <row r="144" spans="1:9" x14ac:dyDescent="0.2">
      <c r="A144" s="4">
        <f>IF('True_Odds_Calculator_3-way'!A145="","",'True_Odds_Calculator_3-way'!A145)</f>
        <v>5.67</v>
      </c>
      <c r="B144" s="4">
        <f>IF('True_Odds_Calculator_3-way'!B145="","",'True_Odds_Calculator_3-way'!B145)</f>
        <v>4.1100000000000003</v>
      </c>
      <c r="C144" s="4">
        <f>IF('True_Odds_Calculator_3-way'!C145="","",'True_Odds_Calculator_3-way'!C145)</f>
        <v>1.65</v>
      </c>
      <c r="D144" s="4">
        <f t="shared" si="10"/>
        <v>2.5736451527205828E-2</v>
      </c>
      <c r="E144" s="4">
        <f t="shared" si="11"/>
        <v>5.9599008623395466</v>
      </c>
      <c r="F144" s="4">
        <f t="shared" si="12"/>
        <v>4.2602105004246251</v>
      </c>
      <c r="G144" s="4">
        <f t="shared" si="13"/>
        <v>1.6736911795527387</v>
      </c>
      <c r="I144" s="4">
        <f t="shared" si="14"/>
        <v>1.0257364515272058</v>
      </c>
    </row>
    <row r="145" spans="1:9" x14ac:dyDescent="0.2">
      <c r="A145" s="4">
        <f>IF('True_Odds_Calculator_3-way'!A146="","",'True_Odds_Calculator_3-way'!A146)</f>
        <v>2.54</v>
      </c>
      <c r="B145" s="4">
        <f>IF('True_Odds_Calculator_3-way'!B146="","",'True_Odds_Calculator_3-way'!B146)</f>
        <v>3.48</v>
      </c>
      <c r="C145" s="4">
        <f>IF('True_Odds_Calculator_3-way'!C146="","",'True_Odds_Calculator_3-way'!C146)</f>
        <v>2.89</v>
      </c>
      <c r="D145" s="4">
        <f t="shared" si="10"/>
        <v>2.7077870486329925E-2</v>
      </c>
      <c r="E145" s="4">
        <f t="shared" si="11"/>
        <v>2.5995982074287389</v>
      </c>
      <c r="F145" s="4">
        <f t="shared" si="12"/>
        <v>3.5928526877151179</v>
      </c>
      <c r="G145" s="4">
        <f t="shared" si="13"/>
        <v>2.9674047994012827</v>
      </c>
      <c r="I145" s="4">
        <f t="shared" si="14"/>
        <v>1.0270778704863299</v>
      </c>
    </row>
    <row r="146" spans="1:9" x14ac:dyDescent="0.2">
      <c r="A146" s="4">
        <f>IF('True_Odds_Calculator_3-way'!A147="","",'True_Odds_Calculator_3-way'!A147)</f>
        <v>1.74</v>
      </c>
      <c r="B146" s="4">
        <f>IF('True_Odds_Calculator_3-way'!B147="","",'True_Odds_Calculator_3-way'!B147)</f>
        <v>3.93</v>
      </c>
      <c r="C146" s="4">
        <f>IF('True_Odds_Calculator_3-way'!C147="","",'True_Odds_Calculator_3-way'!C147)</f>
        <v>5.03</v>
      </c>
      <c r="D146" s="4">
        <f t="shared" si="10"/>
        <v>2.7972726944466508E-2</v>
      </c>
      <c r="E146" s="4">
        <f t="shared" si="11"/>
        <v>1.768695639296223</v>
      </c>
      <c r="F146" s="4">
        <f t="shared" si="12"/>
        <v>4.0794899402026843</v>
      </c>
      <c r="G146" s="4">
        <f t="shared" si="13"/>
        <v>5.2775206743954195</v>
      </c>
      <c r="I146" s="4">
        <f t="shared" si="14"/>
        <v>1.0279727269444665</v>
      </c>
    </row>
    <row r="147" spans="1:9" x14ac:dyDescent="0.2">
      <c r="A147" s="4">
        <f>IF('True_Odds_Calculator_3-way'!A148="","",'True_Odds_Calculator_3-way'!A148)</f>
        <v>2.7</v>
      </c>
      <c r="B147" s="4">
        <f>IF('True_Odds_Calculator_3-way'!B148="","",'True_Odds_Calculator_3-way'!B148)</f>
        <v>3.42</v>
      </c>
      <c r="C147" s="4">
        <f>IF('True_Odds_Calculator_3-way'!C148="","",'True_Odds_Calculator_3-way'!C148)</f>
        <v>2.74</v>
      </c>
      <c r="D147" s="4">
        <f t="shared" si="10"/>
        <v>2.7731534838718819E-2</v>
      </c>
      <c r="E147" s="4">
        <f t="shared" si="11"/>
        <v>2.7691125674735035</v>
      </c>
      <c r="F147" s="4">
        <f t="shared" si="12"/>
        <v>3.5316493861074352</v>
      </c>
      <c r="G147" s="4">
        <f t="shared" si="13"/>
        <v>2.8112025172997694</v>
      </c>
      <c r="I147" s="4">
        <f t="shared" si="14"/>
        <v>1.0277315348387188</v>
      </c>
    </row>
    <row r="148" spans="1:9" x14ac:dyDescent="0.2">
      <c r="A148" s="4">
        <f>IF('True_Odds_Calculator_3-way'!A149="","",'True_Odds_Calculator_3-way'!A149)</f>
        <v>2.15</v>
      </c>
      <c r="B148" s="4">
        <f>IF('True_Odds_Calculator_3-way'!B149="","",'True_Odds_Calculator_3-way'!B149)</f>
        <v>3.23</v>
      </c>
      <c r="C148" s="4">
        <f>IF('True_Odds_Calculator_3-way'!C149="","",'True_Odds_Calculator_3-way'!C149)</f>
        <v>4.03</v>
      </c>
      <c r="D148" s="4">
        <f t="shared" si="10"/>
        <v>2.2852760105958714E-2</v>
      </c>
      <c r="E148" s="4">
        <f t="shared" si="11"/>
        <v>2.1857985972036489</v>
      </c>
      <c r="F148" s="4">
        <f t="shared" si="12"/>
        <v>3.3114782774350409</v>
      </c>
      <c r="G148" s="4">
        <f t="shared" si="13"/>
        <v>4.1576347056678147</v>
      </c>
      <c r="I148" s="4">
        <f t="shared" si="14"/>
        <v>1.0228527601059587</v>
      </c>
    </row>
    <row r="149" spans="1:9" x14ac:dyDescent="0.2">
      <c r="A149" s="4">
        <f>IF('True_Odds_Calculator_3-way'!A150="","",'True_Odds_Calculator_3-way'!A150)</f>
        <v>1.44</v>
      </c>
      <c r="B149" s="4">
        <f>IF('True_Odds_Calculator_3-way'!B150="","",'True_Odds_Calculator_3-way'!B150)</f>
        <v>4.55</v>
      </c>
      <c r="C149" s="4">
        <f>IF('True_Odds_Calculator_3-way'!C150="","",'True_Odds_Calculator_3-way'!C150)</f>
        <v>8.9499999999999993</v>
      </c>
      <c r="D149" s="4">
        <f t="shared" si="10"/>
        <v>2.5956507800083184E-2</v>
      </c>
      <c r="E149" s="4">
        <f t="shared" si="11"/>
        <v>1.4581674891873211</v>
      </c>
      <c r="F149" s="4">
        <f t="shared" si="12"/>
        <v>4.7364620549837237</v>
      </c>
      <c r="G149" s="4">
        <f t="shared" si="13"/>
        <v>9.7012336011558453</v>
      </c>
      <c r="I149" s="4">
        <f t="shared" si="14"/>
        <v>1.0259565078000832</v>
      </c>
    </row>
    <row r="150" spans="1:9" x14ac:dyDescent="0.2">
      <c r="A150" s="4">
        <f>IF('True_Odds_Calculator_3-way'!A151="","",'True_Odds_Calculator_3-way'!A151)</f>
        <v>3.1</v>
      </c>
      <c r="B150" s="4">
        <f>IF('True_Odds_Calculator_3-way'!B151="","",'True_Odds_Calculator_3-way'!B151)</f>
        <v>3.14</v>
      </c>
      <c r="C150" s="4">
        <f>IF('True_Odds_Calculator_3-way'!C151="","",'True_Odds_Calculator_3-way'!C151)</f>
        <v>2.62</v>
      </c>
      <c r="D150" s="4">
        <f t="shared" si="10"/>
        <v>2.2731372053885313E-2</v>
      </c>
      <c r="E150" s="4">
        <f t="shared" si="11"/>
        <v>3.1745676885465479</v>
      </c>
      <c r="F150" s="4">
        <f t="shared" si="12"/>
        <v>3.2165281834738346</v>
      </c>
      <c r="G150" s="4">
        <f t="shared" si="13"/>
        <v>2.6730658773514899</v>
      </c>
      <c r="I150" s="4">
        <f t="shared" si="14"/>
        <v>1.0227313720538853</v>
      </c>
    </row>
    <row r="151" spans="1:9" x14ac:dyDescent="0.2">
      <c r="A151" s="4">
        <f>IF('True_Odds_Calculator_3-way'!A152="","",'True_Odds_Calculator_3-way'!A152)</f>
        <v>2.09</v>
      </c>
      <c r="B151" s="4">
        <f>IF('True_Odds_Calculator_3-way'!B152="","",'True_Odds_Calculator_3-way'!B152)</f>
        <v>3.35</v>
      </c>
      <c r="C151" s="4">
        <f>IF('True_Odds_Calculator_3-way'!C152="","",'True_Odds_Calculator_3-way'!C152)</f>
        <v>4.07</v>
      </c>
      <c r="D151" s="4">
        <f t="shared" si="10"/>
        <v>2.2676607908344026E-2</v>
      </c>
      <c r="E151" s="4">
        <f t="shared" si="11"/>
        <v>2.1235478877684435</v>
      </c>
      <c r="F151" s="4">
        <f t="shared" si="12"/>
        <v>3.4370332860860935</v>
      </c>
      <c r="G151" s="4">
        <f t="shared" si="13"/>
        <v>4.1991862780324798</v>
      </c>
      <c r="I151" s="4">
        <f t="shared" si="14"/>
        <v>1.022676607908344</v>
      </c>
    </row>
    <row r="152" spans="1:9" x14ac:dyDescent="0.2">
      <c r="A152" s="4">
        <f>IF('True_Odds_Calculator_3-way'!A153="","",'True_Odds_Calculator_3-way'!A153)</f>
        <v>1.96</v>
      </c>
      <c r="B152" s="4">
        <f>IF('True_Odds_Calculator_3-way'!B153="","",'True_Odds_Calculator_3-way'!B153)</f>
        <v>3.75</v>
      </c>
      <c r="C152" s="4">
        <f>IF('True_Odds_Calculator_3-way'!C153="","",'True_Odds_Calculator_3-way'!C153)</f>
        <v>4.07</v>
      </c>
      <c r="D152" s="4">
        <f t="shared" si="10"/>
        <v>2.2570993999565525E-2</v>
      </c>
      <c r="E152" s="4">
        <f t="shared" si="11"/>
        <v>1.9893355027342874</v>
      </c>
      <c r="F152" s="4">
        <f t="shared" si="12"/>
        <v>3.8588732563939394</v>
      </c>
      <c r="G152" s="4">
        <f t="shared" si="13"/>
        <v>4.1985656006138079</v>
      </c>
      <c r="I152" s="4">
        <f t="shared" si="14"/>
        <v>1.0225709939995655</v>
      </c>
    </row>
    <row r="153" spans="1:9" x14ac:dyDescent="0.2">
      <c r="A153" s="4">
        <f>IF('True_Odds_Calculator_3-way'!A154="","",'True_Odds_Calculator_3-way'!A154)</f>
        <v>3.22</v>
      </c>
      <c r="B153" s="4">
        <f>IF('True_Odds_Calculator_3-way'!B154="","",'True_Odds_Calculator_3-way'!B154)</f>
        <v>3.13</v>
      </c>
      <c r="C153" s="4">
        <f>IF('True_Odds_Calculator_3-way'!C154="","",'True_Odds_Calculator_3-way'!C154)</f>
        <v>2.5499999999999998</v>
      </c>
      <c r="D153" s="4">
        <f t="shared" si="10"/>
        <v>2.2204686847651978E-2</v>
      </c>
      <c r="E153" s="4">
        <f t="shared" si="11"/>
        <v>3.2986160162883018</v>
      </c>
      <c r="F153" s="4">
        <f t="shared" si="12"/>
        <v>3.2042320922371195</v>
      </c>
      <c r="G153" s="4">
        <f t="shared" si="13"/>
        <v>2.5990545128236415</v>
      </c>
      <c r="I153" s="4">
        <f t="shared" si="14"/>
        <v>1.022204686847652</v>
      </c>
    </row>
    <row r="154" spans="1:9" x14ac:dyDescent="0.2">
      <c r="A154" s="4">
        <f>IF('True_Odds_Calculator_3-way'!A155="","",'True_Odds_Calculator_3-way'!A155)</f>
        <v>4.83</v>
      </c>
      <c r="B154" s="4">
        <f>IF('True_Odds_Calculator_3-way'!B155="","",'True_Odds_Calculator_3-way'!B155)</f>
        <v>4.03</v>
      </c>
      <c r="C154" s="4">
        <f>IF('True_Odds_Calculator_3-way'!C155="","",'True_Odds_Calculator_3-way'!C155)</f>
        <v>1.76</v>
      </c>
      <c r="D154" s="4">
        <f t="shared" si="10"/>
        <v>2.3360113472315369E-2</v>
      </c>
      <c r="E154" s="4">
        <f t="shared" si="11"/>
        <v>5.0187542569817429</v>
      </c>
      <c r="F154" s="4">
        <f t="shared" si="12"/>
        <v>4.160560120255246</v>
      </c>
      <c r="G154" s="4">
        <f t="shared" si="13"/>
        <v>1.784455245181374</v>
      </c>
      <c r="I154" s="4">
        <f t="shared" si="14"/>
        <v>1.0233601134723154</v>
      </c>
    </row>
    <row r="155" spans="1:9" x14ac:dyDescent="0.2">
      <c r="A155" s="4">
        <f>IF('True_Odds_Calculator_3-way'!A156="","",'True_Odds_Calculator_3-way'!A156)</f>
        <v>1.83</v>
      </c>
      <c r="B155" s="4">
        <f>IF('True_Odds_Calculator_3-way'!B156="","",'True_Odds_Calculator_3-way'!B156)</f>
        <v>3.8</v>
      </c>
      <c r="C155" s="4">
        <f>IF('True_Odds_Calculator_3-way'!C156="","",'True_Odds_Calculator_3-way'!C156)</f>
        <v>4.7</v>
      </c>
      <c r="D155" s="4">
        <f t="shared" si="10"/>
        <v>2.237193961534456E-2</v>
      </c>
      <c r="E155" s="4">
        <f t="shared" si="11"/>
        <v>1.8553193260774132</v>
      </c>
      <c r="F155" s="4">
        <f t="shared" si="12"/>
        <v>3.9108241131470409</v>
      </c>
      <c r="G155" s="4">
        <f t="shared" si="13"/>
        <v>4.8707155204959562</v>
      </c>
      <c r="I155" s="4">
        <f t="shared" si="14"/>
        <v>1.0223719396153446</v>
      </c>
    </row>
    <row r="156" spans="1:9" x14ac:dyDescent="0.2">
      <c r="A156" s="4">
        <f>IF('True_Odds_Calculator_3-way'!A157="","",'True_Odds_Calculator_3-way'!A157)</f>
        <v>1.24</v>
      </c>
      <c r="B156" s="4">
        <f>IF('True_Odds_Calculator_3-way'!B157="","",'True_Odds_Calculator_3-way'!B157)</f>
        <v>5.96</v>
      </c>
      <c r="C156" s="4">
        <f>IF('True_Odds_Calculator_3-way'!C157="","",'True_Odds_Calculator_3-way'!C157)</f>
        <v>11.42</v>
      </c>
      <c r="D156" s="4">
        <f t="shared" si="10"/>
        <v>6.1802522058246545E-2</v>
      </c>
      <c r="E156" s="4">
        <f t="shared" si="11"/>
        <v>1.2725062255505213</v>
      </c>
      <c r="F156" s="4">
        <f t="shared" si="12"/>
        <v>6.7941985653122954</v>
      </c>
      <c r="G156" s="4">
        <f t="shared" si="13"/>
        <v>14.933211160160733</v>
      </c>
      <c r="I156" s="4">
        <f t="shared" si="14"/>
        <v>1.0618025220582465</v>
      </c>
    </row>
    <row r="157" spans="1:9" x14ac:dyDescent="0.2">
      <c r="A157" s="4">
        <f>IF('True_Odds_Calculator_3-way'!A158="","",'True_Odds_Calculator_3-way'!A158)</f>
        <v>1.29</v>
      </c>
      <c r="B157" s="4">
        <f>IF('True_Odds_Calculator_3-way'!B158="","",'True_Odds_Calculator_3-way'!B158)</f>
        <v>5.16</v>
      </c>
      <c r="C157" s="4">
        <f>IF('True_Odds_Calculator_3-way'!C158="","",'True_Odds_Calculator_3-way'!C158)</f>
        <v>10.45</v>
      </c>
      <c r="D157" s="4">
        <f t="shared" si="10"/>
        <v>6.4686027966321724E-2</v>
      </c>
      <c r="E157" s="4">
        <f t="shared" si="11"/>
        <v>1.3269079335914431</v>
      </c>
      <c r="F157" s="4">
        <f t="shared" si="12"/>
        <v>5.8059722920106234</v>
      </c>
      <c r="G157" s="4">
        <f t="shared" si="13"/>
        <v>13.48949299533022</v>
      </c>
      <c r="I157" s="4">
        <f t="shared" si="14"/>
        <v>1.0646860279663217</v>
      </c>
    </row>
    <row r="158" spans="1:9" x14ac:dyDescent="0.2">
      <c r="A158" s="4">
        <f>IF('True_Odds_Calculator_3-way'!A159="","",'True_Odds_Calculator_3-way'!A159)</f>
        <v>2.65</v>
      </c>
      <c r="B158" s="4">
        <f>IF('True_Odds_Calculator_3-way'!B159="","",'True_Odds_Calculator_3-way'!B159)</f>
        <v>3.22</v>
      </c>
      <c r="C158" s="4">
        <f>IF('True_Odds_Calculator_3-way'!C159="","",'True_Odds_Calculator_3-way'!C159)</f>
        <v>2.73</v>
      </c>
      <c r="D158" s="4">
        <f t="shared" si="10"/>
        <v>5.421786307758425E-2</v>
      </c>
      <c r="E158" s="4">
        <f t="shared" si="11"/>
        <v>2.7832989960886207</v>
      </c>
      <c r="F158" s="4">
        <f t="shared" si="12"/>
        <v>3.4189625591167339</v>
      </c>
      <c r="G158" s="4">
        <f t="shared" si="13"/>
        <v>2.8716838723224329</v>
      </c>
      <c r="I158" s="4">
        <f t="shared" si="14"/>
        <v>1.0542178630775842</v>
      </c>
    </row>
    <row r="159" spans="1:9" x14ac:dyDescent="0.2">
      <c r="A159" s="4">
        <f>IF('True_Odds_Calculator_3-way'!A160="","",'True_Odds_Calculator_3-way'!A160)</f>
        <v>1.68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6.48</v>
      </c>
      <c r="D159" s="4">
        <f t="shared" si="10"/>
        <v>2.5802176815068245E-2</v>
      </c>
      <c r="E159" s="4">
        <f t="shared" si="11"/>
        <v>1.7046305806012254</v>
      </c>
      <c r="F159" s="4">
        <f t="shared" si="12"/>
        <v>3.7363292153103083</v>
      </c>
      <c r="G159" s="4">
        <f t="shared" si="13"/>
        <v>6.8624636405175599</v>
      </c>
      <c r="I159" s="4">
        <f t="shared" si="14"/>
        <v>1.0258021768150682</v>
      </c>
    </row>
    <row r="160" spans="1:9" x14ac:dyDescent="0.2">
      <c r="A160" s="4">
        <f>IF('True_Odds_Calculator_3-way'!A161="","",'True_Odds_Calculator_3-way'!A161)</f>
        <v>1.56</v>
      </c>
      <c r="B160" s="4">
        <f>IF('True_Odds_Calculator_3-way'!B161="","",'True_Odds_Calculator_3-way'!B161)</f>
        <v>4.13</v>
      </c>
      <c r="C160" s="4">
        <f>IF('True_Odds_Calculator_3-way'!C161="","",'True_Odds_Calculator_3-way'!C161)</f>
        <v>6.93</v>
      </c>
      <c r="D160" s="4">
        <f t="shared" si="10"/>
        <v>2.745653593111208E-2</v>
      </c>
      <c r="E160" s="4">
        <f t="shared" si="11"/>
        <v>1.5825953446918906</v>
      </c>
      <c r="F160" s="4">
        <f t="shared" si="12"/>
        <v>4.2922402329975826</v>
      </c>
      <c r="G160" s="4">
        <f t="shared" si="13"/>
        <v>7.3992974673558951</v>
      </c>
      <c r="I160" s="4">
        <f t="shared" si="14"/>
        <v>1.0274565359311121</v>
      </c>
    </row>
    <row r="161" spans="1:9" x14ac:dyDescent="0.2">
      <c r="A161" s="4">
        <f>IF('True_Odds_Calculator_3-way'!A162="","",'True_Odds_Calculator_3-way'!A162)</f>
        <v>4.8899999999999997</v>
      </c>
      <c r="B161" s="4">
        <f>IF('True_Odds_Calculator_3-way'!B162="","",'True_Odds_Calculator_3-way'!B162)</f>
        <v>3.84</v>
      </c>
      <c r="C161" s="4">
        <f>IF('True_Odds_Calculator_3-way'!C162="","",'True_Odds_Calculator_3-way'!C162)</f>
        <v>1.79</v>
      </c>
      <c r="D161" s="4">
        <f t="shared" si="10"/>
        <v>2.3574862048874046E-2</v>
      </c>
      <c r="E161" s="4">
        <f t="shared" si="11"/>
        <v>5.0854174647641823</v>
      </c>
      <c r="F161" s="4">
        <f t="shared" si="12"/>
        <v>3.9594805870395544</v>
      </c>
      <c r="G161" s="4">
        <f t="shared" si="13"/>
        <v>1.8155379640378562</v>
      </c>
      <c r="I161" s="4">
        <f t="shared" si="14"/>
        <v>1.023574862048874</v>
      </c>
    </row>
    <row r="162" spans="1:9" x14ac:dyDescent="0.2">
      <c r="A162" s="4">
        <f>IF('True_Odds_Calculator_3-way'!A163="","",'True_Odds_Calculator_3-way'!A163)</f>
        <v>2.9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2.5499999999999998</v>
      </c>
      <c r="D162" s="4">
        <f t="shared" si="10"/>
        <v>2.1884733852279403E-2</v>
      </c>
      <c r="E162" s="4">
        <f t="shared" si="11"/>
        <v>2.9626761326994742</v>
      </c>
      <c r="F162" s="4">
        <f t="shared" si="12"/>
        <v>3.6022357455607747</v>
      </c>
      <c r="G162" s="4">
        <f t="shared" si="13"/>
        <v>2.5983342759756347</v>
      </c>
      <c r="I162" s="4">
        <f t="shared" si="14"/>
        <v>1.0218847338522794</v>
      </c>
    </row>
    <row r="163" spans="1:9" x14ac:dyDescent="0.2">
      <c r="A163" s="4">
        <f>IF('True_Odds_Calculator_3-way'!A164="","",'True_Odds_Calculator_3-way'!A164)</f>
        <v>2.3199999999999998</v>
      </c>
      <c r="B163" s="4">
        <f>IF('True_Odds_Calculator_3-way'!B164="","",'True_Odds_Calculator_3-way'!B164)</f>
        <v>2.98</v>
      </c>
      <c r="C163" s="4">
        <f>IF('True_Odds_Calculator_3-way'!C164="","",'True_Odds_Calculator_3-way'!C164)</f>
        <v>3.83</v>
      </c>
      <c r="D163" s="4">
        <f t="shared" si="10"/>
        <v>2.770155830140375E-2</v>
      </c>
      <c r="E163" s="4">
        <f t="shared" si="11"/>
        <v>2.3707883035171959</v>
      </c>
      <c r="F163" s="4">
        <f t="shared" si="12"/>
        <v>3.0643205445235187</v>
      </c>
      <c r="G163" s="4">
        <f t="shared" si="13"/>
        <v>3.9704163802710291</v>
      </c>
      <c r="I163" s="4">
        <f t="shared" si="14"/>
        <v>1.0277015583014038</v>
      </c>
    </row>
    <row r="164" spans="1:9" x14ac:dyDescent="0.2">
      <c r="A164" s="4">
        <f>IF('True_Odds_Calculator_3-way'!A165="","",'True_Odds_Calculator_3-way'!A165)</f>
        <v>2.91</v>
      </c>
      <c r="B164" s="4">
        <f>IF('True_Odds_Calculator_3-way'!B165="","",'True_Odds_Calculator_3-way'!B165)</f>
        <v>3.05</v>
      </c>
      <c r="C164" s="4">
        <f>IF('True_Odds_Calculator_3-way'!C165="","",'True_Odds_Calculator_3-way'!C165)</f>
        <v>2.81</v>
      </c>
      <c r="D164" s="4">
        <f t="shared" si="10"/>
        <v>2.7383350263861628E-2</v>
      </c>
      <c r="E164" s="4">
        <f t="shared" si="11"/>
        <v>2.9894041026339719</v>
      </c>
      <c r="F164" s="4">
        <f t="shared" si="12"/>
        <v>3.1373428062438684</v>
      </c>
      <c r="G164" s="4">
        <f t="shared" si="13"/>
        <v>2.8839711828236338</v>
      </c>
      <c r="I164" s="4">
        <f t="shared" si="14"/>
        <v>1.0273833502638616</v>
      </c>
    </row>
    <row r="165" spans="1:9" x14ac:dyDescent="0.2">
      <c r="A165" s="4">
        <f>IF('True_Odds_Calculator_3-way'!A166="","",'True_Odds_Calculator_3-way'!A166)</f>
        <v>2.39</v>
      </c>
      <c r="B165" s="4">
        <f>IF('True_Odds_Calculator_3-way'!B166="","",'True_Odds_Calculator_3-way'!B166)</f>
        <v>3.45</v>
      </c>
      <c r="C165" s="4">
        <f>IF('True_Odds_Calculator_3-way'!C166="","",'True_Odds_Calculator_3-way'!C166)</f>
        <v>3.13</v>
      </c>
      <c r="D165" s="4">
        <f t="shared" si="10"/>
        <v>2.775393219614597E-2</v>
      </c>
      <c r="E165" s="4">
        <f t="shared" si="11"/>
        <v>2.4440392541292453</v>
      </c>
      <c r="F165" s="4">
        <f t="shared" si="12"/>
        <v>3.5637440988980158</v>
      </c>
      <c r="G165" s="4">
        <f t="shared" si="13"/>
        <v>3.223336885202734</v>
      </c>
      <c r="I165" s="4">
        <f t="shared" si="14"/>
        <v>1.027753932196146</v>
      </c>
    </row>
    <row r="166" spans="1:9" x14ac:dyDescent="0.2">
      <c r="A166" s="4">
        <f>IF('True_Odds_Calculator_3-way'!A167="","",'True_Odds_Calculator_3-way'!A167)</f>
        <v>3.72</v>
      </c>
      <c r="B166" s="4">
        <f>IF('True_Odds_Calculator_3-way'!B167="","",'True_Odds_Calculator_3-way'!B167)</f>
        <v>3.1</v>
      </c>
      <c r="C166" s="4">
        <f>IF('True_Odds_Calculator_3-way'!C167="","",'True_Odds_Calculator_3-way'!C167)</f>
        <v>2.29</v>
      </c>
      <c r="D166" s="4">
        <f t="shared" si="10"/>
        <v>2.8079072169789221E-2</v>
      </c>
      <c r="E166" s="4">
        <f t="shared" si="11"/>
        <v>3.8541955721783197</v>
      </c>
      <c r="F166" s="4">
        <f t="shared" si="12"/>
        <v>3.1926344193483915</v>
      </c>
      <c r="G166" s="4">
        <f t="shared" si="13"/>
        <v>2.3401582301662884</v>
      </c>
      <c r="I166" s="4">
        <f t="shared" si="14"/>
        <v>1.0280790721697892</v>
      </c>
    </row>
    <row r="167" spans="1:9" x14ac:dyDescent="0.2">
      <c r="A167" s="4">
        <f>IF('True_Odds_Calculator_3-way'!A168="","",'True_Odds_Calculator_3-way'!A168)</f>
        <v>2.81</v>
      </c>
      <c r="B167" s="4">
        <f>IF('True_Odds_Calculator_3-way'!B168="","",'True_Odds_Calculator_3-way'!B168)</f>
        <v>3.52</v>
      </c>
      <c r="C167" s="4">
        <f>IF('True_Odds_Calculator_3-way'!C168="","",'True_Odds_Calculator_3-way'!C168)</f>
        <v>2.58</v>
      </c>
      <c r="D167" s="4">
        <f t="shared" si="10"/>
        <v>2.7559694436711801E-2</v>
      </c>
      <c r="E167" s="4">
        <f t="shared" si="11"/>
        <v>2.8844601675806065</v>
      </c>
      <c r="F167" s="4">
        <f t="shared" si="12"/>
        <v>3.6376289455298507</v>
      </c>
      <c r="G167" s="4">
        <f t="shared" si="13"/>
        <v>2.6426339585898608</v>
      </c>
      <c r="I167" s="4">
        <f t="shared" si="14"/>
        <v>1.0275596944367118</v>
      </c>
    </row>
    <row r="168" spans="1:9" x14ac:dyDescent="0.2">
      <c r="A168" s="4">
        <f>IF('True_Odds_Calculator_3-way'!A169="","",'True_Odds_Calculator_3-way'!A169)</f>
        <v>1.79</v>
      </c>
      <c r="B168" s="4">
        <f>IF('True_Odds_Calculator_3-way'!B169="","",'True_Odds_Calculator_3-way'!B169)</f>
        <v>4.05</v>
      </c>
      <c r="C168" s="4">
        <f>IF('True_Odds_Calculator_3-way'!C169="","",'True_Odds_Calculator_3-way'!C169)</f>
        <v>4.47</v>
      </c>
      <c r="D168" s="4">
        <f t="shared" si="10"/>
        <v>2.9286444656446919E-2</v>
      </c>
      <c r="E168" s="4">
        <f t="shared" si="11"/>
        <v>1.8218351951169256</v>
      </c>
      <c r="F168" s="4">
        <f t="shared" si="12"/>
        <v>4.2167149970299098</v>
      </c>
      <c r="G168" s="4">
        <f t="shared" si="13"/>
        <v>4.6739565176315825</v>
      </c>
      <c r="I168" s="4">
        <f t="shared" si="14"/>
        <v>1.0292864446564469</v>
      </c>
    </row>
    <row r="169" spans="1:9" x14ac:dyDescent="0.2">
      <c r="A169" s="4">
        <f>IF('True_Odds_Calculator_3-way'!A170="","",'True_Odds_Calculator_3-way'!A170)</f>
        <v>7.9</v>
      </c>
      <c r="B169" s="4">
        <f>IF('True_Odds_Calculator_3-way'!B170="","",'True_Odds_Calculator_3-way'!B170)</f>
        <v>4.75</v>
      </c>
      <c r="C169" s="4">
        <f>IF('True_Odds_Calculator_3-way'!C170="","",'True_Odds_Calculator_3-way'!C170)</f>
        <v>1.44</v>
      </c>
      <c r="D169" s="4">
        <f t="shared" si="10"/>
        <v>3.1553038714930759E-2</v>
      </c>
      <c r="E169" s="4">
        <f t="shared" si="11"/>
        <v>8.6158915758703181</v>
      </c>
      <c r="F169" s="4">
        <f t="shared" si="12"/>
        <v>4.9997841038768769</v>
      </c>
      <c r="G169" s="4">
        <f t="shared" si="13"/>
        <v>1.4621448543339046</v>
      </c>
      <c r="I169" s="4">
        <f t="shared" si="14"/>
        <v>1.0315530387149308</v>
      </c>
    </row>
    <row r="170" spans="1:9" x14ac:dyDescent="0.2">
      <c r="A170" s="4">
        <f>IF('True_Odds_Calculator_3-way'!A171="","",'True_Odds_Calculator_3-way'!A171)</f>
        <v>20.14</v>
      </c>
      <c r="B170" s="4">
        <f>IF('True_Odds_Calculator_3-way'!B171="","",'True_Odds_Calculator_3-way'!B171)</f>
        <v>8.1300000000000008</v>
      </c>
      <c r="C170" s="4">
        <f>IF('True_Odds_Calculator_3-way'!C171="","",'True_Odds_Calculator_3-way'!C171)</f>
        <v>1.1599999999999999</v>
      </c>
      <c r="D170" s="4">
        <f t="shared" si="10"/>
        <v>3.4722628498756958E-2</v>
      </c>
      <c r="E170" s="4">
        <f t="shared" si="11"/>
        <v>26.261729379196826</v>
      </c>
      <c r="F170" s="4">
        <f t="shared" si="12"/>
        <v>8.9744838854943101</v>
      </c>
      <c r="G170" s="4">
        <f t="shared" si="13"/>
        <v>1.1757862031770605</v>
      </c>
      <c r="I170" s="4">
        <f t="shared" si="14"/>
        <v>1.034722628498757</v>
      </c>
    </row>
    <row r="171" spans="1:9" x14ac:dyDescent="0.2">
      <c r="A171" s="4">
        <f>IF('True_Odds_Calculator_3-way'!A172="","",'True_Odds_Calculator_3-way'!A172)</f>
        <v>3.83</v>
      </c>
      <c r="B171" s="4">
        <f>IF('True_Odds_Calculator_3-way'!B172="","",'True_Odds_Calculator_3-way'!B172)</f>
        <v>3.98</v>
      </c>
      <c r="C171" s="4">
        <f>IF('True_Odds_Calculator_3-way'!C172="","",'True_Odds_Calculator_3-way'!C172)</f>
        <v>1.93</v>
      </c>
      <c r="D171" s="4">
        <f t="shared" si="10"/>
        <v>3.0487602177067252E-2</v>
      </c>
      <c r="E171" s="4">
        <f t="shared" si="11"/>
        <v>3.9851104845375471</v>
      </c>
      <c r="F171" s="4">
        <f t="shared" si="12"/>
        <v>4.1477641415416926</v>
      </c>
      <c r="G171" s="4">
        <f t="shared" si="13"/>
        <v>1.9686117418803923</v>
      </c>
      <c r="I171" s="4">
        <f t="shared" si="14"/>
        <v>1.0304876021770673</v>
      </c>
    </row>
    <row r="172" spans="1:9" x14ac:dyDescent="0.2">
      <c r="A172" s="4">
        <f>IF('True_Odds_Calculator_3-way'!A173="","",'True_Odds_Calculator_3-way'!A173)</f>
        <v>2.27</v>
      </c>
      <c r="B172" s="4">
        <f>IF('True_Odds_Calculator_3-way'!B173="","",'True_Odds_Calculator_3-way'!B173)</f>
        <v>3.09</v>
      </c>
      <c r="C172" s="4">
        <f>IF('True_Odds_Calculator_3-way'!C173="","",'True_Odds_Calculator_3-way'!C173)</f>
        <v>3.8</v>
      </c>
      <c r="D172" s="4">
        <f t="shared" si="10"/>
        <v>2.7311124567331202E-2</v>
      </c>
      <c r="E172" s="4">
        <f t="shared" si="11"/>
        <v>2.3179003792679236</v>
      </c>
      <c r="F172" s="4">
        <f t="shared" si="12"/>
        <v>3.1794390784269129</v>
      </c>
      <c r="G172" s="4">
        <f t="shared" si="13"/>
        <v>3.93616815998472</v>
      </c>
      <c r="I172" s="4">
        <f t="shared" si="14"/>
        <v>1.0273111245673312</v>
      </c>
    </row>
    <row r="173" spans="1:9" x14ac:dyDescent="0.2">
      <c r="A173" s="4">
        <f>IF('True_Odds_Calculator_3-way'!A174="","",'True_Odds_Calculator_3-way'!A174)</f>
        <v>1.33</v>
      </c>
      <c r="B173" s="4">
        <f>IF('True_Odds_Calculator_3-way'!B174="","",'True_Odds_Calculator_3-way'!B174)</f>
        <v>5.54</v>
      </c>
      <c r="C173" s="4">
        <f>IF('True_Odds_Calculator_3-way'!C174="","",'True_Odds_Calculator_3-way'!C174)</f>
        <v>9.8800000000000008</v>
      </c>
      <c r="D173" s="4">
        <f t="shared" si="10"/>
        <v>3.3599689309360636E-2</v>
      </c>
      <c r="E173" s="4">
        <f t="shared" si="11"/>
        <v>1.3501110685129225</v>
      </c>
      <c r="F173" s="4">
        <f t="shared" si="12"/>
        <v>5.9064820067582575</v>
      </c>
      <c r="G173" s="4">
        <f t="shared" si="13"/>
        <v>11.109299250771267</v>
      </c>
      <c r="I173" s="4">
        <f t="shared" si="14"/>
        <v>1.0335996893093606</v>
      </c>
    </row>
    <row r="174" spans="1:9" x14ac:dyDescent="0.2">
      <c r="A174" s="4">
        <f>IF('True_Odds_Calculator_3-way'!A175="","",'True_Odds_Calculator_3-way'!A175)</f>
        <v>2.36</v>
      </c>
      <c r="B174" s="4">
        <f>IF('True_Odds_Calculator_3-way'!B175="","",'True_Odds_Calculator_3-way'!B175)</f>
        <v>3.41</v>
      </c>
      <c r="C174" s="4">
        <f>IF('True_Odds_Calculator_3-way'!C175="","",'True_Odds_Calculator_3-way'!C175)</f>
        <v>3.22</v>
      </c>
      <c r="D174" s="4">
        <f t="shared" si="10"/>
        <v>2.7542951735311405E-2</v>
      </c>
      <c r="E174" s="4">
        <f t="shared" si="11"/>
        <v>2.4122668808812717</v>
      </c>
      <c r="F174" s="4">
        <f t="shared" si="12"/>
        <v>3.5202076882169937</v>
      </c>
      <c r="G174" s="4">
        <f t="shared" si="13"/>
        <v>3.3180919841810206</v>
      </c>
      <c r="I174" s="4">
        <f t="shared" si="14"/>
        <v>1.0275429517353114</v>
      </c>
    </row>
    <row r="175" spans="1:9" x14ac:dyDescent="0.2">
      <c r="A175" s="4">
        <f>IF('True_Odds_Calculator_3-way'!A176="","",'True_Odds_Calculator_3-way'!A176)</f>
        <v>1.29</v>
      </c>
      <c r="B175" s="4">
        <f>IF('True_Odds_Calculator_3-way'!B176="","",'True_Odds_Calculator_3-way'!B176)</f>
        <v>5.87</v>
      </c>
      <c r="C175" s="4">
        <f>IF('True_Odds_Calculator_3-way'!C176="","",'True_Odds_Calculator_3-way'!C176)</f>
        <v>11.49</v>
      </c>
      <c r="D175" s="4">
        <f t="shared" si="10"/>
        <v>3.2583751642004E-2</v>
      </c>
      <c r="E175" s="4">
        <f t="shared" si="11"/>
        <v>1.3083310435287823</v>
      </c>
      <c r="F175" s="4">
        <f t="shared" si="12"/>
        <v>6.2697300280627619</v>
      </c>
      <c r="G175" s="4">
        <f t="shared" si="13"/>
        <v>13.128364318005996</v>
      </c>
      <c r="I175" s="4">
        <f t="shared" si="14"/>
        <v>1.032583751642004</v>
      </c>
    </row>
    <row r="176" spans="1:9" x14ac:dyDescent="0.2">
      <c r="A176" s="4">
        <f>IF('True_Odds_Calculator_3-way'!A177="","",'True_Odds_Calculator_3-way'!A177)</f>
        <v>7.19</v>
      </c>
      <c r="B176" s="4">
        <f>IF('True_Odds_Calculator_3-way'!B177="","",'True_Odds_Calculator_3-way'!B177)</f>
        <v>4.5999999999999996</v>
      </c>
      <c r="C176" s="4">
        <f>IF('True_Odds_Calculator_3-way'!C177="","",'True_Odds_Calculator_3-way'!C177)</f>
        <v>1.48</v>
      </c>
      <c r="D176" s="4">
        <f t="shared" si="10"/>
        <v>3.2149038437966349E-2</v>
      </c>
      <c r="E176" s="4">
        <f t="shared" si="11"/>
        <v>7.7902422876640829</v>
      </c>
      <c r="F176" s="4">
        <f t="shared" si="12"/>
        <v>4.8385155545714786</v>
      </c>
      <c r="G176" s="4">
        <f t="shared" si="13"/>
        <v>1.5038513719437261</v>
      </c>
      <c r="I176" s="4">
        <f t="shared" si="14"/>
        <v>1.0321490384379663</v>
      </c>
    </row>
    <row r="177" spans="1:9" x14ac:dyDescent="0.2">
      <c r="A177" s="4">
        <f>IF('True_Odds_Calculator_3-way'!A178="","",'True_Odds_Calculator_3-way'!A178)</f>
        <v>1.22</v>
      </c>
      <c r="B177" s="4">
        <f>IF('True_Odds_Calculator_3-way'!B178="","",'True_Odds_Calculator_3-way'!B178)</f>
        <v>6.57</v>
      </c>
      <c r="C177" s="4">
        <f>IF('True_Odds_Calculator_3-way'!C178="","",'True_Odds_Calculator_3-way'!C178)</f>
        <v>15.94</v>
      </c>
      <c r="D177" s="4">
        <f t="shared" si="10"/>
        <v>3.4614389884165542E-2</v>
      </c>
      <c r="E177" s="4">
        <f t="shared" si="11"/>
        <v>1.2374185451079065</v>
      </c>
      <c r="F177" s="4">
        <f t="shared" si="12"/>
        <v>7.1088933102631859</v>
      </c>
      <c r="G177" s="4">
        <f t="shared" si="13"/>
        <v>19.532345927439888</v>
      </c>
      <c r="I177" s="4">
        <f t="shared" si="14"/>
        <v>1.0346143898841655</v>
      </c>
    </row>
    <row r="178" spans="1:9" x14ac:dyDescent="0.2">
      <c r="A178" s="4">
        <f>IF('True_Odds_Calculator_3-way'!A179="","",'True_Odds_Calculator_3-way'!A179)</f>
        <v>1.5</v>
      </c>
      <c r="B178" s="4">
        <f>IF('True_Odds_Calculator_3-way'!B179="","",'True_Odds_Calculator_3-way'!B179)</f>
        <v>4.4000000000000004</v>
      </c>
      <c r="C178" s="4">
        <f>IF('True_Odds_Calculator_3-way'!C179="","",'True_Odds_Calculator_3-way'!C179)</f>
        <v>7.65</v>
      </c>
      <c r="D178" s="4">
        <f t="shared" si="10"/>
        <v>2.4658348187760026E-2</v>
      </c>
      <c r="E178" s="4">
        <f t="shared" si="11"/>
        <v>1.5187246202436457</v>
      </c>
      <c r="F178" s="4">
        <f t="shared" si="12"/>
        <v>4.5650994575045223</v>
      </c>
      <c r="G178" s="4">
        <f t="shared" si="13"/>
        <v>8.1632983023443852</v>
      </c>
      <c r="I178" s="4">
        <f t="shared" si="14"/>
        <v>1.02465834818776</v>
      </c>
    </row>
    <row r="179" spans="1:9" x14ac:dyDescent="0.2">
      <c r="A179" s="4">
        <f>IF('True_Odds_Calculator_3-way'!A180="","",'True_Odds_Calculator_3-way'!A180)</f>
        <v>2.29</v>
      </c>
      <c r="B179" s="4">
        <f>IF('True_Odds_Calculator_3-way'!B180="","",'True_Odds_Calculator_3-way'!B180)</f>
        <v>3.22</v>
      </c>
      <c r="C179" s="4">
        <f>IF('True_Odds_Calculator_3-way'!C180="","",'True_Odds_Calculator_3-way'!C180)</f>
        <v>3.63</v>
      </c>
      <c r="D179" s="4">
        <f t="shared" si="10"/>
        <v>2.2722322582515719E-2</v>
      </c>
      <c r="E179" s="4">
        <f t="shared" si="11"/>
        <v>2.3304204582595061</v>
      </c>
      <c r="F179" s="4">
        <f t="shared" si="12"/>
        <v>3.3004945274319737</v>
      </c>
      <c r="G179" s="4">
        <f t="shared" si="13"/>
        <v>3.7326248254908134</v>
      </c>
      <c r="I179" s="4">
        <f t="shared" si="14"/>
        <v>1.0227223225825157</v>
      </c>
    </row>
    <row r="180" spans="1:9" x14ac:dyDescent="0.2">
      <c r="A180" s="4">
        <f>IF('True_Odds_Calculator_3-way'!A181="","",'True_Odds_Calculator_3-way'!A181)</f>
        <v>1.91</v>
      </c>
      <c r="B180" s="4">
        <f>IF('True_Odds_Calculator_3-way'!B181="","",'True_Odds_Calculator_3-way'!B181)</f>
        <v>3.27</v>
      </c>
      <c r="C180" s="4">
        <f>IF('True_Odds_Calculator_3-way'!C181="","",'True_Odds_Calculator_3-way'!C181)</f>
        <v>5.14</v>
      </c>
      <c r="D180" s="4">
        <f t="shared" si="10"/>
        <v>2.3923136160479919E-2</v>
      </c>
      <c r="E180" s="4">
        <f t="shared" si="11"/>
        <v>1.9395412760562305</v>
      </c>
      <c r="F180" s="4">
        <f t="shared" si="12"/>
        <v>3.3575522662338337</v>
      </c>
      <c r="G180" s="4">
        <f t="shared" si="13"/>
        <v>5.3596843870515913</v>
      </c>
      <c r="I180" s="4">
        <f t="shared" si="14"/>
        <v>1.0239231361604799</v>
      </c>
    </row>
    <row r="181" spans="1:9" x14ac:dyDescent="0.2">
      <c r="A181" s="4">
        <f>IF('True_Odds_Calculator_3-way'!A182="","",'True_Odds_Calculator_3-way'!A182)</f>
        <v>1.57</v>
      </c>
      <c r="B181" s="4">
        <f>IF('True_Odds_Calculator_3-way'!B182="","",'True_Odds_Calculator_3-way'!B182)</f>
        <v>4.3099999999999996</v>
      </c>
      <c r="C181" s="4">
        <f>IF('True_Odds_Calculator_3-way'!C182="","",'True_Odds_Calculator_3-way'!C182)</f>
        <v>6.36</v>
      </c>
      <c r="D181" s="4">
        <f t="shared" si="10"/>
        <v>2.6193941046670277E-2</v>
      </c>
      <c r="E181" s="4">
        <f t="shared" si="11"/>
        <v>1.5918209400875225</v>
      </c>
      <c r="F181" s="4">
        <f t="shared" si="12"/>
        <v>4.478536100205937</v>
      </c>
      <c r="G181" s="4">
        <f t="shared" si="13"/>
        <v>6.7339436698174504</v>
      </c>
      <c r="I181" s="4">
        <f t="shared" si="14"/>
        <v>1.0261939410466703</v>
      </c>
    </row>
    <row r="182" spans="1:9" x14ac:dyDescent="0.2">
      <c r="A182" s="4">
        <f>IF('True_Odds_Calculator_3-way'!A183="","",'True_Odds_Calculator_3-way'!A183)</f>
        <v>1.63</v>
      </c>
      <c r="B182" s="4">
        <f>IF('True_Odds_Calculator_3-way'!B183="","",'True_Odds_Calculator_3-way'!B183)</f>
        <v>3.65</v>
      </c>
      <c r="C182" s="4">
        <f>IF('True_Odds_Calculator_3-way'!C183="","",'True_Odds_Calculator_3-way'!C183)</f>
        <v>6.35</v>
      </c>
      <c r="D182" s="4">
        <f t="shared" si="10"/>
        <v>4.494985021569331E-2</v>
      </c>
      <c r="E182" s="4">
        <f t="shared" si="11"/>
        <v>1.6708056724969251</v>
      </c>
      <c r="F182" s="4">
        <f t="shared" si="12"/>
        <v>3.8611630879976966</v>
      </c>
      <c r="G182" s="4">
        <f t="shared" si="13"/>
        <v>7.0176900464851304</v>
      </c>
      <c r="I182" s="4">
        <f t="shared" si="14"/>
        <v>1.0449498502156933</v>
      </c>
    </row>
    <row r="183" spans="1:9" x14ac:dyDescent="0.2">
      <c r="A183" s="4">
        <f>IF('True_Odds_Calculator_3-way'!A184="","",'True_Odds_Calculator_3-way'!A184)</f>
        <v>2.06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4.26</v>
      </c>
      <c r="D183" s="4">
        <f t="shared" si="10"/>
        <v>3.9667495132815977E-2</v>
      </c>
      <c r="E183" s="4">
        <f t="shared" si="11"/>
        <v>2.1176821608072487</v>
      </c>
      <c r="F183" s="4">
        <f t="shared" si="12"/>
        <v>3.2651321294081903</v>
      </c>
      <c r="G183" s="4">
        <f t="shared" si="13"/>
        <v>4.5142796349346552</v>
      </c>
      <c r="I183" s="4">
        <f t="shared" si="14"/>
        <v>1.039667495132816</v>
      </c>
    </row>
    <row r="184" spans="1:9" x14ac:dyDescent="0.2">
      <c r="A184" s="4">
        <f>IF('True_Odds_Calculator_3-way'!A185="","",'True_Odds_Calculator_3-way'!A185)</f>
        <v>2.52</v>
      </c>
      <c r="B184" s="4">
        <f>IF('True_Odds_Calculator_3-way'!B185="","",'True_Odds_Calculator_3-way'!B185)</f>
        <v>2.89</v>
      </c>
      <c r="C184" s="4">
        <f>IF('True_Odds_Calculator_3-way'!C185="","",'True_Odds_Calculator_3-way'!C185)</f>
        <v>3.39</v>
      </c>
      <c r="D184" s="4">
        <f t="shared" si="10"/>
        <v>3.7831408808534528E-2</v>
      </c>
      <c r="E184" s="4">
        <f t="shared" si="11"/>
        <v>2.6027099135082841</v>
      </c>
      <c r="F184" s="4">
        <f t="shared" si="12"/>
        <v>2.9993075350873184</v>
      </c>
      <c r="G184" s="4">
        <f t="shared" si="13"/>
        <v>3.5413927404631216</v>
      </c>
      <c r="I184" s="4">
        <f t="shared" si="14"/>
        <v>1.0378314088085345</v>
      </c>
    </row>
    <row r="185" spans="1:9" x14ac:dyDescent="0.2">
      <c r="A185" s="4">
        <f>IF('True_Odds_Calculator_3-way'!A186="","",'True_Odds_Calculator_3-way'!A186)</f>
        <v>1.43</v>
      </c>
      <c r="B185" s="4">
        <f>IF('True_Odds_Calculator_3-way'!B186="","",'True_Odds_Calculator_3-way'!B186)</f>
        <v>4.5199999999999996</v>
      </c>
      <c r="C185" s="4">
        <f>IF('True_Odds_Calculator_3-way'!C186="","",'True_Odds_Calculator_3-way'!C186)</f>
        <v>8.15</v>
      </c>
      <c r="D185" s="4">
        <f t="shared" si="10"/>
        <v>4.3239023856864289E-2</v>
      </c>
      <c r="E185" s="4">
        <f t="shared" si="11"/>
        <v>1.4600934030967818</v>
      </c>
      <c r="F185" s="4">
        <f t="shared" si="12"/>
        <v>4.8349836962540857</v>
      </c>
      <c r="G185" s="4">
        <f t="shared" si="13"/>
        <v>9.234771846498349</v>
      </c>
      <c r="I185" s="4">
        <f t="shared" si="14"/>
        <v>1.0432390238568643</v>
      </c>
    </row>
    <row r="186" spans="1:9" x14ac:dyDescent="0.2">
      <c r="A186" s="4">
        <f>IF('True_Odds_Calculator_3-way'!A187="","",'True_Odds_Calculator_3-way'!A187)</f>
        <v>3.4</v>
      </c>
      <c r="B186" s="4">
        <f>IF('True_Odds_Calculator_3-way'!B187="","",'True_Odds_Calculator_3-way'!B187)</f>
        <v>3</v>
      </c>
      <c r="C186" s="4">
        <f>IF('True_Odds_Calculator_3-way'!C187="","",'True_Odds_Calculator_3-way'!C187)</f>
        <v>2.4300000000000002</v>
      </c>
      <c r="D186" s="4">
        <f t="shared" si="10"/>
        <v>3.8973614137012724E-2</v>
      </c>
      <c r="E186" s="4">
        <f t="shared" si="11"/>
        <v>3.5571182548794482</v>
      </c>
      <c r="F186" s="4">
        <f t="shared" si="12"/>
        <v>3.1216624685138536</v>
      </c>
      <c r="G186" s="4">
        <f t="shared" si="13"/>
        <v>2.5092123911723019</v>
      </c>
      <c r="I186" s="4">
        <f t="shared" si="14"/>
        <v>1.0389736141370127</v>
      </c>
    </row>
    <row r="187" spans="1:9" x14ac:dyDescent="0.2">
      <c r="A187" s="4">
        <f>IF('True_Odds_Calculator_3-way'!A188="","",'True_Odds_Calculator_3-way'!A188)</f>
        <v>2.83</v>
      </c>
      <c r="B187" s="4">
        <f>IF('True_Odds_Calculator_3-way'!B188="","",'True_Odds_Calculator_3-way'!B188)</f>
        <v>3.2</v>
      </c>
      <c r="C187" s="4">
        <f>IF('True_Odds_Calculator_3-way'!C188="","",'True_Odds_Calculator_3-way'!C188)</f>
        <v>2.77</v>
      </c>
      <c r="D187" s="4">
        <f t="shared" si="10"/>
        <v>2.6867720784273796E-2</v>
      </c>
      <c r="E187" s="4">
        <f t="shared" si="11"/>
        <v>2.9035921725502183</v>
      </c>
      <c r="F187" s="4">
        <f t="shared" si="12"/>
        <v>3.2944142970461394</v>
      </c>
      <c r="G187" s="4">
        <f t="shared" si="13"/>
        <v>2.8404658862641461</v>
      </c>
      <c r="I187" s="4">
        <f t="shared" si="14"/>
        <v>1.0268677207842738</v>
      </c>
    </row>
    <row r="188" spans="1:9" x14ac:dyDescent="0.2">
      <c r="A188" s="4">
        <f>IF('True_Odds_Calculator_3-way'!A189="","",'True_Odds_Calculator_3-way'!A189)</f>
        <v>2.52</v>
      </c>
      <c r="B188" s="4">
        <f>IF('True_Odds_Calculator_3-way'!B189="","",'True_Odds_Calculator_3-way'!B189)</f>
        <v>3.13</v>
      </c>
      <c r="C188" s="4">
        <f>IF('True_Odds_Calculator_3-way'!C189="","",'True_Odds_Calculator_3-way'!C189)</f>
        <v>3.21</v>
      </c>
      <c r="D188" s="4">
        <f t="shared" si="10"/>
        <v>2.7840694467549332E-2</v>
      </c>
      <c r="E188" s="4">
        <f t="shared" si="11"/>
        <v>2.5803444074252684</v>
      </c>
      <c r="F188" s="4">
        <f t="shared" si="12"/>
        <v>3.2236373970109362</v>
      </c>
      <c r="G188" s="4">
        <f t="shared" si="13"/>
        <v>3.3085605057188161</v>
      </c>
      <c r="I188" s="4">
        <f t="shared" si="14"/>
        <v>1.0278406944675493</v>
      </c>
    </row>
    <row r="189" spans="1:9" x14ac:dyDescent="0.2">
      <c r="A189" s="4">
        <f>IF('True_Odds_Calculator_3-way'!A190="","",'True_Odds_Calculator_3-way'!A190)</f>
        <v>2.52</v>
      </c>
      <c r="B189" s="4">
        <f>IF('True_Odds_Calculator_3-way'!B190="","",'True_Odds_Calculator_3-way'!B190)</f>
        <v>3.25</v>
      </c>
      <c r="C189" s="4">
        <f>IF('True_Odds_Calculator_3-way'!C190="","",'True_Odds_Calculator_3-way'!C190)</f>
        <v>3.09</v>
      </c>
      <c r="D189" s="4">
        <f t="shared" si="10"/>
        <v>2.8142299986960051E-2</v>
      </c>
      <c r="E189" s="4">
        <f t="shared" si="11"/>
        <v>2.5810139621217529</v>
      </c>
      <c r="F189" s="4">
        <f t="shared" si="12"/>
        <v>3.3522001748483321</v>
      </c>
      <c r="G189" s="4">
        <f t="shared" si="13"/>
        <v>3.1822422855418346</v>
      </c>
      <c r="I189" s="4">
        <f t="shared" si="14"/>
        <v>1.0281422999869601</v>
      </c>
    </row>
    <row r="190" spans="1:9" x14ac:dyDescent="0.2">
      <c r="A190" s="4">
        <f>IF('True_Odds_Calculator_3-way'!A191="","",'True_Odds_Calculator_3-way'!A191)</f>
        <v>1.67</v>
      </c>
      <c r="B190" s="4">
        <f>IF('True_Odds_Calculator_3-way'!B191="","",'True_Odds_Calculator_3-way'!B191)</f>
        <v>3.86</v>
      </c>
      <c r="C190" s="4">
        <f>IF('True_Odds_Calculator_3-way'!C191="","",'True_Odds_Calculator_3-way'!C191)</f>
        <v>5.78</v>
      </c>
      <c r="D190" s="4">
        <f t="shared" si="10"/>
        <v>3.0880133345371652E-2</v>
      </c>
      <c r="E190" s="4">
        <f t="shared" si="11"/>
        <v>1.6992093075663013</v>
      </c>
      <c r="F190" s="4">
        <f t="shared" si="12"/>
        <v>4.0197129984440023</v>
      </c>
      <c r="G190" s="4">
        <f t="shared" si="13"/>
        <v>6.1456392542878202</v>
      </c>
      <c r="I190" s="4">
        <f t="shared" si="14"/>
        <v>1.0308801333453717</v>
      </c>
    </row>
    <row r="191" spans="1:9" x14ac:dyDescent="0.2">
      <c r="A191" s="4">
        <f>IF('True_Odds_Calculator_3-way'!A192="","",'True_Odds_Calculator_3-way'!A192)</f>
        <v>1.47</v>
      </c>
      <c r="B191" s="4">
        <f>IF('True_Odds_Calculator_3-way'!B192="","",'True_Odds_Calculator_3-way'!B192)</f>
        <v>4.32</v>
      </c>
      <c r="C191" s="4">
        <f>IF('True_Odds_Calculator_3-way'!C192="","",'True_Odds_Calculator_3-way'!C192)</f>
        <v>8.36</v>
      </c>
      <c r="D191" s="4">
        <f t="shared" si="10"/>
        <v>3.1370815205401748E-2</v>
      </c>
      <c r="E191" s="4">
        <f t="shared" si="11"/>
        <v>1.4929491658728922</v>
      </c>
      <c r="F191" s="4">
        <f t="shared" si="12"/>
        <v>4.5243844238578204</v>
      </c>
      <c r="G191" s="4">
        <f t="shared" si="13"/>
        <v>9.1608407440026731</v>
      </c>
      <c r="I191" s="4">
        <f t="shared" si="14"/>
        <v>1.0313708152054017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3.71</v>
      </c>
      <c r="C192" s="4">
        <f>IF('True_Odds_Calculator_3-way'!C193="","",'True_Odds_Calculator_3-way'!C193)</f>
        <v>5.0999999999999996</v>
      </c>
      <c r="D192" s="4">
        <f t="shared" si="10"/>
        <v>3.7048781776861661E-2</v>
      </c>
      <c r="E192" s="4">
        <f t="shared" si="11"/>
        <v>1.788656057980148</v>
      </c>
      <c r="F192" s="4">
        <f t="shared" si="12"/>
        <v>3.8881430234947594</v>
      </c>
      <c r="G192" s="4">
        <f t="shared" si="13"/>
        <v>5.4428037203950517</v>
      </c>
      <c r="I192" s="4">
        <f t="shared" si="14"/>
        <v>1.0370487817768617</v>
      </c>
    </row>
    <row r="193" spans="1:9" x14ac:dyDescent="0.2">
      <c r="A193" s="4">
        <f>IF('True_Odds_Calculator_3-way'!A194="","",'True_Odds_Calculator_3-way'!A194)</f>
        <v>4.88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1.83</v>
      </c>
      <c r="D193" s="4">
        <f t="shared" si="10"/>
        <v>4.8985167837626742E-2</v>
      </c>
      <c r="E193" s="4">
        <f t="shared" si="11"/>
        <v>5.3025181096929961</v>
      </c>
      <c r="F193" s="4">
        <f t="shared" si="12"/>
        <v>3.5550416281221091</v>
      </c>
      <c r="G193" s="4">
        <f t="shared" si="13"/>
        <v>1.8863664253282613</v>
      </c>
      <c r="I193" s="4">
        <f t="shared" si="14"/>
        <v>1.0489851678376267</v>
      </c>
    </row>
    <row r="194" spans="1:9" x14ac:dyDescent="0.2">
      <c r="A194" s="4">
        <f>IF('True_Odds_Calculator_3-way'!A195="","",'True_Odds_Calculator_3-way'!A195)</f>
        <v>1.79</v>
      </c>
      <c r="B194" s="4">
        <f>IF('True_Odds_Calculator_3-way'!B195="","",'True_Odds_Calculator_3-way'!B195)</f>
        <v>3.55</v>
      </c>
      <c r="C194" s="4">
        <f>IF('True_Odds_Calculator_3-way'!C195="","",'True_Odds_Calculator_3-way'!C195)</f>
        <v>4.57</v>
      </c>
      <c r="D194" s="4">
        <f t="shared" si="10"/>
        <v>5.916773946614784E-2</v>
      </c>
      <c r="E194" s="4">
        <f t="shared" si="11"/>
        <v>1.8555056928563511</v>
      </c>
      <c r="F194" s="4">
        <f t="shared" si="12"/>
        <v>3.8172665199265721</v>
      </c>
      <c r="G194" s="4">
        <f t="shared" si="13"/>
        <v>5.0227076380787494</v>
      </c>
      <c r="I194" s="4">
        <f t="shared" si="14"/>
        <v>1.0591677394661478</v>
      </c>
    </row>
    <row r="195" spans="1:9" x14ac:dyDescent="0.2">
      <c r="A195" s="4">
        <f>IF('True_Odds_Calculator_3-way'!A196="","",'True_Odds_Calculator_3-way'!A196)</f>
        <v>2.59</v>
      </c>
      <c r="B195" s="4">
        <f>IF('True_Odds_Calculator_3-way'!B196="","",'True_Odds_Calculator_3-way'!B196)</f>
        <v>3.16</v>
      </c>
      <c r="C195" s="4">
        <f>IF('True_Odds_Calculator_3-way'!C196="","",'True_Odds_Calculator_3-way'!C196)</f>
        <v>2.85</v>
      </c>
      <c r="D195" s="4">
        <f t="shared" ref="D195:D258" si="15">IF(A195="","",((1/A195)+(1/B195)+(1/C195))-1)</f>
        <v>5.3433275285373893E-2</v>
      </c>
      <c r="E195" s="4">
        <f t="shared" ref="E195:E258" si="16">IF(A195="","",(3*A195)/(3-($D195*A195)))</f>
        <v>2.7152567706207291</v>
      </c>
      <c r="F195" s="4">
        <f t="shared" ref="F195:F258" si="17">IF(B195="","",(3*B195)/(3-($D195*B195)))</f>
        <v>3.348461633427664</v>
      </c>
      <c r="G195" s="4">
        <f t="shared" ref="G195:G258" si="18">IF(C195="","",(3*C195)/(3-($D195*C195)))</f>
        <v>3.0024070187121037</v>
      </c>
      <c r="I195" s="4">
        <f t="shared" ref="I195:I258" si="19">IF(A195="","",D195+1)</f>
        <v>1.0534332752853739</v>
      </c>
    </row>
    <row r="196" spans="1:9" x14ac:dyDescent="0.2">
      <c r="A196" s="4">
        <f>IF('True_Odds_Calculator_3-way'!A197="","",'True_Odds_Calculator_3-way'!A197)</f>
        <v>1.48</v>
      </c>
      <c r="B196" s="4">
        <f>IF('True_Odds_Calculator_3-way'!B197="","",'True_Odds_Calculator_3-way'!B197)</f>
        <v>4.66</v>
      </c>
      <c r="C196" s="4">
        <f>IF('True_Odds_Calculator_3-way'!C197="","",'True_Odds_Calculator_3-way'!C197)</f>
        <v>7.47</v>
      </c>
      <c r="D196" s="4">
        <f t="shared" si="15"/>
        <v>2.4136758921390999E-2</v>
      </c>
      <c r="E196" s="4">
        <f t="shared" si="16"/>
        <v>1.4978354270188976</v>
      </c>
      <c r="F196" s="4">
        <f t="shared" si="17"/>
        <v>4.8415203743372865</v>
      </c>
      <c r="G196" s="4">
        <f t="shared" si="18"/>
        <v>7.9476584849325045</v>
      </c>
      <c r="I196" s="4">
        <f t="shared" si="19"/>
        <v>1.024136758921391</v>
      </c>
    </row>
    <row r="197" spans="1:9" x14ac:dyDescent="0.2">
      <c r="A197" s="4">
        <f>IF('True_Odds_Calculator_3-way'!A198="","",'True_Odds_Calculator_3-way'!A198)</f>
        <v>1.53</v>
      </c>
      <c r="B197" s="4">
        <f>IF('True_Odds_Calculator_3-way'!B198="","",'True_Odds_Calculator_3-way'!B198)</f>
        <v>4.24</v>
      </c>
      <c r="C197" s="4">
        <f>IF('True_Odds_Calculator_3-way'!C198="","",'True_Odds_Calculator_3-way'!C198)</f>
        <v>6.77</v>
      </c>
      <c r="D197" s="4">
        <f t="shared" si="15"/>
        <v>3.7154315290212292E-2</v>
      </c>
      <c r="E197" s="4">
        <f t="shared" si="16"/>
        <v>1.559551474264939</v>
      </c>
      <c r="F197" s="4">
        <f t="shared" si="17"/>
        <v>4.4749880309255898</v>
      </c>
      <c r="G197" s="4">
        <f t="shared" si="18"/>
        <v>7.3895785066880011</v>
      </c>
      <c r="I197" s="4">
        <f t="shared" si="19"/>
        <v>1.0371543152902123</v>
      </c>
    </row>
    <row r="198" spans="1:9" x14ac:dyDescent="0.2">
      <c r="A198" s="4">
        <f>IF('True_Odds_Calculator_3-way'!A199="","",'True_Odds_Calculator_3-way'!A199)</f>
        <v>2.02</v>
      </c>
      <c r="B198" s="4">
        <f>IF('True_Odds_Calculator_3-way'!B199="","",'True_Odds_Calculator_3-way'!B199)</f>
        <v>3.4</v>
      </c>
      <c r="C198" s="4">
        <f>IF('True_Odds_Calculator_3-way'!C199="","",'True_Odds_Calculator_3-way'!C199)</f>
        <v>4.2699999999999996</v>
      </c>
      <c r="D198" s="4">
        <f t="shared" si="15"/>
        <v>2.3359189480044673E-2</v>
      </c>
      <c r="E198" s="4">
        <f t="shared" si="16"/>
        <v>2.0522793181826668</v>
      </c>
      <c r="F198" s="4">
        <f t="shared" si="17"/>
        <v>3.4924584655887223</v>
      </c>
      <c r="G198" s="4">
        <f t="shared" si="18"/>
        <v>4.4168510805785042</v>
      </c>
      <c r="I198" s="4">
        <f t="shared" si="19"/>
        <v>1.0233591894800447</v>
      </c>
    </row>
    <row r="199" spans="1:9" x14ac:dyDescent="0.2">
      <c r="A199" s="4">
        <f>IF('True_Odds_Calculator_3-way'!A200="","",'True_Odds_Calculator_3-way'!A200)</f>
        <v>2.66</v>
      </c>
      <c r="B199" s="4">
        <f>IF('True_Odds_Calculator_3-way'!B200="","",'True_Odds_Calculator_3-way'!B200)</f>
        <v>3.04</v>
      </c>
      <c r="C199" s="4">
        <f>IF('True_Odds_Calculator_3-way'!C200="","",'True_Odds_Calculator_3-way'!C200)</f>
        <v>3</v>
      </c>
      <c r="D199" s="4">
        <f t="shared" si="15"/>
        <v>3.8220551378446155E-2</v>
      </c>
      <c r="E199" s="4">
        <f t="shared" si="16"/>
        <v>2.7533064979873489</v>
      </c>
      <c r="F199" s="4">
        <f t="shared" si="17"/>
        <v>3.162483487450463</v>
      </c>
      <c r="G199" s="4">
        <f t="shared" si="18"/>
        <v>3.1192182410423457</v>
      </c>
      <c r="I199" s="4">
        <f t="shared" si="19"/>
        <v>1.0382205513784462</v>
      </c>
    </row>
    <row r="200" spans="1:9" x14ac:dyDescent="0.2">
      <c r="A200" s="4">
        <f>IF('True_Odds_Calculator_3-way'!A201="","",'True_Odds_Calculator_3-way'!A201)</f>
        <v>2.59</v>
      </c>
      <c r="B200" s="4">
        <f>IF('True_Odds_Calculator_3-way'!B201="","",'True_Odds_Calculator_3-way'!B201)</f>
        <v>3.61</v>
      </c>
      <c r="C200" s="4">
        <f>IF('True_Odds_Calculator_3-way'!C201="","",'True_Odds_Calculator_3-way'!C201)</f>
        <v>2.7</v>
      </c>
      <c r="D200" s="4">
        <f t="shared" si="15"/>
        <v>3.3479066720063955E-2</v>
      </c>
      <c r="E200" s="4">
        <f t="shared" si="16"/>
        <v>2.6670884422114094</v>
      </c>
      <c r="F200" s="4">
        <f t="shared" si="17"/>
        <v>3.761539160706135</v>
      </c>
      <c r="G200" s="4">
        <f t="shared" si="18"/>
        <v>2.7838815814866131</v>
      </c>
      <c r="I200" s="4">
        <f t="shared" si="19"/>
        <v>1.033479066720064</v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1.73</v>
      </c>
      <c r="B2" s="4">
        <f>IF('True_Odds_Calculator_2-way'!B3="","",'True_Odds_Calculator_2-way'!B3)</f>
        <v>2.17</v>
      </c>
      <c r="C2" s="4">
        <f>1/A2</f>
        <v>0.5780346820809249</v>
      </c>
      <c r="D2">
        <f>1/B2</f>
        <v>0.46082949308755761</v>
      </c>
      <c r="E2">
        <f>C2+D2-1</f>
        <v>3.8864175168482618E-2</v>
      </c>
      <c r="F2">
        <f>C2+D2-(C2*D2)-1</f>
        <v>-0.22751125436189756</v>
      </c>
      <c r="G2">
        <v>0</v>
      </c>
      <c r="H2">
        <f>C2*D2</f>
        <v>0.26637542953038013</v>
      </c>
      <c r="I2">
        <f>((-4*F2*H2)^0.5)/(2*F2)</f>
        <v>-1.0820457886019927</v>
      </c>
      <c r="J2">
        <f>(-((-4*F2*H2)^0.5))/(2*F2)</f>
        <v>1.0820457886019927</v>
      </c>
      <c r="K2">
        <f>IF(A2="","",(C2/($J2+C2-($J2*C2))))</f>
        <v>0.55869248171599584</v>
      </c>
      <c r="L2">
        <f>IF(B2="","",(D2/($J2+D2-($J2*D2))))</f>
        <v>0.44130751828400394</v>
      </c>
      <c r="M2">
        <f>IF(A2="","",1/K2)</f>
        <v>1.789893425679455</v>
      </c>
      <c r="N2">
        <f>IF(B2="","",1/L2)</f>
        <v>2.2659935726643319</v>
      </c>
    </row>
    <row r="3" spans="1:14" x14ac:dyDescent="0.25">
      <c r="A3" s="4">
        <f>IF('True_Odds_Calculator_2-way'!A4="","",'True_Odds_Calculator_2-way'!A4)</f>
        <v>1.57</v>
      </c>
      <c r="B3" s="4">
        <f>IF('True_Odds_Calculator_2-way'!B4="","",'True_Odds_Calculator_2-way'!B4)</f>
        <v>2.5499999999999998</v>
      </c>
      <c r="C3" s="4">
        <f t="shared" ref="C3:C66" si="0">1/A3</f>
        <v>0.63694267515923564</v>
      </c>
      <c r="D3">
        <f t="shared" ref="D3:D66" si="1">1/B3</f>
        <v>0.39215686274509809</v>
      </c>
      <c r="E3">
        <f t="shared" ref="E3:E66" si="2">C3+D3-1</f>
        <v>2.9099537904333728E-2</v>
      </c>
      <c r="F3">
        <f t="shared" ref="F3:F66" si="3">C3+D3-(C3*D3)-1</f>
        <v>-0.22068190333458226</v>
      </c>
      <c r="G3">
        <v>0</v>
      </c>
      <c r="H3">
        <f t="shared" ref="H3:H66" si="4">C3*D3</f>
        <v>0.24978144123891596</v>
      </c>
      <c r="I3">
        <f t="shared" ref="I3:I66" si="5">((-4*F3*H3)^0.5)/(2*F3)</f>
        <v>-1.0638899909514294</v>
      </c>
      <c r="J3">
        <f t="shared" ref="J3:J66" si="6">(-((-4*F3*H3)^0.5))/(2*F3)</f>
        <v>1.0638899909514294</v>
      </c>
      <c r="K3">
        <f t="shared" ref="K3:K66" si="7">IF(A3="","",(C3/($J3+C3-($J3*C3))))</f>
        <v>0.62250325815756336</v>
      </c>
      <c r="L3">
        <f t="shared" ref="L3:L66" si="8">IF(B3="","",(D3/($J3+D3-($J3*D3))))</f>
        <v>0.37749674184243676</v>
      </c>
      <c r="M3">
        <f t="shared" ref="M3:M66" si="9">IF(A3="","",1/K3)</f>
        <v>1.6064172948423148</v>
      </c>
      <c r="N3">
        <f t="shared" ref="N3:N66" si="10">IF(B3="","",1/L3)</f>
        <v>2.6490294859747152</v>
      </c>
    </row>
    <row r="4" spans="1:14" x14ac:dyDescent="0.25">
      <c r="A4" s="4">
        <f>IF('True_Odds_Calculator_2-way'!A5="","",'True_Odds_Calculator_2-way'!A5)</f>
        <v>1.81</v>
      </c>
      <c r="B4" s="4">
        <f>IF('True_Odds_Calculator_2-way'!B5="","",'True_Odds_Calculator_2-way'!B5)</f>
        <v>2.08</v>
      </c>
      <c r="C4" s="4">
        <f t="shared" si="0"/>
        <v>0.5524861878453039</v>
      </c>
      <c r="D4">
        <f t="shared" si="1"/>
        <v>0.48076923076923073</v>
      </c>
      <c r="E4">
        <f t="shared" si="2"/>
        <v>3.3255418614534626E-2</v>
      </c>
      <c r="F4">
        <f t="shared" si="3"/>
        <v>-0.23236294092647691</v>
      </c>
      <c r="G4">
        <v>0</v>
      </c>
      <c r="H4">
        <f t="shared" si="4"/>
        <v>0.26561835954101148</v>
      </c>
      <c r="I4">
        <f t="shared" si="5"/>
        <v>-1.0691671651659735</v>
      </c>
      <c r="J4">
        <f t="shared" si="6"/>
        <v>1.0691671651659735</v>
      </c>
      <c r="K4">
        <f t="shared" si="7"/>
        <v>0.5358983848622455</v>
      </c>
      <c r="L4">
        <f t="shared" si="8"/>
        <v>0.4641016151377545</v>
      </c>
      <c r="M4">
        <f t="shared" si="9"/>
        <v>1.8660254037844384</v>
      </c>
      <c r="N4">
        <f t="shared" si="10"/>
        <v>2.1547005383792519</v>
      </c>
    </row>
    <row r="5" spans="1:14" x14ac:dyDescent="0.25">
      <c r="A5" s="4">
        <f>IF('True_Odds_Calculator_2-way'!A6="","",'True_Odds_Calculator_2-way'!A6)</f>
        <v>1.53</v>
      </c>
      <c r="B5" s="4">
        <f>IF('True_Odds_Calculator_2-way'!B6="","",'True_Odds_Calculator_2-way'!B6)</f>
        <v>2.62</v>
      </c>
      <c r="C5" s="4">
        <f t="shared" si="0"/>
        <v>0.65359477124183007</v>
      </c>
      <c r="D5">
        <f t="shared" si="1"/>
        <v>0.38167938931297707</v>
      </c>
      <c r="E5">
        <f t="shared" si="2"/>
        <v>3.5274160554807032E-2</v>
      </c>
      <c r="F5">
        <f t="shared" si="3"/>
        <v>-0.21418949259092956</v>
      </c>
      <c r="G5">
        <v>0</v>
      </c>
      <c r="H5">
        <f t="shared" si="4"/>
        <v>0.24946365314573665</v>
      </c>
      <c r="I5">
        <f t="shared" si="5"/>
        <v>-1.0792065137302933</v>
      </c>
      <c r="J5">
        <f t="shared" si="6"/>
        <v>1.0792065137302933</v>
      </c>
      <c r="K5">
        <f t="shared" si="7"/>
        <v>0.63614063056070647</v>
      </c>
      <c r="L5">
        <f t="shared" si="8"/>
        <v>0.36385936943929359</v>
      </c>
      <c r="M5">
        <f t="shared" si="9"/>
        <v>1.5719794522770554</v>
      </c>
      <c r="N5">
        <f t="shared" si="10"/>
        <v>2.7483145522430754</v>
      </c>
    </row>
    <row r="6" spans="1:14" x14ac:dyDescent="0.25">
      <c r="A6" s="4">
        <f>IF('True_Odds_Calculator_2-way'!A7="","",'True_Odds_Calculator_2-way'!A7)</f>
        <v>1.76</v>
      </c>
      <c r="B6" s="4">
        <f>IF('True_Odds_Calculator_2-way'!B7="","",'True_Odds_Calculator_2-way'!B7)</f>
        <v>2.17</v>
      </c>
      <c r="C6" s="4">
        <f t="shared" si="0"/>
        <v>0.56818181818181823</v>
      </c>
      <c r="D6">
        <f t="shared" si="1"/>
        <v>0.46082949308755761</v>
      </c>
      <c r="E6">
        <f t="shared" si="2"/>
        <v>2.9011311269375728E-2</v>
      </c>
      <c r="F6">
        <f t="shared" si="3"/>
        <v>-0.2328236279849184</v>
      </c>
      <c r="G6">
        <v>0</v>
      </c>
      <c r="H6">
        <f t="shared" si="4"/>
        <v>0.26183493925429413</v>
      </c>
      <c r="I6">
        <f t="shared" si="5"/>
        <v>-1.0604746049596294</v>
      </c>
      <c r="J6">
        <f t="shared" si="6"/>
        <v>1.0604746049596294</v>
      </c>
      <c r="K6">
        <f t="shared" si="7"/>
        <v>0.55372190553633505</v>
      </c>
      <c r="L6">
        <f t="shared" si="8"/>
        <v>0.44627809446366512</v>
      </c>
      <c r="M6">
        <f t="shared" si="9"/>
        <v>1.8059606997693183</v>
      </c>
      <c r="N6">
        <f t="shared" si="10"/>
        <v>2.2407552878027661</v>
      </c>
    </row>
    <row r="7" spans="1:14" x14ac:dyDescent="0.25">
      <c r="A7" s="4">
        <f>IF('True_Odds_Calculator_2-way'!A8="","",'True_Odds_Calculator_2-way'!A8)</f>
        <v>1.93</v>
      </c>
      <c r="B7" s="4">
        <f>IF('True_Odds_Calculator_2-way'!B8="","",'True_Odds_Calculator_2-way'!B8)</f>
        <v>1.98</v>
      </c>
      <c r="C7" s="4">
        <f t="shared" si="0"/>
        <v>0.5181347150259068</v>
      </c>
      <c r="D7">
        <f t="shared" si="1"/>
        <v>0.50505050505050508</v>
      </c>
      <c r="E7">
        <f t="shared" si="2"/>
        <v>2.3185220076411994E-2</v>
      </c>
      <c r="F7">
        <f t="shared" si="3"/>
        <v>-0.23849897943162168</v>
      </c>
      <c r="G7">
        <v>0</v>
      </c>
      <c r="H7">
        <f t="shared" si="4"/>
        <v>0.26168419950803373</v>
      </c>
      <c r="I7">
        <f t="shared" si="5"/>
        <v>-1.0474793930096669</v>
      </c>
      <c r="J7">
        <f t="shared" si="6"/>
        <v>1.0474793930096669</v>
      </c>
      <c r="K7">
        <f t="shared" si="7"/>
        <v>0.50654562421980165</v>
      </c>
      <c r="L7">
        <f t="shared" si="8"/>
        <v>0.49345437578019818</v>
      </c>
      <c r="M7">
        <f t="shared" si="9"/>
        <v>1.9741558354989901</v>
      </c>
      <c r="N7">
        <f t="shared" si="10"/>
        <v>2.0265298051494733</v>
      </c>
    </row>
    <row r="8" spans="1:14" x14ac:dyDescent="0.25">
      <c r="A8" s="4">
        <f>IF('True_Odds_Calculator_2-way'!A9="","",'True_Odds_Calculator_2-way'!A9)</f>
        <v>1.93</v>
      </c>
      <c r="B8" s="4">
        <f>IF('True_Odds_Calculator_2-way'!B9="","",'True_Odds_Calculator_2-way'!B9)</f>
        <v>1.98</v>
      </c>
      <c r="C8" s="4">
        <f t="shared" si="0"/>
        <v>0.5181347150259068</v>
      </c>
      <c r="D8">
        <f t="shared" si="1"/>
        <v>0.50505050505050508</v>
      </c>
      <c r="E8">
        <f t="shared" si="2"/>
        <v>2.3185220076411994E-2</v>
      </c>
      <c r="F8">
        <f t="shared" si="3"/>
        <v>-0.23849897943162168</v>
      </c>
      <c r="G8">
        <v>0</v>
      </c>
      <c r="H8">
        <f t="shared" si="4"/>
        <v>0.26168419950803373</v>
      </c>
      <c r="I8">
        <f t="shared" si="5"/>
        <v>-1.0474793930096669</v>
      </c>
      <c r="J8">
        <f t="shared" si="6"/>
        <v>1.0474793930096669</v>
      </c>
      <c r="K8">
        <f t="shared" si="7"/>
        <v>0.50654562421980165</v>
      </c>
      <c r="L8">
        <f t="shared" si="8"/>
        <v>0.49345437578019818</v>
      </c>
      <c r="M8">
        <f t="shared" si="9"/>
        <v>1.9741558354989901</v>
      </c>
      <c r="N8">
        <f t="shared" si="10"/>
        <v>2.0265298051494733</v>
      </c>
    </row>
    <row r="9" spans="1:14" x14ac:dyDescent="0.25">
      <c r="A9" s="4">
        <f>IF('True_Odds_Calculator_2-way'!A10="","",'True_Odds_Calculator_2-way'!A10)</f>
        <v>1.65</v>
      </c>
      <c r="B9" s="4">
        <f>IF('True_Odds_Calculator_2-way'!B10="","",'True_Odds_Calculator_2-way'!B10)</f>
        <v>2.36</v>
      </c>
      <c r="C9" s="4">
        <f t="shared" si="0"/>
        <v>0.60606060606060608</v>
      </c>
      <c r="D9">
        <f t="shared" si="1"/>
        <v>0.42372881355932207</v>
      </c>
      <c r="E9">
        <f t="shared" si="2"/>
        <v>2.9789419619928204E-2</v>
      </c>
      <c r="F9">
        <f t="shared" si="3"/>
        <v>-0.22701592193117603</v>
      </c>
      <c r="G9">
        <v>0</v>
      </c>
      <c r="H9">
        <f t="shared" si="4"/>
        <v>0.25680534155110429</v>
      </c>
      <c r="I9">
        <f t="shared" si="5"/>
        <v>-1.063589074528793</v>
      </c>
      <c r="J9">
        <f t="shared" si="6"/>
        <v>1.063589074528793</v>
      </c>
      <c r="K9">
        <f t="shared" si="7"/>
        <v>0.59124965931908058</v>
      </c>
      <c r="L9">
        <f t="shared" si="8"/>
        <v>0.4087503406809192</v>
      </c>
      <c r="M9">
        <f t="shared" si="9"/>
        <v>1.6913328984437157</v>
      </c>
      <c r="N9">
        <f t="shared" si="10"/>
        <v>2.4464811413591585</v>
      </c>
    </row>
    <row r="10" spans="1:14" x14ac:dyDescent="0.25">
      <c r="A10" s="4">
        <f>IF('True_Odds_Calculator_2-way'!A11="","",'True_Odds_Calculator_2-way'!A11)</f>
        <v>1.97</v>
      </c>
      <c r="B10" s="4">
        <f>IF('True_Odds_Calculator_2-way'!B11="","",'True_Odds_Calculator_2-way'!B11)</f>
        <v>1.92</v>
      </c>
      <c r="C10" s="4">
        <f t="shared" si="0"/>
        <v>0.50761421319796951</v>
      </c>
      <c r="D10">
        <f t="shared" si="1"/>
        <v>0.52083333333333337</v>
      </c>
      <c r="E10">
        <f t="shared" si="2"/>
        <v>2.844754653130277E-2</v>
      </c>
      <c r="F10">
        <f t="shared" si="3"/>
        <v>-0.2359348561759731</v>
      </c>
      <c r="G10">
        <v>0</v>
      </c>
      <c r="H10">
        <f t="shared" si="4"/>
        <v>0.26438240270727581</v>
      </c>
      <c r="I10">
        <f t="shared" si="5"/>
        <v>-1.0585715534396718</v>
      </c>
      <c r="J10">
        <f t="shared" si="6"/>
        <v>1.0585715534396718</v>
      </c>
      <c r="K10">
        <f t="shared" si="7"/>
        <v>0.49338508579127022</v>
      </c>
      <c r="L10">
        <f t="shared" si="8"/>
        <v>0.50661491420873006</v>
      </c>
      <c r="M10">
        <f t="shared" si="9"/>
        <v>2.0268144068364817</v>
      </c>
      <c r="N10">
        <f t="shared" si="10"/>
        <v>1.9738858291644976</v>
      </c>
    </row>
    <row r="11" spans="1:14" x14ac:dyDescent="0.25">
      <c r="A11" s="4">
        <f>IF('True_Odds_Calculator_2-way'!A12="","",'True_Odds_Calculator_2-way'!A12)</f>
        <v>2.63</v>
      </c>
      <c r="B11" s="4">
        <f>IF('True_Odds_Calculator_2-way'!B12="","",'True_Odds_Calculator_2-way'!B12)</f>
        <v>1.53</v>
      </c>
      <c r="C11" s="4">
        <f t="shared" si="0"/>
        <v>0.38022813688212931</v>
      </c>
      <c r="D11">
        <f t="shared" si="1"/>
        <v>0.65359477124183007</v>
      </c>
      <c r="E11">
        <f t="shared" si="2"/>
        <v>3.3822908123959383E-2</v>
      </c>
      <c r="F11">
        <f t="shared" si="3"/>
        <v>-0.21469221402122318</v>
      </c>
      <c r="G11">
        <v>0</v>
      </c>
      <c r="H11">
        <f t="shared" si="4"/>
        <v>0.24851512214518257</v>
      </c>
      <c r="I11">
        <f t="shared" si="5"/>
        <v>-1.0758909712904976</v>
      </c>
      <c r="J11">
        <f t="shared" si="6"/>
        <v>1.0758909712904976</v>
      </c>
      <c r="K11">
        <f t="shared" si="7"/>
        <v>0.36314746372532802</v>
      </c>
      <c r="L11">
        <f t="shared" si="8"/>
        <v>0.63685253627467198</v>
      </c>
      <c r="M11">
        <f t="shared" si="9"/>
        <v>2.753702283203511</v>
      </c>
      <c r="N11">
        <f t="shared" si="10"/>
        <v>1.5702222147839637</v>
      </c>
    </row>
    <row r="12" spans="1:14" x14ac:dyDescent="0.25">
      <c r="A12" s="4">
        <f>IF('True_Odds_Calculator_2-way'!A13="","",'True_Odds_Calculator_2-way'!A13)</f>
        <v>2.33</v>
      </c>
      <c r="B12" s="4">
        <f>IF('True_Odds_Calculator_2-way'!B13="","",'True_Odds_Calculator_2-way'!B13)</f>
        <v>1.62</v>
      </c>
      <c r="C12" s="4">
        <f t="shared" si="0"/>
        <v>0.42918454935622319</v>
      </c>
      <c r="D12">
        <f t="shared" si="1"/>
        <v>0.61728395061728392</v>
      </c>
      <c r="E12">
        <f t="shared" si="2"/>
        <v>4.6468499973506994E-2</v>
      </c>
      <c r="F12">
        <f t="shared" si="3"/>
        <v>-0.21846023419700111</v>
      </c>
      <c r="G12">
        <v>0</v>
      </c>
      <c r="H12">
        <f t="shared" si="4"/>
        <v>0.26492873417050811</v>
      </c>
      <c r="I12">
        <f t="shared" si="5"/>
        <v>-1.1012307625269453</v>
      </c>
      <c r="J12">
        <f t="shared" si="6"/>
        <v>1.1012307625269453</v>
      </c>
      <c r="K12">
        <f t="shared" si="7"/>
        <v>0.40573927715453428</v>
      </c>
      <c r="L12">
        <f t="shared" si="8"/>
        <v>0.59426072284546572</v>
      </c>
      <c r="M12">
        <f t="shared" si="9"/>
        <v>2.4646369141608373</v>
      </c>
      <c r="N12">
        <f t="shared" si="10"/>
        <v>1.6827630727667064</v>
      </c>
    </row>
    <row r="13" spans="1:14" x14ac:dyDescent="0.25">
      <c r="A13" s="4">
        <f>IF('True_Odds_Calculator_2-way'!A14="","",'True_Odds_Calculator_2-way'!A14)</f>
        <v>1.95</v>
      </c>
      <c r="B13" s="4">
        <f>IF('True_Odds_Calculator_2-way'!B14="","",'True_Odds_Calculator_2-way'!B14)</f>
        <v>1.87</v>
      </c>
      <c r="C13" s="4">
        <f t="shared" si="0"/>
        <v>0.51282051282051289</v>
      </c>
      <c r="D13">
        <f t="shared" si="1"/>
        <v>0.53475935828876997</v>
      </c>
      <c r="E13">
        <f t="shared" si="2"/>
        <v>4.7579871109282745E-2</v>
      </c>
      <c r="F13">
        <f t="shared" si="3"/>
        <v>-0.22665569724393264</v>
      </c>
      <c r="G13">
        <v>0</v>
      </c>
      <c r="H13">
        <f t="shared" si="4"/>
        <v>0.27423556835321539</v>
      </c>
      <c r="I13">
        <f t="shared" si="5"/>
        <v>-1.0999642517427177</v>
      </c>
      <c r="J13">
        <f t="shared" si="6"/>
        <v>1.0999642517427177</v>
      </c>
      <c r="K13">
        <f t="shared" si="7"/>
        <v>0.48900567581695659</v>
      </c>
      <c r="L13">
        <f t="shared" si="8"/>
        <v>0.51099432418304358</v>
      </c>
      <c r="M13">
        <f t="shared" si="9"/>
        <v>2.0449660391555815</v>
      </c>
      <c r="N13">
        <f t="shared" si="10"/>
        <v>1.9569688990161649</v>
      </c>
    </row>
    <row r="14" spans="1:14" x14ac:dyDescent="0.25">
      <c r="A14" s="4">
        <f>IF('True_Odds_Calculator_2-way'!A15="","",'True_Odds_Calculator_2-way'!A15)</f>
        <v>2.25</v>
      </c>
      <c r="B14" s="4">
        <f>IF('True_Odds_Calculator_2-way'!B15="","",'True_Odds_Calculator_2-way'!B15)</f>
        <v>1.71</v>
      </c>
      <c r="C14" s="4">
        <f t="shared" si="0"/>
        <v>0.44444444444444442</v>
      </c>
      <c r="D14">
        <f t="shared" si="1"/>
        <v>0.58479532163742687</v>
      </c>
      <c r="E14">
        <f t="shared" si="2"/>
        <v>2.9239766081871288E-2</v>
      </c>
      <c r="F14">
        <f t="shared" si="3"/>
        <v>-0.2306692657569851</v>
      </c>
      <c r="G14">
        <v>0</v>
      </c>
      <c r="H14">
        <f t="shared" si="4"/>
        <v>0.25990903183885639</v>
      </c>
      <c r="I14">
        <f t="shared" si="5"/>
        <v>-1.0614897848685503</v>
      </c>
      <c r="J14">
        <f t="shared" si="6"/>
        <v>1.0614897848685503</v>
      </c>
      <c r="K14">
        <f t="shared" si="7"/>
        <v>0.42976330383488626</v>
      </c>
      <c r="L14">
        <f t="shared" si="8"/>
        <v>0.57023669616511363</v>
      </c>
      <c r="M14">
        <f t="shared" si="9"/>
        <v>2.3268622310856886</v>
      </c>
      <c r="N14">
        <f t="shared" si="10"/>
        <v>1.753657747256671</v>
      </c>
    </row>
    <row r="15" spans="1:14" x14ac:dyDescent="0.25">
      <c r="A15" s="4">
        <f>IF('True_Odds_Calculator_2-way'!A16="","",'True_Odds_Calculator_2-way'!A16)</f>
        <v>2.02</v>
      </c>
      <c r="B15" s="4">
        <f>IF('True_Odds_Calculator_2-way'!B16="","",'True_Odds_Calculator_2-way'!B16)</f>
        <v>1.87</v>
      </c>
      <c r="C15" s="4">
        <f t="shared" si="0"/>
        <v>0.49504950495049505</v>
      </c>
      <c r="D15">
        <f t="shared" si="1"/>
        <v>0.53475935828876997</v>
      </c>
      <c r="E15">
        <f t="shared" si="2"/>
        <v>2.9808863239265015E-2</v>
      </c>
      <c r="F15">
        <f t="shared" si="3"/>
        <v>-0.23492349234923493</v>
      </c>
      <c r="G15">
        <v>0</v>
      </c>
      <c r="H15">
        <f t="shared" si="4"/>
        <v>0.2647323555885</v>
      </c>
      <c r="I15">
        <f t="shared" si="5"/>
        <v>-1.0615495921641367</v>
      </c>
      <c r="J15">
        <f t="shared" si="6"/>
        <v>1.0615495921641367</v>
      </c>
      <c r="K15">
        <f t="shared" si="7"/>
        <v>0.48012738724303272</v>
      </c>
      <c r="L15">
        <f t="shared" si="8"/>
        <v>0.51987261275696728</v>
      </c>
      <c r="M15">
        <f t="shared" si="9"/>
        <v>2.0827805840074194</v>
      </c>
      <c r="N15">
        <f t="shared" si="10"/>
        <v>1.9235481451827992</v>
      </c>
    </row>
    <row r="16" spans="1:14" x14ac:dyDescent="0.25">
      <c r="A16" s="4">
        <f>IF('True_Odds_Calculator_2-way'!A17="","",'True_Odds_Calculator_2-way'!A17)</f>
        <v>1.82</v>
      </c>
      <c r="B16" s="4">
        <f>IF('True_Odds_Calculator_2-way'!B17="","",'True_Odds_Calculator_2-way'!B17)</f>
        <v>2.0699999999999998</v>
      </c>
      <c r="C16" s="4">
        <f t="shared" si="0"/>
        <v>0.54945054945054939</v>
      </c>
      <c r="D16">
        <f t="shared" si="1"/>
        <v>0.48309178743961356</v>
      </c>
      <c r="E16">
        <f t="shared" si="2"/>
        <v>3.2542336890162948E-2</v>
      </c>
      <c r="F16">
        <f t="shared" si="3"/>
        <v>-0.23289271115358079</v>
      </c>
      <c r="G16">
        <v>0</v>
      </c>
      <c r="H16">
        <f t="shared" si="4"/>
        <v>0.26543504804374368</v>
      </c>
      <c r="I16">
        <f t="shared" si="5"/>
        <v>-1.0675818579755179</v>
      </c>
      <c r="J16">
        <f t="shared" si="6"/>
        <v>1.0675818579755179</v>
      </c>
      <c r="K16">
        <f t="shared" si="7"/>
        <v>0.53321471124912212</v>
      </c>
      <c r="L16">
        <f t="shared" si="8"/>
        <v>0.4667852887508781</v>
      </c>
      <c r="M16">
        <f t="shared" si="9"/>
        <v>1.8754171235399244</v>
      </c>
      <c r="N16">
        <f t="shared" si="10"/>
        <v>2.1423125880338039</v>
      </c>
    </row>
    <row r="17" spans="1:14" x14ac:dyDescent="0.25">
      <c r="A17" s="4">
        <f>IF('True_Odds_Calculator_2-way'!A18="","",'True_Odds_Calculator_2-way'!A18)</f>
        <v>1.81</v>
      </c>
      <c r="B17" s="4">
        <f>IF('True_Odds_Calculator_2-way'!B18="","",'True_Odds_Calculator_2-way'!B18)</f>
        <v>2.08</v>
      </c>
      <c r="C17" s="4">
        <f t="shared" si="0"/>
        <v>0.5524861878453039</v>
      </c>
      <c r="D17">
        <f t="shared" si="1"/>
        <v>0.48076923076923073</v>
      </c>
      <c r="E17">
        <f t="shared" si="2"/>
        <v>3.3255418614534626E-2</v>
      </c>
      <c r="F17">
        <f t="shared" si="3"/>
        <v>-0.23236294092647691</v>
      </c>
      <c r="G17">
        <v>0</v>
      </c>
      <c r="H17">
        <f t="shared" si="4"/>
        <v>0.26561835954101148</v>
      </c>
      <c r="I17">
        <f t="shared" si="5"/>
        <v>-1.0691671651659735</v>
      </c>
      <c r="J17">
        <f t="shared" si="6"/>
        <v>1.0691671651659735</v>
      </c>
      <c r="K17">
        <f t="shared" si="7"/>
        <v>0.5358983848622455</v>
      </c>
      <c r="L17">
        <f t="shared" si="8"/>
        <v>0.4641016151377545</v>
      </c>
      <c r="M17">
        <f t="shared" si="9"/>
        <v>1.8660254037844384</v>
      </c>
      <c r="N17">
        <f t="shared" si="10"/>
        <v>2.1547005383792519</v>
      </c>
    </row>
    <row r="18" spans="1:14" x14ac:dyDescent="0.25">
      <c r="A18" s="4">
        <f>IF('True_Odds_Calculator_2-way'!A19="","",'True_Odds_Calculator_2-way'!A19)</f>
        <v>1.59</v>
      </c>
      <c r="B18" s="4">
        <f>IF('True_Odds_Calculator_2-way'!B19="","",'True_Odds_Calculator_2-way'!B19)</f>
        <v>2.39</v>
      </c>
      <c r="C18" s="4">
        <f t="shared" si="0"/>
        <v>0.62893081761006286</v>
      </c>
      <c r="D18">
        <f t="shared" si="1"/>
        <v>0.41841004184100417</v>
      </c>
      <c r="E18">
        <f t="shared" si="2"/>
        <v>4.7340859451066919E-2</v>
      </c>
      <c r="F18">
        <f t="shared" si="3"/>
        <v>-0.21581011026025643</v>
      </c>
      <c r="G18">
        <v>0</v>
      </c>
      <c r="H18">
        <f t="shared" si="4"/>
        <v>0.26315096971132335</v>
      </c>
      <c r="I18">
        <f t="shared" si="5"/>
        <v>-1.1042479306102597</v>
      </c>
      <c r="J18">
        <f t="shared" si="6"/>
        <v>1.1042479306102597</v>
      </c>
      <c r="K18">
        <f t="shared" si="7"/>
        <v>0.60550784013315706</v>
      </c>
      <c r="L18">
        <f t="shared" si="8"/>
        <v>0.394492159866843</v>
      </c>
      <c r="M18">
        <f t="shared" si="9"/>
        <v>1.6515062790600537</v>
      </c>
      <c r="N18">
        <f t="shared" si="10"/>
        <v>2.5349046235482611</v>
      </c>
    </row>
    <row r="19" spans="1:14" x14ac:dyDescent="0.25">
      <c r="A19" s="4">
        <f>IF('True_Odds_Calculator_2-way'!A20="","",'True_Odds_Calculator_2-way'!A20)</f>
        <v>1.84</v>
      </c>
      <c r="B19" s="4">
        <f>IF('True_Odds_Calculator_2-way'!B20="","",'True_Odds_Calculator_2-way'!B20)</f>
        <v>2</v>
      </c>
      <c r="C19" s="4">
        <f t="shared" si="0"/>
        <v>0.54347826086956519</v>
      </c>
      <c r="D19">
        <f t="shared" si="1"/>
        <v>0.5</v>
      </c>
      <c r="E19">
        <f t="shared" si="2"/>
        <v>4.3478260869565188E-2</v>
      </c>
      <c r="F19">
        <f t="shared" si="3"/>
        <v>-0.22826086956521741</v>
      </c>
      <c r="G19">
        <v>0</v>
      </c>
      <c r="H19">
        <f t="shared" si="4"/>
        <v>0.27173913043478259</v>
      </c>
      <c r="I19">
        <f t="shared" si="5"/>
        <v>-1.0910894511799618</v>
      </c>
      <c r="J19">
        <f t="shared" si="6"/>
        <v>1.0910894511799618</v>
      </c>
      <c r="K19">
        <f t="shared" si="7"/>
        <v>0.52178038130519999</v>
      </c>
      <c r="L19">
        <f t="shared" si="8"/>
        <v>0.47821961869479995</v>
      </c>
      <c r="M19">
        <f t="shared" si="9"/>
        <v>1.9165151389911681</v>
      </c>
      <c r="N19">
        <f t="shared" si="10"/>
        <v>2.091089451179962</v>
      </c>
    </row>
    <row r="20" spans="1:14" x14ac:dyDescent="0.25">
      <c r="A20" s="4">
        <f>IF('True_Odds_Calculator_2-way'!A21="","",'True_Odds_Calculator_2-way'!A21)</f>
        <v>1.91</v>
      </c>
      <c r="B20" s="4">
        <f>IF('True_Odds_Calculator_2-way'!B21="","",'True_Odds_Calculator_2-way'!B21)</f>
        <v>1.93</v>
      </c>
      <c r="C20" s="4">
        <f t="shared" si="0"/>
        <v>0.52356020942408377</v>
      </c>
      <c r="D20">
        <f t="shared" si="1"/>
        <v>0.5181347150259068</v>
      </c>
      <c r="E20">
        <f t="shared" si="2"/>
        <v>4.1694924449990456E-2</v>
      </c>
      <c r="F20">
        <f t="shared" si="3"/>
        <v>-0.2295797954588612</v>
      </c>
      <c r="G20">
        <v>0</v>
      </c>
      <c r="H20">
        <f t="shared" si="4"/>
        <v>0.27127471990885171</v>
      </c>
      <c r="I20">
        <f t="shared" si="5"/>
        <v>-1.0870207379990005</v>
      </c>
      <c r="J20">
        <f t="shared" si="6"/>
        <v>1.0870207379990005</v>
      </c>
      <c r="K20">
        <f t="shared" si="7"/>
        <v>0.50271747157230162</v>
      </c>
      <c r="L20">
        <f t="shared" si="8"/>
        <v>0.49728252842769838</v>
      </c>
      <c r="M20">
        <f t="shared" si="9"/>
        <v>1.9891888715790902</v>
      </c>
      <c r="N20">
        <f t="shared" si="10"/>
        <v>2.0109292863390706</v>
      </c>
    </row>
    <row r="21" spans="1:14" x14ac:dyDescent="0.25">
      <c r="A21" s="4">
        <f>IF('True_Odds_Calculator_2-way'!A22="","",'True_Odds_Calculator_2-way'!A22)</f>
        <v>1.63</v>
      </c>
      <c r="B21" s="4">
        <f>IF('True_Odds_Calculator_2-way'!B22="","",'True_Odds_Calculator_2-way'!B22)</f>
        <v>2.2999999999999998</v>
      </c>
      <c r="C21" s="4">
        <f t="shared" si="0"/>
        <v>0.61349693251533743</v>
      </c>
      <c r="D21">
        <f t="shared" si="1"/>
        <v>0.43478260869565222</v>
      </c>
      <c r="E21">
        <f t="shared" si="2"/>
        <v>4.8279541210989763E-2</v>
      </c>
      <c r="F21">
        <f t="shared" si="3"/>
        <v>-0.21845825553480913</v>
      </c>
      <c r="G21">
        <v>0</v>
      </c>
      <c r="H21">
        <f t="shared" si="4"/>
        <v>0.26673779674579889</v>
      </c>
      <c r="I21">
        <f t="shared" si="5"/>
        <v>-1.1049892402196602</v>
      </c>
      <c r="J21">
        <f t="shared" si="6"/>
        <v>1.1049892402196602</v>
      </c>
      <c r="K21">
        <f t="shared" si="7"/>
        <v>0.58957285411955018</v>
      </c>
      <c r="L21">
        <f t="shared" si="8"/>
        <v>0.41042714588044982</v>
      </c>
      <c r="M21">
        <f t="shared" si="9"/>
        <v>1.6961432213383858</v>
      </c>
      <c r="N21">
        <f t="shared" si="10"/>
        <v>2.4364860122855578</v>
      </c>
    </row>
    <row r="22" spans="1:14" x14ac:dyDescent="0.25">
      <c r="A22" s="4">
        <f>IF('True_Odds_Calculator_2-way'!A23="","",'True_Odds_Calculator_2-way'!A23)</f>
        <v>1.81</v>
      </c>
      <c r="B22" s="4">
        <f>IF('True_Odds_Calculator_2-way'!B23="","",'True_Odds_Calculator_2-way'!B23)</f>
        <v>2.1</v>
      </c>
      <c r="C22" s="4">
        <f t="shared" si="0"/>
        <v>0.5524861878453039</v>
      </c>
      <c r="D22">
        <f t="shared" si="1"/>
        <v>0.47619047619047616</v>
      </c>
      <c r="E22">
        <f t="shared" si="2"/>
        <v>2.8676664035780064E-2</v>
      </c>
      <c r="F22">
        <f t="shared" si="3"/>
        <v>-0.23441199684293612</v>
      </c>
      <c r="G22">
        <v>0</v>
      </c>
      <c r="H22">
        <f t="shared" si="4"/>
        <v>0.26308866087871613</v>
      </c>
      <c r="I22">
        <f t="shared" si="5"/>
        <v>-1.0594028769395469</v>
      </c>
      <c r="J22">
        <f t="shared" si="6"/>
        <v>1.0594028769395469</v>
      </c>
      <c r="K22">
        <f t="shared" si="7"/>
        <v>0.5381794367133228</v>
      </c>
      <c r="L22">
        <f t="shared" si="8"/>
        <v>0.46182056328667725</v>
      </c>
      <c r="M22">
        <f t="shared" si="9"/>
        <v>1.8581163303210331</v>
      </c>
      <c r="N22">
        <f t="shared" si="10"/>
        <v>2.1653431646335015</v>
      </c>
    </row>
    <row r="23" spans="1:14" x14ac:dyDescent="0.25">
      <c r="A23" s="4">
        <f>IF('True_Odds_Calculator_2-way'!A24="","",'True_Odds_Calculator_2-way'!A24)</f>
        <v>1.56</v>
      </c>
      <c r="B23" s="4">
        <f>IF('True_Odds_Calculator_2-way'!B24="","",'True_Odds_Calculator_2-way'!B24)</f>
        <v>2.57</v>
      </c>
      <c r="C23" s="4">
        <f t="shared" si="0"/>
        <v>0.64102564102564097</v>
      </c>
      <c r="D23">
        <f t="shared" si="1"/>
        <v>0.38910505836575876</v>
      </c>
      <c r="E23">
        <f t="shared" si="2"/>
        <v>3.0130699391399673E-2</v>
      </c>
      <c r="F23">
        <f t="shared" si="3"/>
        <v>-0.2192956200738303</v>
      </c>
      <c r="G23">
        <v>0</v>
      </c>
      <c r="H23">
        <f t="shared" si="4"/>
        <v>0.24942631946522995</v>
      </c>
      <c r="I23">
        <f t="shared" si="5"/>
        <v>-1.066488459484171</v>
      </c>
      <c r="J23">
        <f t="shared" si="6"/>
        <v>1.066488459484171</v>
      </c>
      <c r="K23">
        <f t="shared" si="7"/>
        <v>0.62608252120942243</v>
      </c>
      <c r="L23">
        <f t="shared" si="8"/>
        <v>0.37391747879057763</v>
      </c>
      <c r="M23">
        <f t="shared" si="9"/>
        <v>1.5972335373111359</v>
      </c>
      <c r="N23">
        <f t="shared" si="10"/>
        <v>2.6743868813901486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2.12</v>
      </c>
      <c r="C24" s="4">
        <f t="shared" si="0"/>
        <v>0.55865921787709494</v>
      </c>
      <c r="D24">
        <f t="shared" si="1"/>
        <v>0.47169811320754712</v>
      </c>
      <c r="E24">
        <f t="shared" si="2"/>
        <v>3.0357331084642114E-2</v>
      </c>
      <c r="F24">
        <f t="shared" si="3"/>
        <v>-0.23316116791398755</v>
      </c>
      <c r="G24">
        <v>0</v>
      </c>
      <c r="H24">
        <f t="shared" si="4"/>
        <v>0.26351849899862967</v>
      </c>
      <c r="I24">
        <f t="shared" si="5"/>
        <v>-1.0631081389064057</v>
      </c>
      <c r="J24">
        <f t="shared" si="6"/>
        <v>1.0631081389064057</v>
      </c>
      <c r="K24">
        <f t="shared" si="7"/>
        <v>0.54352096574427933</v>
      </c>
      <c r="L24">
        <f t="shared" si="8"/>
        <v>0.4564790342557204</v>
      </c>
      <c r="M24">
        <f t="shared" si="9"/>
        <v>1.8398554297360612</v>
      </c>
      <c r="N24">
        <f t="shared" si="10"/>
        <v>2.1906811155751749</v>
      </c>
    </row>
    <row r="25" spans="1:14" x14ac:dyDescent="0.25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0.58139534883720934</v>
      </c>
      <c r="D25">
        <f t="shared" si="1"/>
        <v>0.44843049327354262</v>
      </c>
      <c r="E25">
        <f t="shared" si="2"/>
        <v>2.982584211075201E-2</v>
      </c>
      <c r="F25">
        <f t="shared" si="3"/>
        <v>-0.23088956095526114</v>
      </c>
      <c r="G25">
        <v>0</v>
      </c>
      <c r="H25">
        <f t="shared" si="4"/>
        <v>0.26071540306601315</v>
      </c>
      <c r="I25">
        <f t="shared" si="5"/>
        <v>-1.0626278551055641</v>
      </c>
      <c r="J25">
        <f t="shared" si="6"/>
        <v>1.0626278551055641</v>
      </c>
      <c r="K25">
        <f t="shared" si="7"/>
        <v>0.56654268925198559</v>
      </c>
      <c r="L25">
        <f t="shared" si="8"/>
        <v>0.43345731074801436</v>
      </c>
      <c r="M25">
        <f t="shared" si="9"/>
        <v>1.7650920556760061</v>
      </c>
      <c r="N25">
        <f t="shared" si="10"/>
        <v>2.3070322617798436</v>
      </c>
    </row>
    <row r="26" spans="1:14" x14ac:dyDescent="0.25">
      <c r="A26" s="4">
        <f>IF('True_Odds_Calculator_2-way'!A27="","",'True_Odds_Calculator_2-way'!A27)</f>
        <v>2.2400000000000002</v>
      </c>
      <c r="B26" s="4">
        <f>IF('True_Odds_Calculator_2-way'!B27="","",'True_Odds_Calculator_2-way'!B27)</f>
        <v>1.71</v>
      </c>
      <c r="C26" s="4">
        <f t="shared" si="0"/>
        <v>0.4464285714285714</v>
      </c>
      <c r="D26">
        <f t="shared" si="1"/>
        <v>0.58479532163742687</v>
      </c>
      <c r="E26">
        <f t="shared" si="2"/>
        <v>3.1223893065998265E-2</v>
      </c>
      <c r="F26">
        <f t="shared" si="3"/>
        <v>-0.22984544695071008</v>
      </c>
      <c r="G26">
        <v>0</v>
      </c>
      <c r="H26">
        <f t="shared" si="4"/>
        <v>0.2610693400167084</v>
      </c>
      <c r="I26">
        <f t="shared" si="5"/>
        <v>-1.0657613907987189</v>
      </c>
      <c r="J26">
        <f t="shared" si="6"/>
        <v>1.0657613907987189</v>
      </c>
      <c r="K26">
        <f t="shared" si="7"/>
        <v>0.4307477895456453</v>
      </c>
      <c r="L26">
        <f t="shared" si="8"/>
        <v>0.56925221045435459</v>
      </c>
      <c r="M26">
        <f t="shared" si="9"/>
        <v>2.3215441245904116</v>
      </c>
      <c r="N26">
        <f t="shared" si="10"/>
        <v>1.7566905874670904</v>
      </c>
    </row>
    <row r="27" spans="1:14" x14ac:dyDescent="0.25">
      <c r="A27" s="4">
        <f>IF('True_Odds_Calculator_2-way'!A28="","",'True_Odds_Calculator_2-way'!A28)</f>
        <v>1.36</v>
      </c>
      <c r="B27" s="4">
        <f>IF('True_Odds_Calculator_2-way'!B28="","",'True_Odds_Calculator_2-way'!B28)</f>
        <v>3.36</v>
      </c>
      <c r="C27" s="4">
        <f t="shared" si="0"/>
        <v>0.73529411764705876</v>
      </c>
      <c r="D27">
        <f t="shared" si="1"/>
        <v>0.29761904761904762</v>
      </c>
      <c r="E27">
        <f t="shared" si="2"/>
        <v>3.2913165266106326E-2</v>
      </c>
      <c r="F27">
        <f t="shared" si="3"/>
        <v>-0.18592436974789928</v>
      </c>
      <c r="G27">
        <v>0</v>
      </c>
      <c r="H27">
        <f t="shared" si="4"/>
        <v>0.21883753501400557</v>
      </c>
      <c r="I27">
        <f t="shared" si="5"/>
        <v>-1.0849075915068651</v>
      </c>
      <c r="J27">
        <f t="shared" si="6"/>
        <v>1.0849075915068651</v>
      </c>
      <c r="K27">
        <f t="shared" si="7"/>
        <v>0.71913125512788356</v>
      </c>
      <c r="L27">
        <f t="shared" si="8"/>
        <v>0.28086874487211655</v>
      </c>
      <c r="M27">
        <f t="shared" si="9"/>
        <v>1.3905667329424716</v>
      </c>
      <c r="N27">
        <f t="shared" si="10"/>
        <v>3.560381915956202</v>
      </c>
    </row>
    <row r="28" spans="1:14" x14ac:dyDescent="0.25">
      <c r="A28" s="4">
        <f>IF('True_Odds_Calculator_2-way'!A29="","",'True_Odds_Calculator_2-way'!A29)</f>
        <v>1.95</v>
      </c>
      <c r="B28" s="4">
        <f>IF('True_Odds_Calculator_2-way'!B29="","",'True_Odds_Calculator_2-way'!B29)</f>
        <v>1.93</v>
      </c>
      <c r="C28" s="4">
        <f t="shared" si="0"/>
        <v>0.51282051282051289</v>
      </c>
      <c r="D28">
        <f t="shared" si="1"/>
        <v>0.5181347150259068</v>
      </c>
      <c r="E28">
        <f t="shared" si="2"/>
        <v>3.0955227846419575E-2</v>
      </c>
      <c r="F28">
        <f t="shared" si="3"/>
        <v>-0.23475488242327625</v>
      </c>
      <c r="G28">
        <v>0</v>
      </c>
      <c r="H28">
        <f t="shared" si="4"/>
        <v>0.26571011026969582</v>
      </c>
      <c r="I28">
        <f t="shared" si="5"/>
        <v>-1.0638899909514294</v>
      </c>
      <c r="J28">
        <f t="shared" si="6"/>
        <v>1.0638899909514294</v>
      </c>
      <c r="K28">
        <f t="shared" si="7"/>
        <v>0.49734035027939766</v>
      </c>
      <c r="L28">
        <f t="shared" si="8"/>
        <v>0.50265964972060251</v>
      </c>
      <c r="M28">
        <f t="shared" si="9"/>
        <v>2.0106954914038573</v>
      </c>
      <c r="N28">
        <f t="shared" si="10"/>
        <v>1.9894176915848294</v>
      </c>
    </row>
    <row r="29" spans="1:14" x14ac:dyDescent="0.25">
      <c r="A29" s="4">
        <f>IF('True_Odds_Calculator_2-way'!A30="","",'True_Odds_Calculator_2-way'!A30)</f>
        <v>1.73</v>
      </c>
      <c r="B29" s="4">
        <f>IF('True_Odds_Calculator_2-way'!B30="","",'True_Odds_Calculator_2-way'!B30)</f>
        <v>2.2000000000000002</v>
      </c>
      <c r="C29" s="4">
        <f t="shared" si="0"/>
        <v>0.5780346820809249</v>
      </c>
      <c r="D29">
        <f t="shared" si="1"/>
        <v>0.45454545454545453</v>
      </c>
      <c r="E29">
        <f t="shared" si="2"/>
        <v>3.2580136626379375E-2</v>
      </c>
      <c r="F29">
        <f t="shared" si="3"/>
        <v>-0.23016290068313194</v>
      </c>
      <c r="G29">
        <v>0</v>
      </c>
      <c r="H29">
        <f t="shared" si="4"/>
        <v>0.26274303730951132</v>
      </c>
      <c r="I29">
        <f t="shared" si="5"/>
        <v>-1.0684346079267204</v>
      </c>
      <c r="J29">
        <f t="shared" si="6"/>
        <v>1.0684346079267204</v>
      </c>
      <c r="K29">
        <f t="shared" si="7"/>
        <v>0.5618112413961549</v>
      </c>
      <c r="L29">
        <f t="shared" si="8"/>
        <v>0.43818875860384515</v>
      </c>
      <c r="M29">
        <f t="shared" si="9"/>
        <v>1.7799572637865058</v>
      </c>
      <c r="N29">
        <f t="shared" si="10"/>
        <v>2.2821215295120645</v>
      </c>
    </row>
    <row r="30" spans="1:14" x14ac:dyDescent="0.25">
      <c r="A30" s="4">
        <f>IF('True_Odds_Calculator_2-way'!A31="","",'True_Odds_Calculator_2-way'!A31)</f>
        <v>1.74</v>
      </c>
      <c r="B30" s="4">
        <f>IF('True_Odds_Calculator_2-way'!B31="","",'True_Odds_Calculator_2-way'!B31)</f>
        <v>2.19</v>
      </c>
      <c r="C30" s="4">
        <f t="shared" si="0"/>
        <v>0.57471264367816088</v>
      </c>
      <c r="D30">
        <f t="shared" si="1"/>
        <v>0.45662100456621008</v>
      </c>
      <c r="E30">
        <f t="shared" si="2"/>
        <v>3.1333648244370904E-2</v>
      </c>
      <c r="F30">
        <f t="shared" si="3"/>
        <v>-0.23109221644885325</v>
      </c>
      <c r="G30">
        <v>0</v>
      </c>
      <c r="H30">
        <f t="shared" si="4"/>
        <v>0.26242586469322415</v>
      </c>
      <c r="I30">
        <f t="shared" si="5"/>
        <v>-1.0656403571953759</v>
      </c>
      <c r="J30">
        <f t="shared" si="6"/>
        <v>1.0656403571953759</v>
      </c>
      <c r="K30">
        <f t="shared" si="7"/>
        <v>0.5591046698972264</v>
      </c>
      <c r="L30">
        <f t="shared" si="8"/>
        <v>0.4408953301027736</v>
      </c>
      <c r="M30">
        <f t="shared" si="9"/>
        <v>1.7885738643245783</v>
      </c>
      <c r="N30">
        <f t="shared" si="10"/>
        <v>2.2681120250624973</v>
      </c>
    </row>
    <row r="31" spans="1:14" x14ac:dyDescent="0.25">
      <c r="A31" s="4">
        <f>IF('True_Odds_Calculator_2-way'!A32="","",'True_Odds_Calculator_2-way'!A32)</f>
        <v>1.88</v>
      </c>
      <c r="B31" s="4">
        <f>IF('True_Odds_Calculator_2-way'!B32="","",'True_Odds_Calculator_2-way'!B32)</f>
        <v>2.0099999999999998</v>
      </c>
      <c r="C31" s="4">
        <f t="shared" si="0"/>
        <v>0.53191489361702127</v>
      </c>
      <c r="D31">
        <f t="shared" si="1"/>
        <v>0.49751243781094534</v>
      </c>
      <c r="E31">
        <f t="shared" si="2"/>
        <v>2.9427331427966497E-2</v>
      </c>
      <c r="F31">
        <f t="shared" si="3"/>
        <v>-0.23520694400338749</v>
      </c>
      <c r="G31">
        <v>0</v>
      </c>
      <c r="H31">
        <f t="shared" si="4"/>
        <v>0.26463427543135393</v>
      </c>
      <c r="I31">
        <f t="shared" si="5"/>
        <v>-1.060713208766217</v>
      </c>
      <c r="J31">
        <f t="shared" si="6"/>
        <v>1.060713208766217</v>
      </c>
      <c r="K31">
        <f t="shared" si="7"/>
        <v>0.5172161542198922</v>
      </c>
      <c r="L31">
        <f t="shared" si="8"/>
        <v>0.48278384578010813</v>
      </c>
      <c r="M31">
        <f t="shared" si="9"/>
        <v>1.9334276237142709</v>
      </c>
      <c r="N31">
        <f t="shared" si="10"/>
        <v>2.0713203408538785</v>
      </c>
    </row>
    <row r="32" spans="1:14" x14ac:dyDescent="0.25">
      <c r="A32" s="4">
        <f>IF('True_Odds_Calculator_2-way'!A33="","",'True_Odds_Calculator_2-way'!A33)</f>
        <v>1.63</v>
      </c>
      <c r="B32" s="4">
        <f>IF('True_Odds_Calculator_2-way'!B33="","",'True_Odds_Calculator_2-way'!B33)</f>
        <v>2.41</v>
      </c>
      <c r="C32" s="4">
        <f t="shared" si="0"/>
        <v>0.61349693251533743</v>
      </c>
      <c r="D32">
        <f t="shared" si="1"/>
        <v>0.41493775933609955</v>
      </c>
      <c r="E32">
        <f t="shared" si="2"/>
        <v>2.8434691851436877E-2</v>
      </c>
      <c r="F32">
        <f t="shared" si="3"/>
        <v>-0.22612835068604753</v>
      </c>
      <c r="G32">
        <v>0</v>
      </c>
      <c r="H32">
        <f t="shared" si="4"/>
        <v>0.25456304253748441</v>
      </c>
      <c r="I32">
        <f t="shared" si="5"/>
        <v>-1.0610116901320503</v>
      </c>
      <c r="J32">
        <f t="shared" si="6"/>
        <v>1.0610116901320503</v>
      </c>
      <c r="K32">
        <f t="shared" si="7"/>
        <v>0.59936322519961482</v>
      </c>
      <c r="L32">
        <f t="shared" si="8"/>
        <v>0.40063677480038529</v>
      </c>
      <c r="M32">
        <f t="shared" si="9"/>
        <v>1.6684373647831916</v>
      </c>
      <c r="N32">
        <f t="shared" si="10"/>
        <v>2.4960264830861911</v>
      </c>
    </row>
    <row r="33" spans="1:14" x14ac:dyDescent="0.25">
      <c r="A33" s="4">
        <f>IF('True_Odds_Calculator_2-way'!A34="","",'True_Odds_Calculator_2-way'!A34)</f>
        <v>2.38</v>
      </c>
      <c r="B33" s="4">
        <f>IF('True_Odds_Calculator_2-way'!B34="","",'True_Odds_Calculator_2-way'!B34)</f>
        <v>1.65</v>
      </c>
      <c r="C33" s="4">
        <f t="shared" si="0"/>
        <v>0.42016806722689076</v>
      </c>
      <c r="D33">
        <f t="shared" si="1"/>
        <v>0.60606060606060608</v>
      </c>
      <c r="E33">
        <f t="shared" si="2"/>
        <v>2.6228673287496784E-2</v>
      </c>
      <c r="F33">
        <f t="shared" si="3"/>
        <v>-0.22841864018334612</v>
      </c>
      <c r="G33">
        <v>0</v>
      </c>
      <c r="H33">
        <f t="shared" si="4"/>
        <v>0.25464731347084291</v>
      </c>
      <c r="I33">
        <f t="shared" si="5"/>
        <v>-1.0558537785999174</v>
      </c>
      <c r="J33">
        <f t="shared" si="6"/>
        <v>1.0558537785999174</v>
      </c>
      <c r="K33">
        <f t="shared" si="7"/>
        <v>0.40698745123852875</v>
      </c>
      <c r="L33">
        <f t="shared" si="8"/>
        <v>0.59301254876147147</v>
      </c>
      <c r="M33">
        <f t="shared" si="9"/>
        <v>2.4570782144678858</v>
      </c>
      <c r="N33">
        <f t="shared" si="10"/>
        <v>1.6863049560899459</v>
      </c>
    </row>
    <row r="34" spans="1:14" x14ac:dyDescent="0.25">
      <c r="A34" s="4">
        <f>IF('True_Odds_Calculator_2-way'!A35="","",'True_Odds_Calculator_2-way'!A35)</f>
        <v>2.23</v>
      </c>
      <c r="B34" s="4">
        <f>IF('True_Odds_Calculator_2-way'!B35="","",'True_Odds_Calculator_2-way'!B35)</f>
        <v>1.72</v>
      </c>
      <c r="C34" s="4">
        <f t="shared" si="0"/>
        <v>0.44843049327354262</v>
      </c>
      <c r="D34">
        <f t="shared" si="1"/>
        <v>0.58139534883720934</v>
      </c>
      <c r="E34">
        <f t="shared" si="2"/>
        <v>2.982584211075201E-2</v>
      </c>
      <c r="F34">
        <f t="shared" si="3"/>
        <v>-0.23088956095526114</v>
      </c>
      <c r="G34">
        <v>0</v>
      </c>
      <c r="H34">
        <f t="shared" si="4"/>
        <v>0.26071540306601315</v>
      </c>
      <c r="I34">
        <f t="shared" si="5"/>
        <v>-1.0626278551055641</v>
      </c>
      <c r="J34">
        <f t="shared" si="6"/>
        <v>1.0626278551055641</v>
      </c>
      <c r="K34">
        <f t="shared" si="7"/>
        <v>0.43345731074801436</v>
      </c>
      <c r="L34">
        <f t="shared" si="8"/>
        <v>0.56654268925198559</v>
      </c>
      <c r="M34">
        <f t="shared" si="9"/>
        <v>2.3070322617798436</v>
      </c>
      <c r="N34">
        <f t="shared" si="10"/>
        <v>1.7650920556760061</v>
      </c>
    </row>
    <row r="35" spans="1:14" x14ac:dyDescent="0.25">
      <c r="A35" s="4">
        <f>IF('True_Odds_Calculator_2-way'!A36="","",'True_Odds_Calculator_2-way'!A36)</f>
        <v>2.4</v>
      </c>
      <c r="B35" s="4">
        <f>IF('True_Odds_Calculator_2-way'!B36="","",'True_Odds_Calculator_2-way'!B36)</f>
        <v>1.63</v>
      </c>
      <c r="C35" s="4">
        <f t="shared" si="0"/>
        <v>0.41666666666666669</v>
      </c>
      <c r="D35">
        <f t="shared" si="1"/>
        <v>0.61349693251533743</v>
      </c>
      <c r="E35">
        <f t="shared" si="2"/>
        <v>3.0163599182004175E-2</v>
      </c>
      <c r="F35">
        <f t="shared" si="3"/>
        <v>-0.22546012269938642</v>
      </c>
      <c r="G35">
        <v>0</v>
      </c>
      <c r="H35">
        <f t="shared" si="4"/>
        <v>0.2556237218813906</v>
      </c>
      <c r="I35">
        <f t="shared" si="5"/>
        <v>-1.0647942749999</v>
      </c>
      <c r="J35">
        <f t="shared" si="6"/>
        <v>1.0647942749999</v>
      </c>
      <c r="K35">
        <f t="shared" si="7"/>
        <v>0.40149162409079431</v>
      </c>
      <c r="L35">
        <f t="shared" si="8"/>
        <v>0.59850837590920558</v>
      </c>
      <c r="M35">
        <f t="shared" si="9"/>
        <v>2.4907119849998605</v>
      </c>
      <c r="N35">
        <f t="shared" si="10"/>
        <v>1.670820393249937</v>
      </c>
    </row>
    <row r="36" spans="1:14" x14ac:dyDescent="0.25">
      <c r="A36" s="4">
        <f>IF('True_Odds_Calculator_2-way'!A37="","",'True_Odds_Calculator_2-way'!A37)</f>
        <v>1.67</v>
      </c>
      <c r="B36" s="4">
        <f>IF('True_Odds_Calculator_2-way'!B37="","",'True_Odds_Calculator_2-way'!B37)</f>
        <v>2.3199999999999998</v>
      </c>
      <c r="C36" s="4">
        <f t="shared" si="0"/>
        <v>0.5988023952095809</v>
      </c>
      <c r="D36">
        <f t="shared" si="1"/>
        <v>0.43103448275862072</v>
      </c>
      <c r="E36">
        <f t="shared" si="2"/>
        <v>2.9836877968201669E-2</v>
      </c>
      <c r="F36">
        <f t="shared" si="3"/>
        <v>-0.22826760272558322</v>
      </c>
      <c r="G36">
        <v>0</v>
      </c>
      <c r="H36">
        <f t="shared" si="4"/>
        <v>0.25810448069378489</v>
      </c>
      <c r="I36">
        <f t="shared" si="5"/>
        <v>-1.0633485251477839</v>
      </c>
      <c r="J36">
        <f t="shared" si="6"/>
        <v>1.0633485251477839</v>
      </c>
      <c r="K36">
        <f t="shared" si="7"/>
        <v>0.5839608682450772</v>
      </c>
      <c r="L36">
        <f t="shared" si="8"/>
        <v>0.41603913175492269</v>
      </c>
      <c r="M36">
        <f t="shared" si="9"/>
        <v>1.7124435118490151</v>
      </c>
      <c r="N36">
        <f t="shared" si="10"/>
        <v>2.4036200531950747</v>
      </c>
    </row>
    <row r="37" spans="1:14" x14ac:dyDescent="0.25">
      <c r="A37" s="4">
        <f>IF('True_Odds_Calculator_2-way'!A38="","",'True_Odds_Calculator_2-way'!A38)</f>
        <v>1.56</v>
      </c>
      <c r="B37" s="4">
        <f>IF('True_Odds_Calculator_2-way'!B38="","",'True_Odds_Calculator_2-way'!B38)</f>
        <v>2.5499999999999998</v>
      </c>
      <c r="C37" s="4">
        <f t="shared" si="0"/>
        <v>0.64102564102564097</v>
      </c>
      <c r="D37">
        <f t="shared" si="1"/>
        <v>0.39215686274509809</v>
      </c>
      <c r="E37">
        <f t="shared" si="2"/>
        <v>3.3182503770738947E-2</v>
      </c>
      <c r="F37">
        <f t="shared" si="3"/>
        <v>-0.21820010055304184</v>
      </c>
      <c r="G37">
        <v>0</v>
      </c>
      <c r="H37">
        <f t="shared" si="4"/>
        <v>0.25138260432378079</v>
      </c>
      <c r="I37">
        <f t="shared" si="5"/>
        <v>-1.0733469768527293</v>
      </c>
      <c r="J37">
        <f t="shared" si="6"/>
        <v>1.0733469768527293</v>
      </c>
      <c r="K37">
        <f t="shared" si="7"/>
        <v>0.62458063039578859</v>
      </c>
      <c r="L37">
        <f t="shared" si="8"/>
        <v>0.37541936960421152</v>
      </c>
      <c r="M37">
        <f t="shared" si="9"/>
        <v>1.6010743070375286</v>
      </c>
      <c r="N37">
        <f t="shared" si="10"/>
        <v>2.6636878141217299</v>
      </c>
    </row>
    <row r="38" spans="1:14" x14ac:dyDescent="0.25">
      <c r="A38" s="4">
        <f>IF('True_Odds_Calculator_2-way'!A39="","",'True_Odds_Calculator_2-way'!A39)</f>
        <v>2.19</v>
      </c>
      <c r="B38" s="4">
        <f>IF('True_Odds_Calculator_2-way'!B39="","",'True_Odds_Calculator_2-way'!B39)</f>
        <v>1.74</v>
      </c>
      <c r="C38" s="4">
        <f t="shared" si="0"/>
        <v>0.45662100456621008</v>
      </c>
      <c r="D38">
        <f t="shared" si="1"/>
        <v>0.57471264367816088</v>
      </c>
      <c r="E38">
        <f t="shared" si="2"/>
        <v>3.1333648244370904E-2</v>
      </c>
      <c r="F38">
        <f t="shared" si="3"/>
        <v>-0.23109221644885325</v>
      </c>
      <c r="G38">
        <v>0</v>
      </c>
      <c r="H38">
        <f t="shared" si="4"/>
        <v>0.26242586469322415</v>
      </c>
      <c r="I38">
        <f t="shared" si="5"/>
        <v>-1.0656403571953759</v>
      </c>
      <c r="J38">
        <f t="shared" si="6"/>
        <v>1.0656403571953759</v>
      </c>
      <c r="K38">
        <f t="shared" si="7"/>
        <v>0.4408953301027736</v>
      </c>
      <c r="L38">
        <f t="shared" si="8"/>
        <v>0.5591046698972264</v>
      </c>
      <c r="M38">
        <f t="shared" si="9"/>
        <v>2.2681120250624973</v>
      </c>
      <c r="N38">
        <f t="shared" si="10"/>
        <v>1.7885738643245783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1.73</v>
      </c>
      <c r="C39" s="4">
        <f t="shared" si="0"/>
        <v>0.45454545454545453</v>
      </c>
      <c r="D39">
        <f t="shared" si="1"/>
        <v>0.5780346820809249</v>
      </c>
      <c r="E39">
        <f t="shared" si="2"/>
        <v>3.2580136626379375E-2</v>
      </c>
      <c r="F39">
        <f t="shared" si="3"/>
        <v>-0.23016290068313194</v>
      </c>
      <c r="G39">
        <v>0</v>
      </c>
      <c r="H39">
        <f t="shared" si="4"/>
        <v>0.26274303730951132</v>
      </c>
      <c r="I39">
        <f t="shared" si="5"/>
        <v>-1.0684346079267204</v>
      </c>
      <c r="J39">
        <f t="shared" si="6"/>
        <v>1.0684346079267204</v>
      </c>
      <c r="K39">
        <f t="shared" si="7"/>
        <v>0.43818875860384515</v>
      </c>
      <c r="L39">
        <f t="shared" si="8"/>
        <v>0.5618112413961549</v>
      </c>
      <c r="M39">
        <f t="shared" si="9"/>
        <v>2.2821215295120645</v>
      </c>
      <c r="N39">
        <f t="shared" si="10"/>
        <v>1.7799572637865058</v>
      </c>
    </row>
    <row r="40" spans="1:14" x14ac:dyDescent="0.25">
      <c r="A40" s="4">
        <f>IF('True_Odds_Calculator_2-way'!A41="","",'True_Odds_Calculator_2-way'!A41)</f>
        <v>2.2000000000000002</v>
      </c>
      <c r="B40" s="4">
        <f>IF('True_Odds_Calculator_2-way'!B41="","",'True_Odds_Calculator_2-way'!B41)</f>
        <v>1.73</v>
      </c>
      <c r="C40" s="4">
        <f t="shared" si="0"/>
        <v>0.45454545454545453</v>
      </c>
      <c r="D40">
        <f t="shared" si="1"/>
        <v>0.5780346820809249</v>
      </c>
      <c r="E40">
        <f t="shared" si="2"/>
        <v>3.2580136626379375E-2</v>
      </c>
      <c r="F40">
        <f t="shared" si="3"/>
        <v>-0.23016290068313194</v>
      </c>
      <c r="G40">
        <v>0</v>
      </c>
      <c r="H40">
        <f t="shared" si="4"/>
        <v>0.26274303730951132</v>
      </c>
      <c r="I40">
        <f t="shared" si="5"/>
        <v>-1.0684346079267204</v>
      </c>
      <c r="J40">
        <f t="shared" si="6"/>
        <v>1.0684346079267204</v>
      </c>
      <c r="K40">
        <f t="shared" si="7"/>
        <v>0.43818875860384515</v>
      </c>
      <c r="L40">
        <f t="shared" si="8"/>
        <v>0.5618112413961549</v>
      </c>
      <c r="M40">
        <f t="shared" si="9"/>
        <v>2.2821215295120645</v>
      </c>
      <c r="N40">
        <f t="shared" si="10"/>
        <v>1.7799572637865058</v>
      </c>
    </row>
    <row r="41" spans="1:14" x14ac:dyDescent="0.25">
      <c r="A41" s="4">
        <f>IF('True_Odds_Calculator_2-way'!A42="","",'True_Odds_Calculator_2-way'!A42)</f>
        <v>1.93</v>
      </c>
      <c r="B41" s="4">
        <f>IF('True_Odds_Calculator_2-way'!B42="","",'True_Odds_Calculator_2-way'!B42)</f>
        <v>1.96</v>
      </c>
      <c r="C41" s="4">
        <f t="shared" si="0"/>
        <v>0.5181347150259068</v>
      </c>
      <c r="D41">
        <f t="shared" si="1"/>
        <v>0.51020408163265307</v>
      </c>
      <c r="E41">
        <f t="shared" si="2"/>
        <v>2.8338796658559762E-2</v>
      </c>
      <c r="F41">
        <f t="shared" si="3"/>
        <v>-0.23601564978322942</v>
      </c>
      <c r="G41">
        <v>0</v>
      </c>
      <c r="H41">
        <f t="shared" si="4"/>
        <v>0.26435444644178918</v>
      </c>
      <c r="I41">
        <f t="shared" si="5"/>
        <v>-1.0583343916682539</v>
      </c>
      <c r="J41">
        <f t="shared" si="6"/>
        <v>1.0583343916682539</v>
      </c>
      <c r="K41">
        <f t="shared" si="7"/>
        <v>0.50396850395275605</v>
      </c>
      <c r="L41">
        <f t="shared" si="8"/>
        <v>0.49603149604724417</v>
      </c>
      <c r="M41">
        <f t="shared" si="9"/>
        <v>1.9842509842514759</v>
      </c>
      <c r="N41">
        <f t="shared" si="10"/>
        <v>2.0160010160015238</v>
      </c>
    </row>
    <row r="42" spans="1:14" x14ac:dyDescent="0.25">
      <c r="A42" s="4">
        <f>IF('True_Odds_Calculator_2-way'!A43="","",'True_Odds_Calculator_2-way'!A43)</f>
        <v>1.94</v>
      </c>
      <c r="B42" s="4">
        <f>IF('True_Odds_Calculator_2-way'!B43="","",'True_Odds_Calculator_2-way'!B43)</f>
        <v>1.94</v>
      </c>
      <c r="C42" s="4">
        <f t="shared" si="0"/>
        <v>0.51546391752577325</v>
      </c>
      <c r="D42">
        <f t="shared" si="1"/>
        <v>0.51546391752577325</v>
      </c>
      <c r="E42">
        <f t="shared" si="2"/>
        <v>3.0927835051546504E-2</v>
      </c>
      <c r="F42">
        <f t="shared" si="3"/>
        <v>-0.23477521521947065</v>
      </c>
      <c r="G42">
        <v>0</v>
      </c>
      <c r="H42">
        <f t="shared" si="4"/>
        <v>0.26570305027101715</v>
      </c>
      <c r="I42">
        <f t="shared" si="5"/>
        <v>-1.0638297872340428</v>
      </c>
      <c r="J42">
        <f t="shared" si="6"/>
        <v>1.0638297872340428</v>
      </c>
      <c r="K42">
        <f t="shared" si="7"/>
        <v>0.49999999999999989</v>
      </c>
      <c r="L42">
        <f t="shared" si="8"/>
        <v>0.49999999999999989</v>
      </c>
      <c r="M42">
        <f t="shared" si="9"/>
        <v>2.0000000000000004</v>
      </c>
      <c r="N42">
        <f t="shared" si="10"/>
        <v>2.0000000000000004</v>
      </c>
    </row>
    <row r="43" spans="1:14" x14ac:dyDescent="0.25">
      <c r="A43" s="4">
        <f>IF('True_Odds_Calculator_2-way'!A44="","",'True_Odds_Calculator_2-way'!A44)</f>
        <v>1.8</v>
      </c>
      <c r="B43" s="4">
        <f>IF('True_Odds_Calculator_2-way'!B44="","",'True_Odds_Calculator_2-way'!B44)</f>
        <v>2.09</v>
      </c>
      <c r="C43" s="4">
        <f t="shared" si="0"/>
        <v>0.55555555555555558</v>
      </c>
      <c r="D43">
        <f t="shared" si="1"/>
        <v>0.47846889952153115</v>
      </c>
      <c r="E43">
        <f t="shared" si="2"/>
        <v>3.4024455077086735E-2</v>
      </c>
      <c r="F43">
        <f t="shared" si="3"/>
        <v>-0.23179160021265277</v>
      </c>
      <c r="G43">
        <v>0</v>
      </c>
      <c r="H43">
        <f t="shared" si="4"/>
        <v>0.26581605528973956</v>
      </c>
      <c r="I43">
        <f t="shared" si="5"/>
        <v>-1.0708823421952987</v>
      </c>
      <c r="J43">
        <f t="shared" si="6"/>
        <v>1.0708823421952987</v>
      </c>
      <c r="K43">
        <f t="shared" si="7"/>
        <v>0.53858826760586154</v>
      </c>
      <c r="L43">
        <f t="shared" si="8"/>
        <v>0.46141173239413841</v>
      </c>
      <c r="M43">
        <f t="shared" si="9"/>
        <v>1.8567058737562385</v>
      </c>
      <c r="N43">
        <f t="shared" si="10"/>
        <v>2.1672617529928755</v>
      </c>
    </row>
    <row r="44" spans="1:14" x14ac:dyDescent="0.25">
      <c r="A44" s="4">
        <f>IF('True_Odds_Calculator_2-way'!A45="","",'True_Odds_Calculator_2-way'!A45)</f>
        <v>2.2599999999999998</v>
      </c>
      <c r="B44" s="4">
        <f>IF('True_Odds_Calculator_2-way'!B45="","",'True_Odds_Calculator_2-way'!B45)</f>
        <v>1.69</v>
      </c>
      <c r="C44" s="4">
        <f t="shared" si="0"/>
        <v>0.44247787610619471</v>
      </c>
      <c r="D44">
        <f t="shared" si="1"/>
        <v>0.59171597633136097</v>
      </c>
      <c r="E44">
        <f t="shared" si="2"/>
        <v>3.4193852437555794E-2</v>
      </c>
      <c r="F44">
        <f t="shared" si="3"/>
        <v>-0.22762737602764815</v>
      </c>
      <c r="G44">
        <v>0</v>
      </c>
      <c r="H44">
        <f t="shared" si="4"/>
        <v>0.261821228465204</v>
      </c>
      <c r="I44">
        <f t="shared" si="5"/>
        <v>-1.0724824201463119</v>
      </c>
      <c r="J44">
        <f t="shared" si="6"/>
        <v>1.0724824201463119</v>
      </c>
      <c r="K44">
        <f t="shared" si="7"/>
        <v>0.42529160714947917</v>
      </c>
      <c r="L44">
        <f t="shared" si="8"/>
        <v>0.57470839285052078</v>
      </c>
      <c r="M44">
        <f t="shared" si="9"/>
        <v>2.351327849384353</v>
      </c>
      <c r="N44">
        <f t="shared" si="10"/>
        <v>1.7400128699009547</v>
      </c>
    </row>
    <row r="45" spans="1:14" x14ac:dyDescent="0.25">
      <c r="A45" s="4">
        <f>IF('True_Odds_Calculator_2-way'!A46="","",'True_Odds_Calculator_2-way'!A46)</f>
        <v>2.46</v>
      </c>
      <c r="B45" s="4">
        <f>IF('True_Odds_Calculator_2-way'!B46="","",'True_Odds_Calculator_2-way'!B46)</f>
        <v>1.6</v>
      </c>
      <c r="C45" s="4">
        <f t="shared" si="0"/>
        <v>0.4065040650406504</v>
      </c>
      <c r="D45">
        <f t="shared" si="1"/>
        <v>0.625</v>
      </c>
      <c r="E45">
        <f t="shared" si="2"/>
        <v>3.1504065040650397E-2</v>
      </c>
      <c r="F45">
        <f t="shared" si="3"/>
        <v>-0.22256097560975607</v>
      </c>
      <c r="G45">
        <v>0</v>
      </c>
      <c r="H45">
        <f t="shared" si="4"/>
        <v>0.25406504065040647</v>
      </c>
      <c r="I45">
        <f t="shared" si="5"/>
        <v>-1.0684346079267206</v>
      </c>
      <c r="J45">
        <f t="shared" si="6"/>
        <v>1.0684346079267206</v>
      </c>
      <c r="K45">
        <f t="shared" si="7"/>
        <v>0.39063804249279904</v>
      </c>
      <c r="L45">
        <f t="shared" si="8"/>
        <v>0.60936195750720079</v>
      </c>
      <c r="M45">
        <f t="shared" si="9"/>
        <v>2.5599145275730124</v>
      </c>
      <c r="N45">
        <f t="shared" si="10"/>
        <v>1.6410607647560327</v>
      </c>
    </row>
    <row r="46" spans="1:14" x14ac:dyDescent="0.25">
      <c r="A46" s="4">
        <f>IF('True_Odds_Calculator_2-way'!A47="","",'True_Odds_Calculator_2-way'!A47)</f>
        <v>2.33</v>
      </c>
      <c r="B46" s="4">
        <f>IF('True_Odds_Calculator_2-way'!B47="","",'True_Odds_Calculator_2-way'!B47)</f>
        <v>1.65</v>
      </c>
      <c r="C46" s="4">
        <f t="shared" si="0"/>
        <v>0.42918454935622319</v>
      </c>
      <c r="D46">
        <f t="shared" si="1"/>
        <v>0.60606060606060608</v>
      </c>
      <c r="E46">
        <f t="shared" si="2"/>
        <v>3.5245155416829377E-2</v>
      </c>
      <c r="F46">
        <f t="shared" si="3"/>
        <v>-0.22486669267785131</v>
      </c>
      <c r="G46">
        <v>0</v>
      </c>
      <c r="H46">
        <f t="shared" si="4"/>
        <v>0.26011184809468074</v>
      </c>
      <c r="I46">
        <f t="shared" si="5"/>
        <v>-1.0755175492958089</v>
      </c>
      <c r="J46">
        <f t="shared" si="6"/>
        <v>1.0755175492958089</v>
      </c>
      <c r="K46">
        <f t="shared" si="7"/>
        <v>0.41144841377386249</v>
      </c>
      <c r="L46">
        <f t="shared" si="8"/>
        <v>0.58855158622613757</v>
      </c>
      <c r="M46">
        <f t="shared" si="9"/>
        <v>2.4304383405634256</v>
      </c>
      <c r="N46">
        <f t="shared" si="10"/>
        <v>1.6990864070422753</v>
      </c>
    </row>
    <row r="47" spans="1:14" x14ac:dyDescent="0.25">
      <c r="A47" s="4">
        <f>IF('True_Odds_Calculator_2-way'!A48="","",'True_Odds_Calculator_2-way'!A48)</f>
        <v>1.88</v>
      </c>
      <c r="B47" s="4">
        <f>IF('True_Odds_Calculator_2-way'!B48="","",'True_Odds_Calculator_2-way'!B48)</f>
        <v>2.0099999999999998</v>
      </c>
      <c r="C47" s="4">
        <f t="shared" si="0"/>
        <v>0.53191489361702127</v>
      </c>
      <c r="D47">
        <f t="shared" si="1"/>
        <v>0.49751243781094534</v>
      </c>
      <c r="E47">
        <f t="shared" si="2"/>
        <v>2.9427331427966497E-2</v>
      </c>
      <c r="F47">
        <f t="shared" si="3"/>
        <v>-0.23520694400338749</v>
      </c>
      <c r="G47">
        <v>0</v>
      </c>
      <c r="H47">
        <f t="shared" si="4"/>
        <v>0.26463427543135393</v>
      </c>
      <c r="I47">
        <f t="shared" si="5"/>
        <v>-1.060713208766217</v>
      </c>
      <c r="J47">
        <f t="shared" si="6"/>
        <v>1.060713208766217</v>
      </c>
      <c r="K47">
        <f t="shared" si="7"/>
        <v>0.5172161542198922</v>
      </c>
      <c r="L47">
        <f t="shared" si="8"/>
        <v>0.48278384578010813</v>
      </c>
      <c r="M47">
        <f t="shared" si="9"/>
        <v>1.9334276237142709</v>
      </c>
      <c r="N47">
        <f t="shared" si="10"/>
        <v>2.0713203408538785</v>
      </c>
    </row>
    <row r="48" spans="1:14" x14ac:dyDescent="0.25">
      <c r="A48" s="4">
        <f>IF('True_Odds_Calculator_2-way'!A49="","",'True_Odds_Calculator_2-way'!A49)</f>
        <v>2.2000000000000002</v>
      </c>
      <c r="B48" s="4">
        <f>IF('True_Odds_Calculator_2-way'!B49="","",'True_Odds_Calculator_2-way'!B49)</f>
        <v>1.73</v>
      </c>
      <c r="C48" s="4">
        <f t="shared" si="0"/>
        <v>0.45454545454545453</v>
      </c>
      <c r="D48">
        <f t="shared" si="1"/>
        <v>0.5780346820809249</v>
      </c>
      <c r="E48">
        <f t="shared" si="2"/>
        <v>3.2580136626379375E-2</v>
      </c>
      <c r="F48">
        <f t="shared" si="3"/>
        <v>-0.23016290068313194</v>
      </c>
      <c r="G48">
        <v>0</v>
      </c>
      <c r="H48">
        <f t="shared" si="4"/>
        <v>0.26274303730951132</v>
      </c>
      <c r="I48">
        <f t="shared" si="5"/>
        <v>-1.0684346079267204</v>
      </c>
      <c r="J48">
        <f t="shared" si="6"/>
        <v>1.0684346079267204</v>
      </c>
      <c r="K48">
        <f t="shared" si="7"/>
        <v>0.43818875860384515</v>
      </c>
      <c r="L48">
        <f t="shared" si="8"/>
        <v>0.5618112413961549</v>
      </c>
      <c r="M48">
        <f t="shared" si="9"/>
        <v>2.2821215295120645</v>
      </c>
      <c r="N48">
        <f t="shared" si="10"/>
        <v>1.7799572637865058</v>
      </c>
    </row>
    <row r="49" spans="1:14" x14ac:dyDescent="0.25">
      <c r="A49" s="4">
        <f>IF('True_Odds_Calculator_2-way'!A50="","",'True_Odds_Calculator_2-way'!A50)</f>
        <v>1.89</v>
      </c>
      <c r="B49" s="4">
        <f>IF('True_Odds_Calculator_2-way'!B50="","",'True_Odds_Calculator_2-way'!B50)</f>
        <v>1.94</v>
      </c>
      <c r="C49" s="4">
        <f t="shared" si="0"/>
        <v>0.52910052910052918</v>
      </c>
      <c r="D49">
        <f t="shared" si="1"/>
        <v>0.51546391752577325</v>
      </c>
      <c r="E49">
        <f t="shared" si="2"/>
        <v>4.4564446626302434E-2</v>
      </c>
      <c r="F49">
        <f t="shared" si="3"/>
        <v>-0.22816778486881573</v>
      </c>
      <c r="G49">
        <v>0</v>
      </c>
      <c r="H49">
        <f t="shared" si="4"/>
        <v>0.27273223149511816</v>
      </c>
      <c r="I49">
        <f t="shared" si="5"/>
        <v>-1.093304334427839</v>
      </c>
      <c r="J49">
        <f t="shared" si="6"/>
        <v>1.093304334427839</v>
      </c>
      <c r="K49">
        <f t="shared" si="7"/>
        <v>0.50683187635340188</v>
      </c>
      <c r="L49">
        <f t="shared" si="8"/>
        <v>0.49316812364659818</v>
      </c>
      <c r="M49">
        <f t="shared" si="9"/>
        <v>1.9730408576407765</v>
      </c>
      <c r="N49">
        <f t="shared" si="10"/>
        <v>2.0277060743621682</v>
      </c>
    </row>
    <row r="50" spans="1:14" x14ac:dyDescent="0.25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0.5</v>
      </c>
      <c r="D50">
        <f t="shared" si="1"/>
        <v>0.54054054054054046</v>
      </c>
      <c r="E50">
        <f t="shared" si="2"/>
        <v>4.0540540540540349E-2</v>
      </c>
      <c r="F50">
        <f t="shared" si="3"/>
        <v>-0.22972972972972983</v>
      </c>
      <c r="G50">
        <v>0</v>
      </c>
      <c r="H50">
        <f t="shared" si="4"/>
        <v>0.27027027027027023</v>
      </c>
      <c r="I50">
        <f t="shared" si="5"/>
        <v>-1.0846522890932806</v>
      </c>
      <c r="J50">
        <f t="shared" si="6"/>
        <v>1.0846522890932806</v>
      </c>
      <c r="K50">
        <f t="shared" si="7"/>
        <v>0.47969630486192494</v>
      </c>
      <c r="L50">
        <f t="shared" si="8"/>
        <v>0.52030369513807517</v>
      </c>
      <c r="M50">
        <f t="shared" si="9"/>
        <v>2.0846522890932806</v>
      </c>
      <c r="N50">
        <f t="shared" si="10"/>
        <v>1.9219544457292885</v>
      </c>
    </row>
    <row r="51" spans="1:14" x14ac:dyDescent="0.25">
      <c r="A51" s="4">
        <f>IF('True_Odds_Calculator_2-way'!A52="","",'True_Odds_Calculator_2-way'!A52)</f>
        <v>2.29</v>
      </c>
      <c r="B51" s="4">
        <f>IF('True_Odds_Calculator_2-way'!B52="","",'True_Odds_Calculator_2-way'!B52)</f>
        <v>1.64</v>
      </c>
      <c r="C51" s="4">
        <f t="shared" si="0"/>
        <v>0.4366812227074236</v>
      </c>
      <c r="D51">
        <f t="shared" si="1"/>
        <v>0.6097560975609756</v>
      </c>
      <c r="E51">
        <f t="shared" si="2"/>
        <v>4.6437320268399196E-2</v>
      </c>
      <c r="F51">
        <f t="shared" si="3"/>
        <v>-0.21983171796783463</v>
      </c>
      <c r="G51">
        <v>0</v>
      </c>
      <c r="H51">
        <f t="shared" si="4"/>
        <v>0.26626903823623388</v>
      </c>
      <c r="I51">
        <f t="shared" si="5"/>
        <v>-1.1005636329070299</v>
      </c>
      <c r="J51">
        <f t="shared" si="6"/>
        <v>1.1005636329070299</v>
      </c>
      <c r="K51">
        <f t="shared" si="7"/>
        <v>0.41326974665852889</v>
      </c>
      <c r="L51">
        <f t="shared" si="8"/>
        <v>0.586730253341471</v>
      </c>
      <c r="M51">
        <f t="shared" si="9"/>
        <v>2.4197270864500684</v>
      </c>
      <c r="N51">
        <f t="shared" si="10"/>
        <v>1.7043607250604993</v>
      </c>
    </row>
    <row r="52" spans="1:14" x14ac:dyDescent="0.25">
      <c r="A52" s="4">
        <f>IF('True_Odds_Calculator_2-way'!A53="","",'True_Odds_Calculator_2-way'!A53)</f>
        <v>1.81</v>
      </c>
      <c r="B52" s="4">
        <f>IF('True_Odds_Calculator_2-way'!B53="","",'True_Odds_Calculator_2-way'!B53)</f>
        <v>2.02</v>
      </c>
      <c r="C52" s="4">
        <f t="shared" si="0"/>
        <v>0.5524861878453039</v>
      </c>
      <c r="D52">
        <f t="shared" si="1"/>
        <v>0.49504950495049505</v>
      </c>
      <c r="E52">
        <f t="shared" si="2"/>
        <v>4.7535692795798834E-2</v>
      </c>
      <c r="F52">
        <f t="shared" si="3"/>
        <v>-0.22597232098900499</v>
      </c>
      <c r="G52">
        <v>0</v>
      </c>
      <c r="H52">
        <f t="shared" si="4"/>
        <v>0.27350801378480388</v>
      </c>
      <c r="I52">
        <f t="shared" si="5"/>
        <v>-1.1001639366407492</v>
      </c>
      <c r="J52">
        <f t="shared" si="6"/>
        <v>1.1001639366407492</v>
      </c>
      <c r="K52">
        <f t="shared" si="7"/>
        <v>0.52878359784482387</v>
      </c>
      <c r="L52">
        <f t="shared" si="8"/>
        <v>0.47121640215517624</v>
      </c>
      <c r="M52">
        <f t="shared" si="9"/>
        <v>1.8911327886790064</v>
      </c>
      <c r="N52">
        <f t="shared" si="10"/>
        <v>2.1221672153735645</v>
      </c>
    </row>
    <row r="53" spans="1:14" x14ac:dyDescent="0.25">
      <c r="A53" s="4">
        <f>IF('True_Odds_Calculator_2-way'!A54="","",'True_Odds_Calculator_2-way'!A54)</f>
        <v>2.11</v>
      </c>
      <c r="B53" s="4">
        <f>IF('True_Odds_Calculator_2-way'!B54="","",'True_Odds_Calculator_2-way'!B54)</f>
        <v>1.75</v>
      </c>
      <c r="C53" s="4">
        <f t="shared" si="0"/>
        <v>0.47393364928909953</v>
      </c>
      <c r="D53">
        <f t="shared" si="1"/>
        <v>0.5714285714285714</v>
      </c>
      <c r="E53">
        <f t="shared" si="2"/>
        <v>4.5362220717670931E-2</v>
      </c>
      <c r="F53">
        <f t="shared" si="3"/>
        <v>-0.22545700744752883</v>
      </c>
      <c r="G53">
        <v>0</v>
      </c>
      <c r="H53">
        <f t="shared" si="4"/>
        <v>0.27081922816519971</v>
      </c>
      <c r="I53">
        <f t="shared" si="5"/>
        <v>-1.0959932487023818</v>
      </c>
      <c r="J53">
        <f t="shared" si="6"/>
        <v>1.0959932487023818</v>
      </c>
      <c r="K53">
        <f t="shared" si="7"/>
        <v>0.45115105429092489</v>
      </c>
      <c r="L53">
        <f t="shared" si="8"/>
        <v>0.54884894570907516</v>
      </c>
      <c r="M53">
        <f t="shared" si="9"/>
        <v>2.216552506059644</v>
      </c>
      <c r="N53">
        <f t="shared" si="10"/>
        <v>1.8219949365267862</v>
      </c>
    </row>
    <row r="54" spans="1:14" x14ac:dyDescent="0.25">
      <c r="A54" s="4">
        <f>IF('True_Odds_Calculator_2-way'!A55="","",'True_Odds_Calculator_2-way'!A55)</f>
        <v>2.0099999999999998</v>
      </c>
      <c r="B54" s="4">
        <f>IF('True_Odds_Calculator_2-way'!B55="","",'True_Odds_Calculator_2-way'!B55)</f>
        <v>1.83</v>
      </c>
      <c r="C54" s="4">
        <f t="shared" si="0"/>
        <v>0.49751243781094534</v>
      </c>
      <c r="D54">
        <f t="shared" si="1"/>
        <v>0.54644808743169393</v>
      </c>
      <c r="E54">
        <f t="shared" si="2"/>
        <v>4.3960525242639381E-2</v>
      </c>
      <c r="F54">
        <f t="shared" si="3"/>
        <v>-0.22790419487263125</v>
      </c>
      <c r="G54">
        <v>0</v>
      </c>
      <c r="H54">
        <f t="shared" si="4"/>
        <v>0.27186472011527063</v>
      </c>
      <c r="I54">
        <f t="shared" si="5"/>
        <v>-1.0921952084562025</v>
      </c>
      <c r="J54">
        <f t="shared" si="6"/>
        <v>1.0921952084562025</v>
      </c>
      <c r="K54">
        <f t="shared" si="7"/>
        <v>0.47548468471574579</v>
      </c>
      <c r="L54">
        <f t="shared" si="8"/>
        <v>0.52451531528425399</v>
      </c>
      <c r="M54">
        <f t="shared" si="9"/>
        <v>2.1031171605407648</v>
      </c>
      <c r="N54">
        <f t="shared" si="10"/>
        <v>1.9065220230186481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1.82</v>
      </c>
      <c r="C55" s="4">
        <f t="shared" si="0"/>
        <v>0.49504950495049505</v>
      </c>
      <c r="D55">
        <f t="shared" si="1"/>
        <v>0.54945054945054939</v>
      </c>
      <c r="E55">
        <f t="shared" si="2"/>
        <v>4.450005440104432E-2</v>
      </c>
      <c r="F55">
        <f t="shared" si="3"/>
        <v>-0.22750516809922772</v>
      </c>
      <c r="G55">
        <v>0</v>
      </c>
      <c r="H55">
        <f t="shared" si="4"/>
        <v>0.27200522250027198</v>
      </c>
      <c r="I55">
        <f t="shared" si="5"/>
        <v>-1.0934350421017378</v>
      </c>
      <c r="J55">
        <f t="shared" si="6"/>
        <v>1.0934350421017378</v>
      </c>
      <c r="K55">
        <f t="shared" si="7"/>
        <v>0.4727453460694705</v>
      </c>
      <c r="L55">
        <f t="shared" si="8"/>
        <v>0.52725465393052973</v>
      </c>
      <c r="M55">
        <f t="shared" si="9"/>
        <v>2.1153037429437727</v>
      </c>
      <c r="N55">
        <f t="shared" si="10"/>
        <v>1.8966167345234253</v>
      </c>
    </row>
    <row r="56" spans="1:14" x14ac:dyDescent="0.25">
      <c r="A56" s="4">
        <f>IF('True_Odds_Calculator_2-way'!A57="","",'True_Odds_Calculator_2-way'!A57)</f>
        <v>1.75</v>
      </c>
      <c r="B56" s="4">
        <f>IF('True_Odds_Calculator_2-way'!B57="","",'True_Odds_Calculator_2-way'!B57)</f>
        <v>2.1</v>
      </c>
      <c r="C56" s="4">
        <f t="shared" si="0"/>
        <v>0.5714285714285714</v>
      </c>
      <c r="D56">
        <f t="shared" si="1"/>
        <v>0.47619047619047616</v>
      </c>
      <c r="E56">
        <f t="shared" si="2"/>
        <v>4.761904761904745E-2</v>
      </c>
      <c r="F56">
        <f t="shared" si="3"/>
        <v>-0.22448979591836749</v>
      </c>
      <c r="G56">
        <v>0</v>
      </c>
      <c r="H56">
        <f t="shared" si="4"/>
        <v>0.27210884353741494</v>
      </c>
      <c r="I56">
        <f t="shared" si="5"/>
        <v>-1.1009637651263602</v>
      </c>
      <c r="J56">
        <f t="shared" si="6"/>
        <v>1.1009637651263602</v>
      </c>
      <c r="K56">
        <f t="shared" si="7"/>
        <v>0.54772826791643581</v>
      </c>
      <c r="L56">
        <f t="shared" si="8"/>
        <v>0.4522717320835643</v>
      </c>
      <c r="M56">
        <f t="shared" si="9"/>
        <v>1.8257228238447702</v>
      </c>
      <c r="N56">
        <f t="shared" si="10"/>
        <v>2.2110601416389968</v>
      </c>
    </row>
    <row r="57" spans="1:14" x14ac:dyDescent="0.25">
      <c r="A57" s="4">
        <f>IF('True_Odds_Calculator_2-way'!A58="","",'True_Odds_Calculator_2-way'!A58)</f>
        <v>2.02</v>
      </c>
      <c r="B57" s="4">
        <f>IF('True_Odds_Calculator_2-way'!B58="","",'True_Odds_Calculator_2-way'!B58)</f>
        <v>1.83</v>
      </c>
      <c r="C57" s="4">
        <f t="shared" si="0"/>
        <v>0.49504950495049505</v>
      </c>
      <c r="D57">
        <f t="shared" si="1"/>
        <v>0.54644808743169393</v>
      </c>
      <c r="E57">
        <f t="shared" si="2"/>
        <v>4.1497592382188975E-2</v>
      </c>
      <c r="F57">
        <f t="shared" si="3"/>
        <v>-0.22902126278201596</v>
      </c>
      <c r="G57">
        <v>0</v>
      </c>
      <c r="H57">
        <f t="shared" si="4"/>
        <v>0.27051885516420493</v>
      </c>
      <c r="I57">
        <f t="shared" si="5"/>
        <v>-1.0868281233544477</v>
      </c>
      <c r="J57">
        <f t="shared" si="6"/>
        <v>1.0868281233544477</v>
      </c>
      <c r="K57">
        <f t="shared" si="7"/>
        <v>0.47425625911513414</v>
      </c>
      <c r="L57">
        <f t="shared" si="8"/>
        <v>0.52574374088486586</v>
      </c>
      <c r="M57">
        <f t="shared" si="9"/>
        <v>2.1085646858215363</v>
      </c>
      <c r="N57">
        <f t="shared" si="10"/>
        <v>1.9020673423841918</v>
      </c>
    </row>
    <row r="58" spans="1:14" x14ac:dyDescent="0.25">
      <c r="A58" s="4">
        <f>IF('True_Odds_Calculator_2-way'!A59="","",'True_Odds_Calculator_2-way'!A59)</f>
        <v>1.95</v>
      </c>
      <c r="B58" s="4">
        <f>IF('True_Odds_Calculator_2-way'!B59="","",'True_Odds_Calculator_2-way'!B59)</f>
        <v>1.88</v>
      </c>
      <c r="C58" s="4">
        <f t="shared" si="0"/>
        <v>0.51282051282051289</v>
      </c>
      <c r="D58">
        <f t="shared" si="1"/>
        <v>0.53191489361702127</v>
      </c>
      <c r="E58">
        <f t="shared" si="2"/>
        <v>4.4735406437534042E-2</v>
      </c>
      <c r="F58">
        <f t="shared" si="3"/>
        <v>-0.22804146208401543</v>
      </c>
      <c r="G58">
        <v>0</v>
      </c>
      <c r="H58">
        <f t="shared" si="4"/>
        <v>0.27277686852154942</v>
      </c>
      <c r="I58">
        <f t="shared" si="5"/>
        <v>-1.0936965981495175</v>
      </c>
      <c r="J58">
        <f t="shared" si="6"/>
        <v>1.0936965981495175</v>
      </c>
      <c r="K58">
        <f t="shared" si="7"/>
        <v>0.49043365789995519</v>
      </c>
      <c r="L58">
        <f t="shared" si="8"/>
        <v>0.50956634210004492</v>
      </c>
      <c r="M58">
        <f t="shared" si="9"/>
        <v>2.0390117682420414</v>
      </c>
      <c r="N58">
        <f t="shared" si="10"/>
        <v>1.9624530063715757</v>
      </c>
    </row>
    <row r="59" spans="1:14" x14ac:dyDescent="0.25">
      <c r="A59" s="4">
        <f>IF('True_Odds_Calculator_2-way'!A60="","",'True_Odds_Calculator_2-way'!A60)</f>
        <v>2.2200000000000002</v>
      </c>
      <c r="B59" s="4">
        <f>IF('True_Odds_Calculator_2-way'!B60="","",'True_Odds_Calculator_2-way'!B60)</f>
        <v>1.68</v>
      </c>
      <c r="C59" s="4">
        <f t="shared" si="0"/>
        <v>0.4504504504504504</v>
      </c>
      <c r="D59">
        <f t="shared" si="1"/>
        <v>0.59523809523809523</v>
      </c>
      <c r="E59">
        <f t="shared" si="2"/>
        <v>4.5688545688545634E-2</v>
      </c>
      <c r="F59">
        <f t="shared" si="3"/>
        <v>-0.22243672243672252</v>
      </c>
      <c r="G59">
        <v>0</v>
      </c>
      <c r="H59">
        <f t="shared" si="4"/>
        <v>0.2681252681252681</v>
      </c>
      <c r="I59">
        <f t="shared" si="5"/>
        <v>-1.0979071877276467</v>
      </c>
      <c r="J59">
        <f t="shared" si="6"/>
        <v>1.0979071877276467</v>
      </c>
      <c r="K59">
        <f t="shared" si="7"/>
        <v>0.42745148692380741</v>
      </c>
      <c r="L59">
        <f t="shared" si="8"/>
        <v>0.57254851307619281</v>
      </c>
      <c r="M59">
        <f t="shared" si="9"/>
        <v>2.3394467690277296</v>
      </c>
      <c r="N59">
        <f t="shared" si="10"/>
        <v>1.7465768876547993</v>
      </c>
    </row>
    <row r="60" spans="1:14" x14ac:dyDescent="0.25">
      <c r="A60" s="4">
        <f>IF('True_Odds_Calculator_2-way'!A61="","",'True_Odds_Calculator_2-way'!A61)</f>
        <v>2.06</v>
      </c>
      <c r="B60" s="4">
        <f>IF('True_Odds_Calculator_2-way'!B61="","",'True_Odds_Calculator_2-way'!B61)</f>
        <v>1.78</v>
      </c>
      <c r="C60" s="4">
        <f t="shared" si="0"/>
        <v>0.4854368932038835</v>
      </c>
      <c r="D60">
        <f t="shared" si="1"/>
        <v>0.5617977528089888</v>
      </c>
      <c r="E60">
        <f t="shared" si="2"/>
        <v>4.7234646012872306E-2</v>
      </c>
      <c r="F60">
        <f t="shared" si="3"/>
        <v>-0.22548270971964657</v>
      </c>
      <c r="G60">
        <v>0</v>
      </c>
      <c r="H60">
        <f t="shared" si="4"/>
        <v>0.27271735573251882</v>
      </c>
      <c r="I60">
        <f t="shared" si="5"/>
        <v>-1.0997646755364592</v>
      </c>
      <c r="J60">
        <f t="shared" si="6"/>
        <v>1.0997646755364592</v>
      </c>
      <c r="K60">
        <f t="shared" si="7"/>
        <v>0.46173369190551583</v>
      </c>
      <c r="L60">
        <f t="shared" si="8"/>
        <v>0.53826630809448417</v>
      </c>
      <c r="M60">
        <f t="shared" si="9"/>
        <v>2.1657505560686463</v>
      </c>
      <c r="N60">
        <f t="shared" si="10"/>
        <v>1.8578164469184384</v>
      </c>
    </row>
    <row r="61" spans="1:14" x14ac:dyDescent="0.25">
      <c r="A61" s="4">
        <f>IF('True_Odds_Calculator_2-way'!A62="","",'True_Odds_Calculator_2-way'!A62)</f>
        <v>2.2000000000000002</v>
      </c>
      <c r="B61" s="4">
        <f>IF('True_Odds_Calculator_2-way'!B62="","",'True_Odds_Calculator_2-way'!B62)</f>
        <v>1.68</v>
      </c>
      <c r="C61" s="4">
        <f t="shared" si="0"/>
        <v>0.45454545454545453</v>
      </c>
      <c r="D61">
        <f t="shared" si="1"/>
        <v>0.59523809523809523</v>
      </c>
      <c r="E61">
        <f t="shared" si="2"/>
        <v>4.9783549783549708E-2</v>
      </c>
      <c r="F61">
        <f t="shared" si="3"/>
        <v>-0.22077922077922085</v>
      </c>
      <c r="G61">
        <v>0</v>
      </c>
      <c r="H61">
        <f t="shared" si="4"/>
        <v>0.27056277056277056</v>
      </c>
      <c r="I61">
        <f t="shared" si="5"/>
        <v>-1.1070186069251189</v>
      </c>
      <c r="J61">
        <f t="shared" si="6"/>
        <v>1.1070186069251189</v>
      </c>
      <c r="K61">
        <f t="shared" si="7"/>
        <v>0.42947535240557161</v>
      </c>
      <c r="L61">
        <f t="shared" si="8"/>
        <v>0.57052464759442856</v>
      </c>
      <c r="M61">
        <f t="shared" si="9"/>
        <v>2.3284223283101424</v>
      </c>
      <c r="N61">
        <f t="shared" si="10"/>
        <v>1.7527726527090808</v>
      </c>
    </row>
    <row r="62" spans="1:14" x14ac:dyDescent="0.25">
      <c r="A62" s="4">
        <f>IF('True_Odds_Calculator_2-way'!A63="","",'True_Odds_Calculator_2-way'!A63)</f>
        <v>2.1800000000000002</v>
      </c>
      <c r="B62" s="4">
        <f>IF('True_Odds_Calculator_2-way'!B63="","",'True_Odds_Calculator_2-way'!B63)</f>
        <v>1.7</v>
      </c>
      <c r="C62" s="4">
        <f t="shared" si="0"/>
        <v>0.4587155963302752</v>
      </c>
      <c r="D62">
        <f t="shared" si="1"/>
        <v>0.58823529411764708</v>
      </c>
      <c r="E62">
        <f t="shared" si="2"/>
        <v>4.6950890447922333E-2</v>
      </c>
      <c r="F62">
        <f t="shared" si="3"/>
        <v>-0.22288181327576895</v>
      </c>
      <c r="G62">
        <v>0</v>
      </c>
      <c r="H62">
        <f t="shared" si="4"/>
        <v>0.26983270372369128</v>
      </c>
      <c r="I62">
        <f t="shared" si="5"/>
        <v>-1.1002971203391541</v>
      </c>
      <c r="J62">
        <f t="shared" si="6"/>
        <v>1.1002971203391541</v>
      </c>
      <c r="K62">
        <f t="shared" si="7"/>
        <v>0.43509462791696046</v>
      </c>
      <c r="L62">
        <f t="shared" si="8"/>
        <v>0.56490537208303937</v>
      </c>
      <c r="M62">
        <f t="shared" si="9"/>
        <v>2.2983506020002022</v>
      </c>
      <c r="N62">
        <f t="shared" si="10"/>
        <v>1.7702079842374079</v>
      </c>
    </row>
    <row r="63" spans="1:14" x14ac:dyDescent="0.25">
      <c r="A63" s="4">
        <f>IF('True_Odds_Calculator_2-way'!A64="","",'True_Odds_Calculator_2-way'!A64)</f>
        <v>2.23</v>
      </c>
      <c r="B63" s="4">
        <f>IF('True_Odds_Calculator_2-way'!B64="","",'True_Odds_Calculator_2-way'!B64)</f>
        <v>1.67</v>
      </c>
      <c r="C63" s="4">
        <f t="shared" si="0"/>
        <v>0.44843049327354262</v>
      </c>
      <c r="D63">
        <f t="shared" si="1"/>
        <v>0.5988023952095809</v>
      </c>
      <c r="E63">
        <f t="shared" si="2"/>
        <v>4.7232888483123459E-2</v>
      </c>
      <c r="F63">
        <f t="shared" si="3"/>
        <v>-0.22128836497408777</v>
      </c>
      <c r="G63">
        <v>0</v>
      </c>
      <c r="H63">
        <f t="shared" si="4"/>
        <v>0.26852125345721117</v>
      </c>
      <c r="I63">
        <f t="shared" si="5"/>
        <v>-1.1015647826027291</v>
      </c>
      <c r="J63">
        <f t="shared" si="6"/>
        <v>1.1015647826027291</v>
      </c>
      <c r="K63">
        <f t="shared" si="7"/>
        <v>0.42464203096948078</v>
      </c>
      <c r="L63">
        <f t="shared" si="8"/>
        <v>0.57535796903051928</v>
      </c>
      <c r="M63">
        <f t="shared" si="9"/>
        <v>2.3549246826013568</v>
      </c>
      <c r="N63">
        <f t="shared" si="10"/>
        <v>1.7380484043438287</v>
      </c>
    </row>
    <row r="64" spans="1:14" x14ac:dyDescent="0.25">
      <c r="A64" s="4">
        <f>IF('True_Odds_Calculator_2-way'!A65="","",'True_Odds_Calculator_2-way'!A65)</f>
        <v>2.12</v>
      </c>
      <c r="B64" s="4">
        <f>IF('True_Odds_Calculator_2-way'!B65="","",'True_Odds_Calculator_2-way'!B65)</f>
        <v>1.74</v>
      </c>
      <c r="C64" s="4">
        <f t="shared" si="0"/>
        <v>0.47169811320754712</v>
      </c>
      <c r="D64">
        <f t="shared" si="1"/>
        <v>0.57471264367816088</v>
      </c>
      <c r="E64">
        <f t="shared" si="2"/>
        <v>4.6410756885707949E-2</v>
      </c>
      <c r="F64">
        <f t="shared" si="3"/>
        <v>-0.22468011277380184</v>
      </c>
      <c r="G64">
        <v>0</v>
      </c>
      <c r="H64">
        <f t="shared" si="4"/>
        <v>0.27109086965950985</v>
      </c>
      <c r="I64">
        <f t="shared" si="5"/>
        <v>-1.0984369379093668</v>
      </c>
      <c r="J64">
        <f t="shared" si="6"/>
        <v>1.0984369379093668</v>
      </c>
      <c r="K64">
        <f t="shared" si="7"/>
        <v>0.44838035299811413</v>
      </c>
      <c r="L64">
        <f t="shared" si="8"/>
        <v>0.55161964700188582</v>
      </c>
      <c r="M64">
        <f t="shared" si="9"/>
        <v>2.2302493704584911</v>
      </c>
      <c r="N64">
        <f t="shared" si="10"/>
        <v>1.8128433340529317</v>
      </c>
    </row>
    <row r="65" spans="1:14" x14ac:dyDescent="0.25">
      <c r="A65" s="4">
        <f>IF('True_Odds_Calculator_2-way'!A66="","",'True_Odds_Calculator_2-way'!A66)</f>
        <v>1.98</v>
      </c>
      <c r="B65" s="4">
        <f>IF('True_Odds_Calculator_2-way'!B66="","",'True_Odds_Calculator_2-way'!B66)</f>
        <v>1.86</v>
      </c>
      <c r="C65" s="4">
        <f t="shared" si="0"/>
        <v>0.50505050505050508</v>
      </c>
      <c r="D65">
        <f t="shared" si="1"/>
        <v>0.5376344086021505</v>
      </c>
      <c r="E65">
        <f t="shared" si="2"/>
        <v>4.2684913652655698E-2</v>
      </c>
      <c r="F65">
        <f t="shared" si="3"/>
        <v>-0.22884761594438996</v>
      </c>
      <c r="G65">
        <v>0</v>
      </c>
      <c r="H65">
        <f t="shared" si="4"/>
        <v>0.27153252959704571</v>
      </c>
      <c r="I65">
        <f t="shared" si="5"/>
        <v>-1.0892755023757481</v>
      </c>
      <c r="J65">
        <f t="shared" si="6"/>
        <v>1.0892755023757481</v>
      </c>
      <c r="K65">
        <f t="shared" si="7"/>
        <v>0.48367827835233401</v>
      </c>
      <c r="L65">
        <f t="shared" si="8"/>
        <v>0.51632172164766577</v>
      </c>
      <c r="M65">
        <f t="shared" si="9"/>
        <v>2.0674899923282331</v>
      </c>
      <c r="N65">
        <f t="shared" si="10"/>
        <v>1.9367769320431434</v>
      </c>
    </row>
    <row r="66" spans="1:14" x14ac:dyDescent="0.25">
      <c r="A66" s="4">
        <f>IF('True_Odds_Calculator_2-way'!A67="","",'True_Odds_Calculator_2-way'!A67)</f>
        <v>2.3199999999999998</v>
      </c>
      <c r="B66" s="4">
        <f>IF('True_Odds_Calculator_2-way'!B67="","",'True_Odds_Calculator_2-way'!B67)</f>
        <v>1.63</v>
      </c>
      <c r="C66" s="4">
        <f t="shared" si="0"/>
        <v>0.43103448275862072</v>
      </c>
      <c r="D66">
        <f t="shared" si="1"/>
        <v>0.61349693251533743</v>
      </c>
      <c r="E66">
        <f t="shared" si="2"/>
        <v>4.4531415273958208E-2</v>
      </c>
      <c r="F66">
        <f t="shared" si="3"/>
        <v>-0.21990691770679072</v>
      </c>
      <c r="G66">
        <v>0</v>
      </c>
      <c r="H66">
        <f t="shared" si="4"/>
        <v>0.26443833298074892</v>
      </c>
      <c r="I66">
        <f t="shared" si="5"/>
        <v>-1.0965861582662817</v>
      </c>
      <c r="J66">
        <f t="shared" si="6"/>
        <v>1.0965861582662817</v>
      </c>
      <c r="K66">
        <f t="shared" si="7"/>
        <v>0.40858123074527514</v>
      </c>
      <c r="L66">
        <f t="shared" si="8"/>
        <v>0.59141876925472492</v>
      </c>
      <c r="M66">
        <f t="shared" si="9"/>
        <v>2.4474937289114918</v>
      </c>
      <c r="N66">
        <f t="shared" si="10"/>
        <v>1.6908492797077574</v>
      </c>
    </row>
    <row r="67" spans="1:14" x14ac:dyDescent="0.25">
      <c r="A67" s="4">
        <f>IF('True_Odds_Calculator_2-way'!A68="","",'True_Odds_Calculator_2-way'!A68)</f>
        <v>2.29</v>
      </c>
      <c r="B67" s="4">
        <f>IF('True_Odds_Calculator_2-way'!B68="","",'True_Odds_Calculator_2-way'!B68)</f>
        <v>1.64</v>
      </c>
      <c r="C67" s="4">
        <f t="shared" ref="C67:C130" si="11">1/A67</f>
        <v>0.4366812227074236</v>
      </c>
      <c r="D67">
        <f t="shared" ref="D67:D130" si="12">1/B67</f>
        <v>0.6097560975609756</v>
      </c>
      <c r="E67">
        <f t="shared" ref="E67:E130" si="13">C67+D67-1</f>
        <v>4.6437320268399196E-2</v>
      </c>
      <c r="F67">
        <f t="shared" ref="F67:F130" si="14">C67+D67-(C67*D67)-1</f>
        <v>-0.21983171796783463</v>
      </c>
      <c r="G67">
        <v>0</v>
      </c>
      <c r="H67">
        <f t="shared" ref="H67:H130" si="15">C67*D67</f>
        <v>0.26626903823623388</v>
      </c>
      <c r="I67">
        <f t="shared" ref="I67:I130" si="16">((-4*F67*H67)^0.5)/(2*F67)</f>
        <v>-1.1005636329070299</v>
      </c>
      <c r="J67">
        <f t="shared" ref="J67:J130" si="17">(-((-4*F67*H67)^0.5))/(2*F67)</f>
        <v>1.1005636329070299</v>
      </c>
      <c r="K67">
        <f t="shared" ref="K67:K130" si="18">IF(A67="","",(C67/($J67+C67-($J67*C67))))</f>
        <v>0.41326974665852889</v>
      </c>
      <c r="L67">
        <f t="shared" ref="L67:L130" si="19">IF(B67="","",(D67/($J67+D67-($J67*D67))))</f>
        <v>0.586730253341471</v>
      </c>
      <c r="M67">
        <f t="shared" ref="M67:M130" si="20">IF(A67="","",1/K67)</f>
        <v>2.4197270864500684</v>
      </c>
      <c r="N67">
        <f t="shared" ref="N67:N130" si="21">IF(B67="","",1/L67)</f>
        <v>1.7043607250604993</v>
      </c>
    </row>
    <row r="68" spans="1:14" x14ac:dyDescent="0.25">
      <c r="A68" s="4">
        <f>IF('True_Odds_Calculator_2-way'!A69="","",'True_Odds_Calculator_2-way'!A69)</f>
        <v>2.29</v>
      </c>
      <c r="B68" s="4">
        <f>IF('True_Odds_Calculator_2-way'!B69="","",'True_Odds_Calculator_2-way'!B69)</f>
        <v>1.64</v>
      </c>
      <c r="C68" s="4">
        <f t="shared" si="11"/>
        <v>0.4366812227074236</v>
      </c>
      <c r="D68">
        <f t="shared" si="12"/>
        <v>0.6097560975609756</v>
      </c>
      <c r="E68">
        <f t="shared" si="13"/>
        <v>4.6437320268399196E-2</v>
      </c>
      <c r="F68">
        <f t="shared" si="14"/>
        <v>-0.21983171796783463</v>
      </c>
      <c r="G68">
        <v>0</v>
      </c>
      <c r="H68">
        <f t="shared" si="15"/>
        <v>0.26626903823623388</v>
      </c>
      <c r="I68">
        <f t="shared" si="16"/>
        <v>-1.1005636329070299</v>
      </c>
      <c r="J68">
        <f t="shared" si="17"/>
        <v>1.1005636329070299</v>
      </c>
      <c r="K68">
        <f t="shared" si="18"/>
        <v>0.41326974665852889</v>
      </c>
      <c r="L68">
        <f t="shared" si="19"/>
        <v>0.586730253341471</v>
      </c>
      <c r="M68">
        <f t="shared" si="20"/>
        <v>2.4197270864500684</v>
      </c>
      <c r="N68">
        <f t="shared" si="21"/>
        <v>1.7043607250604993</v>
      </c>
    </row>
    <row r="69" spans="1:14" x14ac:dyDescent="0.25">
      <c r="A69" s="4">
        <f>IF('True_Odds_Calculator_2-way'!A70="","",'True_Odds_Calculator_2-way'!A70)</f>
        <v>2.16</v>
      </c>
      <c r="B69" s="4">
        <f>IF('True_Odds_Calculator_2-way'!B70="","",'True_Odds_Calculator_2-way'!B70)</f>
        <v>1.71</v>
      </c>
      <c r="C69" s="4">
        <f t="shared" si="11"/>
        <v>0.46296296296296291</v>
      </c>
      <c r="D69">
        <f t="shared" si="12"/>
        <v>0.58479532163742687</v>
      </c>
      <c r="E69">
        <f t="shared" si="13"/>
        <v>4.7758284600389889E-2</v>
      </c>
      <c r="F69">
        <f t="shared" si="14"/>
        <v>-0.22298029023175214</v>
      </c>
      <c r="G69">
        <v>0</v>
      </c>
      <c r="H69">
        <f t="shared" si="15"/>
        <v>0.27073857483214203</v>
      </c>
      <c r="I69">
        <f t="shared" si="16"/>
        <v>-1.1018991068031498</v>
      </c>
      <c r="J69">
        <f t="shared" si="17"/>
        <v>1.1018991068031498</v>
      </c>
      <c r="K69">
        <f t="shared" si="18"/>
        <v>0.43894245414016486</v>
      </c>
      <c r="L69">
        <f t="shared" si="19"/>
        <v>0.56105754585983503</v>
      </c>
      <c r="M69">
        <f t="shared" si="20"/>
        <v>2.2782029638916539</v>
      </c>
      <c r="N69">
        <f t="shared" si="21"/>
        <v>1.7823483658302366</v>
      </c>
    </row>
    <row r="70" spans="1:14" x14ac:dyDescent="0.25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1.83</v>
      </c>
      <c r="C70" s="4">
        <f t="shared" si="11"/>
        <v>0.49751243781094534</v>
      </c>
      <c r="D70">
        <f t="shared" si="12"/>
        <v>0.54644808743169393</v>
      </c>
      <c r="E70">
        <f t="shared" si="13"/>
        <v>4.3960525242639381E-2</v>
      </c>
      <c r="F70">
        <f t="shared" si="14"/>
        <v>-0.22790419487263125</v>
      </c>
      <c r="G70">
        <v>0</v>
      </c>
      <c r="H70">
        <f t="shared" si="15"/>
        <v>0.27186472011527063</v>
      </c>
      <c r="I70">
        <f t="shared" si="16"/>
        <v>-1.0921952084562025</v>
      </c>
      <c r="J70">
        <f t="shared" si="17"/>
        <v>1.0921952084562025</v>
      </c>
      <c r="K70">
        <f t="shared" si="18"/>
        <v>0.47548468471574579</v>
      </c>
      <c r="L70">
        <f t="shared" si="19"/>
        <v>0.52451531528425399</v>
      </c>
      <c r="M70">
        <f t="shared" si="20"/>
        <v>2.1031171605407648</v>
      </c>
      <c r="N70">
        <f t="shared" si="21"/>
        <v>1.9065220230186481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1.78</v>
      </c>
      <c r="C71" s="4">
        <f t="shared" si="11"/>
        <v>0.4854368932038835</v>
      </c>
      <c r="D71">
        <f t="shared" si="12"/>
        <v>0.5617977528089888</v>
      </c>
      <c r="E71">
        <f t="shared" si="13"/>
        <v>4.7234646012872306E-2</v>
      </c>
      <c r="F71">
        <f t="shared" si="14"/>
        <v>-0.22548270971964657</v>
      </c>
      <c r="G71">
        <v>0</v>
      </c>
      <c r="H71">
        <f t="shared" si="15"/>
        <v>0.27271735573251882</v>
      </c>
      <c r="I71">
        <f t="shared" si="16"/>
        <v>-1.0997646755364592</v>
      </c>
      <c r="J71">
        <f t="shared" si="17"/>
        <v>1.0997646755364592</v>
      </c>
      <c r="K71">
        <f t="shared" si="18"/>
        <v>0.46173369190551583</v>
      </c>
      <c r="L71">
        <f t="shared" si="19"/>
        <v>0.53826630809448417</v>
      </c>
      <c r="M71">
        <f t="shared" si="20"/>
        <v>2.1657505560686463</v>
      </c>
      <c r="N71">
        <f t="shared" si="21"/>
        <v>1.8578164469184384</v>
      </c>
    </row>
    <row r="72" spans="1:14" x14ac:dyDescent="0.25">
      <c r="A72" s="4">
        <f>IF('True_Odds_Calculator_2-way'!A73="","",'True_Odds_Calculator_2-way'!A73)</f>
        <v>2.34</v>
      </c>
      <c r="B72" s="4">
        <f>IF('True_Odds_Calculator_2-way'!B73="","",'True_Odds_Calculator_2-way'!B73)</f>
        <v>1.61</v>
      </c>
      <c r="C72" s="4">
        <f t="shared" si="11"/>
        <v>0.42735042735042739</v>
      </c>
      <c r="D72">
        <f t="shared" si="12"/>
        <v>0.6211180124223602</v>
      </c>
      <c r="E72">
        <f t="shared" si="13"/>
        <v>4.8468439772787697E-2</v>
      </c>
      <c r="F72">
        <f t="shared" si="14"/>
        <v>-0.21696660827095604</v>
      </c>
      <c r="G72">
        <v>0</v>
      </c>
      <c r="H72">
        <f t="shared" si="15"/>
        <v>0.26543504804374368</v>
      </c>
      <c r="I72">
        <f t="shared" si="16"/>
        <v>-1.1060701788398051</v>
      </c>
      <c r="J72">
        <f t="shared" si="17"/>
        <v>1.1060701788398051</v>
      </c>
      <c r="K72">
        <f t="shared" si="18"/>
        <v>0.40287912901870748</v>
      </c>
      <c r="L72">
        <f t="shared" si="19"/>
        <v>0.59712087098129241</v>
      </c>
      <c r="M72">
        <f t="shared" si="20"/>
        <v>2.4821340396453389</v>
      </c>
      <c r="N72">
        <f t="shared" si="21"/>
        <v>1.6747028090922811</v>
      </c>
    </row>
    <row r="73" spans="1:14" x14ac:dyDescent="0.25">
      <c r="A73" s="4">
        <f>IF('True_Odds_Calculator_2-way'!A74="","",'True_Odds_Calculator_2-way'!A74)</f>
        <v>1.84</v>
      </c>
      <c r="B73" s="4">
        <f>IF('True_Odds_Calculator_2-way'!B74="","",'True_Odds_Calculator_2-way'!B74)</f>
        <v>1.97</v>
      </c>
      <c r="C73" s="4">
        <f t="shared" si="11"/>
        <v>0.54347826086956519</v>
      </c>
      <c r="D73">
        <f t="shared" si="12"/>
        <v>0.50761421319796951</v>
      </c>
      <c r="E73">
        <f t="shared" si="13"/>
        <v>5.1092474067534699E-2</v>
      </c>
      <c r="F73">
        <f t="shared" si="14"/>
        <v>-0.22478481571397047</v>
      </c>
      <c r="G73">
        <v>0</v>
      </c>
      <c r="H73">
        <f t="shared" si="15"/>
        <v>0.27587728978150516</v>
      </c>
      <c r="I73">
        <f t="shared" si="16"/>
        <v>-1.1078334900733191</v>
      </c>
      <c r="J73">
        <f t="shared" si="17"/>
        <v>1.1078334900733191</v>
      </c>
      <c r="K73">
        <f t="shared" si="18"/>
        <v>0.51797901760199527</v>
      </c>
      <c r="L73">
        <f t="shared" si="19"/>
        <v>0.48202098239800484</v>
      </c>
      <c r="M73">
        <f t="shared" si="20"/>
        <v>1.9305801316615878</v>
      </c>
      <c r="N73">
        <f t="shared" si="21"/>
        <v>2.0745984853711197</v>
      </c>
    </row>
    <row r="74" spans="1:14" x14ac:dyDescent="0.25">
      <c r="A74" s="4">
        <f>IF('True_Odds_Calculator_2-way'!A75="","",'True_Odds_Calculator_2-way'!A75)</f>
        <v>2.0499999999999998</v>
      </c>
      <c r="B74" s="4">
        <f>IF('True_Odds_Calculator_2-way'!B75="","",'True_Odds_Calculator_2-way'!B75)</f>
        <v>1.76</v>
      </c>
      <c r="C74" s="4">
        <f t="shared" si="11"/>
        <v>0.48780487804878053</v>
      </c>
      <c r="D74">
        <f t="shared" si="12"/>
        <v>0.56818181818181823</v>
      </c>
      <c r="E74">
        <f t="shared" si="13"/>
        <v>5.598669623059882E-2</v>
      </c>
      <c r="F74">
        <f t="shared" si="14"/>
        <v>-0.22117516629711742</v>
      </c>
      <c r="G74">
        <v>0</v>
      </c>
      <c r="H74">
        <f t="shared" si="15"/>
        <v>0.27716186252771624</v>
      </c>
      <c r="I74">
        <f t="shared" si="16"/>
        <v>-1.1194341570991129</v>
      </c>
      <c r="J74">
        <f t="shared" si="17"/>
        <v>1.1194341570991129</v>
      </c>
      <c r="K74">
        <f t="shared" si="18"/>
        <v>0.45968433574169576</v>
      </c>
      <c r="L74">
        <f t="shared" si="19"/>
        <v>0.54031566425830413</v>
      </c>
      <c r="M74">
        <f t="shared" si="20"/>
        <v>2.1754058649540684</v>
      </c>
      <c r="N74">
        <f t="shared" si="21"/>
        <v>1.8507699593953257</v>
      </c>
    </row>
    <row r="75" spans="1:14" x14ac:dyDescent="0.25">
      <c r="A75" s="4">
        <f>IF('True_Odds_Calculator_2-way'!A76="","",'True_Odds_Calculator_2-way'!A76)</f>
        <v>1.84</v>
      </c>
      <c r="B75" s="4">
        <f>IF('True_Odds_Calculator_2-way'!B76="","",'True_Odds_Calculator_2-way'!B76)</f>
        <v>1.97</v>
      </c>
      <c r="C75" s="4">
        <f t="shared" si="11"/>
        <v>0.54347826086956519</v>
      </c>
      <c r="D75">
        <f t="shared" si="12"/>
        <v>0.50761421319796951</v>
      </c>
      <c r="E75">
        <f t="shared" si="13"/>
        <v>5.1092474067534699E-2</v>
      </c>
      <c r="F75">
        <f t="shared" si="14"/>
        <v>-0.22478481571397047</v>
      </c>
      <c r="G75">
        <v>0</v>
      </c>
      <c r="H75">
        <f t="shared" si="15"/>
        <v>0.27587728978150516</v>
      </c>
      <c r="I75">
        <f t="shared" si="16"/>
        <v>-1.1078334900733191</v>
      </c>
      <c r="J75">
        <f t="shared" si="17"/>
        <v>1.1078334900733191</v>
      </c>
      <c r="K75">
        <f t="shared" si="18"/>
        <v>0.51797901760199527</v>
      </c>
      <c r="L75">
        <f t="shared" si="19"/>
        <v>0.48202098239800484</v>
      </c>
      <c r="M75">
        <f t="shared" si="20"/>
        <v>1.9305801316615878</v>
      </c>
      <c r="N75">
        <f t="shared" si="21"/>
        <v>2.0745984853711197</v>
      </c>
    </row>
    <row r="76" spans="1:14" x14ac:dyDescent="0.25">
      <c r="A76" s="4">
        <f>IF('True_Odds_Calculator_2-way'!A77="","",'True_Odds_Calculator_2-way'!A77)</f>
        <v>1.81</v>
      </c>
      <c r="B76" s="4">
        <f>IF('True_Odds_Calculator_2-way'!B77="","",'True_Odds_Calculator_2-way'!B77)</f>
        <v>2.0099999999999998</v>
      </c>
      <c r="C76" s="4">
        <f t="shared" si="11"/>
        <v>0.5524861878453039</v>
      </c>
      <c r="D76">
        <f t="shared" si="12"/>
        <v>0.49751243781094534</v>
      </c>
      <c r="E76">
        <f t="shared" si="13"/>
        <v>4.999862565624924E-2</v>
      </c>
      <c r="F76">
        <f t="shared" si="14"/>
        <v>-0.22487012451554378</v>
      </c>
      <c r="G76">
        <v>0</v>
      </c>
      <c r="H76">
        <f t="shared" si="15"/>
        <v>0.27486875017179302</v>
      </c>
      <c r="I76">
        <f t="shared" si="16"/>
        <v>-1.1055968780110992</v>
      </c>
      <c r="J76">
        <f t="shared" si="17"/>
        <v>1.1055968780110992</v>
      </c>
      <c r="K76">
        <f t="shared" si="18"/>
        <v>0.52755597049559944</v>
      </c>
      <c r="L76">
        <f t="shared" si="19"/>
        <v>0.47244402950440073</v>
      </c>
      <c r="M76">
        <f t="shared" si="20"/>
        <v>1.89553347118899</v>
      </c>
      <c r="N76">
        <f t="shared" si="21"/>
        <v>2.1166528467912094</v>
      </c>
    </row>
    <row r="77" spans="1:14" x14ac:dyDescent="0.25">
      <c r="A77" s="4">
        <f>IF('True_Odds_Calculator_2-way'!A78="","",'True_Odds_Calculator_2-way'!A78)</f>
        <v>1.79</v>
      </c>
      <c r="B77" s="4">
        <f>IF('True_Odds_Calculator_2-way'!B78="","",'True_Odds_Calculator_2-way'!B78)</f>
        <v>2.0099999999999998</v>
      </c>
      <c r="C77" s="4">
        <f t="shared" si="11"/>
        <v>0.55865921787709494</v>
      </c>
      <c r="D77">
        <f t="shared" si="12"/>
        <v>0.49751243781094534</v>
      </c>
      <c r="E77">
        <f t="shared" si="13"/>
        <v>5.6171655688040278E-2</v>
      </c>
      <c r="F77">
        <f t="shared" si="14"/>
        <v>-0.22176825370354925</v>
      </c>
      <c r="G77">
        <v>0</v>
      </c>
      <c r="H77">
        <f t="shared" si="15"/>
        <v>0.27793990939158958</v>
      </c>
      <c r="I77">
        <f t="shared" si="16"/>
        <v>-1.1195043036766856</v>
      </c>
      <c r="J77">
        <f t="shared" si="17"/>
        <v>1.1195043036766856</v>
      </c>
      <c r="K77">
        <f t="shared" si="18"/>
        <v>0.53067052771078471</v>
      </c>
      <c r="L77">
        <f t="shared" si="19"/>
        <v>0.46932947228921518</v>
      </c>
      <c r="M77">
        <f t="shared" si="20"/>
        <v>1.884408399904582</v>
      </c>
      <c r="N77">
        <f t="shared" si="21"/>
        <v>2.1306993467134521</v>
      </c>
    </row>
    <row r="78" spans="1:14" x14ac:dyDescent="0.25">
      <c r="A78" s="4">
        <f>IF('True_Odds_Calculator_2-way'!A79="","",'True_Odds_Calculator_2-way'!A79)</f>
        <v>2.09</v>
      </c>
      <c r="B78" s="4">
        <f>IF('True_Odds_Calculator_2-way'!B79="","",'True_Odds_Calculator_2-way'!B79)</f>
        <v>1.74</v>
      </c>
      <c r="C78" s="4">
        <f t="shared" si="11"/>
        <v>0.47846889952153115</v>
      </c>
      <c r="D78">
        <f t="shared" si="12"/>
        <v>0.57471264367816088</v>
      </c>
      <c r="E78">
        <f t="shared" si="13"/>
        <v>5.3181543199692038E-2</v>
      </c>
      <c r="F78">
        <f t="shared" si="14"/>
        <v>-0.22180058296210747</v>
      </c>
      <c r="G78">
        <v>0</v>
      </c>
      <c r="H78">
        <f t="shared" si="15"/>
        <v>0.27498212616179951</v>
      </c>
      <c r="I78">
        <f t="shared" si="16"/>
        <v>-1.1134504398372282</v>
      </c>
      <c r="J78">
        <f t="shared" si="17"/>
        <v>1.1134504398372282</v>
      </c>
      <c r="K78">
        <f t="shared" si="18"/>
        <v>0.45174035649345207</v>
      </c>
      <c r="L78">
        <f t="shared" si="19"/>
        <v>0.54825964350654788</v>
      </c>
      <c r="M78">
        <f t="shared" si="20"/>
        <v>2.213660979422579</v>
      </c>
      <c r="N78">
        <f t="shared" si="21"/>
        <v>1.823953325479549</v>
      </c>
    </row>
    <row r="79" spans="1:14" x14ac:dyDescent="0.25">
      <c r="A79" s="4">
        <f>IF('True_Odds_Calculator_2-way'!A80="","",'True_Odds_Calculator_2-way'!A80)</f>
        <v>1.57</v>
      </c>
      <c r="B79" s="4">
        <f>IF('True_Odds_Calculator_2-way'!B80="","",'True_Odds_Calculator_2-way'!B80)</f>
        <v>2.37</v>
      </c>
      <c r="C79" s="4">
        <f t="shared" si="11"/>
        <v>0.63694267515923564</v>
      </c>
      <c r="D79">
        <f t="shared" si="12"/>
        <v>0.42194092827004215</v>
      </c>
      <c r="E79">
        <f t="shared" si="13"/>
        <v>5.8883603429277898E-2</v>
      </c>
      <c r="F79">
        <f t="shared" si="14"/>
        <v>-0.20986858018221388</v>
      </c>
      <c r="G79">
        <v>0</v>
      </c>
      <c r="H79">
        <f t="shared" si="15"/>
        <v>0.26875218361149178</v>
      </c>
      <c r="I79">
        <f t="shared" si="16"/>
        <v>-1.1316243621521513</v>
      </c>
      <c r="J79">
        <f t="shared" si="17"/>
        <v>1.1316243621521513</v>
      </c>
      <c r="K79">
        <f t="shared" si="18"/>
        <v>0.60789316949423133</v>
      </c>
      <c r="L79">
        <f t="shared" si="19"/>
        <v>0.39210683050576867</v>
      </c>
      <c r="M79">
        <f t="shared" si="20"/>
        <v>1.6450258864267262</v>
      </c>
      <c r="N79">
        <f t="shared" si="21"/>
        <v>2.5503253761484475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1.94</v>
      </c>
      <c r="C80" s="4">
        <f t="shared" si="11"/>
        <v>0.5376344086021505</v>
      </c>
      <c r="D80">
        <f t="shared" si="12"/>
        <v>0.51546391752577325</v>
      </c>
      <c r="E80">
        <f t="shared" si="13"/>
        <v>5.3098326127923645E-2</v>
      </c>
      <c r="F80">
        <f t="shared" si="14"/>
        <v>-0.22403281232679317</v>
      </c>
      <c r="G80">
        <v>0</v>
      </c>
      <c r="H80">
        <f t="shared" si="15"/>
        <v>0.27713113845471676</v>
      </c>
      <c r="I80">
        <f t="shared" si="16"/>
        <v>-1.1122101332503223</v>
      </c>
      <c r="J80">
        <f t="shared" si="17"/>
        <v>1.1122101332503223</v>
      </c>
      <c r="K80">
        <f t="shared" si="18"/>
        <v>0.51111660350548893</v>
      </c>
      <c r="L80">
        <f t="shared" si="19"/>
        <v>0.48888339649451129</v>
      </c>
      <c r="M80">
        <f t="shared" si="20"/>
        <v>1.9565007145952771</v>
      </c>
      <c r="N80">
        <f t="shared" si="21"/>
        <v>2.0454775252553028</v>
      </c>
    </row>
    <row r="81" spans="1:14" x14ac:dyDescent="0.25">
      <c r="A81" s="4">
        <f>IF('True_Odds_Calculator_2-way'!A82="","",'True_Odds_Calculator_2-way'!A82)</f>
        <v>1.72</v>
      </c>
      <c r="B81" s="4">
        <f>IF('True_Odds_Calculator_2-way'!B82="","",'True_Odds_Calculator_2-way'!B82)</f>
        <v>2.1</v>
      </c>
      <c r="C81" s="4">
        <f t="shared" si="11"/>
        <v>0.58139534883720934</v>
      </c>
      <c r="D81">
        <f t="shared" si="12"/>
        <v>0.47619047619047616</v>
      </c>
      <c r="E81">
        <f t="shared" si="13"/>
        <v>5.75858250276855E-2</v>
      </c>
      <c r="F81">
        <f t="shared" si="14"/>
        <v>-0.21926910299003322</v>
      </c>
      <c r="G81">
        <v>0</v>
      </c>
      <c r="H81">
        <f t="shared" si="15"/>
        <v>0.27685492801771872</v>
      </c>
      <c r="I81">
        <f t="shared" si="16"/>
        <v>-1.1236664374387368</v>
      </c>
      <c r="J81">
        <f t="shared" si="17"/>
        <v>1.1236664374387368</v>
      </c>
      <c r="K81">
        <f t="shared" si="18"/>
        <v>0.55277942512768541</v>
      </c>
      <c r="L81">
        <f t="shared" si="19"/>
        <v>0.44722057487231454</v>
      </c>
      <c r="M81">
        <f t="shared" si="20"/>
        <v>1.8090398349558905</v>
      </c>
      <c r="N81">
        <f t="shared" si="21"/>
        <v>2.2360330811826108</v>
      </c>
    </row>
    <row r="82" spans="1:14" x14ac:dyDescent="0.25">
      <c r="A82" s="4">
        <f>IF('True_Odds_Calculator_2-way'!A83="","",'True_Odds_Calculator_2-way'!A83)</f>
        <v>1.82</v>
      </c>
      <c r="B82" s="4">
        <f>IF('True_Odds_Calculator_2-way'!B83="","",'True_Odds_Calculator_2-way'!B83)</f>
        <v>1.99</v>
      </c>
      <c r="C82" s="4">
        <f t="shared" si="11"/>
        <v>0.54945054945054939</v>
      </c>
      <c r="D82">
        <f t="shared" si="12"/>
        <v>0.50251256281407031</v>
      </c>
      <c r="E82">
        <f t="shared" si="13"/>
        <v>5.1963112264619582E-2</v>
      </c>
      <c r="F82">
        <f t="shared" si="14"/>
        <v>-0.22414269147937504</v>
      </c>
      <c r="G82">
        <v>0</v>
      </c>
      <c r="H82">
        <f t="shared" si="15"/>
        <v>0.27610580374399463</v>
      </c>
      <c r="I82">
        <f t="shared" si="16"/>
        <v>-1.1098785970200444</v>
      </c>
      <c r="J82">
        <f t="shared" si="17"/>
        <v>1.1098785970200444</v>
      </c>
      <c r="K82">
        <f t="shared" si="18"/>
        <v>0.52353267611251531</v>
      </c>
      <c r="L82">
        <f t="shared" si="19"/>
        <v>0.47646732388748464</v>
      </c>
      <c r="M82">
        <f t="shared" si="20"/>
        <v>1.9101004495564369</v>
      </c>
      <c r="N82">
        <f t="shared" si="21"/>
        <v>2.0987798110498446</v>
      </c>
    </row>
    <row r="83" spans="1:14" x14ac:dyDescent="0.25">
      <c r="A83" s="4">
        <f>IF('True_Odds_Calculator_2-way'!A84="","",'True_Odds_Calculator_2-way'!A84)</f>
        <v>2.0099999999999998</v>
      </c>
      <c r="B83" s="4">
        <f>IF('True_Odds_Calculator_2-way'!B84="","",'True_Odds_Calculator_2-way'!B84)</f>
        <v>1.8</v>
      </c>
      <c r="C83" s="4">
        <f t="shared" si="11"/>
        <v>0.49751243781094534</v>
      </c>
      <c r="D83">
        <f t="shared" si="12"/>
        <v>0.55555555555555558</v>
      </c>
      <c r="E83">
        <f t="shared" si="13"/>
        <v>5.3067993366501032E-2</v>
      </c>
      <c r="F83">
        <f t="shared" si="14"/>
        <v>-0.22332780541735753</v>
      </c>
      <c r="G83">
        <v>0</v>
      </c>
      <c r="H83">
        <f t="shared" si="15"/>
        <v>0.27639579878385856</v>
      </c>
      <c r="I83">
        <f t="shared" si="16"/>
        <v>-1.1124853987249625</v>
      </c>
      <c r="J83">
        <f t="shared" si="17"/>
        <v>1.1124853987249625</v>
      </c>
      <c r="K83">
        <f t="shared" si="18"/>
        <v>0.47089620080842504</v>
      </c>
      <c r="L83">
        <f t="shared" si="19"/>
        <v>0.5291037991915748</v>
      </c>
      <c r="M83">
        <f t="shared" si="20"/>
        <v>2.1236102527122118</v>
      </c>
      <c r="N83">
        <f t="shared" si="21"/>
        <v>1.88998831897997</v>
      </c>
    </row>
    <row r="84" spans="1:14" x14ac:dyDescent="0.25">
      <c r="A84" s="4">
        <f>IF('True_Odds_Calculator_2-way'!A85="","",'True_Odds_Calculator_2-way'!A85)</f>
        <v>2.02</v>
      </c>
      <c r="B84" s="4">
        <f>IF('True_Odds_Calculator_2-way'!B85="","",'True_Odds_Calculator_2-way'!B85)</f>
        <v>1.88</v>
      </c>
      <c r="C84" s="4">
        <f t="shared" si="11"/>
        <v>0.49504950495049505</v>
      </c>
      <c r="D84">
        <f t="shared" si="12"/>
        <v>0.53191489361702127</v>
      </c>
      <c r="E84">
        <f t="shared" si="13"/>
        <v>2.6964398567516312E-2</v>
      </c>
      <c r="F84">
        <f t="shared" si="14"/>
        <v>-0.23635980619338537</v>
      </c>
      <c r="G84">
        <v>0</v>
      </c>
      <c r="H84">
        <f t="shared" si="15"/>
        <v>0.26332420476090163</v>
      </c>
      <c r="I84">
        <f t="shared" si="16"/>
        <v>-1.0555008273018724</v>
      </c>
      <c r="J84">
        <f t="shared" si="17"/>
        <v>1.0555008273018724</v>
      </c>
      <c r="K84">
        <f t="shared" si="18"/>
        <v>0.48155387561543506</v>
      </c>
      <c r="L84">
        <f t="shared" si="19"/>
        <v>0.51844612438456505</v>
      </c>
      <c r="M84">
        <f t="shared" si="20"/>
        <v>2.0766108438479098</v>
      </c>
      <c r="N84">
        <f t="shared" si="21"/>
        <v>1.9288407280256479</v>
      </c>
    </row>
    <row r="85" spans="1:14" x14ac:dyDescent="0.25">
      <c r="A85" s="4">
        <f>IF('True_Odds_Calculator_2-way'!A86="","",'True_Odds_Calculator_2-way'!A86)</f>
        <v>1.36</v>
      </c>
      <c r="B85" s="4">
        <f>IF('True_Odds_Calculator_2-way'!B86="","",'True_Odds_Calculator_2-way'!B86)</f>
        <v>3.27</v>
      </c>
      <c r="C85" s="4">
        <f t="shared" si="11"/>
        <v>0.73529411764705876</v>
      </c>
      <c r="D85">
        <f t="shared" si="12"/>
        <v>0.3058103975535168</v>
      </c>
      <c r="E85">
        <f t="shared" si="13"/>
        <v>4.1104515200575564E-2</v>
      </c>
      <c r="F85">
        <f t="shared" si="14"/>
        <v>-0.18375607123583382</v>
      </c>
      <c r="G85">
        <v>0</v>
      </c>
      <c r="H85">
        <f t="shared" si="15"/>
        <v>0.22486058643640938</v>
      </c>
      <c r="I85">
        <f t="shared" si="16"/>
        <v>-1.1062055193332865</v>
      </c>
      <c r="J85">
        <f t="shared" si="17"/>
        <v>1.1062055193332865</v>
      </c>
      <c r="K85">
        <f t="shared" si="18"/>
        <v>0.71518787937216666</v>
      </c>
      <c r="L85">
        <f t="shared" si="19"/>
        <v>0.2848121206278334</v>
      </c>
      <c r="M85">
        <f t="shared" si="20"/>
        <v>1.3982339869599831</v>
      </c>
      <c r="N85">
        <f t="shared" si="21"/>
        <v>3.5110865288865609</v>
      </c>
    </row>
    <row r="86" spans="1:14" x14ac:dyDescent="0.25">
      <c r="A86" s="4">
        <f>IF('True_Odds_Calculator_2-way'!A87="","",'True_Odds_Calculator_2-way'!A87)</f>
        <v>2.68</v>
      </c>
      <c r="B86" s="4">
        <f>IF('True_Odds_Calculator_2-way'!B87="","",'True_Odds_Calculator_2-way'!B87)</f>
        <v>1.48</v>
      </c>
      <c r="C86" s="4">
        <f t="shared" si="11"/>
        <v>0.37313432835820892</v>
      </c>
      <c r="D86">
        <f t="shared" si="12"/>
        <v>0.67567567567567566</v>
      </c>
      <c r="E86">
        <f t="shared" si="13"/>
        <v>4.881000403388458E-2</v>
      </c>
      <c r="F86">
        <f t="shared" si="14"/>
        <v>-0.20330778539733774</v>
      </c>
      <c r="G86">
        <v>0</v>
      </c>
      <c r="H86">
        <f t="shared" si="15"/>
        <v>0.25211778943122226</v>
      </c>
      <c r="I86">
        <f t="shared" si="16"/>
        <v>-1.1135885079684347</v>
      </c>
      <c r="J86">
        <f t="shared" si="17"/>
        <v>1.1135885079684347</v>
      </c>
      <c r="K86">
        <f t="shared" si="18"/>
        <v>0.34833147735478837</v>
      </c>
      <c r="L86">
        <f t="shared" si="19"/>
        <v>0.65166852264521169</v>
      </c>
      <c r="M86">
        <f t="shared" si="20"/>
        <v>2.87082869338697</v>
      </c>
      <c r="N86">
        <f t="shared" si="21"/>
        <v>1.5345224838248488</v>
      </c>
    </row>
    <row r="87" spans="1:14" x14ac:dyDescent="0.25">
      <c r="A87" s="4">
        <f>IF('True_Odds_Calculator_2-way'!A88="","",'True_Odds_Calculator_2-way'!A88)</f>
        <v>2.94</v>
      </c>
      <c r="B87" s="4">
        <f>IF('True_Odds_Calculator_2-way'!B88="","",'True_Odds_Calculator_2-way'!B88)</f>
        <v>1.4</v>
      </c>
      <c r="C87" s="4">
        <f t="shared" si="11"/>
        <v>0.3401360544217687</v>
      </c>
      <c r="D87">
        <f t="shared" si="12"/>
        <v>0.7142857142857143</v>
      </c>
      <c r="E87">
        <f t="shared" si="13"/>
        <v>5.4421768707483054E-2</v>
      </c>
      <c r="F87">
        <f t="shared" si="14"/>
        <v>-0.18853255587949458</v>
      </c>
      <c r="G87">
        <v>0</v>
      </c>
      <c r="H87">
        <f t="shared" si="15"/>
        <v>0.24295432458697763</v>
      </c>
      <c r="I87">
        <f t="shared" si="16"/>
        <v>-1.1351915229662497</v>
      </c>
      <c r="J87">
        <f t="shared" si="17"/>
        <v>1.1351915229662497</v>
      </c>
      <c r="K87">
        <f t="shared" si="18"/>
        <v>0.31227832585831794</v>
      </c>
      <c r="L87">
        <f t="shared" si="19"/>
        <v>0.68772167414168195</v>
      </c>
      <c r="M87">
        <f t="shared" si="20"/>
        <v>3.2022715545545242</v>
      </c>
      <c r="N87">
        <f t="shared" si="21"/>
        <v>1.4540766091865001</v>
      </c>
    </row>
    <row r="88" spans="1:14" x14ac:dyDescent="0.25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</v>
      </c>
      <c r="C88" s="4">
        <f t="shared" si="11"/>
        <v>0.4587155963302752</v>
      </c>
      <c r="D88">
        <f t="shared" si="12"/>
        <v>0.58823529411764708</v>
      </c>
      <c r="E88">
        <f t="shared" si="13"/>
        <v>4.6950890447922333E-2</v>
      </c>
      <c r="F88">
        <f t="shared" si="14"/>
        <v>-0.22288181327576895</v>
      </c>
      <c r="G88">
        <v>0</v>
      </c>
      <c r="H88">
        <f t="shared" si="15"/>
        <v>0.26983270372369128</v>
      </c>
      <c r="I88">
        <f t="shared" si="16"/>
        <v>-1.1002971203391541</v>
      </c>
      <c r="J88">
        <f t="shared" si="17"/>
        <v>1.1002971203391541</v>
      </c>
      <c r="K88">
        <f t="shared" si="18"/>
        <v>0.43509462791696046</v>
      </c>
      <c r="L88">
        <f t="shared" si="19"/>
        <v>0.56490537208303937</v>
      </c>
      <c r="M88">
        <f t="shared" si="20"/>
        <v>2.2983506020002022</v>
      </c>
      <c r="N88">
        <f t="shared" si="21"/>
        <v>1.7702079842374079</v>
      </c>
    </row>
    <row r="89" spans="1:14" x14ac:dyDescent="0.25">
      <c r="A89" s="4">
        <f>IF('True_Odds_Calculator_2-way'!A90="","",'True_Odds_Calculator_2-way'!A90)</f>
        <v>2.08</v>
      </c>
      <c r="B89" s="4">
        <f>IF('True_Odds_Calculator_2-way'!B90="","",'True_Odds_Calculator_2-way'!B90)</f>
        <v>1.77</v>
      </c>
      <c r="C89" s="4">
        <f t="shared" si="11"/>
        <v>0.48076923076923073</v>
      </c>
      <c r="D89">
        <f t="shared" si="12"/>
        <v>0.56497175141242939</v>
      </c>
      <c r="E89">
        <f t="shared" si="13"/>
        <v>4.5740982181660117E-2</v>
      </c>
      <c r="F89">
        <f t="shared" si="14"/>
        <v>-0.22588005215123863</v>
      </c>
      <c r="G89">
        <v>0</v>
      </c>
      <c r="H89">
        <f t="shared" si="15"/>
        <v>0.27162103433289875</v>
      </c>
      <c r="I89">
        <f t="shared" si="16"/>
        <v>-1.0965861582662815</v>
      </c>
      <c r="J89">
        <f t="shared" si="17"/>
        <v>1.0965861582662815</v>
      </c>
      <c r="K89">
        <f t="shared" si="18"/>
        <v>0.45780983617496723</v>
      </c>
      <c r="L89">
        <f t="shared" si="19"/>
        <v>0.54219016382503293</v>
      </c>
      <c r="M89">
        <f t="shared" si="20"/>
        <v>2.1843130509275839</v>
      </c>
      <c r="N89">
        <f t="shared" si="21"/>
        <v>1.8443713418650365</v>
      </c>
    </row>
    <row r="90" spans="1:14" x14ac:dyDescent="0.25">
      <c r="A90" s="4">
        <f>IF('True_Odds_Calculator_2-way'!A91="","",'True_Odds_Calculator_2-way'!A91)</f>
        <v>2.58</v>
      </c>
      <c r="B90" s="4">
        <f>IF('True_Odds_Calculator_2-way'!B91="","",'True_Odds_Calculator_2-way'!B91)</f>
        <v>1.52</v>
      </c>
      <c r="C90" s="4">
        <f t="shared" si="11"/>
        <v>0.38759689922480617</v>
      </c>
      <c r="D90">
        <f t="shared" si="12"/>
        <v>0.65789473684210531</v>
      </c>
      <c r="E90">
        <f t="shared" si="13"/>
        <v>4.5491636066911534E-2</v>
      </c>
      <c r="F90">
        <f t="shared" si="14"/>
        <v>-0.20950632394940838</v>
      </c>
      <c r="G90">
        <v>0</v>
      </c>
      <c r="H90">
        <f t="shared" si="15"/>
        <v>0.25499796001631986</v>
      </c>
      <c r="I90">
        <f t="shared" si="16"/>
        <v>-1.1032394541017196</v>
      </c>
      <c r="J90">
        <f t="shared" si="17"/>
        <v>1.1032394541017196</v>
      </c>
      <c r="K90">
        <f t="shared" si="18"/>
        <v>0.36454861838676672</v>
      </c>
      <c r="L90">
        <f t="shared" si="19"/>
        <v>0.63545138161323322</v>
      </c>
      <c r="M90">
        <f t="shared" si="20"/>
        <v>2.7431183374807175</v>
      </c>
      <c r="N90">
        <f t="shared" si="21"/>
        <v>1.5736845161328941</v>
      </c>
    </row>
    <row r="91" spans="1:14" x14ac:dyDescent="0.25">
      <c r="A91" s="4">
        <f>IF('True_Odds_Calculator_2-way'!A92="","",'True_Odds_Calculator_2-way'!A92)</f>
        <v>2.39</v>
      </c>
      <c r="B91" s="4">
        <f>IF('True_Odds_Calculator_2-way'!B92="","",'True_Odds_Calculator_2-way'!B92)</f>
        <v>1.59</v>
      </c>
      <c r="C91" s="4">
        <f t="shared" si="11"/>
        <v>0.41841004184100417</v>
      </c>
      <c r="D91">
        <f t="shared" si="12"/>
        <v>0.62893081761006286</v>
      </c>
      <c r="E91">
        <f t="shared" si="13"/>
        <v>4.7340859451066919E-2</v>
      </c>
      <c r="F91">
        <f t="shared" si="14"/>
        <v>-0.21581011026025643</v>
      </c>
      <c r="G91">
        <v>0</v>
      </c>
      <c r="H91">
        <f t="shared" si="15"/>
        <v>0.26315096971132335</v>
      </c>
      <c r="I91">
        <f t="shared" si="16"/>
        <v>-1.1042479306102597</v>
      </c>
      <c r="J91">
        <f t="shared" si="17"/>
        <v>1.1042479306102597</v>
      </c>
      <c r="K91">
        <f t="shared" si="18"/>
        <v>0.394492159866843</v>
      </c>
      <c r="L91">
        <f t="shared" si="19"/>
        <v>0.60550784013315706</v>
      </c>
      <c r="M91">
        <f t="shared" si="20"/>
        <v>2.5349046235482611</v>
      </c>
      <c r="N91">
        <f t="shared" si="21"/>
        <v>1.6515062790600537</v>
      </c>
    </row>
    <row r="92" spans="1:14" x14ac:dyDescent="0.25">
      <c r="A92" s="4">
        <f>IF('True_Odds_Calculator_2-way'!A93="","",'True_Odds_Calculator_2-way'!A93)</f>
        <v>2.38</v>
      </c>
      <c r="B92" s="4">
        <f>IF('True_Odds_Calculator_2-way'!B93="","",'True_Odds_Calculator_2-way'!B93)</f>
        <v>1.6</v>
      </c>
      <c r="C92" s="4">
        <f t="shared" si="11"/>
        <v>0.42016806722689076</v>
      </c>
      <c r="D92">
        <f t="shared" si="12"/>
        <v>0.625</v>
      </c>
      <c r="E92">
        <f t="shared" si="13"/>
        <v>4.5168067226890818E-2</v>
      </c>
      <c r="F92">
        <f t="shared" si="14"/>
        <v>-0.21743697478991586</v>
      </c>
      <c r="G92">
        <v>0</v>
      </c>
      <c r="H92">
        <f t="shared" si="15"/>
        <v>0.26260504201680673</v>
      </c>
      <c r="I92">
        <f t="shared" si="16"/>
        <v>-1.0989674556596452</v>
      </c>
      <c r="J92">
        <f t="shared" si="17"/>
        <v>1.0989674556596452</v>
      </c>
      <c r="K92">
        <f t="shared" si="18"/>
        <v>0.39736545293100772</v>
      </c>
      <c r="L92">
        <f t="shared" si="19"/>
        <v>0.60263454706899222</v>
      </c>
      <c r="M92">
        <f t="shared" si="20"/>
        <v>2.5165750888103107</v>
      </c>
      <c r="N92">
        <f t="shared" si="21"/>
        <v>1.6593804733957871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1.57</v>
      </c>
      <c r="C93" s="4">
        <f t="shared" si="11"/>
        <v>0.4098360655737705</v>
      </c>
      <c r="D93">
        <f t="shared" si="12"/>
        <v>0.63694267515923564</v>
      </c>
      <c r="E93">
        <f t="shared" si="13"/>
        <v>4.6778740733006252E-2</v>
      </c>
      <c r="F93">
        <f t="shared" si="14"/>
        <v>-0.21426333925028707</v>
      </c>
      <c r="G93">
        <v>0</v>
      </c>
      <c r="H93">
        <f t="shared" si="15"/>
        <v>0.26104207998329332</v>
      </c>
      <c r="I93">
        <f t="shared" si="16"/>
        <v>-1.1037769642208701</v>
      </c>
      <c r="J93">
        <f t="shared" si="17"/>
        <v>1.1037769642208701</v>
      </c>
      <c r="K93">
        <f t="shared" si="18"/>
        <v>0.38618406003734473</v>
      </c>
      <c r="L93">
        <f t="shared" si="19"/>
        <v>0.61381593996265527</v>
      </c>
      <c r="M93">
        <f t="shared" si="20"/>
        <v>2.5894388284780527</v>
      </c>
      <c r="N93">
        <f t="shared" si="21"/>
        <v>1.6291528696058957</v>
      </c>
    </row>
    <row r="94" spans="1:14" x14ac:dyDescent="0.25">
      <c r="A94" s="4">
        <f>IF('True_Odds_Calculator_2-way'!A95="","",'True_Odds_Calculator_2-way'!A95)</f>
        <v>2.1800000000000002</v>
      </c>
      <c r="B94" s="4">
        <f>IF('True_Odds_Calculator_2-way'!B95="","",'True_Odds_Calculator_2-way'!B95)</f>
        <v>1.69</v>
      </c>
      <c r="C94" s="4">
        <f t="shared" si="11"/>
        <v>0.4587155963302752</v>
      </c>
      <c r="D94">
        <f t="shared" si="12"/>
        <v>0.59171597633136097</v>
      </c>
      <c r="E94">
        <f t="shared" si="13"/>
        <v>5.0431572661636226E-2</v>
      </c>
      <c r="F94">
        <f t="shared" si="14"/>
        <v>-0.22099777427935496</v>
      </c>
      <c r="G94">
        <v>0</v>
      </c>
      <c r="H94">
        <f t="shared" si="15"/>
        <v>0.27142934694099125</v>
      </c>
      <c r="I94">
        <f t="shared" si="16"/>
        <v>-1.108241607047957</v>
      </c>
      <c r="J94">
        <f t="shared" si="17"/>
        <v>1.108241607047957</v>
      </c>
      <c r="K94">
        <f t="shared" si="18"/>
        <v>0.43332717644580887</v>
      </c>
      <c r="L94">
        <f t="shared" si="19"/>
        <v>0.56667282355419102</v>
      </c>
      <c r="M94">
        <f t="shared" si="20"/>
        <v>2.3077250963165894</v>
      </c>
      <c r="N94">
        <f t="shared" si="21"/>
        <v>1.7646867088630902</v>
      </c>
    </row>
    <row r="95" spans="1:14" x14ac:dyDescent="0.25">
      <c r="A95" s="4">
        <f>IF('True_Odds_Calculator_2-way'!A96="","",'True_Odds_Calculator_2-way'!A96)</f>
        <v>2.66</v>
      </c>
      <c r="B95" s="4">
        <f>IF('True_Odds_Calculator_2-way'!B96="","",'True_Odds_Calculator_2-way'!B96)</f>
        <v>1.47</v>
      </c>
      <c r="C95" s="4">
        <f t="shared" si="11"/>
        <v>0.37593984962406013</v>
      </c>
      <c r="D95">
        <f t="shared" si="12"/>
        <v>0.68027210884353739</v>
      </c>
      <c r="E95">
        <f t="shared" si="13"/>
        <v>5.6211958467597523E-2</v>
      </c>
      <c r="F95">
        <f t="shared" si="14"/>
        <v>-0.19952943583448413</v>
      </c>
      <c r="G95">
        <v>0</v>
      </c>
      <c r="H95">
        <f t="shared" si="15"/>
        <v>0.2557413943020817</v>
      </c>
      <c r="I95">
        <f t="shared" si="16"/>
        <v>-1.1321318983324065</v>
      </c>
      <c r="J95">
        <f t="shared" si="17"/>
        <v>1.1321318983324065</v>
      </c>
      <c r="K95">
        <f t="shared" si="18"/>
        <v>0.3473019387218011</v>
      </c>
      <c r="L95">
        <f t="shared" si="19"/>
        <v>0.65269806127819885</v>
      </c>
      <c r="M95">
        <f t="shared" si="20"/>
        <v>2.8793389512317953</v>
      </c>
      <c r="N95">
        <f t="shared" si="21"/>
        <v>1.5321019922162309</v>
      </c>
    </row>
    <row r="96" spans="1:14" x14ac:dyDescent="0.25">
      <c r="A96" s="4">
        <f>IF('True_Odds_Calculator_2-way'!A97="","",'True_Odds_Calculator_2-way'!A97)</f>
        <v>2.09</v>
      </c>
      <c r="B96" s="4">
        <f>IF('True_Odds_Calculator_2-way'!B97="","",'True_Odds_Calculator_2-way'!B97)</f>
        <v>1.74</v>
      </c>
      <c r="C96" s="4">
        <f t="shared" si="11"/>
        <v>0.47846889952153115</v>
      </c>
      <c r="D96">
        <f t="shared" si="12"/>
        <v>0.57471264367816088</v>
      </c>
      <c r="E96">
        <f t="shared" si="13"/>
        <v>5.3181543199692038E-2</v>
      </c>
      <c r="F96">
        <f t="shared" si="14"/>
        <v>-0.22180058296210747</v>
      </c>
      <c r="G96">
        <v>0</v>
      </c>
      <c r="H96">
        <f t="shared" si="15"/>
        <v>0.27498212616179951</v>
      </c>
      <c r="I96">
        <f t="shared" si="16"/>
        <v>-1.1134504398372282</v>
      </c>
      <c r="J96">
        <f t="shared" si="17"/>
        <v>1.1134504398372282</v>
      </c>
      <c r="K96">
        <f t="shared" si="18"/>
        <v>0.45174035649345207</v>
      </c>
      <c r="L96">
        <f t="shared" si="19"/>
        <v>0.54825964350654788</v>
      </c>
      <c r="M96">
        <f t="shared" si="20"/>
        <v>2.213660979422579</v>
      </c>
      <c r="N96">
        <f t="shared" si="21"/>
        <v>1.823953325479549</v>
      </c>
    </row>
    <row r="97" spans="1:14" x14ac:dyDescent="0.25">
      <c r="A97" s="4">
        <f>IF('True_Odds_Calculator_2-way'!A98="","",'True_Odds_Calculator_2-way'!A98)</f>
        <v>1.94</v>
      </c>
      <c r="B97" s="4">
        <f>IF('True_Odds_Calculator_2-way'!B98="","",'True_Odds_Calculator_2-way'!B98)</f>
        <v>1.96</v>
      </c>
      <c r="C97" s="4">
        <f t="shared" si="11"/>
        <v>0.51546391752577325</v>
      </c>
      <c r="D97">
        <f t="shared" si="12"/>
        <v>0.51020408163265307</v>
      </c>
      <c r="E97">
        <f t="shared" si="13"/>
        <v>2.5667999158426325E-2</v>
      </c>
      <c r="F97">
        <f t="shared" si="14"/>
        <v>-0.23732379549758043</v>
      </c>
      <c r="G97">
        <v>0</v>
      </c>
      <c r="H97">
        <f t="shared" si="15"/>
        <v>0.26299179465600675</v>
      </c>
      <c r="I97">
        <f t="shared" si="16"/>
        <v>-1.052689901333149</v>
      </c>
      <c r="J97">
        <f t="shared" si="17"/>
        <v>1.052689901333149</v>
      </c>
      <c r="K97">
        <f t="shared" si="18"/>
        <v>0.50263165184833114</v>
      </c>
      <c r="L97">
        <f t="shared" si="19"/>
        <v>0.49736834815166897</v>
      </c>
      <c r="M97">
        <f t="shared" si="20"/>
        <v>1.9895285072531594</v>
      </c>
      <c r="N97">
        <f t="shared" si="21"/>
        <v>2.0105823052798226</v>
      </c>
    </row>
    <row r="98" spans="1:14" x14ac:dyDescent="0.25">
      <c r="A98" s="4">
        <f>IF('True_Odds_Calculator_2-way'!A99="","",'True_Odds_Calculator_2-way'!A99)</f>
        <v>1.76</v>
      </c>
      <c r="B98" s="4">
        <f>IF('True_Odds_Calculator_2-way'!B99="","",'True_Odds_Calculator_2-way'!B99)</f>
        <v>2.17</v>
      </c>
      <c r="C98" s="4">
        <f t="shared" si="11"/>
        <v>0.56818181818181823</v>
      </c>
      <c r="D98">
        <f t="shared" si="12"/>
        <v>0.46082949308755761</v>
      </c>
      <c r="E98">
        <f t="shared" si="13"/>
        <v>2.9011311269375728E-2</v>
      </c>
      <c r="F98">
        <f t="shared" si="14"/>
        <v>-0.2328236279849184</v>
      </c>
      <c r="G98">
        <v>0</v>
      </c>
      <c r="H98">
        <f t="shared" si="15"/>
        <v>0.26183493925429413</v>
      </c>
      <c r="I98">
        <f t="shared" si="16"/>
        <v>-1.0604746049596294</v>
      </c>
      <c r="J98">
        <f t="shared" si="17"/>
        <v>1.0604746049596294</v>
      </c>
      <c r="K98">
        <f t="shared" si="18"/>
        <v>0.55372190553633505</v>
      </c>
      <c r="L98">
        <f t="shared" si="19"/>
        <v>0.44627809446366512</v>
      </c>
      <c r="M98">
        <f t="shared" si="20"/>
        <v>1.8059606997693183</v>
      </c>
      <c r="N98">
        <f t="shared" si="21"/>
        <v>2.2407552878027661</v>
      </c>
    </row>
    <row r="99" spans="1:14" x14ac:dyDescent="0.25">
      <c r="A99" s="4">
        <f>IF('True_Odds_Calculator_2-way'!A100="","",'True_Odds_Calculator_2-way'!A100)</f>
        <v>1.63</v>
      </c>
      <c r="B99" s="4">
        <f>IF('True_Odds_Calculator_2-way'!B100="","",'True_Odds_Calculator_2-way'!B100)</f>
        <v>2.41</v>
      </c>
      <c r="C99" s="4">
        <f t="shared" si="11"/>
        <v>0.61349693251533743</v>
      </c>
      <c r="D99">
        <f t="shared" si="12"/>
        <v>0.41493775933609955</v>
      </c>
      <c r="E99">
        <f t="shared" si="13"/>
        <v>2.8434691851436877E-2</v>
      </c>
      <c r="F99">
        <f t="shared" si="14"/>
        <v>-0.22612835068604753</v>
      </c>
      <c r="G99">
        <v>0</v>
      </c>
      <c r="H99">
        <f t="shared" si="15"/>
        <v>0.25456304253748441</v>
      </c>
      <c r="I99">
        <f t="shared" si="16"/>
        <v>-1.0610116901320503</v>
      </c>
      <c r="J99">
        <f t="shared" si="17"/>
        <v>1.0610116901320503</v>
      </c>
      <c r="K99">
        <f t="shared" si="18"/>
        <v>0.59936322519961482</v>
      </c>
      <c r="L99">
        <f t="shared" si="19"/>
        <v>0.40063677480038529</v>
      </c>
      <c r="M99">
        <f t="shared" si="20"/>
        <v>1.6684373647831916</v>
      </c>
      <c r="N99">
        <f t="shared" si="21"/>
        <v>2.4960264830861911</v>
      </c>
    </row>
    <row r="100" spans="1:14" x14ac:dyDescent="0.25">
      <c r="A100" s="4">
        <f>IF('True_Odds_Calculator_2-way'!A101="","",'True_Odds_Calculator_2-way'!A101)</f>
        <v>2.1</v>
      </c>
      <c r="B100" s="4">
        <f>IF('True_Odds_Calculator_2-way'!B101="","",'True_Odds_Calculator_2-way'!B101)</f>
        <v>1.79</v>
      </c>
      <c r="C100" s="4">
        <f t="shared" si="11"/>
        <v>0.47619047619047616</v>
      </c>
      <c r="D100">
        <f t="shared" si="12"/>
        <v>0.55865921787709494</v>
      </c>
      <c r="E100">
        <f t="shared" si="13"/>
        <v>3.4849694067571102E-2</v>
      </c>
      <c r="F100">
        <f t="shared" si="14"/>
        <v>-0.2311785049215217</v>
      </c>
      <c r="G100">
        <v>0</v>
      </c>
      <c r="H100">
        <f t="shared" si="15"/>
        <v>0.2660281989890928</v>
      </c>
      <c r="I100">
        <f t="shared" si="16"/>
        <v>-1.072729223145815</v>
      </c>
      <c r="J100">
        <f t="shared" si="17"/>
        <v>1.072729223145815</v>
      </c>
      <c r="K100">
        <f t="shared" si="18"/>
        <v>0.4587151448829464</v>
      </c>
      <c r="L100">
        <f t="shared" si="19"/>
        <v>0.5412848551170536</v>
      </c>
      <c r="M100">
        <f t="shared" si="20"/>
        <v>2.1800021454603971</v>
      </c>
      <c r="N100">
        <f t="shared" si="21"/>
        <v>1.8474560862851939</v>
      </c>
    </row>
    <row r="101" spans="1:14" x14ac:dyDescent="0.25">
      <c r="A101" s="4">
        <f>IF('True_Odds_Calculator_2-way'!A102="","",'True_Odds_Calculator_2-way'!A102)</f>
        <v>2.34</v>
      </c>
      <c r="B101" s="4">
        <f>IF('True_Odds_Calculator_2-way'!B102="","",'True_Odds_Calculator_2-way'!B102)</f>
        <v>1.65</v>
      </c>
      <c r="C101" s="4">
        <f t="shared" si="11"/>
        <v>0.42735042735042739</v>
      </c>
      <c r="D101">
        <f t="shared" si="12"/>
        <v>0.60606060606060608</v>
      </c>
      <c r="E101">
        <f t="shared" si="13"/>
        <v>3.3411033411033575E-2</v>
      </c>
      <c r="F101">
        <f t="shared" si="14"/>
        <v>-0.22558922558922545</v>
      </c>
      <c r="G101">
        <v>0</v>
      </c>
      <c r="H101">
        <f t="shared" si="15"/>
        <v>0.25900025900025903</v>
      </c>
      <c r="I101">
        <f t="shared" si="16"/>
        <v>-1.0714969088698143</v>
      </c>
      <c r="J101">
        <f t="shared" si="17"/>
        <v>1.0714969088698143</v>
      </c>
      <c r="K101">
        <f t="shared" si="18"/>
        <v>0.41054175018204025</v>
      </c>
      <c r="L101">
        <f t="shared" si="19"/>
        <v>0.58945824981795969</v>
      </c>
      <c r="M101">
        <f t="shared" si="20"/>
        <v>2.4358058578855508</v>
      </c>
      <c r="N101">
        <f t="shared" si="21"/>
        <v>1.6964729907653791</v>
      </c>
    </row>
    <row r="102" spans="1:14" x14ac:dyDescent="0.25">
      <c r="A102" s="4">
        <f>IF('True_Odds_Calculator_2-way'!A103="","",'True_Odds_Calculator_2-way'!A103)</f>
        <v>2.17</v>
      </c>
      <c r="B102" s="4">
        <f>IF('True_Odds_Calculator_2-way'!B103="","",'True_Odds_Calculator_2-way'!B103)</f>
        <v>1.75</v>
      </c>
      <c r="C102" s="4">
        <f t="shared" si="11"/>
        <v>0.46082949308755761</v>
      </c>
      <c r="D102">
        <f t="shared" si="12"/>
        <v>0.5714285714285714</v>
      </c>
      <c r="E102">
        <f t="shared" si="13"/>
        <v>3.2258064516129004E-2</v>
      </c>
      <c r="F102">
        <f t="shared" si="14"/>
        <v>-0.23107307439104674</v>
      </c>
      <c r="G102">
        <v>0</v>
      </c>
      <c r="H102">
        <f t="shared" si="15"/>
        <v>0.26333113890717574</v>
      </c>
      <c r="I102">
        <f t="shared" si="16"/>
        <v>-1.0675210253672476</v>
      </c>
      <c r="J102">
        <f t="shared" si="17"/>
        <v>1.0675210253672476</v>
      </c>
      <c r="K102">
        <f t="shared" si="18"/>
        <v>0.44464214228514221</v>
      </c>
      <c r="L102">
        <f t="shared" si="19"/>
        <v>0.55535785771485779</v>
      </c>
      <c r="M102">
        <f t="shared" si="20"/>
        <v>2.2489995996796797</v>
      </c>
      <c r="N102">
        <f t="shared" si="21"/>
        <v>1.8006407690254356</v>
      </c>
    </row>
    <row r="103" spans="1:14" x14ac:dyDescent="0.25">
      <c r="A103" s="4">
        <f>IF('True_Odds_Calculator_2-way'!A104="","",'True_Odds_Calculator_2-way'!A104)</f>
        <v>2.08</v>
      </c>
      <c r="B103" s="4">
        <f>IF('True_Odds_Calculator_2-way'!B104="","",'True_Odds_Calculator_2-way'!B104)</f>
        <v>1.83</v>
      </c>
      <c r="C103" s="4">
        <f t="shared" si="11"/>
        <v>0.48076923076923073</v>
      </c>
      <c r="D103">
        <f t="shared" si="12"/>
        <v>0.54644808743169393</v>
      </c>
      <c r="E103">
        <f t="shared" si="13"/>
        <v>2.7217318200924545E-2</v>
      </c>
      <c r="F103">
        <f t="shared" si="14"/>
        <v>-0.23549810844892827</v>
      </c>
      <c r="G103">
        <v>0</v>
      </c>
      <c r="H103">
        <f t="shared" si="15"/>
        <v>0.26271542664985281</v>
      </c>
      <c r="I103">
        <f t="shared" si="16"/>
        <v>-1.0562070842074627</v>
      </c>
      <c r="J103">
        <f t="shared" si="17"/>
        <v>1.0562070842074627</v>
      </c>
      <c r="K103">
        <f t="shared" si="18"/>
        <v>0.46713612113428016</v>
      </c>
      <c r="L103">
        <f t="shared" si="19"/>
        <v>0.53286387886572006</v>
      </c>
      <c r="M103">
        <f t="shared" si="20"/>
        <v>2.1407036509440598</v>
      </c>
      <c r="N103">
        <f t="shared" si="21"/>
        <v>1.8766518798921943</v>
      </c>
    </row>
    <row r="104" spans="1:14" x14ac:dyDescent="0.25">
      <c r="A104" s="4">
        <f>IF('True_Odds_Calculator_2-way'!A105="","",'True_Odds_Calculator_2-way'!A105)</f>
        <v>2.0299999999999998</v>
      </c>
      <c r="B104" s="4">
        <f>IF('True_Odds_Calculator_2-way'!B105="","",'True_Odds_Calculator_2-way'!B105)</f>
        <v>1.87</v>
      </c>
      <c r="C104" s="4">
        <f t="shared" si="11"/>
        <v>0.49261083743842371</v>
      </c>
      <c r="D104">
        <f t="shared" si="12"/>
        <v>0.53475935828876997</v>
      </c>
      <c r="E104">
        <f t="shared" si="13"/>
        <v>2.737019572719368E-2</v>
      </c>
      <c r="F104">
        <f t="shared" si="14"/>
        <v>-0.23605805958747139</v>
      </c>
      <c r="G104">
        <v>0</v>
      </c>
      <c r="H104">
        <f t="shared" si="15"/>
        <v>0.26342825531466507</v>
      </c>
      <c r="I104">
        <f t="shared" si="16"/>
        <v>-1.0563838700626149</v>
      </c>
      <c r="J104">
        <f t="shared" si="17"/>
        <v>1.0563838700626149</v>
      </c>
      <c r="K104">
        <f t="shared" si="18"/>
        <v>0.47890991226943308</v>
      </c>
      <c r="L104">
        <f t="shared" si="19"/>
        <v>0.52109008773056686</v>
      </c>
      <c r="M104">
        <f t="shared" si="20"/>
        <v>2.0880753861644932</v>
      </c>
      <c r="N104">
        <f t="shared" si="21"/>
        <v>1.9190539669544755</v>
      </c>
    </row>
    <row r="105" spans="1:14" x14ac:dyDescent="0.25">
      <c r="A105" s="4">
        <f>IF('True_Odds_Calculator_2-way'!A106="","",'True_Odds_Calculator_2-way'!A106)</f>
        <v>2.37</v>
      </c>
      <c r="B105" s="4">
        <f>IF('True_Odds_Calculator_2-way'!B106="","",'True_Odds_Calculator_2-way'!B106)</f>
        <v>1.64</v>
      </c>
      <c r="C105" s="4">
        <f t="shared" si="11"/>
        <v>0.42194092827004215</v>
      </c>
      <c r="D105">
        <f t="shared" si="12"/>
        <v>0.6097560975609756</v>
      </c>
      <c r="E105">
        <f t="shared" si="13"/>
        <v>3.1697025831017633E-2</v>
      </c>
      <c r="F105">
        <f t="shared" si="14"/>
        <v>-0.2255840279921788</v>
      </c>
      <c r="G105">
        <v>0</v>
      </c>
      <c r="H105">
        <f t="shared" si="15"/>
        <v>0.25728105382319644</v>
      </c>
      <c r="I105">
        <f t="shared" si="16"/>
        <v>-1.0679470721459507</v>
      </c>
      <c r="J105">
        <f t="shared" si="17"/>
        <v>1.0679470721459507</v>
      </c>
      <c r="K105">
        <f t="shared" si="18"/>
        <v>0.40599451076379461</v>
      </c>
      <c r="L105">
        <f t="shared" si="19"/>
        <v>0.59400548923620555</v>
      </c>
      <c r="M105">
        <f t="shared" si="20"/>
        <v>2.4630874888399528</v>
      </c>
      <c r="N105">
        <f t="shared" si="21"/>
        <v>1.6834861261734084</v>
      </c>
    </row>
    <row r="106" spans="1:14" x14ac:dyDescent="0.25">
      <c r="A106" s="4">
        <f>IF('True_Odds_Calculator_2-way'!A107="","",'True_Odds_Calculator_2-way'!A107)</f>
        <v>2.02</v>
      </c>
      <c r="B106" s="4">
        <f>IF('True_Odds_Calculator_2-way'!B107="","",'True_Odds_Calculator_2-way'!B107)</f>
        <v>1.88</v>
      </c>
      <c r="C106" s="4">
        <f t="shared" si="11"/>
        <v>0.49504950495049505</v>
      </c>
      <c r="D106">
        <f t="shared" si="12"/>
        <v>0.53191489361702127</v>
      </c>
      <c r="E106">
        <f t="shared" si="13"/>
        <v>2.6964398567516312E-2</v>
      </c>
      <c r="F106">
        <f t="shared" si="14"/>
        <v>-0.23635980619338537</v>
      </c>
      <c r="G106">
        <v>0</v>
      </c>
      <c r="H106">
        <f t="shared" si="15"/>
        <v>0.26332420476090163</v>
      </c>
      <c r="I106">
        <f t="shared" si="16"/>
        <v>-1.0555008273018724</v>
      </c>
      <c r="J106">
        <f t="shared" si="17"/>
        <v>1.0555008273018724</v>
      </c>
      <c r="K106">
        <f t="shared" si="18"/>
        <v>0.48155387561543506</v>
      </c>
      <c r="L106">
        <f t="shared" si="19"/>
        <v>0.51844612438456505</v>
      </c>
      <c r="M106">
        <f t="shared" si="20"/>
        <v>2.0766108438479098</v>
      </c>
      <c r="N106">
        <f t="shared" si="21"/>
        <v>1.9288407280256479</v>
      </c>
    </row>
    <row r="107" spans="1:14" x14ac:dyDescent="0.25">
      <c r="A107" s="4">
        <f>IF('True_Odds_Calculator_2-way'!A108="","",'True_Odds_Calculator_2-way'!A108)</f>
        <v>2.15</v>
      </c>
      <c r="B107" s="4">
        <f>IF('True_Odds_Calculator_2-way'!B108="","",'True_Odds_Calculator_2-way'!B108)</f>
        <v>1.76</v>
      </c>
      <c r="C107" s="4">
        <f t="shared" si="11"/>
        <v>0.46511627906976744</v>
      </c>
      <c r="D107">
        <f t="shared" si="12"/>
        <v>0.56818181818181823</v>
      </c>
      <c r="E107">
        <f t="shared" si="13"/>
        <v>3.3298097251585723E-2</v>
      </c>
      <c r="F107">
        <f t="shared" si="14"/>
        <v>-0.23097251585623668</v>
      </c>
      <c r="G107">
        <v>0</v>
      </c>
      <c r="H107">
        <f t="shared" si="15"/>
        <v>0.26427061310782241</v>
      </c>
      <c r="I107">
        <f t="shared" si="16"/>
        <v>-1.0696563746013956</v>
      </c>
      <c r="J107">
        <f t="shared" si="17"/>
        <v>1.0696563746013956</v>
      </c>
      <c r="K107">
        <f t="shared" si="18"/>
        <v>0.44840941385030625</v>
      </c>
      <c r="L107">
        <f t="shared" si="19"/>
        <v>0.5515905861496937</v>
      </c>
      <c r="M107">
        <f t="shared" si="20"/>
        <v>2.2301048307916052</v>
      </c>
      <c r="N107">
        <f t="shared" si="21"/>
        <v>1.8129388446970602</v>
      </c>
    </row>
    <row r="108" spans="1:14" x14ac:dyDescent="0.25">
      <c r="A108" s="4">
        <f>IF('True_Odds_Calculator_2-way'!A109="","",'True_Odds_Calculator_2-way'!A109)</f>
        <v>1.76</v>
      </c>
      <c r="B108" s="4">
        <f>IF('True_Odds_Calculator_2-way'!B109="","",'True_Odds_Calculator_2-way'!B109)</f>
        <v>2.15</v>
      </c>
      <c r="C108" s="4">
        <f t="shared" si="11"/>
        <v>0.56818181818181823</v>
      </c>
      <c r="D108">
        <f t="shared" si="12"/>
        <v>0.46511627906976744</v>
      </c>
      <c r="E108">
        <f t="shared" si="13"/>
        <v>3.3298097251585723E-2</v>
      </c>
      <c r="F108">
        <f t="shared" si="14"/>
        <v>-0.23097251585623668</v>
      </c>
      <c r="G108">
        <v>0</v>
      </c>
      <c r="H108">
        <f t="shared" si="15"/>
        <v>0.26427061310782241</v>
      </c>
      <c r="I108">
        <f t="shared" si="16"/>
        <v>-1.0696563746013956</v>
      </c>
      <c r="J108">
        <f t="shared" si="17"/>
        <v>1.0696563746013956</v>
      </c>
      <c r="K108">
        <f t="shared" si="18"/>
        <v>0.5515905861496937</v>
      </c>
      <c r="L108">
        <f t="shared" si="19"/>
        <v>0.44840941385030625</v>
      </c>
      <c r="M108">
        <f t="shared" si="20"/>
        <v>1.8129388446970602</v>
      </c>
      <c r="N108">
        <f t="shared" si="21"/>
        <v>2.2301048307916052</v>
      </c>
    </row>
    <row r="109" spans="1:14" x14ac:dyDescent="0.25">
      <c r="A109" s="4">
        <f>IF('True_Odds_Calculator_2-way'!A110="","",'True_Odds_Calculator_2-way'!A110)</f>
        <v>2.0099999999999998</v>
      </c>
      <c r="B109" s="4">
        <f>IF('True_Odds_Calculator_2-way'!B110="","",'True_Odds_Calculator_2-way'!B110)</f>
        <v>1.88</v>
      </c>
      <c r="C109" s="4">
        <f t="shared" si="11"/>
        <v>0.49751243781094534</v>
      </c>
      <c r="D109">
        <f t="shared" si="12"/>
        <v>0.53191489361702127</v>
      </c>
      <c r="E109">
        <f t="shared" si="13"/>
        <v>2.9427331427966497E-2</v>
      </c>
      <c r="F109">
        <f t="shared" si="14"/>
        <v>-0.23520694400338749</v>
      </c>
      <c r="G109">
        <v>0</v>
      </c>
      <c r="H109">
        <f t="shared" si="15"/>
        <v>0.26463427543135393</v>
      </c>
      <c r="I109">
        <f t="shared" si="16"/>
        <v>-1.060713208766217</v>
      </c>
      <c r="J109">
        <f t="shared" si="17"/>
        <v>1.060713208766217</v>
      </c>
      <c r="K109">
        <f t="shared" si="18"/>
        <v>0.48278384578010813</v>
      </c>
      <c r="L109">
        <f t="shared" si="19"/>
        <v>0.5172161542198922</v>
      </c>
      <c r="M109">
        <f t="shared" si="20"/>
        <v>2.0713203408538785</v>
      </c>
      <c r="N109">
        <f t="shared" si="21"/>
        <v>1.9334276237142709</v>
      </c>
    </row>
    <row r="110" spans="1:14" x14ac:dyDescent="0.25">
      <c r="A110" s="4">
        <f>IF('True_Odds_Calculator_2-way'!A111="","",'True_Odds_Calculator_2-way'!A111)</f>
        <v>1.88</v>
      </c>
      <c r="B110" s="4">
        <f>IF('True_Odds_Calculator_2-way'!B111="","",'True_Odds_Calculator_2-way'!B111)</f>
        <v>2.0099999999999998</v>
      </c>
      <c r="C110" s="4">
        <f t="shared" si="11"/>
        <v>0.53191489361702127</v>
      </c>
      <c r="D110">
        <f t="shared" si="12"/>
        <v>0.49751243781094534</v>
      </c>
      <c r="E110">
        <f t="shared" si="13"/>
        <v>2.9427331427966497E-2</v>
      </c>
      <c r="F110">
        <f t="shared" si="14"/>
        <v>-0.23520694400338749</v>
      </c>
      <c r="G110">
        <v>0</v>
      </c>
      <c r="H110">
        <f t="shared" si="15"/>
        <v>0.26463427543135393</v>
      </c>
      <c r="I110">
        <f t="shared" si="16"/>
        <v>-1.060713208766217</v>
      </c>
      <c r="J110">
        <f t="shared" si="17"/>
        <v>1.060713208766217</v>
      </c>
      <c r="K110">
        <f t="shared" si="18"/>
        <v>0.5172161542198922</v>
      </c>
      <c r="L110">
        <f t="shared" si="19"/>
        <v>0.48278384578010813</v>
      </c>
      <c r="M110">
        <f t="shared" si="20"/>
        <v>1.9334276237142709</v>
      </c>
      <c r="N110">
        <f t="shared" si="21"/>
        <v>2.0713203408538785</v>
      </c>
    </row>
    <row r="111" spans="1:14" x14ac:dyDescent="0.25">
      <c r="A111" s="4">
        <f>IF('True_Odds_Calculator_2-way'!A112="","",'True_Odds_Calculator_2-way'!A112)</f>
        <v>2.2799999999999998</v>
      </c>
      <c r="B111" s="4">
        <f>IF('True_Odds_Calculator_2-way'!B112="","",'True_Odds_Calculator_2-way'!B112)</f>
        <v>1.68</v>
      </c>
      <c r="C111" s="4">
        <f t="shared" si="11"/>
        <v>0.43859649122807021</v>
      </c>
      <c r="D111">
        <f t="shared" si="12"/>
        <v>0.59523809523809523</v>
      </c>
      <c r="E111">
        <f t="shared" si="13"/>
        <v>3.383458646616555E-2</v>
      </c>
      <c r="F111">
        <f t="shared" si="14"/>
        <v>-0.2272347535505429</v>
      </c>
      <c r="G111">
        <v>0</v>
      </c>
      <c r="H111">
        <f t="shared" si="15"/>
        <v>0.26106934001670845</v>
      </c>
      <c r="I111">
        <f t="shared" si="16"/>
        <v>-1.0718661571406805</v>
      </c>
      <c r="J111">
        <f t="shared" si="17"/>
        <v>1.0718661571406805</v>
      </c>
      <c r="K111">
        <f t="shared" si="18"/>
        <v>0.42158717195874679</v>
      </c>
      <c r="L111">
        <f t="shared" si="19"/>
        <v>0.57841282804125305</v>
      </c>
      <c r="M111">
        <f t="shared" si="20"/>
        <v>2.3719886811400706</v>
      </c>
      <c r="N111">
        <f t="shared" si="21"/>
        <v>1.728868986855663</v>
      </c>
    </row>
    <row r="112" spans="1:14" x14ac:dyDescent="0.25">
      <c r="A112" s="4">
        <f>IF('True_Odds_Calculator_2-way'!A113="","",'True_Odds_Calculator_2-way'!A113)</f>
        <v>2.42</v>
      </c>
      <c r="B112" s="4">
        <f>IF('True_Odds_Calculator_2-way'!B113="","",'True_Odds_Calculator_2-way'!B113)</f>
        <v>1.61</v>
      </c>
      <c r="C112" s="4">
        <f t="shared" si="11"/>
        <v>0.41322314049586778</v>
      </c>
      <c r="D112">
        <f t="shared" si="12"/>
        <v>0.6211180124223602</v>
      </c>
      <c r="E112">
        <f t="shared" si="13"/>
        <v>3.4341152918228035E-2</v>
      </c>
      <c r="F112">
        <f t="shared" si="14"/>
        <v>-0.22231918279349105</v>
      </c>
      <c r="G112">
        <v>0</v>
      </c>
      <c r="H112">
        <f t="shared" si="15"/>
        <v>0.25666033571171909</v>
      </c>
      <c r="I112">
        <f t="shared" si="16"/>
        <v>-1.0744616281415773</v>
      </c>
      <c r="J112">
        <f t="shared" si="17"/>
        <v>1.0744616281415773</v>
      </c>
      <c r="K112">
        <f t="shared" si="18"/>
        <v>0.3959242744397955</v>
      </c>
      <c r="L112">
        <f t="shared" si="19"/>
        <v>0.60407572556020461</v>
      </c>
      <c r="M112">
        <f t="shared" si="20"/>
        <v>2.5257355119610394</v>
      </c>
      <c r="N112">
        <f t="shared" si="21"/>
        <v>1.6554215931663621</v>
      </c>
    </row>
    <row r="113" spans="1:14" x14ac:dyDescent="0.25">
      <c r="A113" s="4">
        <f>IF('True_Odds_Calculator_2-way'!A114="","",'True_Odds_Calculator_2-way'!A114)</f>
        <v>2.4700000000000002</v>
      </c>
      <c r="B113" s="4">
        <f>IF('True_Odds_Calculator_2-way'!B114="","",'True_Odds_Calculator_2-way'!B114)</f>
        <v>1.59</v>
      </c>
      <c r="C113" s="4">
        <f t="shared" si="11"/>
        <v>0.40485829959514169</v>
      </c>
      <c r="D113">
        <f t="shared" si="12"/>
        <v>0.62893081761006286</v>
      </c>
      <c r="E113">
        <f t="shared" si="13"/>
        <v>3.37891172052045E-2</v>
      </c>
      <c r="F113">
        <f t="shared" si="14"/>
        <v>-0.22083874417538774</v>
      </c>
      <c r="G113">
        <v>0</v>
      </c>
      <c r="H113">
        <f t="shared" si="15"/>
        <v>0.25462786138059224</v>
      </c>
      <c r="I113">
        <f t="shared" si="16"/>
        <v>-1.0737800400040409</v>
      </c>
      <c r="J113">
        <f t="shared" si="17"/>
        <v>1.0737800400040409</v>
      </c>
      <c r="K113">
        <f t="shared" si="18"/>
        <v>0.38782889624489203</v>
      </c>
      <c r="L113">
        <f t="shared" si="19"/>
        <v>0.61217110375510797</v>
      </c>
      <c r="M113">
        <f t="shared" si="20"/>
        <v>2.5784566588059405</v>
      </c>
      <c r="N113">
        <f t="shared" si="21"/>
        <v>1.6335302236023845</v>
      </c>
    </row>
    <row r="114" spans="1:14" x14ac:dyDescent="0.25">
      <c r="A114" s="4">
        <f>IF('True_Odds_Calculator_2-way'!A115="","",'True_Odds_Calculator_2-way'!A115)</f>
        <v>2.48</v>
      </c>
      <c r="B114" s="4">
        <f>IF('True_Odds_Calculator_2-way'!B115="","",'True_Odds_Calculator_2-way'!B115)</f>
        <v>1.59</v>
      </c>
      <c r="C114" s="4">
        <f t="shared" si="11"/>
        <v>0.40322580645161293</v>
      </c>
      <c r="D114">
        <f t="shared" si="12"/>
        <v>0.62893081761006286</v>
      </c>
      <c r="E114">
        <f t="shared" si="13"/>
        <v>3.2156624061675743E-2</v>
      </c>
      <c r="F114">
        <f t="shared" si="14"/>
        <v>-0.22144451207141413</v>
      </c>
      <c r="G114">
        <v>0</v>
      </c>
      <c r="H114">
        <f t="shared" si="15"/>
        <v>0.25360113613308988</v>
      </c>
      <c r="I114">
        <f t="shared" si="16"/>
        <v>-1.0701462561817374</v>
      </c>
      <c r="J114">
        <f t="shared" si="17"/>
        <v>1.0701462561817374</v>
      </c>
      <c r="K114">
        <f t="shared" si="18"/>
        <v>0.38702439426729596</v>
      </c>
      <c r="L114">
        <f t="shared" si="19"/>
        <v>0.61297560573270427</v>
      </c>
      <c r="M114">
        <f t="shared" si="20"/>
        <v>2.583816459148971</v>
      </c>
      <c r="N114">
        <f t="shared" si="21"/>
        <v>1.6313862911472248</v>
      </c>
    </row>
    <row r="115" spans="1:14" x14ac:dyDescent="0.25">
      <c r="A115" s="4">
        <f>IF('True_Odds_Calculator_2-way'!A116="","",'True_Odds_Calculator_2-way'!A116)</f>
        <v>2.2000000000000002</v>
      </c>
      <c r="B115" s="4">
        <f>IF('True_Odds_Calculator_2-way'!B116="","",'True_Odds_Calculator_2-way'!B116)</f>
        <v>1.73</v>
      </c>
      <c r="C115" s="4">
        <f t="shared" si="11"/>
        <v>0.45454545454545453</v>
      </c>
      <c r="D115">
        <f t="shared" si="12"/>
        <v>0.5780346820809249</v>
      </c>
      <c r="E115">
        <f t="shared" si="13"/>
        <v>3.2580136626379375E-2</v>
      </c>
      <c r="F115">
        <f t="shared" si="14"/>
        <v>-0.23016290068313194</v>
      </c>
      <c r="G115">
        <v>0</v>
      </c>
      <c r="H115">
        <f t="shared" si="15"/>
        <v>0.26274303730951132</v>
      </c>
      <c r="I115">
        <f t="shared" si="16"/>
        <v>-1.0684346079267204</v>
      </c>
      <c r="J115">
        <f t="shared" si="17"/>
        <v>1.0684346079267204</v>
      </c>
      <c r="K115">
        <f t="shared" si="18"/>
        <v>0.43818875860384515</v>
      </c>
      <c r="L115">
        <f t="shared" si="19"/>
        <v>0.5618112413961549</v>
      </c>
      <c r="M115">
        <f t="shared" si="20"/>
        <v>2.2821215295120645</v>
      </c>
      <c r="N115">
        <f t="shared" si="21"/>
        <v>1.7799572637865058</v>
      </c>
    </row>
    <row r="116" spans="1:14" x14ac:dyDescent="0.25">
      <c r="A116" s="4">
        <f>IF('True_Odds_Calculator_2-way'!A117="","",'True_Odds_Calculator_2-way'!A117)</f>
        <v>2.12</v>
      </c>
      <c r="B116" s="4">
        <f>IF('True_Odds_Calculator_2-way'!B117="","",'True_Odds_Calculator_2-way'!B117)</f>
        <v>1.71</v>
      </c>
      <c r="C116" s="4">
        <f t="shared" si="11"/>
        <v>0.47169811320754712</v>
      </c>
      <c r="D116">
        <f t="shared" si="12"/>
        <v>0.58479532163742687</v>
      </c>
      <c r="E116">
        <f t="shared" si="13"/>
        <v>5.6493434844973933E-2</v>
      </c>
      <c r="F116">
        <f t="shared" si="14"/>
        <v>-0.21935341498400096</v>
      </c>
      <c r="G116">
        <v>0</v>
      </c>
      <c r="H116">
        <f t="shared" si="15"/>
        <v>0.27584684982897489</v>
      </c>
      <c r="I116">
        <f t="shared" si="16"/>
        <v>-1.1214032600406412</v>
      </c>
      <c r="J116">
        <f t="shared" si="17"/>
        <v>1.1214032600406412</v>
      </c>
      <c r="K116">
        <f t="shared" si="18"/>
        <v>0.44326798142516627</v>
      </c>
      <c r="L116">
        <f t="shared" si="19"/>
        <v>0.5567320185748339</v>
      </c>
      <c r="M116">
        <f t="shared" si="20"/>
        <v>2.2559716512455181</v>
      </c>
      <c r="N116">
        <f t="shared" si="21"/>
        <v>1.7961963146288551</v>
      </c>
    </row>
    <row r="117" spans="1:14" x14ac:dyDescent="0.25">
      <c r="A117" s="4">
        <f>IF('True_Odds_Calculator_2-way'!A118="","",'True_Odds_Calculator_2-way'!A118)</f>
        <v>2.2200000000000002</v>
      </c>
      <c r="B117" s="4">
        <f>IF('True_Odds_Calculator_2-way'!B118="","",'True_Odds_Calculator_2-way'!B118)</f>
        <v>1.68</v>
      </c>
      <c r="C117" s="4">
        <f t="shared" si="11"/>
        <v>0.4504504504504504</v>
      </c>
      <c r="D117">
        <f t="shared" si="12"/>
        <v>0.59523809523809523</v>
      </c>
      <c r="E117">
        <f t="shared" si="13"/>
        <v>4.5688545688545634E-2</v>
      </c>
      <c r="F117">
        <f t="shared" si="14"/>
        <v>-0.22243672243672252</v>
      </c>
      <c r="G117">
        <v>0</v>
      </c>
      <c r="H117">
        <f t="shared" si="15"/>
        <v>0.2681252681252681</v>
      </c>
      <c r="I117">
        <f t="shared" si="16"/>
        <v>-1.0979071877276467</v>
      </c>
      <c r="J117">
        <f t="shared" si="17"/>
        <v>1.0979071877276467</v>
      </c>
      <c r="K117">
        <f t="shared" si="18"/>
        <v>0.42745148692380741</v>
      </c>
      <c r="L117">
        <f t="shared" si="19"/>
        <v>0.57254851307619281</v>
      </c>
      <c r="M117">
        <f t="shared" si="20"/>
        <v>2.3394467690277296</v>
      </c>
      <c r="N117">
        <f t="shared" si="21"/>
        <v>1.7465768876547993</v>
      </c>
    </row>
    <row r="118" spans="1:14" x14ac:dyDescent="0.25">
      <c r="A118" s="4">
        <f>IF('True_Odds_Calculator_2-way'!A119="","",'True_Odds_Calculator_2-way'!A119)</f>
        <v>2.37</v>
      </c>
      <c r="B118" s="4">
        <f>IF('True_Odds_Calculator_2-way'!B119="","",'True_Odds_Calculator_2-way'!B119)</f>
        <v>1.6</v>
      </c>
      <c r="C118" s="4">
        <f t="shared" si="11"/>
        <v>0.42194092827004215</v>
      </c>
      <c r="D118">
        <f t="shared" si="12"/>
        <v>0.625</v>
      </c>
      <c r="E118">
        <f t="shared" si="13"/>
        <v>4.6940928270042148E-2</v>
      </c>
      <c r="F118">
        <f t="shared" si="14"/>
        <v>-0.21677215189873422</v>
      </c>
      <c r="G118">
        <v>0</v>
      </c>
      <c r="H118">
        <f t="shared" si="15"/>
        <v>0.26371308016877637</v>
      </c>
      <c r="I118">
        <f t="shared" si="16"/>
        <v>-1.1029709933472638</v>
      </c>
      <c r="J118">
        <f t="shared" si="17"/>
        <v>1.1029709933472638</v>
      </c>
      <c r="K118">
        <f t="shared" si="18"/>
        <v>0.39823656692396225</v>
      </c>
      <c r="L118">
        <f t="shared" si="19"/>
        <v>0.60176343307603775</v>
      </c>
      <c r="M118">
        <f t="shared" si="20"/>
        <v>2.5110702608857518</v>
      </c>
      <c r="N118">
        <f t="shared" si="21"/>
        <v>1.6617825960083583</v>
      </c>
    </row>
    <row r="119" spans="1:14" x14ac:dyDescent="0.25">
      <c r="A119" s="4">
        <f>IF('True_Odds_Calculator_2-way'!A120="","",'True_Odds_Calculator_2-way'!A120)</f>
        <v>2.12</v>
      </c>
      <c r="B119" s="4">
        <f>IF('True_Odds_Calculator_2-way'!B120="","",'True_Odds_Calculator_2-way'!B120)</f>
        <v>1.71</v>
      </c>
      <c r="C119" s="4">
        <f t="shared" si="11"/>
        <v>0.47169811320754712</v>
      </c>
      <c r="D119">
        <f t="shared" si="12"/>
        <v>0.58479532163742687</v>
      </c>
      <c r="E119">
        <f t="shared" si="13"/>
        <v>5.6493434844973933E-2</v>
      </c>
      <c r="F119">
        <f t="shared" si="14"/>
        <v>-0.21935341498400096</v>
      </c>
      <c r="G119">
        <v>0</v>
      </c>
      <c r="H119">
        <f t="shared" si="15"/>
        <v>0.27584684982897489</v>
      </c>
      <c r="I119">
        <f t="shared" si="16"/>
        <v>-1.1214032600406412</v>
      </c>
      <c r="J119">
        <f t="shared" si="17"/>
        <v>1.1214032600406412</v>
      </c>
      <c r="K119">
        <f t="shared" si="18"/>
        <v>0.44326798142516627</v>
      </c>
      <c r="L119">
        <f t="shared" si="19"/>
        <v>0.5567320185748339</v>
      </c>
      <c r="M119">
        <f t="shared" si="20"/>
        <v>2.2559716512455181</v>
      </c>
      <c r="N119">
        <f t="shared" si="21"/>
        <v>1.7961963146288551</v>
      </c>
    </row>
    <row r="120" spans="1:14" x14ac:dyDescent="0.25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2.0699999999999998</v>
      </c>
      <c r="C120" s="4">
        <f t="shared" si="11"/>
        <v>0.59171597633136097</v>
      </c>
      <c r="D120">
        <f t="shared" si="12"/>
        <v>0.48309178743961356</v>
      </c>
      <c r="E120">
        <f t="shared" si="13"/>
        <v>7.4807763770974534E-2</v>
      </c>
      <c r="F120">
        <f t="shared" si="14"/>
        <v>-0.21104536489151871</v>
      </c>
      <c r="G120">
        <v>0</v>
      </c>
      <c r="H120">
        <f t="shared" si="15"/>
        <v>0.28585312866249324</v>
      </c>
      <c r="I120">
        <f t="shared" si="16"/>
        <v>-1.1638139694290359</v>
      </c>
      <c r="J120">
        <f t="shared" si="17"/>
        <v>1.1638139694290359</v>
      </c>
      <c r="K120">
        <f t="shared" si="18"/>
        <v>0.55462143781721795</v>
      </c>
      <c r="L120">
        <f t="shared" si="19"/>
        <v>0.44537856218278205</v>
      </c>
      <c r="M120">
        <f t="shared" si="20"/>
        <v>1.8030316389060348</v>
      </c>
      <c r="N120">
        <f t="shared" si="21"/>
        <v>2.2452809472890682</v>
      </c>
    </row>
    <row r="121" spans="1:14" x14ac:dyDescent="0.25">
      <c r="A121" s="4">
        <f>IF('True_Odds_Calculator_2-way'!A122="","",'True_Odds_Calculator_2-way'!A122)</f>
        <v>1.75</v>
      </c>
      <c r="B121" s="4">
        <f>IF('True_Odds_Calculator_2-way'!B122="","",'True_Odds_Calculator_2-way'!B122)</f>
        <v>1.96</v>
      </c>
      <c r="C121" s="4">
        <f t="shared" si="11"/>
        <v>0.5714285714285714</v>
      </c>
      <c r="D121">
        <f t="shared" si="12"/>
        <v>0.51020408163265307</v>
      </c>
      <c r="E121">
        <f t="shared" si="13"/>
        <v>8.163265306122458E-2</v>
      </c>
      <c r="F121">
        <f t="shared" si="14"/>
        <v>-0.20991253644314867</v>
      </c>
      <c r="G121">
        <v>0</v>
      </c>
      <c r="H121">
        <f t="shared" si="15"/>
        <v>0.29154518950437319</v>
      </c>
      <c r="I121">
        <f t="shared" si="16"/>
        <v>-1.1785113019775793</v>
      </c>
      <c r="J121">
        <f t="shared" si="17"/>
        <v>1.1785113019775793</v>
      </c>
      <c r="K121">
        <f t="shared" si="18"/>
        <v>0.53081839321972846</v>
      </c>
      <c r="L121">
        <f t="shared" si="19"/>
        <v>0.4691816067802716</v>
      </c>
      <c r="M121">
        <f t="shared" si="20"/>
        <v>1.8838834764831842</v>
      </c>
      <c r="N121">
        <f t="shared" si="21"/>
        <v>2.131370849898476</v>
      </c>
    </row>
    <row r="122" spans="1:14" x14ac:dyDescent="0.25">
      <c r="A122" s="4">
        <f>IF('True_Odds_Calculator_2-way'!A123="","",'True_Odds_Calculator_2-way'!A123)</f>
        <v>1.63</v>
      </c>
      <c r="B122" s="4">
        <f>IF('True_Odds_Calculator_2-way'!B123="","",'True_Odds_Calculator_2-way'!B123)</f>
        <v>2.14</v>
      </c>
      <c r="C122" s="4">
        <f t="shared" si="11"/>
        <v>0.61349693251533743</v>
      </c>
      <c r="D122">
        <f t="shared" si="12"/>
        <v>0.46728971962616822</v>
      </c>
      <c r="E122">
        <f t="shared" si="13"/>
        <v>8.078665214150571E-2</v>
      </c>
      <c r="F122">
        <f t="shared" si="14"/>
        <v>-0.20589415744510053</v>
      </c>
      <c r="G122">
        <v>0</v>
      </c>
      <c r="H122">
        <f t="shared" si="15"/>
        <v>0.2866808095866063</v>
      </c>
      <c r="I122">
        <f t="shared" si="16"/>
        <v>-1.1799872090079815</v>
      </c>
      <c r="J122">
        <f t="shared" si="17"/>
        <v>1.1799872090079815</v>
      </c>
      <c r="K122">
        <f t="shared" si="18"/>
        <v>0.57359448331464291</v>
      </c>
      <c r="L122">
        <f t="shared" si="19"/>
        <v>0.42640551668535692</v>
      </c>
      <c r="M122">
        <f t="shared" si="20"/>
        <v>1.7433919416750285</v>
      </c>
      <c r="N122">
        <f t="shared" si="21"/>
        <v>2.3451854182690988</v>
      </c>
    </row>
    <row r="123" spans="1:14" x14ac:dyDescent="0.25">
      <c r="A123" s="4">
        <f>IF('True_Odds_Calculator_2-way'!A124="","",'True_Odds_Calculator_2-way'!A124)</f>
        <v>1.82</v>
      </c>
      <c r="B123" s="4">
        <f>IF('True_Odds_Calculator_2-way'!B124="","",'True_Odds_Calculator_2-way'!B124)</f>
        <v>2.0099999999999998</v>
      </c>
      <c r="C123" s="4">
        <f t="shared" si="11"/>
        <v>0.54945054945054939</v>
      </c>
      <c r="D123">
        <f t="shared" si="12"/>
        <v>0.49751243781094534</v>
      </c>
      <c r="E123">
        <f t="shared" si="13"/>
        <v>4.6962987261494726E-2</v>
      </c>
      <c r="F123">
        <f t="shared" si="14"/>
        <v>-0.22639549505221146</v>
      </c>
      <c r="G123">
        <v>0</v>
      </c>
      <c r="H123">
        <f t="shared" si="15"/>
        <v>0.27335848231370619</v>
      </c>
      <c r="I123">
        <f t="shared" si="16"/>
        <v>-1.0988347541611645</v>
      </c>
      <c r="J123">
        <f t="shared" si="17"/>
        <v>1.0988347541611645</v>
      </c>
      <c r="K123">
        <f t="shared" si="18"/>
        <v>0.52602661370380788</v>
      </c>
      <c r="L123">
        <f t="shared" si="19"/>
        <v>0.47397338629619207</v>
      </c>
      <c r="M123">
        <f t="shared" si="20"/>
        <v>1.9010444984121553</v>
      </c>
      <c r="N123">
        <f t="shared" si="21"/>
        <v>2.109823101702776</v>
      </c>
    </row>
    <row r="124" spans="1:14" x14ac:dyDescent="0.25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1.97</v>
      </c>
      <c r="C124" s="4">
        <f t="shared" si="11"/>
        <v>0.54054054054054046</v>
      </c>
      <c r="D124">
        <f t="shared" si="12"/>
        <v>0.50761421319796951</v>
      </c>
      <c r="E124">
        <f t="shared" si="13"/>
        <v>4.8154753738510081E-2</v>
      </c>
      <c r="F124">
        <f t="shared" si="14"/>
        <v>-0.22623130744958153</v>
      </c>
      <c r="G124">
        <v>0</v>
      </c>
      <c r="H124">
        <f t="shared" si="15"/>
        <v>0.27438606118809161</v>
      </c>
      <c r="I124">
        <f t="shared" si="16"/>
        <v>-1.1012975422342641</v>
      </c>
      <c r="J124">
        <f t="shared" si="17"/>
        <v>1.1012975422342641</v>
      </c>
      <c r="K124">
        <f t="shared" si="18"/>
        <v>0.51650147023207593</v>
      </c>
      <c r="L124">
        <f t="shared" si="19"/>
        <v>0.48349852976792396</v>
      </c>
      <c r="M124">
        <f t="shared" si="20"/>
        <v>1.936102910899125</v>
      </c>
      <c r="N124">
        <f t="shared" si="21"/>
        <v>2.0682586159672365</v>
      </c>
    </row>
    <row r="125" spans="1:14" x14ac:dyDescent="0.25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1.95</v>
      </c>
      <c r="C125" s="4">
        <f t="shared" si="11"/>
        <v>0.53475935828876997</v>
      </c>
      <c r="D125">
        <f t="shared" si="12"/>
        <v>0.51282051282051289</v>
      </c>
      <c r="E125">
        <f t="shared" si="13"/>
        <v>4.7579871109282745E-2</v>
      </c>
      <c r="F125">
        <f t="shared" si="14"/>
        <v>-0.22665569724393264</v>
      </c>
      <c r="G125">
        <v>0</v>
      </c>
      <c r="H125">
        <f t="shared" si="15"/>
        <v>0.27423556835321539</v>
      </c>
      <c r="I125">
        <f t="shared" si="16"/>
        <v>-1.0999642517427177</v>
      </c>
      <c r="J125">
        <f t="shared" si="17"/>
        <v>1.0999642517427177</v>
      </c>
      <c r="K125">
        <f t="shared" si="18"/>
        <v>0.51099432418304358</v>
      </c>
      <c r="L125">
        <f t="shared" si="19"/>
        <v>0.48900567581695659</v>
      </c>
      <c r="M125">
        <f t="shared" si="20"/>
        <v>1.9569688990161649</v>
      </c>
      <c r="N125">
        <f t="shared" si="21"/>
        <v>2.0449660391555815</v>
      </c>
    </row>
    <row r="126" spans="1:14" x14ac:dyDescent="0.25">
      <c r="A126" s="4">
        <f>IF('True_Odds_Calculator_2-way'!A127="","",'True_Odds_Calculator_2-way'!A127)</f>
        <v>1.65</v>
      </c>
      <c r="B126" s="4">
        <f>IF('True_Odds_Calculator_2-way'!B127="","",'True_Odds_Calculator_2-way'!B127)</f>
        <v>2.15</v>
      </c>
      <c r="C126" s="4">
        <f t="shared" si="11"/>
        <v>0.60606060606060608</v>
      </c>
      <c r="D126">
        <f t="shared" si="12"/>
        <v>0.46511627906976744</v>
      </c>
      <c r="E126">
        <f t="shared" si="13"/>
        <v>7.1176885130373568E-2</v>
      </c>
      <c r="F126">
        <f t="shared" si="14"/>
        <v>-0.2107117688513036</v>
      </c>
      <c r="G126">
        <v>0</v>
      </c>
      <c r="H126">
        <f t="shared" si="15"/>
        <v>0.28188865398167723</v>
      </c>
      <c r="I126">
        <f t="shared" si="16"/>
        <v>-1.1566298639324808</v>
      </c>
      <c r="J126">
        <f t="shared" si="17"/>
        <v>1.1566298639324808</v>
      </c>
      <c r="K126">
        <f t="shared" si="18"/>
        <v>0.5708383534209418</v>
      </c>
      <c r="L126">
        <f t="shared" si="19"/>
        <v>0.4291616465790582</v>
      </c>
      <c r="M126">
        <f t="shared" si="20"/>
        <v>1.751809411556112</v>
      </c>
      <c r="N126">
        <f t="shared" si="21"/>
        <v>2.3301243435223529</v>
      </c>
    </row>
    <row r="127" spans="1:14" x14ac:dyDescent="0.25">
      <c r="A127" s="4">
        <f>IF('True_Odds_Calculator_2-way'!A128="","",'True_Odds_Calculator_2-way'!A128)</f>
        <v>1.92</v>
      </c>
      <c r="B127" s="4">
        <f>IF('True_Odds_Calculator_2-way'!B128="","",'True_Odds_Calculator_2-way'!B128)</f>
        <v>1.9</v>
      </c>
      <c r="C127" s="4">
        <f t="shared" si="11"/>
        <v>0.52083333333333337</v>
      </c>
      <c r="D127">
        <f t="shared" si="12"/>
        <v>0.52631578947368418</v>
      </c>
      <c r="E127">
        <f t="shared" si="13"/>
        <v>4.7149122807017552E-2</v>
      </c>
      <c r="F127">
        <f t="shared" si="14"/>
        <v>-0.22697368421052633</v>
      </c>
      <c r="G127">
        <v>0</v>
      </c>
      <c r="H127">
        <f t="shared" si="15"/>
        <v>0.27412280701754388</v>
      </c>
      <c r="I127">
        <f t="shared" si="16"/>
        <v>-1.0989674556596449</v>
      </c>
      <c r="J127">
        <f t="shared" si="17"/>
        <v>1.0989674556596449</v>
      </c>
      <c r="K127">
        <f t="shared" si="18"/>
        <v>0.49725266430930348</v>
      </c>
      <c r="L127">
        <f t="shared" si="19"/>
        <v>0.50274733569069663</v>
      </c>
      <c r="M127">
        <f t="shared" si="20"/>
        <v>2.0110500592068727</v>
      </c>
      <c r="N127">
        <f t="shared" si="21"/>
        <v>1.9890707100936806</v>
      </c>
    </row>
    <row r="128" spans="1:14" x14ac:dyDescent="0.25">
      <c r="A128" s="4">
        <f>IF('True_Odds_Calculator_2-way'!A129="","",'True_Odds_Calculator_2-way'!A129)</f>
        <v>1.86</v>
      </c>
      <c r="B128" s="4">
        <f>IF('True_Odds_Calculator_2-way'!B129="","",'True_Odds_Calculator_2-way'!B129)</f>
        <v>1.95</v>
      </c>
      <c r="C128" s="4">
        <f t="shared" si="11"/>
        <v>0.5376344086021505</v>
      </c>
      <c r="D128">
        <f t="shared" si="12"/>
        <v>0.51282051282051289</v>
      </c>
      <c r="E128">
        <f t="shared" si="13"/>
        <v>5.0454921422663279E-2</v>
      </c>
      <c r="F128">
        <f t="shared" si="14"/>
        <v>-0.22525503170664463</v>
      </c>
      <c r="G128">
        <v>0</v>
      </c>
      <c r="H128">
        <f t="shared" si="15"/>
        <v>0.27570995312930796</v>
      </c>
      <c r="I128">
        <f t="shared" si="16"/>
        <v>-1.1063409095203591</v>
      </c>
      <c r="J128">
        <f t="shared" si="17"/>
        <v>1.1063409095203591</v>
      </c>
      <c r="K128">
        <f t="shared" si="18"/>
        <v>0.51243863246518462</v>
      </c>
      <c r="L128">
        <f t="shared" si="19"/>
        <v>0.48756136753481522</v>
      </c>
      <c r="M128">
        <f t="shared" si="20"/>
        <v>1.9514531821875092</v>
      </c>
      <c r="N128">
        <f t="shared" si="21"/>
        <v>2.0510238640443412</v>
      </c>
    </row>
    <row r="129" spans="1:14" x14ac:dyDescent="0.25">
      <c r="A129" s="4">
        <f>IF('True_Odds_Calculator_2-way'!A130="","",'True_Odds_Calculator_2-way'!A130)</f>
        <v>2.2200000000000002</v>
      </c>
      <c r="B129" s="4">
        <f>IF('True_Odds_Calculator_2-way'!B130="","",'True_Odds_Calculator_2-way'!B130)</f>
        <v>1.72</v>
      </c>
      <c r="C129" s="4">
        <f t="shared" si="11"/>
        <v>0.4504504504504504</v>
      </c>
      <c r="D129">
        <f t="shared" si="12"/>
        <v>0.58139534883720934</v>
      </c>
      <c r="E129">
        <f t="shared" si="13"/>
        <v>3.1845799287659737E-2</v>
      </c>
      <c r="F129">
        <f t="shared" si="14"/>
        <v>-0.23004399748585791</v>
      </c>
      <c r="G129">
        <v>0</v>
      </c>
      <c r="H129">
        <f t="shared" si="15"/>
        <v>0.2618897967735177</v>
      </c>
      <c r="I129">
        <f t="shared" si="16"/>
        <v>-1.0669739994407998</v>
      </c>
      <c r="J129">
        <f t="shared" si="17"/>
        <v>1.0669739994407998</v>
      </c>
      <c r="K129">
        <f t="shared" si="18"/>
        <v>0.43445992221759705</v>
      </c>
      <c r="L129">
        <f t="shared" si="19"/>
        <v>0.56554007778240289</v>
      </c>
      <c r="M129">
        <f t="shared" si="20"/>
        <v>2.3017082793177757</v>
      </c>
      <c r="N129">
        <f t="shared" si="21"/>
        <v>1.768221279597376</v>
      </c>
    </row>
    <row r="130" spans="1:14" x14ac:dyDescent="0.25">
      <c r="A130" s="4">
        <f>IF('True_Odds_Calculator_2-way'!A131="","",'True_Odds_Calculator_2-way'!A131)</f>
        <v>2.91</v>
      </c>
      <c r="B130" s="4">
        <f>IF('True_Odds_Calculator_2-way'!B131="","",'True_Odds_Calculator_2-way'!B131)</f>
        <v>1.45</v>
      </c>
      <c r="C130" s="4">
        <f t="shared" si="11"/>
        <v>0.3436426116838488</v>
      </c>
      <c r="D130">
        <f t="shared" si="12"/>
        <v>0.68965517241379315</v>
      </c>
      <c r="E130">
        <f t="shared" si="13"/>
        <v>3.3297784097642058E-2</v>
      </c>
      <c r="F130">
        <f t="shared" si="14"/>
        <v>-0.20369712051190891</v>
      </c>
      <c r="G130">
        <v>0</v>
      </c>
      <c r="H130">
        <f t="shared" si="15"/>
        <v>0.23699490460955092</v>
      </c>
      <c r="I130">
        <f t="shared" si="16"/>
        <v>-1.0786413361509561</v>
      </c>
      <c r="J130">
        <f t="shared" si="17"/>
        <v>1.0786413361509561</v>
      </c>
      <c r="K130">
        <f t="shared" si="18"/>
        <v>0.32677549891900448</v>
      </c>
      <c r="L130">
        <f t="shared" si="19"/>
        <v>0.67322450108099552</v>
      </c>
      <c r="M130">
        <f t="shared" si="20"/>
        <v>3.0602049520483261</v>
      </c>
      <c r="N130">
        <f t="shared" si="21"/>
        <v>1.48538860126793</v>
      </c>
    </row>
    <row r="131" spans="1:14" x14ac:dyDescent="0.25">
      <c r="A131" s="4">
        <f>IF('True_Odds_Calculator_2-way'!A132="","",'True_Odds_Calculator_2-way'!A132)</f>
        <v>1.82</v>
      </c>
      <c r="B131" s="4">
        <f>IF('True_Odds_Calculator_2-way'!B132="","",'True_Odds_Calculator_2-way'!B132)</f>
        <v>2.08</v>
      </c>
      <c r="C131" s="4">
        <f t="shared" ref="C131:C194" si="22">1/A131</f>
        <v>0.54945054945054939</v>
      </c>
      <c r="D131">
        <f t="shared" ref="D131:D194" si="23">1/B131</f>
        <v>0.48076923076923073</v>
      </c>
      <c r="E131">
        <f t="shared" ref="E131:E194" si="24">C131+D131-1</f>
        <v>3.0219780219780112E-2</v>
      </c>
      <c r="F131">
        <f t="shared" ref="F131:F194" si="25">C131+D131-(C131*D131)-1</f>
        <v>-0.23393913778529174</v>
      </c>
      <c r="G131">
        <v>0</v>
      </c>
      <c r="H131">
        <f t="shared" ref="H131:H194" si="26">C131*D131</f>
        <v>0.2641589180050718</v>
      </c>
      <c r="I131">
        <f t="shared" ref="I131:I194" si="27">((-4*F131*H131)^0.5)/(2*F131)</f>
        <v>-1.0626278551055635</v>
      </c>
      <c r="J131">
        <f t="shared" ref="J131:J194" si="28">(-((-4*F131*H131)^0.5))/(2*F131)</f>
        <v>1.0626278551055635</v>
      </c>
      <c r="K131">
        <f t="shared" ref="K131:K194" si="29">IF(A131="","",(C131/($J131+C131-($J131*C131))))</f>
        <v>0.53437219814812564</v>
      </c>
      <c r="L131">
        <f t="shared" ref="L131:L194" si="30">IF(B131="","",(D131/($J131+D131-($J131*D131))))</f>
        <v>0.46562780185187441</v>
      </c>
      <c r="M131">
        <f t="shared" ref="M131:M194" si="31">IF(A131="","",1/K131)</f>
        <v>1.8713548411865626</v>
      </c>
      <c r="N131">
        <f t="shared" ref="N131:N194" si="32">IF(B131="","",1/L131)</f>
        <v>2.1476380835140083</v>
      </c>
    </row>
    <row r="132" spans="1:14" x14ac:dyDescent="0.25">
      <c r="A132" s="4">
        <f>IF('True_Odds_Calculator_2-way'!A133="","",'True_Odds_Calculator_2-way'!A133)</f>
        <v>2.06</v>
      </c>
      <c r="B132" s="4">
        <f>IF('True_Odds_Calculator_2-way'!B133="","",'True_Odds_Calculator_2-way'!B133)</f>
        <v>1.85</v>
      </c>
      <c r="C132" s="4">
        <f t="shared" si="22"/>
        <v>0.4854368932038835</v>
      </c>
      <c r="D132">
        <f t="shared" si="23"/>
        <v>0.54054054054054046</v>
      </c>
      <c r="E132">
        <f t="shared" si="24"/>
        <v>2.5977433744424072E-2</v>
      </c>
      <c r="F132">
        <f t="shared" si="25"/>
        <v>-0.23642088690632379</v>
      </c>
      <c r="G132">
        <v>0</v>
      </c>
      <c r="H132">
        <f t="shared" si="26"/>
        <v>0.26239832065074781</v>
      </c>
      <c r="I132">
        <f t="shared" si="27"/>
        <v>-1.0535074339697479</v>
      </c>
      <c r="J132">
        <f t="shared" si="28"/>
        <v>1.0535074339697479</v>
      </c>
      <c r="K132">
        <f t="shared" si="29"/>
        <v>0.47242951431782315</v>
      </c>
      <c r="L132">
        <f t="shared" si="30"/>
        <v>0.52757048568217679</v>
      </c>
      <c r="M132">
        <f t="shared" si="31"/>
        <v>2.1167178800079327</v>
      </c>
      <c r="N132">
        <f t="shared" si="32"/>
        <v>1.8954813188742858</v>
      </c>
    </row>
    <row r="133" spans="1:14" x14ac:dyDescent="0.25">
      <c r="A133" s="4">
        <f>IF('True_Odds_Calculator_2-way'!A134="","",'True_Odds_Calculator_2-way'!A134)</f>
        <v>2.46</v>
      </c>
      <c r="B133" s="4">
        <f>IF('True_Odds_Calculator_2-way'!B134="","",'True_Odds_Calculator_2-way'!B134)</f>
        <v>1.57</v>
      </c>
      <c r="C133" s="4">
        <f t="shared" si="22"/>
        <v>0.4065040650406504</v>
      </c>
      <c r="D133">
        <f t="shared" si="23"/>
        <v>0.63694267515923564</v>
      </c>
      <c r="E133">
        <f t="shared" si="24"/>
        <v>4.3446740199886147E-2</v>
      </c>
      <c r="F133">
        <f t="shared" si="25"/>
        <v>-0.2154730464502097</v>
      </c>
      <c r="G133">
        <v>0</v>
      </c>
      <c r="H133">
        <f t="shared" si="26"/>
        <v>0.2589197866500958</v>
      </c>
      <c r="I133">
        <f t="shared" si="27"/>
        <v>-1.0961907783514044</v>
      </c>
      <c r="J133">
        <f t="shared" si="28"/>
        <v>1.0961907783514044</v>
      </c>
      <c r="K133">
        <f t="shared" si="29"/>
        <v>0.38455052330790873</v>
      </c>
      <c r="L133">
        <f t="shared" si="30"/>
        <v>0.61544947669209116</v>
      </c>
      <c r="M133">
        <f t="shared" si="31"/>
        <v>2.6004385363930509</v>
      </c>
      <c r="N133">
        <f t="shared" si="32"/>
        <v>1.6248287436603006</v>
      </c>
    </row>
    <row r="134" spans="1:14" x14ac:dyDescent="0.25">
      <c r="A134" s="4">
        <f>IF('True_Odds_Calculator_2-way'!A135="","",'True_Odds_Calculator_2-way'!A135)</f>
        <v>2.4</v>
      </c>
      <c r="B134" s="4">
        <f>IF('True_Odds_Calculator_2-way'!B135="","",'True_Odds_Calculator_2-way'!B135)</f>
        <v>1.6</v>
      </c>
      <c r="C134" s="4">
        <f t="shared" si="22"/>
        <v>0.41666666666666669</v>
      </c>
      <c r="D134">
        <f t="shared" si="23"/>
        <v>0.625</v>
      </c>
      <c r="E134">
        <f t="shared" si="24"/>
        <v>4.1666666666666741E-2</v>
      </c>
      <c r="F134">
        <f t="shared" si="25"/>
        <v>-0.21875</v>
      </c>
      <c r="G134">
        <v>0</v>
      </c>
      <c r="H134">
        <f t="shared" si="26"/>
        <v>0.26041666666666669</v>
      </c>
      <c r="I134">
        <f t="shared" si="27"/>
        <v>-1.0910894511799618</v>
      </c>
      <c r="J134">
        <f t="shared" si="28"/>
        <v>1.0910894511799618</v>
      </c>
      <c r="K134">
        <f t="shared" si="29"/>
        <v>0.39564392373896001</v>
      </c>
      <c r="L134">
        <f t="shared" si="30"/>
        <v>0.60435607626104004</v>
      </c>
      <c r="M134">
        <f t="shared" si="31"/>
        <v>2.5275252316519468</v>
      </c>
      <c r="N134">
        <f t="shared" si="32"/>
        <v>1.6546536707079771</v>
      </c>
    </row>
    <row r="135" spans="1:14" x14ac:dyDescent="0.25">
      <c r="A135" s="4">
        <f>IF('True_Odds_Calculator_2-way'!A136="","",'True_Odds_Calculator_2-way'!A136)</f>
        <v>2.37</v>
      </c>
      <c r="B135" s="4">
        <f>IF('True_Odds_Calculator_2-way'!B136="","",'True_Odds_Calculator_2-way'!B136)</f>
        <v>1.61</v>
      </c>
      <c r="C135" s="4">
        <f t="shared" si="22"/>
        <v>0.42194092827004215</v>
      </c>
      <c r="D135">
        <f t="shared" si="23"/>
        <v>0.6211180124223602</v>
      </c>
      <c r="E135">
        <f t="shared" si="24"/>
        <v>4.3058940692402459E-2</v>
      </c>
      <c r="F135">
        <f t="shared" si="25"/>
        <v>-0.21901617003433183</v>
      </c>
      <c r="G135">
        <v>0</v>
      </c>
      <c r="H135">
        <f t="shared" si="26"/>
        <v>0.26207511072673423</v>
      </c>
      <c r="I135">
        <f t="shared" si="27"/>
        <v>-1.0938928884083114</v>
      </c>
      <c r="J135">
        <f t="shared" si="28"/>
        <v>1.0938928884083114</v>
      </c>
      <c r="K135">
        <f t="shared" si="29"/>
        <v>0.40021879847740255</v>
      </c>
      <c r="L135">
        <f t="shared" si="30"/>
        <v>0.59978120152259728</v>
      </c>
      <c r="M135">
        <f t="shared" si="31"/>
        <v>2.4986332571193874</v>
      </c>
      <c r="N135">
        <f t="shared" si="32"/>
        <v>1.6672746619290704</v>
      </c>
    </row>
    <row r="136" spans="1:14" x14ac:dyDescent="0.25">
      <c r="A136" s="4">
        <f>IF('True_Odds_Calculator_2-way'!A137="","",'True_Odds_Calculator_2-way'!A137)</f>
        <v>2.2799999999999998</v>
      </c>
      <c r="B136" s="4">
        <f>IF('True_Odds_Calculator_2-way'!B137="","",'True_Odds_Calculator_2-way'!B137)</f>
        <v>1.66</v>
      </c>
      <c r="C136" s="4">
        <f t="shared" si="22"/>
        <v>0.43859649122807021</v>
      </c>
      <c r="D136">
        <f t="shared" si="23"/>
        <v>0.60240963855421692</v>
      </c>
      <c r="E136">
        <f t="shared" si="24"/>
        <v>4.1006129782287015E-2</v>
      </c>
      <c r="F136">
        <f t="shared" si="25"/>
        <v>-0.22320862396956254</v>
      </c>
      <c r="G136">
        <v>0</v>
      </c>
      <c r="H136">
        <f t="shared" si="26"/>
        <v>0.26421475375184955</v>
      </c>
      <c r="I136">
        <f t="shared" si="27"/>
        <v>-1.0879853497231113</v>
      </c>
      <c r="J136">
        <f t="shared" si="28"/>
        <v>1.0879853497231113</v>
      </c>
      <c r="K136">
        <f t="shared" si="29"/>
        <v>0.41795165071949136</v>
      </c>
      <c r="L136">
        <f t="shared" si="30"/>
        <v>0.58204834928050886</v>
      </c>
      <c r="M136">
        <f t="shared" si="31"/>
        <v>2.3926212476455824</v>
      </c>
      <c r="N136">
        <f t="shared" si="32"/>
        <v>1.7180703308172531</v>
      </c>
    </row>
    <row r="137" spans="1:14" x14ac:dyDescent="0.25">
      <c r="A137" s="4">
        <f>IF('True_Odds_Calculator_2-way'!A138="","",'True_Odds_Calculator_2-way'!A138)</f>
        <v>1.85</v>
      </c>
      <c r="B137" s="4">
        <f>IF('True_Odds_Calculator_2-way'!B138="","",'True_Odds_Calculator_2-way'!B138)</f>
        <v>2.0499999999999998</v>
      </c>
      <c r="C137" s="4">
        <f t="shared" si="22"/>
        <v>0.54054054054054046</v>
      </c>
      <c r="D137">
        <f t="shared" si="23"/>
        <v>0.48780487804878053</v>
      </c>
      <c r="E137">
        <f t="shared" si="24"/>
        <v>2.8345418589321048E-2</v>
      </c>
      <c r="F137">
        <f t="shared" si="25"/>
        <v>-0.2353328938694792</v>
      </c>
      <c r="G137">
        <v>0</v>
      </c>
      <c r="H137">
        <f t="shared" si="26"/>
        <v>0.26367831245880025</v>
      </c>
      <c r="I137">
        <f t="shared" si="27"/>
        <v>-1.0585122480499263</v>
      </c>
      <c r="J137">
        <f t="shared" si="28"/>
        <v>1.0585122480499263</v>
      </c>
      <c r="K137">
        <f t="shared" si="29"/>
        <v>0.52638909307720383</v>
      </c>
      <c r="L137">
        <f t="shared" si="30"/>
        <v>0.47361090692279612</v>
      </c>
      <c r="M137">
        <f t="shared" si="31"/>
        <v>1.8997354108424378</v>
      </c>
      <c r="N137">
        <f t="shared" si="32"/>
        <v>2.1114378604524222</v>
      </c>
    </row>
    <row r="138" spans="1:14" x14ac:dyDescent="0.25">
      <c r="A138" s="4">
        <f>IF('True_Odds_Calculator_2-way'!A139="","",'True_Odds_Calculator_2-way'!A139)</f>
        <v>2.19</v>
      </c>
      <c r="B138" s="4">
        <f>IF('True_Odds_Calculator_2-way'!B139="","",'True_Odds_Calculator_2-way'!B139)</f>
        <v>1.73</v>
      </c>
      <c r="C138" s="4">
        <f t="shared" si="22"/>
        <v>0.45662100456621008</v>
      </c>
      <c r="D138">
        <f t="shared" si="23"/>
        <v>0.5780346820809249</v>
      </c>
      <c r="E138">
        <f t="shared" si="24"/>
        <v>3.4655686647135031E-2</v>
      </c>
      <c r="F138">
        <f t="shared" si="25"/>
        <v>-0.22928709055876673</v>
      </c>
      <c r="G138">
        <v>0</v>
      </c>
      <c r="H138">
        <f t="shared" si="26"/>
        <v>0.26394277720590181</v>
      </c>
      <c r="I138">
        <f t="shared" si="27"/>
        <v>-1.0729144372515058</v>
      </c>
      <c r="J138">
        <f t="shared" si="28"/>
        <v>1.0729144372515058</v>
      </c>
      <c r="K138">
        <f t="shared" si="29"/>
        <v>0.43921906878344058</v>
      </c>
      <c r="L138">
        <f t="shared" si="30"/>
        <v>0.56078093121655925</v>
      </c>
      <c r="M138">
        <f t="shared" si="31"/>
        <v>2.2767681803292916</v>
      </c>
      <c r="N138">
        <f t="shared" si="32"/>
        <v>1.7832275391935992</v>
      </c>
    </row>
    <row r="139" spans="1:14" x14ac:dyDescent="0.25">
      <c r="A139" s="4">
        <f>IF('True_Odds_Calculator_2-way'!A140="","",'True_Odds_Calculator_2-way'!A140)</f>
        <v>1.77</v>
      </c>
      <c r="B139" s="4">
        <f>IF('True_Odds_Calculator_2-way'!B140="","",'True_Odds_Calculator_2-way'!B140)</f>
        <v>2.0699999999999998</v>
      </c>
      <c r="C139" s="4">
        <f t="shared" si="22"/>
        <v>0.56497175141242939</v>
      </c>
      <c r="D139">
        <f t="shared" si="23"/>
        <v>0.48309178743961356</v>
      </c>
      <c r="E139">
        <f t="shared" si="24"/>
        <v>4.8063538852042953E-2</v>
      </c>
      <c r="F139">
        <f t="shared" si="25"/>
        <v>-0.22486967439067662</v>
      </c>
      <c r="G139">
        <v>0</v>
      </c>
      <c r="H139">
        <f t="shared" si="26"/>
        <v>0.27293321324271952</v>
      </c>
      <c r="I139">
        <f t="shared" si="27"/>
        <v>-1.1016984757621029</v>
      </c>
      <c r="J139">
        <f t="shared" si="28"/>
        <v>1.1016984757621029</v>
      </c>
      <c r="K139">
        <f t="shared" si="29"/>
        <v>0.54103541939867805</v>
      </c>
      <c r="L139">
        <f t="shared" si="30"/>
        <v>0.45896458060132206</v>
      </c>
      <c r="M139">
        <f t="shared" si="31"/>
        <v>1.8483078263368193</v>
      </c>
      <c r="N139">
        <f t="shared" si="32"/>
        <v>2.1788173690654498</v>
      </c>
    </row>
    <row r="140" spans="1:14" x14ac:dyDescent="0.25">
      <c r="A140" s="4">
        <f>IF('True_Odds_Calculator_2-way'!A141="","",'True_Odds_Calculator_2-way'!A141)</f>
        <v>1.67</v>
      </c>
      <c r="B140" s="4">
        <f>IF('True_Odds_Calculator_2-way'!B141="","",'True_Odds_Calculator_2-way'!B141)</f>
        <v>2.23</v>
      </c>
      <c r="C140" s="4">
        <f t="shared" si="22"/>
        <v>0.5988023952095809</v>
      </c>
      <c r="D140">
        <f t="shared" si="23"/>
        <v>0.44843049327354262</v>
      </c>
      <c r="E140">
        <f t="shared" si="24"/>
        <v>4.7232888483123459E-2</v>
      </c>
      <c r="F140">
        <f t="shared" si="25"/>
        <v>-0.22128836497408777</v>
      </c>
      <c r="G140">
        <v>0</v>
      </c>
      <c r="H140">
        <f t="shared" si="26"/>
        <v>0.26852125345721117</v>
      </c>
      <c r="I140">
        <f t="shared" si="27"/>
        <v>-1.1015647826027291</v>
      </c>
      <c r="J140">
        <f t="shared" si="28"/>
        <v>1.1015647826027291</v>
      </c>
      <c r="K140">
        <f t="shared" si="29"/>
        <v>0.57535796903051928</v>
      </c>
      <c r="L140">
        <f t="shared" si="30"/>
        <v>0.42464203096948078</v>
      </c>
      <c r="M140">
        <f t="shared" si="31"/>
        <v>1.7380484043438287</v>
      </c>
      <c r="N140">
        <f t="shared" si="32"/>
        <v>2.3549246826013568</v>
      </c>
    </row>
    <row r="141" spans="1:14" x14ac:dyDescent="0.25">
      <c r="A141" s="4">
        <f>IF('True_Odds_Calculator_2-way'!A142="","",'True_Odds_Calculator_2-way'!A142)</f>
        <v>1.91</v>
      </c>
      <c r="B141" s="4">
        <f>IF('True_Odds_Calculator_2-way'!B142="","",'True_Odds_Calculator_2-way'!B142)</f>
        <v>1.93</v>
      </c>
      <c r="C141" s="4">
        <f t="shared" si="22"/>
        <v>0.52356020942408377</v>
      </c>
      <c r="D141">
        <f t="shared" si="23"/>
        <v>0.5181347150259068</v>
      </c>
      <c r="E141">
        <f t="shared" si="24"/>
        <v>4.1694924449990456E-2</v>
      </c>
      <c r="F141">
        <f t="shared" si="25"/>
        <v>-0.2295797954588612</v>
      </c>
      <c r="G141">
        <v>0</v>
      </c>
      <c r="H141">
        <f t="shared" si="26"/>
        <v>0.27127471990885171</v>
      </c>
      <c r="I141">
        <f t="shared" si="27"/>
        <v>-1.0870207379990005</v>
      </c>
      <c r="J141">
        <f t="shared" si="28"/>
        <v>1.0870207379990005</v>
      </c>
      <c r="K141">
        <f t="shared" si="29"/>
        <v>0.50271747157230162</v>
      </c>
      <c r="L141">
        <f t="shared" si="30"/>
        <v>0.49728252842769838</v>
      </c>
      <c r="M141">
        <f t="shared" si="31"/>
        <v>1.9891888715790902</v>
      </c>
      <c r="N141">
        <f t="shared" si="32"/>
        <v>2.0109292863390706</v>
      </c>
    </row>
    <row r="142" spans="1:14" x14ac:dyDescent="0.25">
      <c r="A142" s="4">
        <f>IF('True_Odds_Calculator_2-way'!A143="","",'True_Odds_Calculator_2-way'!A143)</f>
        <v>1.83</v>
      </c>
      <c r="B142" s="4">
        <f>IF('True_Odds_Calculator_2-way'!B143="","",'True_Odds_Calculator_2-way'!B143)</f>
        <v>2.02</v>
      </c>
      <c r="C142" s="4">
        <f t="shared" si="22"/>
        <v>0.54644808743169393</v>
      </c>
      <c r="D142">
        <f t="shared" si="23"/>
        <v>0.49504950495049505</v>
      </c>
      <c r="E142">
        <f t="shared" si="24"/>
        <v>4.1497592382188975E-2</v>
      </c>
      <c r="F142">
        <f t="shared" si="25"/>
        <v>-0.22902126278201596</v>
      </c>
      <c r="G142">
        <v>0</v>
      </c>
      <c r="H142">
        <f t="shared" si="26"/>
        <v>0.27051885516420493</v>
      </c>
      <c r="I142">
        <f t="shared" si="27"/>
        <v>-1.0868281233544477</v>
      </c>
      <c r="J142">
        <f t="shared" si="28"/>
        <v>1.0868281233544477</v>
      </c>
      <c r="K142">
        <f t="shared" si="29"/>
        <v>0.52574374088486586</v>
      </c>
      <c r="L142">
        <f t="shared" si="30"/>
        <v>0.47425625911513414</v>
      </c>
      <c r="M142">
        <f t="shared" si="31"/>
        <v>1.9020673423841918</v>
      </c>
      <c r="N142">
        <f t="shared" si="32"/>
        <v>2.1085646858215363</v>
      </c>
    </row>
    <row r="143" spans="1:14" x14ac:dyDescent="0.25">
      <c r="A143" s="4">
        <f>IF('True_Odds_Calculator_2-way'!A144="","",'True_Odds_Calculator_2-way'!A144)</f>
        <v>1.73</v>
      </c>
      <c r="B143" s="4">
        <f>IF('True_Odds_Calculator_2-way'!B144="","",'True_Odds_Calculator_2-way'!B144)</f>
        <v>2.2200000000000002</v>
      </c>
      <c r="C143" s="4">
        <f t="shared" si="22"/>
        <v>0.5780346820809249</v>
      </c>
      <c r="D143">
        <f t="shared" si="23"/>
        <v>0.4504504504504504</v>
      </c>
      <c r="E143">
        <f t="shared" si="24"/>
        <v>2.8485132531375301E-2</v>
      </c>
      <c r="F143">
        <f t="shared" si="25"/>
        <v>-0.2318908503879602</v>
      </c>
      <c r="G143">
        <v>0</v>
      </c>
      <c r="H143">
        <f t="shared" si="26"/>
        <v>0.2603759829193355</v>
      </c>
      <c r="I143">
        <f t="shared" si="27"/>
        <v>-1.0596407579073905</v>
      </c>
      <c r="J143">
        <f t="shared" si="28"/>
        <v>1.0596407579073905</v>
      </c>
      <c r="K143">
        <f t="shared" si="29"/>
        <v>0.56384477756668971</v>
      </c>
      <c r="L143">
        <f t="shared" si="30"/>
        <v>0.43615522243331045</v>
      </c>
      <c r="M143">
        <f t="shared" si="31"/>
        <v>1.7735377532723946</v>
      </c>
      <c r="N143">
        <f t="shared" si="32"/>
        <v>2.2927617246470167</v>
      </c>
    </row>
    <row r="144" spans="1:14" x14ac:dyDescent="0.25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2.67</v>
      </c>
      <c r="C144" s="4">
        <f t="shared" si="22"/>
        <v>0.65359477124183007</v>
      </c>
      <c r="D144">
        <f t="shared" si="23"/>
        <v>0.37453183520599254</v>
      </c>
      <c r="E144">
        <f t="shared" si="24"/>
        <v>2.81266064478225E-2</v>
      </c>
      <c r="F144">
        <f t="shared" si="25"/>
        <v>-0.21666544270642096</v>
      </c>
      <c r="G144">
        <v>0</v>
      </c>
      <c r="H144">
        <f t="shared" si="26"/>
        <v>0.24479204915424349</v>
      </c>
      <c r="I144">
        <f t="shared" si="27"/>
        <v>-1.0629279561748655</v>
      </c>
      <c r="J144">
        <f t="shared" si="28"/>
        <v>1.0629279561748655</v>
      </c>
      <c r="K144">
        <f t="shared" si="29"/>
        <v>0.63965128595581267</v>
      </c>
      <c r="L144">
        <f t="shared" si="30"/>
        <v>0.36034871404418739</v>
      </c>
      <c r="M144">
        <f t="shared" si="31"/>
        <v>1.5633518167726788</v>
      </c>
      <c r="N144">
        <f t="shared" si="32"/>
        <v>2.7750896868120249</v>
      </c>
    </row>
    <row r="145" spans="1:14" x14ac:dyDescent="0.25">
      <c r="A145" s="4">
        <f>IF('True_Odds_Calculator_2-way'!A146="","",'True_Odds_Calculator_2-way'!A146)</f>
        <v>1.67</v>
      </c>
      <c r="B145" s="4">
        <f>IF('True_Odds_Calculator_2-way'!B146="","",'True_Odds_Calculator_2-way'!B146)</f>
        <v>2.2999999999999998</v>
      </c>
      <c r="C145" s="4">
        <f t="shared" si="22"/>
        <v>0.5988023952095809</v>
      </c>
      <c r="D145">
        <f t="shared" si="23"/>
        <v>0.43478260869565222</v>
      </c>
      <c r="E145">
        <f t="shared" si="24"/>
        <v>3.3585003905233002E-2</v>
      </c>
      <c r="F145">
        <f t="shared" si="25"/>
        <v>-0.22676386357719358</v>
      </c>
      <c r="G145">
        <v>0</v>
      </c>
      <c r="H145">
        <f t="shared" si="26"/>
        <v>0.26034886748242653</v>
      </c>
      <c r="I145">
        <f t="shared" si="27"/>
        <v>-1.0714969088698136</v>
      </c>
      <c r="J145">
        <f t="shared" si="28"/>
        <v>1.0714969088698136</v>
      </c>
      <c r="K145">
        <f t="shared" si="29"/>
        <v>0.58210506726094002</v>
      </c>
      <c r="L145">
        <f t="shared" si="30"/>
        <v>0.41789493273906014</v>
      </c>
      <c r="M145">
        <f t="shared" si="31"/>
        <v>1.7179029289427752</v>
      </c>
      <c r="N145">
        <f t="shared" si="32"/>
        <v>2.3929459815307572</v>
      </c>
    </row>
    <row r="146" spans="1:14" x14ac:dyDescent="0.25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2.0499999999999998</v>
      </c>
      <c r="C146" s="4">
        <f t="shared" si="22"/>
        <v>0.54054054054054046</v>
      </c>
      <c r="D146">
        <f t="shared" si="23"/>
        <v>0.48780487804878053</v>
      </c>
      <c r="E146">
        <f t="shared" si="24"/>
        <v>2.8345418589321048E-2</v>
      </c>
      <c r="F146">
        <f t="shared" si="25"/>
        <v>-0.2353328938694792</v>
      </c>
      <c r="G146">
        <v>0</v>
      </c>
      <c r="H146">
        <f t="shared" si="26"/>
        <v>0.26367831245880025</v>
      </c>
      <c r="I146">
        <f t="shared" si="27"/>
        <v>-1.0585122480499263</v>
      </c>
      <c r="J146">
        <f t="shared" si="28"/>
        <v>1.0585122480499263</v>
      </c>
      <c r="K146">
        <f t="shared" si="29"/>
        <v>0.52638909307720383</v>
      </c>
      <c r="L146">
        <f t="shared" si="30"/>
        <v>0.47361090692279612</v>
      </c>
      <c r="M146">
        <f t="shared" si="31"/>
        <v>1.8997354108424378</v>
      </c>
      <c r="N146">
        <f t="shared" si="32"/>
        <v>2.1114378604524222</v>
      </c>
    </row>
    <row r="147" spans="1:14" x14ac:dyDescent="0.25">
      <c r="A147" s="4">
        <f>IF('True_Odds_Calculator_2-way'!A148="","",'True_Odds_Calculator_2-way'!A148)</f>
        <v>1.81</v>
      </c>
      <c r="B147" s="4">
        <f>IF('True_Odds_Calculator_2-way'!B148="","",'True_Odds_Calculator_2-way'!B148)</f>
        <v>2.0699999999999998</v>
      </c>
      <c r="C147" s="4">
        <f t="shared" si="22"/>
        <v>0.5524861878453039</v>
      </c>
      <c r="D147">
        <f t="shared" si="23"/>
        <v>0.48309178743961356</v>
      </c>
      <c r="E147">
        <f t="shared" si="24"/>
        <v>3.5577975284917462E-2</v>
      </c>
      <c r="F147">
        <f t="shared" si="25"/>
        <v>-0.23132356473696847</v>
      </c>
      <c r="G147">
        <v>0</v>
      </c>
      <c r="H147">
        <f t="shared" si="26"/>
        <v>0.26690154002188599</v>
      </c>
      <c r="I147">
        <f t="shared" si="27"/>
        <v>-1.0741516544951821</v>
      </c>
      <c r="J147">
        <f t="shared" si="28"/>
        <v>1.0741516544951821</v>
      </c>
      <c r="K147">
        <f t="shared" si="29"/>
        <v>0.53474138865009979</v>
      </c>
      <c r="L147">
        <f t="shared" si="30"/>
        <v>0.46525861134990021</v>
      </c>
      <c r="M147">
        <f t="shared" si="31"/>
        <v>1.8700628401410975</v>
      </c>
      <c r="N147">
        <f t="shared" si="32"/>
        <v>2.1493422703098441</v>
      </c>
    </row>
    <row r="148" spans="1:14" x14ac:dyDescent="0.25">
      <c r="A148" s="4">
        <f>IF('True_Odds_Calculator_2-way'!A149="","",'True_Odds_Calculator_2-way'!A149)</f>
        <v>2.4</v>
      </c>
      <c r="B148" s="4">
        <f>IF('True_Odds_Calculator_2-way'!B149="","",'True_Odds_Calculator_2-way'!B149)</f>
        <v>1.63</v>
      </c>
      <c r="C148" s="4">
        <f t="shared" si="22"/>
        <v>0.41666666666666669</v>
      </c>
      <c r="D148">
        <f t="shared" si="23"/>
        <v>0.61349693251533743</v>
      </c>
      <c r="E148">
        <f t="shared" si="24"/>
        <v>3.0163599182004175E-2</v>
      </c>
      <c r="F148">
        <f t="shared" si="25"/>
        <v>-0.22546012269938642</v>
      </c>
      <c r="G148">
        <v>0</v>
      </c>
      <c r="H148">
        <f t="shared" si="26"/>
        <v>0.2556237218813906</v>
      </c>
      <c r="I148">
        <f t="shared" si="27"/>
        <v>-1.0647942749999</v>
      </c>
      <c r="J148">
        <f t="shared" si="28"/>
        <v>1.0647942749999</v>
      </c>
      <c r="K148">
        <f t="shared" si="29"/>
        <v>0.40149162409079431</v>
      </c>
      <c r="L148">
        <f t="shared" si="30"/>
        <v>0.59850837590920558</v>
      </c>
      <c r="M148">
        <f t="shared" si="31"/>
        <v>2.4907119849998605</v>
      </c>
      <c r="N148">
        <f t="shared" si="32"/>
        <v>1.670820393249937</v>
      </c>
    </row>
    <row r="149" spans="1:14" x14ac:dyDescent="0.25">
      <c r="A149" s="4">
        <f>IF('True_Odds_Calculator_2-way'!A150="","",'True_Odds_Calculator_2-way'!A150)</f>
        <v>1.99</v>
      </c>
      <c r="B149" s="4">
        <f>IF('True_Odds_Calculator_2-way'!B150="","",'True_Odds_Calculator_2-way'!B150)</f>
        <v>1.92</v>
      </c>
      <c r="C149" s="4">
        <f t="shared" si="22"/>
        <v>0.50251256281407031</v>
      </c>
      <c r="D149">
        <f t="shared" si="23"/>
        <v>0.52083333333333337</v>
      </c>
      <c r="E149">
        <f t="shared" si="24"/>
        <v>2.3345896147403788E-2</v>
      </c>
      <c r="F149">
        <f t="shared" si="25"/>
        <v>-0.2383793969849245</v>
      </c>
      <c r="G149">
        <v>0</v>
      </c>
      <c r="H149">
        <f t="shared" si="26"/>
        <v>0.26172529313232828</v>
      </c>
      <c r="I149">
        <f t="shared" si="27"/>
        <v>-1.0478243557698861</v>
      </c>
      <c r="J149">
        <f t="shared" si="28"/>
        <v>1.0478243557698861</v>
      </c>
      <c r="K149">
        <f t="shared" si="29"/>
        <v>0.49083461764588526</v>
      </c>
      <c r="L149">
        <f t="shared" si="30"/>
        <v>0.50916538235411457</v>
      </c>
      <c r="M149">
        <f t="shared" si="31"/>
        <v>2.0373461122121879</v>
      </c>
      <c r="N149">
        <f t="shared" si="32"/>
        <v>1.9639984073082948</v>
      </c>
    </row>
    <row r="150" spans="1:14" x14ac:dyDescent="0.25">
      <c r="A150" s="4">
        <f>IF('True_Odds_Calculator_2-way'!A151="","",'True_Odds_Calculator_2-way'!A151)</f>
        <v>2.17</v>
      </c>
      <c r="B150" s="4">
        <f>IF('True_Odds_Calculator_2-way'!B151="","",'True_Odds_Calculator_2-way'!B151)</f>
        <v>1.76</v>
      </c>
      <c r="C150" s="4">
        <f t="shared" si="22"/>
        <v>0.46082949308755761</v>
      </c>
      <c r="D150">
        <f t="shared" si="23"/>
        <v>0.56818181818181823</v>
      </c>
      <c r="E150">
        <f t="shared" si="24"/>
        <v>2.9011311269375728E-2</v>
      </c>
      <c r="F150">
        <f t="shared" si="25"/>
        <v>-0.2328236279849184</v>
      </c>
      <c r="G150">
        <v>0</v>
      </c>
      <c r="H150">
        <f t="shared" si="26"/>
        <v>0.26183493925429413</v>
      </c>
      <c r="I150">
        <f t="shared" si="27"/>
        <v>-1.0604746049596294</v>
      </c>
      <c r="J150">
        <f t="shared" si="28"/>
        <v>1.0604746049596294</v>
      </c>
      <c r="K150">
        <f t="shared" si="29"/>
        <v>0.44627809446366512</v>
      </c>
      <c r="L150">
        <f t="shared" si="30"/>
        <v>0.55372190553633505</v>
      </c>
      <c r="M150">
        <f t="shared" si="31"/>
        <v>2.2407552878027661</v>
      </c>
      <c r="N150">
        <f t="shared" si="32"/>
        <v>1.8059606997693183</v>
      </c>
    </row>
    <row r="151" spans="1:14" x14ac:dyDescent="0.25">
      <c r="A151" s="4">
        <f>IF('True_Odds_Calculator_2-way'!A152="","",'True_Odds_Calculator_2-way'!A152)</f>
        <v>2.08</v>
      </c>
      <c r="B151" s="4">
        <f>IF('True_Odds_Calculator_2-way'!B152="","",'True_Odds_Calculator_2-way'!B152)</f>
        <v>1.84</v>
      </c>
      <c r="C151" s="4">
        <f t="shared" si="22"/>
        <v>0.48076923076923073</v>
      </c>
      <c r="D151">
        <f t="shared" si="23"/>
        <v>0.54347826086956519</v>
      </c>
      <c r="E151">
        <f t="shared" si="24"/>
        <v>2.4247491638795804E-2</v>
      </c>
      <c r="F151">
        <f t="shared" si="25"/>
        <v>-0.23704013377926436</v>
      </c>
      <c r="G151">
        <v>0</v>
      </c>
      <c r="H151">
        <f t="shared" si="26"/>
        <v>0.26128762541806017</v>
      </c>
      <c r="I151">
        <f t="shared" si="27"/>
        <v>-1.0499013139145197</v>
      </c>
      <c r="J151">
        <f t="shared" si="28"/>
        <v>1.0499013139145197</v>
      </c>
      <c r="K151">
        <f t="shared" si="29"/>
        <v>0.46862696659688596</v>
      </c>
      <c r="L151">
        <f t="shared" si="30"/>
        <v>0.53137303340311415</v>
      </c>
      <c r="M151">
        <f t="shared" si="31"/>
        <v>2.1338934190276815</v>
      </c>
      <c r="N151">
        <f t="shared" si="32"/>
        <v>1.8819171036881968</v>
      </c>
    </row>
    <row r="152" spans="1:14" x14ac:dyDescent="0.25">
      <c r="A152" s="4">
        <f>IF('True_Odds_Calculator_2-way'!A153="","",'True_Odds_Calculator_2-way'!A153)</f>
        <v>1.88</v>
      </c>
      <c r="B152" s="4">
        <f>IF('True_Odds_Calculator_2-way'!B153="","",'True_Odds_Calculator_2-way'!B153)</f>
        <v>2.04</v>
      </c>
      <c r="C152" s="4">
        <f t="shared" si="22"/>
        <v>0.53191489361702127</v>
      </c>
      <c r="D152">
        <f t="shared" si="23"/>
        <v>0.49019607843137253</v>
      </c>
      <c r="E152">
        <f t="shared" si="24"/>
        <v>2.2110972048393851E-2</v>
      </c>
      <c r="F152">
        <f t="shared" si="25"/>
        <v>-0.23863162286191075</v>
      </c>
      <c r="G152">
        <v>0</v>
      </c>
      <c r="H152">
        <f t="shared" si="26"/>
        <v>0.26074259491030455</v>
      </c>
      <c r="I152">
        <f t="shared" si="27"/>
        <v>-1.0453025125088635</v>
      </c>
      <c r="J152">
        <f t="shared" si="28"/>
        <v>1.0453025125088635</v>
      </c>
      <c r="K152">
        <f t="shared" si="29"/>
        <v>0.52086962844930107</v>
      </c>
      <c r="L152">
        <f t="shared" si="30"/>
        <v>0.47913037155069899</v>
      </c>
      <c r="M152">
        <f t="shared" si="31"/>
        <v>1.9198662110077995</v>
      </c>
      <c r="N152">
        <f t="shared" si="32"/>
        <v>2.0871146130092182</v>
      </c>
    </row>
    <row r="153" spans="1:14" x14ac:dyDescent="0.25">
      <c r="A153" s="4">
        <f>IF('True_Odds_Calculator_2-way'!A154="","",'True_Odds_Calculator_2-way'!A154)</f>
        <v>2.42</v>
      </c>
      <c r="B153" s="4">
        <f>IF('True_Odds_Calculator_2-way'!B154="","",'True_Odds_Calculator_2-way'!B154)</f>
        <v>1.63</v>
      </c>
      <c r="C153" s="4">
        <f t="shared" si="22"/>
        <v>0.41322314049586778</v>
      </c>
      <c r="D153">
        <f t="shared" si="23"/>
        <v>0.61349693251533743</v>
      </c>
      <c r="E153">
        <f t="shared" si="24"/>
        <v>2.6720073011205159E-2</v>
      </c>
      <c r="F153">
        <f t="shared" si="25"/>
        <v>-0.22679105612736405</v>
      </c>
      <c r="G153">
        <v>0</v>
      </c>
      <c r="H153">
        <f t="shared" si="26"/>
        <v>0.25351112913856921</v>
      </c>
      <c r="I153">
        <f t="shared" si="27"/>
        <v>-1.0572691328259185</v>
      </c>
      <c r="J153">
        <f t="shared" si="28"/>
        <v>1.0572691328259185</v>
      </c>
      <c r="K153">
        <f t="shared" si="29"/>
        <v>0.39978856484312258</v>
      </c>
      <c r="L153">
        <f t="shared" si="30"/>
        <v>0.60021143515687747</v>
      </c>
      <c r="M153">
        <f t="shared" si="31"/>
        <v>2.5013221686128042</v>
      </c>
      <c r="N153">
        <f t="shared" si="32"/>
        <v>1.6660795536803288</v>
      </c>
    </row>
    <row r="154" spans="1:14" x14ac:dyDescent="0.25">
      <c r="A154" s="4">
        <f>IF('True_Odds_Calculator_2-way'!A155="","",'True_Odds_Calculator_2-way'!A155)</f>
        <v>1.95</v>
      </c>
      <c r="B154" s="4">
        <f>IF('True_Odds_Calculator_2-way'!B155="","",'True_Odds_Calculator_2-way'!B155)</f>
        <v>1.95</v>
      </c>
      <c r="C154" s="4">
        <f t="shared" si="22"/>
        <v>0.51282051282051289</v>
      </c>
      <c r="D154">
        <f t="shared" si="23"/>
        <v>0.51282051282051289</v>
      </c>
      <c r="E154">
        <f t="shared" si="24"/>
        <v>2.5641025641025772E-2</v>
      </c>
      <c r="F154">
        <f t="shared" si="25"/>
        <v>-0.23734385272846803</v>
      </c>
      <c r="G154">
        <v>0</v>
      </c>
      <c r="H154">
        <f t="shared" si="26"/>
        <v>0.2629848783694938</v>
      </c>
      <c r="I154">
        <f t="shared" si="27"/>
        <v>-1.0526315789473688</v>
      </c>
      <c r="J154">
        <f t="shared" si="28"/>
        <v>1.0526315789473688</v>
      </c>
      <c r="K154">
        <f t="shared" si="29"/>
        <v>0.49999999999999989</v>
      </c>
      <c r="L154">
        <f t="shared" si="30"/>
        <v>0.49999999999999989</v>
      </c>
      <c r="M154">
        <f t="shared" si="31"/>
        <v>2.0000000000000004</v>
      </c>
      <c r="N154">
        <f t="shared" si="32"/>
        <v>2.0000000000000004</v>
      </c>
    </row>
    <row r="155" spans="1:14" x14ac:dyDescent="0.25">
      <c r="A155" s="4">
        <f>IF('True_Odds_Calculator_2-way'!A156="","",'True_Odds_Calculator_2-way'!A156)</f>
        <v>1.86</v>
      </c>
      <c r="B155" s="4">
        <f>IF('True_Odds_Calculator_2-way'!B156="","",'True_Odds_Calculator_2-way'!B156)</f>
        <v>2.0499999999999998</v>
      </c>
      <c r="C155" s="4">
        <f t="shared" si="22"/>
        <v>0.5376344086021505</v>
      </c>
      <c r="D155">
        <f t="shared" si="23"/>
        <v>0.48780487804878053</v>
      </c>
      <c r="E155">
        <f t="shared" si="24"/>
        <v>2.5439286650930981E-2</v>
      </c>
      <c r="F155">
        <f t="shared" si="25"/>
        <v>-0.23682140047206923</v>
      </c>
      <c r="G155">
        <v>0</v>
      </c>
      <c r="H155">
        <f t="shared" si="26"/>
        <v>0.26226068712300027</v>
      </c>
      <c r="I155">
        <f t="shared" si="27"/>
        <v>-1.0523401123547818</v>
      </c>
      <c r="J155">
        <f t="shared" si="28"/>
        <v>1.0523401123547818</v>
      </c>
      <c r="K155">
        <f t="shared" si="29"/>
        <v>0.52493093970332627</v>
      </c>
      <c r="L155">
        <f t="shared" si="30"/>
        <v>0.47506906029667378</v>
      </c>
      <c r="M155">
        <f t="shared" si="31"/>
        <v>1.9050124966251125</v>
      </c>
      <c r="N155">
        <f t="shared" si="32"/>
        <v>2.1049571179725204</v>
      </c>
    </row>
    <row r="156" spans="1:14" x14ac:dyDescent="0.25">
      <c r="A156" s="4">
        <f>IF('True_Odds_Calculator_2-way'!A157="","",'True_Odds_Calculator_2-way'!A157)</f>
        <v>1.78</v>
      </c>
      <c r="B156" s="4">
        <f>IF('True_Odds_Calculator_2-way'!B157="","",'True_Odds_Calculator_2-way'!B157)</f>
        <v>2.0299999999999998</v>
      </c>
      <c r="C156" s="4">
        <f t="shared" si="22"/>
        <v>0.5617977528089888</v>
      </c>
      <c r="D156">
        <f t="shared" si="23"/>
        <v>0.49261083743842371</v>
      </c>
      <c r="E156">
        <f t="shared" si="24"/>
        <v>5.4408590247412514E-2</v>
      </c>
      <c r="F156">
        <f t="shared" si="25"/>
        <v>-0.22233907123484808</v>
      </c>
      <c r="G156">
        <v>0</v>
      </c>
      <c r="H156">
        <f t="shared" si="26"/>
        <v>0.27674766148226054</v>
      </c>
      <c r="I156">
        <f t="shared" si="27"/>
        <v>-1.1156657127357013</v>
      </c>
      <c r="J156">
        <f t="shared" si="28"/>
        <v>1.1156657127357013</v>
      </c>
      <c r="K156">
        <f t="shared" si="29"/>
        <v>0.53469666555255058</v>
      </c>
      <c r="L156">
        <f t="shared" si="30"/>
        <v>0.46530333444744953</v>
      </c>
      <c r="M156">
        <f t="shared" si="31"/>
        <v>1.8702192559338466</v>
      </c>
      <c r="N156">
        <f t="shared" si="32"/>
        <v>2.149135684117772</v>
      </c>
    </row>
    <row r="157" spans="1:14" x14ac:dyDescent="0.25">
      <c r="A157" s="4">
        <f>IF('True_Odds_Calculator_2-way'!A158="","",'True_Odds_Calculator_2-way'!A158)</f>
        <v>1.85</v>
      </c>
      <c r="B157" s="4">
        <f>IF('True_Odds_Calculator_2-way'!B158="","",'True_Odds_Calculator_2-way'!B158)</f>
        <v>1.96</v>
      </c>
      <c r="C157" s="4">
        <f t="shared" si="22"/>
        <v>0.54054054054054046</v>
      </c>
      <c r="D157">
        <f t="shared" si="23"/>
        <v>0.51020408163265307</v>
      </c>
      <c r="E157">
        <f t="shared" si="24"/>
        <v>5.0744622173193532E-2</v>
      </c>
      <c r="F157">
        <f t="shared" si="25"/>
        <v>-0.22504136789851081</v>
      </c>
      <c r="G157">
        <v>0</v>
      </c>
      <c r="H157">
        <f t="shared" si="26"/>
        <v>0.27578599007170435</v>
      </c>
      <c r="I157">
        <f t="shared" si="27"/>
        <v>-1.1070186069251189</v>
      </c>
      <c r="J157">
        <f t="shared" si="28"/>
        <v>1.1070186069251189</v>
      </c>
      <c r="K157">
        <f t="shared" si="29"/>
        <v>0.51520742499184358</v>
      </c>
      <c r="L157">
        <f t="shared" si="30"/>
        <v>0.48479257500815626</v>
      </c>
      <c r="M157">
        <f t="shared" si="31"/>
        <v>1.9409658158863516</v>
      </c>
      <c r="N157">
        <f t="shared" si="32"/>
        <v>2.0627378626481145</v>
      </c>
    </row>
    <row r="158" spans="1:14" x14ac:dyDescent="0.25">
      <c r="A158" s="4">
        <f>IF('True_Odds_Calculator_2-way'!A159="","",'True_Odds_Calculator_2-way'!A159)</f>
        <v>2.2999999999999998</v>
      </c>
      <c r="B158" s="4">
        <f>IF('True_Odds_Calculator_2-way'!B159="","",'True_Odds_Calculator_2-way'!B159)</f>
        <v>1.61</v>
      </c>
      <c r="C158" s="4">
        <f t="shared" si="22"/>
        <v>0.43478260869565222</v>
      </c>
      <c r="D158">
        <f t="shared" si="23"/>
        <v>0.6211180124223602</v>
      </c>
      <c r="E158">
        <f t="shared" si="24"/>
        <v>5.5900621118012417E-2</v>
      </c>
      <c r="F158">
        <f t="shared" si="25"/>
        <v>-0.21415068863083986</v>
      </c>
      <c r="G158">
        <v>0</v>
      </c>
      <c r="H158">
        <f t="shared" si="26"/>
        <v>0.27005130974885228</v>
      </c>
      <c r="I158">
        <f t="shared" si="27"/>
        <v>-1.1229577231219765</v>
      </c>
      <c r="J158">
        <f t="shared" si="28"/>
        <v>1.1229577231219765</v>
      </c>
      <c r="K158">
        <f t="shared" si="29"/>
        <v>0.40652967309525717</v>
      </c>
      <c r="L158">
        <f t="shared" si="30"/>
        <v>0.59347032690474288</v>
      </c>
      <c r="M158">
        <f t="shared" si="31"/>
        <v>2.4598450400585694</v>
      </c>
      <c r="N158">
        <f t="shared" si="32"/>
        <v>1.6850042111044057</v>
      </c>
    </row>
    <row r="159" spans="1:14" x14ac:dyDescent="0.25">
      <c r="A159" s="4">
        <f>IF('True_Odds_Calculator_2-way'!A160="","",'True_Odds_Calculator_2-way'!A160)</f>
        <v>2.0299999999999998</v>
      </c>
      <c r="B159" s="4">
        <f>IF('True_Odds_Calculator_2-way'!B160="","",'True_Odds_Calculator_2-way'!B160)</f>
        <v>1.88</v>
      </c>
      <c r="C159" s="4">
        <f t="shared" si="22"/>
        <v>0.49261083743842371</v>
      </c>
      <c r="D159">
        <f t="shared" si="23"/>
        <v>0.53191489361702127</v>
      </c>
      <c r="E159">
        <f t="shared" si="24"/>
        <v>2.4525731055444977E-2</v>
      </c>
      <c r="F159">
        <f t="shared" si="25"/>
        <v>-0.23750131013520592</v>
      </c>
      <c r="G159">
        <v>0</v>
      </c>
      <c r="H159">
        <f t="shared" si="26"/>
        <v>0.2620270411906509</v>
      </c>
      <c r="I159">
        <f t="shared" si="27"/>
        <v>-1.0503645397539194</v>
      </c>
      <c r="J159">
        <f t="shared" si="28"/>
        <v>1.0503645397539194</v>
      </c>
      <c r="K159">
        <f t="shared" si="29"/>
        <v>0.48033612555301569</v>
      </c>
      <c r="L159">
        <f t="shared" si="30"/>
        <v>0.51966387444698414</v>
      </c>
      <c r="M159">
        <f t="shared" si="31"/>
        <v>2.081875475946537</v>
      </c>
      <c r="N159">
        <f t="shared" si="32"/>
        <v>1.9243207949834495</v>
      </c>
    </row>
    <row r="160" spans="1:14" x14ac:dyDescent="0.25">
      <c r="A160" s="4">
        <f>IF('True_Odds_Calculator_2-way'!A161="","",'True_Odds_Calculator_2-way'!A161)</f>
        <v>1.68</v>
      </c>
      <c r="B160" s="4">
        <f>IF('True_Odds_Calculator_2-way'!B161="","",'True_Odds_Calculator_2-way'!B161)</f>
        <v>2.31</v>
      </c>
      <c r="C160" s="4">
        <f t="shared" si="22"/>
        <v>0.59523809523809523</v>
      </c>
      <c r="D160">
        <f t="shared" si="23"/>
        <v>0.4329004329004329</v>
      </c>
      <c r="E160">
        <f t="shared" si="24"/>
        <v>2.813852813852824E-2</v>
      </c>
      <c r="F160">
        <f t="shared" si="25"/>
        <v>-0.22954030096887235</v>
      </c>
      <c r="G160">
        <v>0</v>
      </c>
      <c r="H160">
        <f t="shared" si="26"/>
        <v>0.25767882910740053</v>
      </c>
      <c r="I160">
        <f t="shared" si="27"/>
        <v>-1.0595217973953226</v>
      </c>
      <c r="J160">
        <f t="shared" si="28"/>
        <v>1.0595217973953226</v>
      </c>
      <c r="K160">
        <f t="shared" si="29"/>
        <v>0.581234893460709</v>
      </c>
      <c r="L160">
        <f t="shared" si="30"/>
        <v>0.41876510653929105</v>
      </c>
      <c r="M160">
        <f t="shared" si="31"/>
        <v>1.7204748222288193</v>
      </c>
      <c r="N160">
        <f t="shared" si="32"/>
        <v>2.3879735545878726</v>
      </c>
    </row>
    <row r="161" spans="1:14" x14ac:dyDescent="0.25">
      <c r="A161" s="4">
        <f>IF('True_Odds_Calculator_2-way'!A162="","",'True_Odds_Calculator_2-way'!A162)</f>
        <v>1.81</v>
      </c>
      <c r="B161" s="4">
        <f>IF('True_Odds_Calculator_2-way'!B162="","",'True_Odds_Calculator_2-way'!B162)</f>
        <v>2.09</v>
      </c>
      <c r="C161" s="4">
        <f t="shared" si="22"/>
        <v>0.5524861878453039</v>
      </c>
      <c r="D161">
        <f t="shared" si="23"/>
        <v>0.47846889952153115</v>
      </c>
      <c r="E161">
        <f t="shared" si="24"/>
        <v>3.0955087366835166E-2</v>
      </c>
      <c r="F161">
        <f t="shared" si="25"/>
        <v>-0.23339237093235332</v>
      </c>
      <c r="G161">
        <v>0</v>
      </c>
      <c r="H161">
        <f t="shared" si="26"/>
        <v>0.26434745829918849</v>
      </c>
      <c r="I161">
        <f t="shared" si="27"/>
        <v>-1.064251428023502</v>
      </c>
      <c r="J161">
        <f t="shared" si="28"/>
        <v>1.064251428023502</v>
      </c>
      <c r="K161">
        <f t="shared" si="29"/>
        <v>0.53704433642160887</v>
      </c>
      <c r="L161">
        <f t="shared" si="30"/>
        <v>0.46295566357839102</v>
      </c>
      <c r="M161">
        <f t="shared" si="31"/>
        <v>1.8620436566990362</v>
      </c>
      <c r="N161">
        <f t="shared" si="32"/>
        <v>2.1600340565456171</v>
      </c>
    </row>
    <row r="162" spans="1:14" x14ac:dyDescent="0.25">
      <c r="A162" s="4">
        <f>IF('True_Odds_Calculator_2-way'!A163="","",'True_Odds_Calculator_2-way'!A163)</f>
        <v>1.94</v>
      </c>
      <c r="B162" s="4">
        <f>IF('True_Odds_Calculator_2-way'!B163="","",'True_Odds_Calculator_2-way'!B163)</f>
        <v>1.96</v>
      </c>
      <c r="C162" s="4">
        <f t="shared" si="22"/>
        <v>0.51546391752577325</v>
      </c>
      <c r="D162">
        <f t="shared" si="23"/>
        <v>0.51020408163265307</v>
      </c>
      <c r="E162">
        <f t="shared" si="24"/>
        <v>2.5667999158426325E-2</v>
      </c>
      <c r="F162">
        <f t="shared" si="25"/>
        <v>-0.23732379549758043</v>
      </c>
      <c r="G162">
        <v>0</v>
      </c>
      <c r="H162">
        <f t="shared" si="26"/>
        <v>0.26299179465600675</v>
      </c>
      <c r="I162">
        <f t="shared" si="27"/>
        <v>-1.052689901333149</v>
      </c>
      <c r="J162">
        <f t="shared" si="28"/>
        <v>1.052689901333149</v>
      </c>
      <c r="K162">
        <f t="shared" si="29"/>
        <v>0.50263165184833114</v>
      </c>
      <c r="L162">
        <f t="shared" si="30"/>
        <v>0.49736834815166897</v>
      </c>
      <c r="M162">
        <f t="shared" si="31"/>
        <v>1.9895285072531594</v>
      </c>
      <c r="N162">
        <f t="shared" si="32"/>
        <v>2.0105823052798226</v>
      </c>
    </row>
    <row r="163" spans="1:14" x14ac:dyDescent="0.25">
      <c r="A163" s="4">
        <f>IF('True_Odds_Calculator_2-way'!A164="","",'True_Odds_Calculator_2-way'!A164)</f>
        <v>2.31</v>
      </c>
      <c r="B163" s="4">
        <f>IF('True_Odds_Calculator_2-way'!B164="","",'True_Odds_Calculator_2-way'!B164)</f>
        <v>1.67</v>
      </c>
      <c r="C163" s="4">
        <f t="shared" si="22"/>
        <v>0.4329004329004329</v>
      </c>
      <c r="D163">
        <f t="shared" si="23"/>
        <v>0.5988023952095809</v>
      </c>
      <c r="E163">
        <f t="shared" si="24"/>
        <v>3.1702828110013792E-2</v>
      </c>
      <c r="F163">
        <f t="shared" si="25"/>
        <v>-0.22751898799802994</v>
      </c>
      <c r="G163">
        <v>0</v>
      </c>
      <c r="H163">
        <f t="shared" si="26"/>
        <v>0.25922181610804368</v>
      </c>
      <c r="I163">
        <f t="shared" si="27"/>
        <v>-1.0673993913412883</v>
      </c>
      <c r="J163">
        <f t="shared" si="28"/>
        <v>1.0673993913412883</v>
      </c>
      <c r="K163">
        <f t="shared" si="29"/>
        <v>0.41696319653163855</v>
      </c>
      <c r="L163">
        <f t="shared" si="30"/>
        <v>0.5830368034683614</v>
      </c>
      <c r="M163">
        <f t="shared" si="31"/>
        <v>2.3982932026570873</v>
      </c>
      <c r="N163">
        <f t="shared" si="32"/>
        <v>1.7151575921986633</v>
      </c>
    </row>
    <row r="164" spans="1:14" x14ac:dyDescent="0.25">
      <c r="A164" s="4">
        <f>IF('True_Odds_Calculator_2-way'!A165="","",'True_Odds_Calculator_2-way'!A165)</f>
        <v>2.16</v>
      </c>
      <c r="B164" s="4">
        <f>IF('True_Odds_Calculator_2-way'!B165="","",'True_Odds_Calculator_2-way'!B165)</f>
        <v>1.75</v>
      </c>
      <c r="C164" s="4">
        <f t="shared" si="22"/>
        <v>0.46296296296296291</v>
      </c>
      <c r="D164">
        <f t="shared" si="23"/>
        <v>0.5714285714285714</v>
      </c>
      <c r="E164">
        <f t="shared" si="24"/>
        <v>3.4391534391534417E-2</v>
      </c>
      <c r="F164">
        <f t="shared" si="25"/>
        <v>-0.23015873015873001</v>
      </c>
      <c r="G164">
        <v>0</v>
      </c>
      <c r="H164">
        <f t="shared" si="26"/>
        <v>0.26455026455026448</v>
      </c>
      <c r="I164">
        <f t="shared" si="27"/>
        <v>-1.0721125348377951</v>
      </c>
      <c r="J164">
        <f t="shared" si="28"/>
        <v>1.0721125348377951</v>
      </c>
      <c r="K164">
        <f t="shared" si="29"/>
        <v>0.44570220807044264</v>
      </c>
      <c r="L164">
        <f t="shared" si="30"/>
        <v>0.55429779192955719</v>
      </c>
      <c r="M164">
        <f t="shared" si="31"/>
        <v>2.2436505404118421</v>
      </c>
      <c r="N164">
        <f t="shared" si="32"/>
        <v>1.8040844011283466</v>
      </c>
    </row>
    <row r="165" spans="1:14" x14ac:dyDescent="0.25">
      <c r="A165" s="4">
        <f>IF('True_Odds_Calculator_2-way'!A166="","",'True_Odds_Calculator_2-way'!A166)</f>
        <v>2.11</v>
      </c>
      <c r="B165" s="4">
        <f>IF('True_Odds_Calculator_2-way'!B166="","",'True_Odds_Calculator_2-way'!B166)</f>
        <v>1.79</v>
      </c>
      <c r="C165" s="4">
        <f t="shared" si="22"/>
        <v>0.47393364928909953</v>
      </c>
      <c r="D165">
        <f t="shared" si="23"/>
        <v>0.55865921787709494</v>
      </c>
      <c r="E165">
        <f t="shared" si="24"/>
        <v>3.2592867166194583E-2</v>
      </c>
      <c r="F165">
        <f t="shared" si="25"/>
        <v>-0.23217453467129112</v>
      </c>
      <c r="G165">
        <v>0</v>
      </c>
      <c r="H165">
        <f t="shared" si="26"/>
        <v>0.26476740183748576</v>
      </c>
      <c r="I165">
        <f t="shared" si="27"/>
        <v>-1.0678861770883312</v>
      </c>
      <c r="J165">
        <f t="shared" si="28"/>
        <v>1.0678861770883312</v>
      </c>
      <c r="K165">
        <f t="shared" si="29"/>
        <v>0.45759183965236705</v>
      </c>
      <c r="L165">
        <f t="shared" si="30"/>
        <v>0.54240816034763273</v>
      </c>
      <c r="M165">
        <f t="shared" si="31"/>
        <v>2.1853536565680476</v>
      </c>
      <c r="N165">
        <f t="shared" si="32"/>
        <v>1.8436300798997822</v>
      </c>
    </row>
    <row r="166" spans="1:14" x14ac:dyDescent="0.25">
      <c r="A166" s="4">
        <f>IF('True_Odds_Calculator_2-way'!A167="","",'True_Odds_Calculator_2-way'!A167)</f>
        <v>2.2999999999999998</v>
      </c>
      <c r="B166" s="4">
        <f>IF('True_Odds_Calculator_2-way'!B167="","",'True_Odds_Calculator_2-way'!B167)</f>
        <v>1.67</v>
      </c>
      <c r="C166" s="4">
        <f t="shared" si="22"/>
        <v>0.43478260869565222</v>
      </c>
      <c r="D166">
        <f t="shared" si="23"/>
        <v>0.5988023952095809</v>
      </c>
      <c r="E166">
        <f t="shared" si="24"/>
        <v>3.3585003905233002E-2</v>
      </c>
      <c r="F166">
        <f t="shared" si="25"/>
        <v>-0.22676386357719358</v>
      </c>
      <c r="G166">
        <v>0</v>
      </c>
      <c r="H166">
        <f t="shared" si="26"/>
        <v>0.26034886748242653</v>
      </c>
      <c r="I166">
        <f t="shared" si="27"/>
        <v>-1.0714969088698136</v>
      </c>
      <c r="J166">
        <f t="shared" si="28"/>
        <v>1.0714969088698136</v>
      </c>
      <c r="K166">
        <f t="shared" si="29"/>
        <v>0.41789493273906014</v>
      </c>
      <c r="L166">
        <f t="shared" si="30"/>
        <v>0.58210506726094002</v>
      </c>
      <c r="M166">
        <f t="shared" si="31"/>
        <v>2.3929459815307572</v>
      </c>
      <c r="N166">
        <f t="shared" si="32"/>
        <v>1.7179029289427752</v>
      </c>
    </row>
    <row r="167" spans="1:14" x14ac:dyDescent="0.25">
      <c r="A167" s="4">
        <f>IF('True_Odds_Calculator_2-way'!A168="","",'True_Odds_Calculator_2-way'!A168)</f>
        <v>1.88</v>
      </c>
      <c r="B167" s="4">
        <f>IF('True_Odds_Calculator_2-way'!B168="","",'True_Odds_Calculator_2-way'!B168)</f>
        <v>2.0099999999999998</v>
      </c>
      <c r="C167" s="4">
        <f t="shared" si="22"/>
        <v>0.53191489361702127</v>
      </c>
      <c r="D167">
        <f t="shared" si="23"/>
        <v>0.49751243781094534</v>
      </c>
      <c r="E167">
        <f t="shared" si="24"/>
        <v>2.9427331427966497E-2</v>
      </c>
      <c r="F167">
        <f t="shared" si="25"/>
        <v>-0.23520694400338749</v>
      </c>
      <c r="G167">
        <v>0</v>
      </c>
      <c r="H167">
        <f t="shared" si="26"/>
        <v>0.26463427543135393</v>
      </c>
      <c r="I167">
        <f t="shared" si="27"/>
        <v>-1.060713208766217</v>
      </c>
      <c r="J167">
        <f t="shared" si="28"/>
        <v>1.060713208766217</v>
      </c>
      <c r="K167">
        <f t="shared" si="29"/>
        <v>0.5172161542198922</v>
      </c>
      <c r="L167">
        <f t="shared" si="30"/>
        <v>0.48278384578010813</v>
      </c>
      <c r="M167">
        <f t="shared" si="31"/>
        <v>1.9334276237142709</v>
      </c>
      <c r="N167">
        <f t="shared" si="32"/>
        <v>2.0713203408538785</v>
      </c>
    </row>
    <row r="168" spans="1:14" x14ac:dyDescent="0.25">
      <c r="A168" s="4">
        <f>IF('True_Odds_Calculator_2-way'!A169="","",'True_Odds_Calculator_2-way'!A169)</f>
        <v>1.85</v>
      </c>
      <c r="B168" s="4">
        <f>IF('True_Odds_Calculator_2-way'!B169="","",'True_Odds_Calculator_2-way'!B169)</f>
        <v>2.0499999999999998</v>
      </c>
      <c r="C168" s="4">
        <f t="shared" si="22"/>
        <v>0.54054054054054046</v>
      </c>
      <c r="D168">
        <f t="shared" si="23"/>
        <v>0.48780487804878053</v>
      </c>
      <c r="E168">
        <f t="shared" si="24"/>
        <v>2.8345418589321048E-2</v>
      </c>
      <c r="F168">
        <f t="shared" si="25"/>
        <v>-0.2353328938694792</v>
      </c>
      <c r="G168">
        <v>0</v>
      </c>
      <c r="H168">
        <f t="shared" si="26"/>
        <v>0.26367831245880025</v>
      </c>
      <c r="I168">
        <f t="shared" si="27"/>
        <v>-1.0585122480499263</v>
      </c>
      <c r="J168">
        <f t="shared" si="28"/>
        <v>1.0585122480499263</v>
      </c>
      <c r="K168">
        <f t="shared" si="29"/>
        <v>0.52638909307720383</v>
      </c>
      <c r="L168">
        <f t="shared" si="30"/>
        <v>0.47361090692279612</v>
      </c>
      <c r="M168">
        <f t="shared" si="31"/>
        <v>1.8997354108424378</v>
      </c>
      <c r="N168">
        <f t="shared" si="32"/>
        <v>2.1114378604524222</v>
      </c>
    </row>
    <row r="169" spans="1:14" x14ac:dyDescent="0.25">
      <c r="A169" s="4">
        <f>IF('True_Odds_Calculator_2-way'!A170="","",'True_Odds_Calculator_2-way'!A170)</f>
        <v>1.71</v>
      </c>
      <c r="B169" s="4">
        <f>IF('True_Odds_Calculator_2-way'!B170="","",'True_Odds_Calculator_2-way'!B170)</f>
        <v>2.23</v>
      </c>
      <c r="C169" s="4">
        <f t="shared" si="22"/>
        <v>0.58479532163742687</v>
      </c>
      <c r="D169">
        <f t="shared" si="23"/>
        <v>0.44843049327354262</v>
      </c>
      <c r="E169">
        <f t="shared" si="24"/>
        <v>3.3225814910969431E-2</v>
      </c>
      <c r="F169">
        <f t="shared" si="25"/>
        <v>-0.22901423963496192</v>
      </c>
      <c r="G169">
        <v>0</v>
      </c>
      <c r="H169">
        <f t="shared" si="26"/>
        <v>0.26224005454593136</v>
      </c>
      <c r="I169">
        <f t="shared" si="27"/>
        <v>-1.070084984173661</v>
      </c>
      <c r="J169">
        <f t="shared" si="28"/>
        <v>1.070084984173661</v>
      </c>
      <c r="K169">
        <f t="shared" si="29"/>
        <v>0.56825919869450314</v>
      </c>
      <c r="L169">
        <f t="shared" si="30"/>
        <v>0.43174080130549697</v>
      </c>
      <c r="M169">
        <f t="shared" si="31"/>
        <v>1.7597603387632996</v>
      </c>
      <c r="N169">
        <f t="shared" si="32"/>
        <v>2.3162045305336028</v>
      </c>
    </row>
    <row r="170" spans="1:14" x14ac:dyDescent="0.25">
      <c r="A170" s="4">
        <f>IF('True_Odds_Calculator_2-way'!A171="","",'True_Odds_Calculator_2-way'!A171)</f>
        <v>1.42</v>
      </c>
      <c r="B170" s="4">
        <f>IF('True_Odds_Calculator_2-way'!B171="","",'True_Odds_Calculator_2-way'!B171)</f>
        <v>2.95</v>
      </c>
      <c r="C170" s="4">
        <f t="shared" si="22"/>
        <v>0.70422535211267612</v>
      </c>
      <c r="D170">
        <f t="shared" si="23"/>
        <v>0.33898305084745761</v>
      </c>
      <c r="E170">
        <f t="shared" si="24"/>
        <v>4.3208402960133618E-2</v>
      </c>
      <c r="F170">
        <f t="shared" si="25"/>
        <v>-0.19551205538314642</v>
      </c>
      <c r="G170">
        <v>0</v>
      </c>
      <c r="H170">
        <f t="shared" si="26"/>
        <v>0.23872045834328004</v>
      </c>
      <c r="I170">
        <f t="shared" si="27"/>
        <v>-1.1049892402196595</v>
      </c>
      <c r="J170">
        <f t="shared" si="28"/>
        <v>1.1049892402196595</v>
      </c>
      <c r="K170">
        <f t="shared" si="29"/>
        <v>0.68301556356869209</v>
      </c>
      <c r="L170">
        <f t="shared" si="30"/>
        <v>0.31698443643130814</v>
      </c>
      <c r="M170">
        <f t="shared" si="31"/>
        <v>1.4640954808922568</v>
      </c>
      <c r="N170">
        <f t="shared" si="32"/>
        <v>3.1547290184283359</v>
      </c>
    </row>
    <row r="171" spans="1:14" x14ac:dyDescent="0.25">
      <c r="A171" s="4">
        <f>IF('True_Odds_Calculator_2-way'!A172="","",'True_Odds_Calculator_2-way'!A172)</f>
        <v>1.73</v>
      </c>
      <c r="B171" s="4">
        <f>IF('True_Odds_Calculator_2-way'!B172="","",'True_Odds_Calculator_2-way'!B172)</f>
        <v>2.2000000000000002</v>
      </c>
      <c r="C171" s="4">
        <f t="shared" si="22"/>
        <v>0.5780346820809249</v>
      </c>
      <c r="D171">
        <f t="shared" si="23"/>
        <v>0.45454545454545453</v>
      </c>
      <c r="E171">
        <f t="shared" si="24"/>
        <v>3.2580136626379375E-2</v>
      </c>
      <c r="F171">
        <f t="shared" si="25"/>
        <v>-0.23016290068313194</v>
      </c>
      <c r="G171">
        <v>0</v>
      </c>
      <c r="H171">
        <f t="shared" si="26"/>
        <v>0.26274303730951132</v>
      </c>
      <c r="I171">
        <f t="shared" si="27"/>
        <v>-1.0684346079267204</v>
      </c>
      <c r="J171">
        <f t="shared" si="28"/>
        <v>1.0684346079267204</v>
      </c>
      <c r="K171">
        <f t="shared" si="29"/>
        <v>0.5618112413961549</v>
      </c>
      <c r="L171">
        <f t="shared" si="30"/>
        <v>0.43818875860384515</v>
      </c>
      <c r="M171">
        <f t="shared" si="31"/>
        <v>1.7799572637865058</v>
      </c>
      <c r="N171">
        <f t="shared" si="32"/>
        <v>2.2821215295120645</v>
      </c>
    </row>
    <row r="172" spans="1:14" x14ac:dyDescent="0.25">
      <c r="A172" s="4">
        <f>IF('True_Odds_Calculator_2-way'!A173="","",'True_Odds_Calculator_2-way'!A173)</f>
        <v>2.2599999999999998</v>
      </c>
      <c r="B172" s="4">
        <f>IF('True_Odds_Calculator_2-way'!B173="","",'True_Odds_Calculator_2-way'!B173)</f>
        <v>1.69</v>
      </c>
      <c r="C172" s="4">
        <f t="shared" si="22"/>
        <v>0.44247787610619471</v>
      </c>
      <c r="D172">
        <f t="shared" si="23"/>
        <v>0.59171597633136097</v>
      </c>
      <c r="E172">
        <f t="shared" si="24"/>
        <v>3.4193852437555794E-2</v>
      </c>
      <c r="F172">
        <f t="shared" si="25"/>
        <v>-0.22762737602764815</v>
      </c>
      <c r="G172">
        <v>0</v>
      </c>
      <c r="H172">
        <f t="shared" si="26"/>
        <v>0.261821228465204</v>
      </c>
      <c r="I172">
        <f t="shared" si="27"/>
        <v>-1.0724824201463119</v>
      </c>
      <c r="J172">
        <f t="shared" si="28"/>
        <v>1.0724824201463119</v>
      </c>
      <c r="K172">
        <f t="shared" si="29"/>
        <v>0.42529160714947917</v>
      </c>
      <c r="L172">
        <f t="shared" si="30"/>
        <v>0.57470839285052078</v>
      </c>
      <c r="M172">
        <f t="shared" si="31"/>
        <v>2.351327849384353</v>
      </c>
      <c r="N172">
        <f t="shared" si="32"/>
        <v>1.7400128699009547</v>
      </c>
    </row>
    <row r="173" spans="1:14" x14ac:dyDescent="0.25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2.39</v>
      </c>
      <c r="C173" s="4">
        <f t="shared" si="22"/>
        <v>0.61349693251533743</v>
      </c>
      <c r="D173">
        <f t="shared" si="23"/>
        <v>0.41841004184100417</v>
      </c>
      <c r="E173">
        <f t="shared" si="24"/>
        <v>3.19069743563416E-2</v>
      </c>
      <c r="F173">
        <f t="shared" si="25"/>
        <v>-0.22478630284672851</v>
      </c>
      <c r="G173">
        <v>0</v>
      </c>
      <c r="H173">
        <f t="shared" si="26"/>
        <v>0.25669327720307006</v>
      </c>
      <c r="I173">
        <f t="shared" si="27"/>
        <v>-1.0686176060625021</v>
      </c>
      <c r="J173">
        <f t="shared" si="28"/>
        <v>1.0686176060625021</v>
      </c>
      <c r="K173">
        <f t="shared" si="29"/>
        <v>0.59764679259350884</v>
      </c>
      <c r="L173">
        <f t="shared" si="30"/>
        <v>0.40235320740649128</v>
      </c>
      <c r="M173">
        <f t="shared" si="31"/>
        <v>1.6732290918193764</v>
      </c>
      <c r="N173">
        <f t="shared" si="32"/>
        <v>2.4853784724268779</v>
      </c>
    </row>
    <row r="174" spans="1:14" x14ac:dyDescent="0.25">
      <c r="A174" s="4">
        <f>IF('True_Odds_Calculator_2-way'!A175="","",'True_Odds_Calculator_2-way'!A175)</f>
        <v>2.23</v>
      </c>
      <c r="B174" s="4">
        <f>IF('True_Odds_Calculator_2-way'!B175="","",'True_Odds_Calculator_2-way'!B175)</f>
        <v>1.71</v>
      </c>
      <c r="C174" s="4">
        <f t="shared" si="22"/>
        <v>0.44843049327354262</v>
      </c>
      <c r="D174">
        <f t="shared" si="23"/>
        <v>0.58479532163742687</v>
      </c>
      <c r="E174">
        <f t="shared" si="24"/>
        <v>3.3225814910969431E-2</v>
      </c>
      <c r="F174">
        <f t="shared" si="25"/>
        <v>-0.22901423963496192</v>
      </c>
      <c r="G174">
        <v>0</v>
      </c>
      <c r="H174">
        <f t="shared" si="26"/>
        <v>0.26224005454593136</v>
      </c>
      <c r="I174">
        <f t="shared" si="27"/>
        <v>-1.070084984173661</v>
      </c>
      <c r="J174">
        <f t="shared" si="28"/>
        <v>1.070084984173661</v>
      </c>
      <c r="K174">
        <f t="shared" si="29"/>
        <v>0.43174080130549697</v>
      </c>
      <c r="L174">
        <f t="shared" si="30"/>
        <v>0.56825919869450314</v>
      </c>
      <c r="M174">
        <f t="shared" si="31"/>
        <v>2.3162045305336028</v>
      </c>
      <c r="N174">
        <f t="shared" si="32"/>
        <v>1.7597603387632996</v>
      </c>
    </row>
    <row r="175" spans="1:14" x14ac:dyDescent="0.25">
      <c r="A175" s="4">
        <f>IF('True_Odds_Calculator_2-way'!A176="","",'True_Odds_Calculator_2-way'!A176)</f>
        <v>1.75</v>
      </c>
      <c r="B175" s="4">
        <f>IF('True_Odds_Calculator_2-way'!B176="","",'True_Odds_Calculator_2-way'!B176)</f>
        <v>2.16</v>
      </c>
      <c r="C175" s="4">
        <f t="shared" si="22"/>
        <v>0.5714285714285714</v>
      </c>
      <c r="D175">
        <f t="shared" si="23"/>
        <v>0.46296296296296291</v>
      </c>
      <c r="E175">
        <f t="shared" si="24"/>
        <v>3.4391534391534417E-2</v>
      </c>
      <c r="F175">
        <f t="shared" si="25"/>
        <v>-0.23015873015873001</v>
      </c>
      <c r="G175">
        <v>0</v>
      </c>
      <c r="H175">
        <f t="shared" si="26"/>
        <v>0.26455026455026448</v>
      </c>
      <c r="I175">
        <f t="shared" si="27"/>
        <v>-1.0721125348377951</v>
      </c>
      <c r="J175">
        <f t="shared" si="28"/>
        <v>1.0721125348377951</v>
      </c>
      <c r="K175">
        <f t="shared" si="29"/>
        <v>0.55429779192955719</v>
      </c>
      <c r="L175">
        <f t="shared" si="30"/>
        <v>0.44570220807044264</v>
      </c>
      <c r="M175">
        <f t="shared" si="31"/>
        <v>1.8040844011283466</v>
      </c>
      <c r="N175">
        <f t="shared" si="32"/>
        <v>2.2436505404118421</v>
      </c>
    </row>
    <row r="176" spans="1:14" x14ac:dyDescent="0.25">
      <c r="A176" s="4">
        <f>IF('True_Odds_Calculator_2-way'!A177="","",'True_Odds_Calculator_2-way'!A177)</f>
        <v>1.83</v>
      </c>
      <c r="B176" s="4">
        <f>IF('True_Odds_Calculator_2-way'!B177="","",'True_Odds_Calculator_2-way'!B177)</f>
        <v>2.0499999999999998</v>
      </c>
      <c r="C176" s="4">
        <f t="shared" si="22"/>
        <v>0.54644808743169393</v>
      </c>
      <c r="D176">
        <f t="shared" si="23"/>
        <v>0.48780487804878053</v>
      </c>
      <c r="E176">
        <f t="shared" si="24"/>
        <v>3.4252965480474407E-2</v>
      </c>
      <c r="F176">
        <f t="shared" si="25"/>
        <v>-0.23230707716913246</v>
      </c>
      <c r="G176">
        <v>0</v>
      </c>
      <c r="H176">
        <f t="shared" si="26"/>
        <v>0.26656004264960681</v>
      </c>
      <c r="I176">
        <f t="shared" si="27"/>
        <v>-1.0711894933108055</v>
      </c>
      <c r="J176">
        <f t="shared" si="28"/>
        <v>1.0711894933108055</v>
      </c>
      <c r="K176">
        <f t="shared" si="29"/>
        <v>0.52935616627105819</v>
      </c>
      <c r="L176">
        <f t="shared" si="30"/>
        <v>0.47064383372894186</v>
      </c>
      <c r="M176">
        <f t="shared" si="31"/>
        <v>1.8890872794479689</v>
      </c>
      <c r="N176">
        <f t="shared" si="32"/>
        <v>2.1247489679763456</v>
      </c>
    </row>
    <row r="177" spans="1:14" x14ac:dyDescent="0.25">
      <c r="A177" s="4">
        <f>IF('True_Odds_Calculator_2-way'!A178="","",'True_Odds_Calculator_2-way'!A178)</f>
        <v>1.7</v>
      </c>
      <c r="B177" s="4">
        <f>IF('True_Odds_Calculator_2-way'!B178="","",'True_Odds_Calculator_2-way'!B178)</f>
        <v>2.2200000000000002</v>
      </c>
      <c r="C177" s="4">
        <f t="shared" si="22"/>
        <v>0.58823529411764708</v>
      </c>
      <c r="D177">
        <f t="shared" si="23"/>
        <v>0.4504504504504504</v>
      </c>
      <c r="E177">
        <f t="shared" si="24"/>
        <v>3.868574456809748E-2</v>
      </c>
      <c r="F177">
        <f t="shared" si="25"/>
        <v>-0.22628510863804985</v>
      </c>
      <c r="G177">
        <v>0</v>
      </c>
      <c r="H177">
        <f t="shared" si="26"/>
        <v>0.26497085320614733</v>
      </c>
      <c r="I177">
        <f t="shared" si="27"/>
        <v>-1.0821091383745125</v>
      </c>
      <c r="J177">
        <f t="shared" si="28"/>
        <v>1.0821091383745125</v>
      </c>
      <c r="K177">
        <f t="shared" si="29"/>
        <v>0.56899768428493536</v>
      </c>
      <c r="L177">
        <f t="shared" si="30"/>
        <v>0.43100231571506481</v>
      </c>
      <c r="M177">
        <f t="shared" si="31"/>
        <v>1.7574763968621581</v>
      </c>
      <c r="N177">
        <f t="shared" si="32"/>
        <v>2.3201731488169055</v>
      </c>
    </row>
    <row r="178" spans="1:14" x14ac:dyDescent="0.25">
      <c r="A178" s="4">
        <f>IF('True_Odds_Calculator_2-way'!A179="","",'True_Odds_Calculator_2-way'!A179)</f>
        <v>1.8</v>
      </c>
      <c r="B178" s="4">
        <f>IF('True_Odds_Calculator_2-way'!B179="","",'True_Odds_Calculator_2-way'!B179)</f>
        <v>2.11</v>
      </c>
      <c r="C178" s="4">
        <f t="shared" si="22"/>
        <v>0.55555555555555558</v>
      </c>
      <c r="D178">
        <f t="shared" si="23"/>
        <v>0.47393364928909953</v>
      </c>
      <c r="E178">
        <f t="shared" si="24"/>
        <v>2.9489204844655115E-2</v>
      </c>
      <c r="F178">
        <f t="shared" si="25"/>
        <v>-0.23380726698262244</v>
      </c>
      <c r="G178">
        <v>0</v>
      </c>
      <c r="H178">
        <f t="shared" si="26"/>
        <v>0.26329647182727756</v>
      </c>
      <c r="I178">
        <f t="shared" si="27"/>
        <v>-1.0611908999450221</v>
      </c>
      <c r="J178">
        <f t="shared" si="28"/>
        <v>1.0611908999450221</v>
      </c>
      <c r="K178">
        <f t="shared" si="29"/>
        <v>0.54084671241554938</v>
      </c>
      <c r="L178">
        <f t="shared" si="30"/>
        <v>0.45915328758445073</v>
      </c>
      <c r="M178">
        <f t="shared" si="31"/>
        <v>1.8489527199560174</v>
      </c>
      <c r="N178">
        <f t="shared" si="32"/>
        <v>2.1779218989389744</v>
      </c>
    </row>
    <row r="179" spans="1:14" x14ac:dyDescent="0.25">
      <c r="A179" s="4">
        <f>IF('True_Odds_Calculator_2-way'!A180="","",'True_Odds_Calculator_2-way'!A180)</f>
        <v>2.16</v>
      </c>
      <c r="B179" s="4">
        <f>IF('True_Odds_Calculator_2-way'!B180="","",'True_Odds_Calculator_2-way'!B180)</f>
        <v>1.77</v>
      </c>
      <c r="C179" s="4">
        <f t="shared" si="22"/>
        <v>0.46296296296296291</v>
      </c>
      <c r="D179">
        <f t="shared" si="23"/>
        <v>0.56497175141242939</v>
      </c>
      <c r="E179">
        <f t="shared" si="24"/>
        <v>2.79347143753923E-2</v>
      </c>
      <c r="F179">
        <f t="shared" si="25"/>
        <v>-0.23362628164888055</v>
      </c>
      <c r="G179">
        <v>0</v>
      </c>
      <c r="H179">
        <f t="shared" si="26"/>
        <v>0.26156099602427285</v>
      </c>
      <c r="I179">
        <f t="shared" si="27"/>
        <v>-1.0580973892262122</v>
      </c>
      <c r="J179">
        <f t="shared" si="28"/>
        <v>1.0580973892262122</v>
      </c>
      <c r="K179">
        <f t="shared" si="29"/>
        <v>0.44895535399193021</v>
      </c>
      <c r="L179">
        <f t="shared" si="30"/>
        <v>0.55104464600806979</v>
      </c>
      <c r="M179">
        <f t="shared" si="31"/>
        <v>2.2273929715024061</v>
      </c>
      <c r="N179">
        <f t="shared" si="32"/>
        <v>1.8147349897041836</v>
      </c>
    </row>
    <row r="180" spans="1:14" x14ac:dyDescent="0.25">
      <c r="A180" s="4">
        <f>IF('True_Odds_Calculator_2-way'!A181="","",'True_Odds_Calculator_2-way'!A181)</f>
        <v>2.33</v>
      </c>
      <c r="B180" s="4">
        <f>IF('True_Odds_Calculator_2-way'!B181="","",'True_Odds_Calculator_2-way'!B181)</f>
        <v>1.67</v>
      </c>
      <c r="C180" s="4">
        <f t="shared" si="22"/>
        <v>0.42918454935622319</v>
      </c>
      <c r="D180">
        <f t="shared" si="23"/>
        <v>0.5988023952095809</v>
      </c>
      <c r="E180">
        <f t="shared" si="24"/>
        <v>2.7986944565804084E-2</v>
      </c>
      <c r="F180">
        <f t="shared" si="25"/>
        <v>-0.22900979157564694</v>
      </c>
      <c r="G180">
        <v>0</v>
      </c>
      <c r="H180">
        <f t="shared" si="26"/>
        <v>0.25699673614145102</v>
      </c>
      <c r="I180">
        <f t="shared" si="27"/>
        <v>-1.0593434317257451</v>
      </c>
      <c r="J180">
        <f t="shared" si="28"/>
        <v>1.0593434317257451</v>
      </c>
      <c r="K180">
        <f t="shared" si="29"/>
        <v>0.41512262425880503</v>
      </c>
      <c r="L180">
        <f t="shared" si="30"/>
        <v>0.58487737574119503</v>
      </c>
      <c r="M180">
        <f t="shared" si="31"/>
        <v>2.408926764195241</v>
      </c>
      <c r="N180">
        <f t="shared" si="32"/>
        <v>1.7097600992562489</v>
      </c>
    </row>
    <row r="181" spans="1:14" x14ac:dyDescent="0.25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1.97</v>
      </c>
      <c r="C181" s="4">
        <f t="shared" si="22"/>
        <v>0.5181347150259068</v>
      </c>
      <c r="D181">
        <f t="shared" si="23"/>
        <v>0.50761421319796951</v>
      </c>
      <c r="E181">
        <f t="shared" si="24"/>
        <v>2.5748928223876311E-2</v>
      </c>
      <c r="F181">
        <f t="shared" si="25"/>
        <v>-0.23726361747455349</v>
      </c>
      <c r="G181">
        <v>0</v>
      </c>
      <c r="H181">
        <f t="shared" si="26"/>
        <v>0.26301254569842986</v>
      </c>
      <c r="I181">
        <f t="shared" si="27"/>
        <v>-1.0528649266733445</v>
      </c>
      <c r="J181">
        <f t="shared" si="28"/>
        <v>1.0528649266733445</v>
      </c>
      <c r="K181">
        <f t="shared" si="29"/>
        <v>0.50526374119939821</v>
      </c>
      <c r="L181">
        <f t="shared" si="30"/>
        <v>0.49473625880060179</v>
      </c>
      <c r="M181">
        <f t="shared" si="31"/>
        <v>1.9791643818062103</v>
      </c>
      <c r="N181">
        <f t="shared" si="32"/>
        <v>2.021278978873144</v>
      </c>
    </row>
    <row r="182" spans="1:14" x14ac:dyDescent="0.25">
      <c r="A182" s="4">
        <f>IF('True_Odds_Calculator_2-way'!A183="","",'True_Odds_Calculator_2-way'!A183)</f>
        <v>2.21</v>
      </c>
      <c r="B182" s="4">
        <f>IF('True_Odds_Calculator_2-way'!B183="","",'True_Odds_Calculator_2-way'!B183)</f>
        <v>1.69</v>
      </c>
      <c r="C182" s="4">
        <f t="shared" si="22"/>
        <v>0.45248868778280543</v>
      </c>
      <c r="D182">
        <f t="shared" si="23"/>
        <v>0.59171597633136097</v>
      </c>
      <c r="E182">
        <f t="shared" si="24"/>
        <v>4.4204664114166459E-2</v>
      </c>
      <c r="F182">
        <f t="shared" si="25"/>
        <v>-0.22354012155613256</v>
      </c>
      <c r="G182">
        <v>0</v>
      </c>
      <c r="H182">
        <f t="shared" si="26"/>
        <v>0.26774478567029908</v>
      </c>
      <c r="I182">
        <f t="shared" si="27"/>
        <v>-1.0944168462342658</v>
      </c>
      <c r="J182">
        <f t="shared" si="28"/>
        <v>1.0944168462342658</v>
      </c>
      <c r="K182">
        <f t="shared" si="29"/>
        <v>0.430247355617285</v>
      </c>
      <c r="L182">
        <f t="shared" si="30"/>
        <v>0.56975264438271478</v>
      </c>
      <c r="M182">
        <f t="shared" si="31"/>
        <v>2.3242443839434617</v>
      </c>
      <c r="N182">
        <f t="shared" si="32"/>
        <v>1.7551476239016437</v>
      </c>
    </row>
    <row r="183" spans="1:14" x14ac:dyDescent="0.25">
      <c r="A183" s="4">
        <f>IF('True_Odds_Calculator_2-way'!A184="","",'True_Odds_Calculator_2-way'!A184)</f>
        <v>2.4900000000000002</v>
      </c>
      <c r="B183" s="4">
        <f>IF('True_Odds_Calculator_2-way'!B184="","",'True_Odds_Calculator_2-way'!B184)</f>
        <v>1.56</v>
      </c>
      <c r="C183" s="4">
        <f t="shared" si="22"/>
        <v>0.40160642570281119</v>
      </c>
      <c r="D183">
        <f t="shared" si="23"/>
        <v>0.64102564102564097</v>
      </c>
      <c r="E183">
        <f t="shared" si="24"/>
        <v>4.26320667284521E-2</v>
      </c>
      <c r="F183">
        <f t="shared" si="25"/>
        <v>-0.21480794974770889</v>
      </c>
      <c r="G183">
        <v>0</v>
      </c>
      <c r="H183">
        <f t="shared" si="26"/>
        <v>0.25744001647616099</v>
      </c>
      <c r="I183">
        <f t="shared" si="27"/>
        <v>-1.0947447024610961</v>
      </c>
      <c r="J183">
        <f t="shared" si="28"/>
        <v>1.0947447024610961</v>
      </c>
      <c r="K183">
        <f t="shared" si="29"/>
        <v>0.38005911799305264</v>
      </c>
      <c r="L183">
        <f t="shared" si="30"/>
        <v>0.61994088200694741</v>
      </c>
      <c r="M183">
        <f t="shared" si="31"/>
        <v>2.6311696066670334</v>
      </c>
      <c r="N183">
        <f t="shared" si="32"/>
        <v>1.6130570333782139</v>
      </c>
    </row>
    <row r="184" spans="1:14" x14ac:dyDescent="0.25">
      <c r="A184" s="4">
        <f>IF('True_Odds_Calculator_2-way'!A185="","",'True_Odds_Calculator_2-way'!A185)</f>
        <v>2.68</v>
      </c>
      <c r="B184" s="4">
        <f>IF('True_Odds_Calculator_2-way'!B185="","",'True_Odds_Calculator_2-way'!B185)</f>
        <v>1.49</v>
      </c>
      <c r="C184" s="4">
        <f t="shared" si="22"/>
        <v>0.37313432835820892</v>
      </c>
      <c r="D184">
        <f t="shared" si="23"/>
        <v>0.67114093959731547</v>
      </c>
      <c r="E184">
        <f t="shared" si="24"/>
        <v>4.4275267955524278E-2</v>
      </c>
      <c r="F184">
        <f t="shared" si="25"/>
        <v>-0.20615045577481728</v>
      </c>
      <c r="G184">
        <v>0</v>
      </c>
      <c r="H184">
        <f t="shared" si="26"/>
        <v>0.25042572373034155</v>
      </c>
      <c r="I184">
        <f t="shared" si="27"/>
        <v>-1.1021667854435135</v>
      </c>
      <c r="J184">
        <f t="shared" si="28"/>
        <v>1.1021667854435135</v>
      </c>
      <c r="K184">
        <f t="shared" si="29"/>
        <v>0.35067537628327761</v>
      </c>
      <c r="L184">
        <f t="shared" si="30"/>
        <v>0.64932462371672228</v>
      </c>
      <c r="M184">
        <f t="shared" si="31"/>
        <v>2.8516401995451033</v>
      </c>
      <c r="N184">
        <f t="shared" si="32"/>
        <v>1.5400617248673218</v>
      </c>
    </row>
    <row r="185" spans="1:14" x14ac:dyDescent="0.25">
      <c r="A185" s="4">
        <f>IF('True_Odds_Calculator_2-way'!A186="","",'True_Odds_Calculator_2-way'!A186)</f>
        <v>1.89</v>
      </c>
      <c r="B185" s="4">
        <f>IF('True_Odds_Calculator_2-way'!B186="","",'True_Odds_Calculator_2-way'!B186)</f>
        <v>1.96</v>
      </c>
      <c r="C185" s="4">
        <f t="shared" si="22"/>
        <v>0.52910052910052918</v>
      </c>
      <c r="D185">
        <f t="shared" si="23"/>
        <v>0.51020408163265307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0.50946284766703676</v>
      </c>
      <c r="L185">
        <f t="shared" si="30"/>
        <v>0.49053715233296324</v>
      </c>
      <c r="M185">
        <f t="shared" si="31"/>
        <v>1.9628516673576117</v>
      </c>
      <c r="N185">
        <f t="shared" si="32"/>
        <v>2.0385815737789974</v>
      </c>
    </row>
    <row r="186" spans="1:14" x14ac:dyDescent="0.25">
      <c r="A186" s="4">
        <f>IF('True_Odds_Calculator_2-way'!A187="","",'True_Odds_Calculator_2-way'!A187)</f>
        <v>2.57</v>
      </c>
      <c r="B186" s="4">
        <f>IF('True_Odds_Calculator_2-way'!B187="","",'True_Odds_Calculator_2-way'!B187)</f>
        <v>1.53</v>
      </c>
      <c r="C186" s="4">
        <f t="shared" si="22"/>
        <v>0.38910505836575876</v>
      </c>
      <c r="D186">
        <f t="shared" si="23"/>
        <v>0.65359477124183007</v>
      </c>
      <c r="E186">
        <f t="shared" si="24"/>
        <v>4.2699829607588891E-2</v>
      </c>
      <c r="F186">
        <f t="shared" si="25"/>
        <v>-0.21161720200401812</v>
      </c>
      <c r="G186">
        <v>0</v>
      </c>
      <c r="H186">
        <f t="shared" si="26"/>
        <v>0.25431703161160701</v>
      </c>
      <c r="I186">
        <f t="shared" si="27"/>
        <v>-1.0962566453052482</v>
      </c>
      <c r="J186">
        <f t="shared" si="28"/>
        <v>1.0962566453052482</v>
      </c>
      <c r="K186">
        <f t="shared" si="29"/>
        <v>0.36749534092163155</v>
      </c>
      <c r="L186">
        <f t="shared" si="30"/>
        <v>0.6325046590783685</v>
      </c>
      <c r="M186">
        <f t="shared" si="31"/>
        <v>2.7211229331292399</v>
      </c>
      <c r="N186">
        <f t="shared" si="32"/>
        <v>1.5810160220117813</v>
      </c>
    </row>
    <row r="187" spans="1:14" x14ac:dyDescent="0.25">
      <c r="A187" s="4">
        <f>IF('True_Odds_Calculator_2-way'!A188="","",'True_Odds_Calculator_2-way'!A188)</f>
        <v>2.09</v>
      </c>
      <c r="B187" s="4">
        <f>IF('True_Odds_Calculator_2-way'!B188="","",'True_Odds_Calculator_2-way'!B188)</f>
        <v>1.8</v>
      </c>
      <c r="C187" s="4">
        <f t="shared" si="22"/>
        <v>0.47846889952153115</v>
      </c>
      <c r="D187">
        <f t="shared" si="23"/>
        <v>0.55555555555555558</v>
      </c>
      <c r="E187">
        <f t="shared" si="24"/>
        <v>3.4024455077086735E-2</v>
      </c>
      <c r="F187">
        <f t="shared" si="25"/>
        <v>-0.23179160021265277</v>
      </c>
      <c r="G187">
        <v>0</v>
      </c>
      <c r="H187">
        <f t="shared" si="26"/>
        <v>0.26581605528973956</v>
      </c>
      <c r="I187">
        <f t="shared" si="27"/>
        <v>-1.0708823421952987</v>
      </c>
      <c r="J187">
        <f t="shared" si="28"/>
        <v>1.0708823421952987</v>
      </c>
      <c r="K187">
        <f t="shared" si="29"/>
        <v>0.46141173239413841</v>
      </c>
      <c r="L187">
        <f t="shared" si="30"/>
        <v>0.53858826760586154</v>
      </c>
      <c r="M187">
        <f t="shared" si="31"/>
        <v>2.1672617529928755</v>
      </c>
      <c r="N187">
        <f t="shared" si="32"/>
        <v>1.8567058737562385</v>
      </c>
    </row>
    <row r="188" spans="1:14" x14ac:dyDescent="0.25">
      <c r="A188" s="4">
        <f>IF('True_Odds_Calculator_2-way'!A189="","",'True_Odds_Calculator_2-way'!A189)</f>
        <v>2.2200000000000002</v>
      </c>
      <c r="B188" s="4">
        <f>IF('True_Odds_Calculator_2-way'!B189="","",'True_Odds_Calculator_2-way'!B189)</f>
        <v>1.71</v>
      </c>
      <c r="C188" s="4">
        <f t="shared" si="22"/>
        <v>0.4504504504504504</v>
      </c>
      <c r="D188">
        <f t="shared" si="23"/>
        <v>0.58479532163742687</v>
      </c>
      <c r="E188">
        <f t="shared" si="24"/>
        <v>3.5245772087877381E-2</v>
      </c>
      <c r="F188">
        <f t="shared" si="25"/>
        <v>-0.2281755439650176</v>
      </c>
      <c r="G188">
        <v>0</v>
      </c>
      <c r="H188">
        <f t="shared" si="26"/>
        <v>0.26342131605289498</v>
      </c>
      <c r="I188">
        <f t="shared" si="27"/>
        <v>-1.0744616281415775</v>
      </c>
      <c r="J188">
        <f t="shared" si="28"/>
        <v>1.0744616281415775</v>
      </c>
      <c r="K188">
        <f t="shared" si="29"/>
        <v>0.43274247509065539</v>
      </c>
      <c r="L188">
        <f t="shared" si="30"/>
        <v>0.56725752490934445</v>
      </c>
      <c r="M188">
        <f t="shared" si="31"/>
        <v>2.310843186332725</v>
      </c>
      <c r="N188">
        <f t="shared" si="32"/>
        <v>1.7628677559805201</v>
      </c>
    </row>
    <row r="189" spans="1:14" x14ac:dyDescent="0.25">
      <c r="A189" s="4">
        <f>IF('True_Odds_Calculator_2-way'!A190="","",'True_Odds_Calculator_2-way'!A190)</f>
        <v>1.92</v>
      </c>
      <c r="B189" s="4">
        <f>IF('True_Odds_Calculator_2-way'!B190="","",'True_Odds_Calculator_2-way'!B190)</f>
        <v>1.97</v>
      </c>
      <c r="C189" s="4">
        <f t="shared" si="22"/>
        <v>0.52083333333333337</v>
      </c>
      <c r="D189">
        <f t="shared" si="23"/>
        <v>0.50761421319796951</v>
      </c>
      <c r="E189">
        <f t="shared" si="24"/>
        <v>2.844754653130277E-2</v>
      </c>
      <c r="F189">
        <f t="shared" si="25"/>
        <v>-0.2359348561759731</v>
      </c>
      <c r="G189">
        <v>0</v>
      </c>
      <c r="H189">
        <f t="shared" si="26"/>
        <v>0.26438240270727581</v>
      </c>
      <c r="I189">
        <f t="shared" si="27"/>
        <v>-1.0585715534396718</v>
      </c>
      <c r="J189">
        <f t="shared" si="28"/>
        <v>1.0585715534396718</v>
      </c>
      <c r="K189">
        <f t="shared" si="29"/>
        <v>0.50661491420873006</v>
      </c>
      <c r="L189">
        <f t="shared" si="30"/>
        <v>0.49338508579127022</v>
      </c>
      <c r="M189">
        <f t="shared" si="31"/>
        <v>1.9738858291644976</v>
      </c>
      <c r="N189">
        <f t="shared" si="32"/>
        <v>2.0268144068364817</v>
      </c>
    </row>
    <row r="190" spans="1:14" x14ac:dyDescent="0.25">
      <c r="A190" s="4">
        <f>IF('True_Odds_Calculator_2-way'!A191="","",'True_Odds_Calculator_2-way'!A191)</f>
        <v>1.88</v>
      </c>
      <c r="B190" s="4">
        <f>IF('True_Odds_Calculator_2-way'!B191="","",'True_Odds_Calculator_2-way'!B191)</f>
        <v>2.0099999999999998</v>
      </c>
      <c r="C190" s="4">
        <f t="shared" si="22"/>
        <v>0.53191489361702127</v>
      </c>
      <c r="D190">
        <f t="shared" si="23"/>
        <v>0.49751243781094534</v>
      </c>
      <c r="E190">
        <f t="shared" si="24"/>
        <v>2.9427331427966497E-2</v>
      </c>
      <c r="F190">
        <f t="shared" si="25"/>
        <v>-0.23520694400338749</v>
      </c>
      <c r="G190">
        <v>0</v>
      </c>
      <c r="H190">
        <f t="shared" si="26"/>
        <v>0.26463427543135393</v>
      </c>
      <c r="I190">
        <f t="shared" si="27"/>
        <v>-1.060713208766217</v>
      </c>
      <c r="J190">
        <f t="shared" si="28"/>
        <v>1.060713208766217</v>
      </c>
      <c r="K190">
        <f t="shared" si="29"/>
        <v>0.5172161542198922</v>
      </c>
      <c r="L190">
        <f t="shared" si="30"/>
        <v>0.48278384578010813</v>
      </c>
      <c r="M190">
        <f t="shared" si="31"/>
        <v>1.9334276237142709</v>
      </c>
      <c r="N190">
        <f t="shared" si="32"/>
        <v>2.0713203408538785</v>
      </c>
    </row>
    <row r="191" spans="1:14" x14ac:dyDescent="0.25">
      <c r="A191" s="4">
        <f>IF('True_Odds_Calculator_2-way'!A192="","",'True_Odds_Calculator_2-way'!A192)</f>
        <v>1.71</v>
      </c>
      <c r="B191" s="4">
        <f>IF('True_Odds_Calculator_2-way'!B192="","",'True_Odds_Calculator_2-way'!B192)</f>
        <v>2.23</v>
      </c>
      <c r="C191" s="4">
        <f t="shared" si="22"/>
        <v>0.58479532163742687</v>
      </c>
      <c r="D191">
        <f t="shared" si="23"/>
        <v>0.44843049327354262</v>
      </c>
      <c r="E191">
        <f t="shared" si="24"/>
        <v>3.3225814910969431E-2</v>
      </c>
      <c r="F191">
        <f t="shared" si="25"/>
        <v>-0.22901423963496192</v>
      </c>
      <c r="G191">
        <v>0</v>
      </c>
      <c r="H191">
        <f t="shared" si="26"/>
        <v>0.26224005454593136</v>
      </c>
      <c r="I191">
        <f t="shared" si="27"/>
        <v>-1.070084984173661</v>
      </c>
      <c r="J191">
        <f t="shared" si="28"/>
        <v>1.070084984173661</v>
      </c>
      <c r="K191">
        <f t="shared" si="29"/>
        <v>0.56825919869450314</v>
      </c>
      <c r="L191">
        <f t="shared" si="30"/>
        <v>0.43174080130549697</v>
      </c>
      <c r="M191">
        <f t="shared" si="31"/>
        <v>1.7597603387632996</v>
      </c>
      <c r="N191">
        <f t="shared" si="32"/>
        <v>2.3162045305336028</v>
      </c>
    </row>
    <row r="192" spans="1:14" x14ac:dyDescent="0.25">
      <c r="A192" s="4">
        <f>IF('True_Odds_Calculator_2-way'!A193="","",'True_Odds_Calculator_2-way'!A193)</f>
        <v>2.0499999999999998</v>
      </c>
      <c r="B192" s="4">
        <f>IF('True_Odds_Calculator_2-way'!B193="","",'True_Odds_Calculator_2-way'!B193)</f>
        <v>1.83</v>
      </c>
      <c r="C192" s="4">
        <f t="shared" si="22"/>
        <v>0.48780487804878053</v>
      </c>
      <c r="D192">
        <f t="shared" si="23"/>
        <v>0.54644808743169393</v>
      </c>
      <c r="E192">
        <f t="shared" si="24"/>
        <v>3.4252965480474407E-2</v>
      </c>
      <c r="F192">
        <f t="shared" si="25"/>
        <v>-0.23230707716913246</v>
      </c>
      <c r="G192">
        <v>0</v>
      </c>
      <c r="H192">
        <f t="shared" si="26"/>
        <v>0.26656004264960681</v>
      </c>
      <c r="I192">
        <f t="shared" si="27"/>
        <v>-1.0711894933108055</v>
      </c>
      <c r="J192">
        <f t="shared" si="28"/>
        <v>1.0711894933108055</v>
      </c>
      <c r="K192">
        <f t="shared" si="29"/>
        <v>0.47064383372894186</v>
      </c>
      <c r="L192">
        <f t="shared" si="30"/>
        <v>0.52935616627105819</v>
      </c>
      <c r="M192">
        <f t="shared" si="31"/>
        <v>2.1247489679763456</v>
      </c>
      <c r="N192">
        <f t="shared" si="32"/>
        <v>1.8890872794479689</v>
      </c>
    </row>
    <row r="193" spans="1:14" x14ac:dyDescent="0.25">
      <c r="A193" s="4">
        <f>IF('True_Odds_Calculator_2-way'!A194="","",'True_Odds_Calculator_2-way'!A194)</f>
        <v>2.19</v>
      </c>
      <c r="B193" s="4">
        <f>IF('True_Odds_Calculator_2-way'!B194="","",'True_Odds_Calculator_2-way'!B194)</f>
        <v>1.69</v>
      </c>
      <c r="C193" s="4">
        <f t="shared" si="22"/>
        <v>0.45662100456621008</v>
      </c>
      <c r="D193">
        <f t="shared" si="23"/>
        <v>0.59171597633136097</v>
      </c>
      <c r="E193">
        <f t="shared" si="24"/>
        <v>4.8336980897571102E-2</v>
      </c>
      <c r="F193">
        <f t="shared" si="25"/>
        <v>-0.2218529626327308</v>
      </c>
      <c r="G193">
        <v>0</v>
      </c>
      <c r="H193">
        <f t="shared" si="26"/>
        <v>0.27018994353030185</v>
      </c>
      <c r="I193">
        <f t="shared" si="27"/>
        <v>-1.1035753058718369</v>
      </c>
      <c r="J193">
        <f t="shared" si="28"/>
        <v>1.1035753058718369</v>
      </c>
      <c r="K193">
        <f t="shared" si="29"/>
        <v>0.43229136730273038</v>
      </c>
      <c r="L193">
        <f t="shared" si="30"/>
        <v>0.56770863269726979</v>
      </c>
      <c r="M193">
        <f t="shared" si="31"/>
        <v>2.3132546139874859</v>
      </c>
      <c r="N193">
        <f t="shared" si="32"/>
        <v>1.761466961051567</v>
      </c>
    </row>
    <row r="194" spans="1:14" x14ac:dyDescent="0.25">
      <c r="A194" s="4">
        <f>IF('True_Odds_Calculator_2-way'!A195="","",'True_Odds_Calculator_2-way'!A195)</f>
        <v>2.35</v>
      </c>
      <c r="B194" s="4">
        <f>IF('True_Odds_Calculator_2-way'!B195="","",'True_Odds_Calculator_2-way'!B195)</f>
        <v>1.58</v>
      </c>
      <c r="C194" s="4">
        <f t="shared" si="22"/>
        <v>0.42553191489361702</v>
      </c>
      <c r="D194">
        <f t="shared" si="23"/>
        <v>0.63291139240506322</v>
      </c>
      <c r="E194">
        <f t="shared" si="24"/>
        <v>5.8443307298680303E-2</v>
      </c>
      <c r="F194">
        <f t="shared" si="25"/>
        <v>-0.21088068946943173</v>
      </c>
      <c r="G194">
        <v>0</v>
      </c>
      <c r="H194">
        <f t="shared" si="26"/>
        <v>0.26932399676811203</v>
      </c>
      <c r="I194">
        <f t="shared" si="27"/>
        <v>-1.1301058393680172</v>
      </c>
      <c r="J194">
        <f t="shared" si="28"/>
        <v>1.1301058393680172</v>
      </c>
      <c r="K194">
        <f t="shared" si="29"/>
        <v>0.39593879509760727</v>
      </c>
      <c r="L194">
        <f t="shared" si="30"/>
        <v>0.6040612049023929</v>
      </c>
      <c r="M194">
        <f t="shared" si="31"/>
        <v>2.5256428831468232</v>
      </c>
      <c r="N194">
        <f t="shared" si="32"/>
        <v>1.6554613868334498</v>
      </c>
    </row>
    <row r="195" spans="1:14" x14ac:dyDescent="0.25">
      <c r="A195" s="4">
        <f>IF('True_Odds_Calculator_2-way'!A196="","",'True_Odds_Calculator_2-way'!A196)</f>
        <v>2.41</v>
      </c>
      <c r="B195" s="4">
        <f>IF('True_Odds_Calculator_2-way'!B196="","",'True_Odds_Calculator_2-way'!B196)</f>
        <v>1.56</v>
      </c>
      <c r="C195" s="4">
        <f t="shared" ref="C195:C258" si="33">1/A195</f>
        <v>0.41493775933609955</v>
      </c>
      <c r="D195">
        <f t="shared" ref="D195:D258" si="34">1/B195</f>
        <v>0.64102564102564097</v>
      </c>
      <c r="E195">
        <f t="shared" ref="E195:E258" si="35">C195+D195-1</f>
        <v>5.5963400361740412E-2</v>
      </c>
      <c r="F195">
        <f t="shared" ref="F195:F258" si="36">C195+D195-(C195*D195)-1</f>
        <v>-0.21002234280242593</v>
      </c>
      <c r="G195">
        <v>0</v>
      </c>
      <c r="H195">
        <f t="shared" ref="H195:H258" si="37">C195*D195</f>
        <v>0.26598574316416634</v>
      </c>
      <c r="I195">
        <f t="shared" ref="I195:I258" si="38">((-4*F195*H195)^0.5)/(2*F195)</f>
        <v>-1.1253728415158588</v>
      </c>
      <c r="J195">
        <f t="shared" ref="J195:J258" si="39">(-((-4*F195*H195)^0.5))/(2*F195)</f>
        <v>1.1253728415158588</v>
      </c>
      <c r="K195">
        <f t="shared" ref="K195:K258" si="40">IF(A195="","",(C195/($J195+C195-($J195*C195))))</f>
        <v>0.38658164195402656</v>
      </c>
      <c r="L195">
        <f t="shared" ref="L195:L258" si="41">IF(B195="","",(D195/($J195+D195-($J195*D195))))</f>
        <v>0.61341835804597356</v>
      </c>
      <c r="M195">
        <f t="shared" ref="M195:M258" si="42">IF(A195="","",1/K195)</f>
        <v>2.5867757065373604</v>
      </c>
      <c r="N195">
        <f t="shared" ref="N195:N258" si="43">IF(B195="","",1/L195)</f>
        <v>1.6302087912488812</v>
      </c>
    </row>
    <row r="196" spans="1:14" x14ac:dyDescent="0.25">
      <c r="A196" s="4">
        <f>IF('True_Odds_Calculator_2-way'!A197="","",'True_Odds_Calculator_2-way'!A197)</f>
        <v>1.68</v>
      </c>
      <c r="B196" s="4">
        <f>IF('True_Odds_Calculator_2-way'!B197="","",'True_Odds_Calculator_2-way'!B197)</f>
        <v>2.31</v>
      </c>
      <c r="C196" s="4">
        <f t="shared" si="33"/>
        <v>0.59523809523809523</v>
      </c>
      <c r="D196">
        <f t="shared" si="34"/>
        <v>0.4329004329004329</v>
      </c>
      <c r="E196">
        <f t="shared" si="35"/>
        <v>2.813852813852824E-2</v>
      </c>
      <c r="F196">
        <f t="shared" si="36"/>
        <v>-0.22954030096887235</v>
      </c>
      <c r="G196">
        <v>0</v>
      </c>
      <c r="H196">
        <f t="shared" si="37"/>
        <v>0.25767882910740053</v>
      </c>
      <c r="I196">
        <f t="shared" si="38"/>
        <v>-1.0595217973953226</v>
      </c>
      <c r="J196">
        <f t="shared" si="39"/>
        <v>1.0595217973953226</v>
      </c>
      <c r="K196">
        <f t="shared" si="40"/>
        <v>0.581234893460709</v>
      </c>
      <c r="L196">
        <f t="shared" si="41"/>
        <v>0.41876510653929105</v>
      </c>
      <c r="M196">
        <f t="shared" si="42"/>
        <v>1.7204748222288193</v>
      </c>
      <c r="N196">
        <f t="shared" si="43"/>
        <v>2.3879735545878726</v>
      </c>
    </row>
    <row r="197" spans="1:14" x14ac:dyDescent="0.25">
      <c r="A197" s="4">
        <f>IF('True_Odds_Calculator_2-way'!A198="","",'True_Odds_Calculator_2-way'!A198)</f>
        <v>1.86</v>
      </c>
      <c r="B197" s="4">
        <f>IF('True_Odds_Calculator_2-way'!B198="","",'True_Odds_Calculator_2-way'!B198)</f>
        <v>2.02</v>
      </c>
      <c r="C197" s="4">
        <f t="shared" si="33"/>
        <v>0.5376344086021505</v>
      </c>
      <c r="D197">
        <f t="shared" si="34"/>
        <v>0.49504950495049505</v>
      </c>
      <c r="E197">
        <f t="shared" si="35"/>
        <v>3.2683913552645549E-2</v>
      </c>
      <c r="F197">
        <f t="shared" si="36"/>
        <v>-0.23347173427020129</v>
      </c>
      <c r="G197">
        <v>0</v>
      </c>
      <c r="H197">
        <f t="shared" si="37"/>
        <v>0.26615564782284679</v>
      </c>
      <c r="I197">
        <f t="shared" si="38"/>
        <v>-1.0677035543974549</v>
      </c>
      <c r="J197">
        <f t="shared" si="39"/>
        <v>1.0677035543974549</v>
      </c>
      <c r="K197">
        <f t="shared" si="40"/>
        <v>0.52131526301595232</v>
      </c>
      <c r="L197">
        <f t="shared" si="41"/>
        <v>0.47868473698404773</v>
      </c>
      <c r="M197">
        <f t="shared" si="42"/>
        <v>1.9182250567818113</v>
      </c>
      <c r="N197">
        <f t="shared" si="43"/>
        <v>2.0890576254854043</v>
      </c>
    </row>
    <row r="198" spans="1:14" x14ac:dyDescent="0.25">
      <c r="A198" s="4">
        <f>IF('True_Odds_Calculator_2-way'!A199="","",'True_Odds_Calculator_2-way'!A199)</f>
        <v>2.2999999999999998</v>
      </c>
      <c r="B198" s="4">
        <f>IF('True_Odds_Calculator_2-way'!B199="","",'True_Odds_Calculator_2-way'!B199)</f>
        <v>1.68</v>
      </c>
      <c r="C198" s="4">
        <f t="shared" si="33"/>
        <v>0.43478260869565222</v>
      </c>
      <c r="D198">
        <f t="shared" si="34"/>
        <v>0.59523809523809523</v>
      </c>
      <c r="E198">
        <f t="shared" si="35"/>
        <v>3.002070393374745E-2</v>
      </c>
      <c r="F198">
        <f t="shared" si="36"/>
        <v>-0.22877846790890266</v>
      </c>
      <c r="G198">
        <v>0</v>
      </c>
      <c r="H198">
        <f t="shared" si="37"/>
        <v>0.25879917184265011</v>
      </c>
      <c r="I198">
        <f t="shared" si="38"/>
        <v>-1.0635890745287928</v>
      </c>
      <c r="J198">
        <f t="shared" si="39"/>
        <v>1.0635890745287928</v>
      </c>
      <c r="K198">
        <f t="shared" si="40"/>
        <v>0.41969797077976234</v>
      </c>
      <c r="L198">
        <f t="shared" si="41"/>
        <v>0.58030202922023755</v>
      </c>
      <c r="M198">
        <f t="shared" si="42"/>
        <v>2.3826657968874305</v>
      </c>
      <c r="N198">
        <f t="shared" si="43"/>
        <v>1.7232405706795793</v>
      </c>
    </row>
    <row r="199" spans="1:14" x14ac:dyDescent="0.25">
      <c r="A199" s="4">
        <f>IF('True_Odds_Calculator_2-way'!A200="","",'True_Odds_Calculator_2-way'!A200)</f>
        <v>2.29</v>
      </c>
      <c r="B199" s="4">
        <f>IF('True_Odds_Calculator_2-way'!B200="","",'True_Odds_Calculator_2-way'!B200)</f>
        <v>1.65</v>
      </c>
      <c r="C199" s="4">
        <f t="shared" si="33"/>
        <v>0.4366812227074236</v>
      </c>
      <c r="D199">
        <f t="shared" si="34"/>
        <v>0.60606060606060608</v>
      </c>
      <c r="E199">
        <f t="shared" si="35"/>
        <v>4.2741828768029677E-2</v>
      </c>
      <c r="F199">
        <f t="shared" si="36"/>
        <v>-0.22191345772131799</v>
      </c>
      <c r="G199">
        <v>0</v>
      </c>
      <c r="H199">
        <f t="shared" si="37"/>
        <v>0.26465528648934766</v>
      </c>
      <c r="I199">
        <f t="shared" si="38"/>
        <v>-1.0920649448492679</v>
      </c>
      <c r="J199">
        <f t="shared" si="39"/>
        <v>1.0920649448492679</v>
      </c>
      <c r="K199">
        <f t="shared" si="40"/>
        <v>0.41515071290017352</v>
      </c>
      <c r="L199">
        <f t="shared" si="41"/>
        <v>0.58484928709982642</v>
      </c>
      <c r="M199">
        <f t="shared" si="42"/>
        <v>2.408763778855556</v>
      </c>
      <c r="N199">
        <f t="shared" si="43"/>
        <v>1.709842214152024</v>
      </c>
    </row>
    <row r="200" spans="1:14" x14ac:dyDescent="0.25">
      <c r="A200" s="4">
        <f>IF('True_Odds_Calculator_2-way'!A201="","",'True_Odds_Calculator_2-way'!A201)</f>
        <v>1.96</v>
      </c>
      <c r="B200" s="4">
        <f>IF('True_Odds_Calculator_2-way'!B201="","",'True_Odds_Calculator_2-way'!B201)</f>
        <v>1.91</v>
      </c>
      <c r="C200" s="4">
        <f t="shared" si="33"/>
        <v>0.51020408163265307</v>
      </c>
      <c r="D200">
        <f t="shared" si="34"/>
        <v>0.52356020942408377</v>
      </c>
      <c r="E200">
        <f t="shared" si="35"/>
        <v>3.3764291056736839E-2</v>
      </c>
      <c r="F200">
        <f t="shared" si="36"/>
        <v>-0.23335826477187727</v>
      </c>
      <c r="G200">
        <v>0</v>
      </c>
      <c r="H200">
        <f t="shared" si="37"/>
        <v>0.26712255582861416</v>
      </c>
      <c r="I200">
        <f t="shared" si="38"/>
        <v>-1.0699012312772824</v>
      </c>
      <c r="J200">
        <f t="shared" si="39"/>
        <v>1.0699012312772824</v>
      </c>
      <c r="K200">
        <f t="shared" si="40"/>
        <v>0.49331431287667615</v>
      </c>
      <c r="L200">
        <f t="shared" si="41"/>
        <v>0.50668568712332396</v>
      </c>
      <c r="M200">
        <f t="shared" si="42"/>
        <v>2.0271051820261912</v>
      </c>
      <c r="N200">
        <f t="shared" si="43"/>
        <v>1.9736101204623264</v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9" sqref="Y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1.73</v>
      </c>
      <c r="B3">
        <v>2.17</v>
      </c>
      <c r="C3" s="29">
        <f t="shared" ref="C3:C66" si="0">IF(OR($A3="",$B3=""),"",(1/A3)+(1/B3)-1)</f>
        <v>3.8864175168482618E-2</v>
      </c>
      <c r="D3" s="30">
        <f>IF(OR($A3="",$B3=""),"",A3*'MPTO_working_2-way'!$G2)</f>
        <v>1.7972350230414749</v>
      </c>
      <c r="E3" s="32">
        <f>IF(OR($A3="",$B3=""),"",B3*'MPTO_working_2-way'!$G2)</f>
        <v>2.254335260115607</v>
      </c>
      <c r="F3" s="30">
        <f>IF(OR($A3="",$B3=""),"",'MPTO_working_2-way'!D2)</f>
        <v>1.7901814453637255</v>
      </c>
      <c r="G3" s="32">
        <f>IF(OR($A3="",$B3=""),"",'MPTO_working_2-way'!E2)</f>
        <v>2.2655321203343295</v>
      </c>
      <c r="H3" s="30">
        <f>IF(OR($A3="",$B3=""),"",'OddsRatio_working_2-way'!M2)</f>
        <v>1.789893425679455</v>
      </c>
      <c r="I3" s="30">
        <f>IF(OR($A3="",$B3=""),"",'OddsRatio_working_2-way'!N2)</f>
        <v>2.2659935726643319</v>
      </c>
      <c r="J3" s="30">
        <f>IF('Log_working_2-way'!$D2="","",A3^('Log_working_2-way'!$D2))</f>
        <v>1.7866801012683895</v>
      </c>
      <c r="K3" s="32">
        <f>IF('Log_working_2-way'!$D2="","",B3^('Log_working_2-way'!$D2))</f>
        <v>2.2711647318744981</v>
      </c>
      <c r="L3" s="37">
        <f>(1/D3)</f>
        <v>0.55641025641025632</v>
      </c>
      <c r="M3" s="37">
        <f>(1/E3)</f>
        <v>0.44358974358974357</v>
      </c>
      <c r="N3" s="38">
        <v>100</v>
      </c>
      <c r="O3" s="38">
        <f>(1/A3)*((N3*A3)-N3)</f>
        <v>42.196531791907518</v>
      </c>
      <c r="P3" s="38">
        <f>(1/B3)*((N3*B3)-N3)</f>
        <v>53.917050691244242</v>
      </c>
      <c r="Q3" s="38">
        <f>(1/B3)*N3</f>
        <v>46.082949308755758</v>
      </c>
      <c r="R3" s="38">
        <f>(1/A3)*N3</f>
        <v>57.80346820809249</v>
      </c>
      <c r="S3" s="39">
        <f>O3-Q3</f>
        <v>-3.8864175168482404</v>
      </c>
      <c r="T3" s="39">
        <f>P3-R3</f>
        <v>-3.8864175168482475</v>
      </c>
      <c r="U3" t="s">
        <v>333</v>
      </c>
      <c r="V3" t="s">
        <v>332</v>
      </c>
      <c r="W3" t="s">
        <v>112</v>
      </c>
      <c r="X3" t="s">
        <v>488</v>
      </c>
      <c r="Y3" s="41"/>
    </row>
    <row r="4" spans="1:25" s="12" customFormat="1" ht="15" x14ac:dyDescent="0.25">
      <c r="A4">
        <v>1.57</v>
      </c>
      <c r="B4">
        <v>2.5499999999999998</v>
      </c>
      <c r="C4" s="29">
        <f t="shared" si="0"/>
        <v>2.9099537904333728E-2</v>
      </c>
      <c r="D4" s="30">
        <f>IF(OR($A4="",$B4=""),"",A4*'MPTO_working_2-way'!$G3)</f>
        <v>1.615686274509804</v>
      </c>
      <c r="E4" s="32">
        <f>IF(OR($A4="",$B4=""),"",B4*'MPTO_working_2-way'!$G3)</f>
        <v>2.6242038216560508</v>
      </c>
      <c r="F4" s="30">
        <f>IF(OR($A4="",$B4=""),"",'MPTO_working_2-way'!D3)</f>
        <v>1.606702116986054</v>
      </c>
      <c r="G4" s="32">
        <f>IF(OR($A4="",$B4=""),"",'MPTO_working_2-way'!E3)</f>
        <v>2.6482553332230858</v>
      </c>
      <c r="H4" s="30">
        <f>IF(OR($A4="",$B4=""),"",'OddsRatio_working_2-way'!M3)</f>
        <v>1.6064172948423148</v>
      </c>
      <c r="I4" s="30">
        <f>IF(OR($A4="",$B4=""),"",'OddsRatio_working_2-way'!N3)</f>
        <v>2.6490294859747152</v>
      </c>
      <c r="J4" s="30">
        <f>IF('Log_working_2-way'!$D3="","",A4^('Log_working_2-way'!$D3))</f>
        <v>1.602336474827694</v>
      </c>
      <c r="K4" s="32">
        <f>IF('Log_working_2-way'!$D3="","",B4^('Log_working_2-way'!$D3))</f>
        <v>2.6602016344536126</v>
      </c>
      <c r="L4" s="37">
        <f t="shared" ref="L4" si="1">(1/D4)</f>
        <v>0.6189320388349514</v>
      </c>
      <c r="M4" s="37">
        <f t="shared" ref="M4" si="2">(1/E4)</f>
        <v>0.38106796116504854</v>
      </c>
      <c r="N4" s="38">
        <v>100</v>
      </c>
      <c r="O4" s="38">
        <f t="shared" ref="O4" si="3">(1/A4)*((N4*A4)-N4)</f>
        <v>36.30573248407643</v>
      </c>
      <c r="P4" s="38">
        <f t="shared" ref="P4" si="4">(1/B4)*((N4*B4)-N4)</f>
        <v>60.784313725490193</v>
      </c>
      <c r="Q4" s="38">
        <f t="shared" ref="Q4" si="5">(1/B4)*N4</f>
        <v>39.215686274509807</v>
      </c>
      <c r="R4" s="38">
        <f t="shared" ref="R4" si="6">(1/A4)*N4</f>
        <v>63.694267515923563</v>
      </c>
      <c r="S4" s="39">
        <f t="shared" ref="S4" si="7">O4-Q4</f>
        <v>-2.9099537904333772</v>
      </c>
      <c r="T4" s="39">
        <f t="shared" ref="T4" si="8">P4-R4</f>
        <v>-2.9099537904333701</v>
      </c>
      <c r="U4" t="s">
        <v>337</v>
      </c>
      <c r="V4" t="s">
        <v>222</v>
      </c>
      <c r="W4" t="s">
        <v>439</v>
      </c>
      <c r="X4" t="s">
        <v>488</v>
      </c>
      <c r="Y4" s="41"/>
    </row>
    <row r="5" spans="1:25" s="12" customFormat="1" ht="15" x14ac:dyDescent="0.25">
      <c r="A5">
        <v>1.81</v>
      </c>
      <c r="B5">
        <v>2.08</v>
      </c>
      <c r="C5" s="29">
        <f t="shared" si="0"/>
        <v>3.3255418614534626E-2</v>
      </c>
      <c r="D5" s="30">
        <f>IF(OR($A5="",$B5=""),"",A5*'MPTO_working_2-way'!$G4)</f>
        <v>1.8701923076923077</v>
      </c>
      <c r="E5" s="32">
        <f>IF(OR($A5="",$B5=""),"",B5*'MPTO_working_2-way'!$G4)</f>
        <v>2.1491712707182322</v>
      </c>
      <c r="F5" s="30">
        <f>IF(OR($A5="",$B5=""),"",'MPTO_working_2-way'!D4)</f>
        <v>1.8661643699811639</v>
      </c>
      <c r="G5" s="32">
        <f>IF(OR($A5="",$B5=""),"",'MPTO_working_2-way'!E4)</f>
        <v>2.1545152798443401</v>
      </c>
      <c r="H5" s="30">
        <f>IF(OR($A5="",$B5=""),"",'OddsRatio_working_2-way'!M4)</f>
        <v>1.8660254037844384</v>
      </c>
      <c r="I5" s="30">
        <f>IF(OR($A5="",$B5=""),"",'OddsRatio_working_2-way'!N4)</f>
        <v>2.1547005383792519</v>
      </c>
      <c r="J5" s="30">
        <f>IF('Log_working_2-way'!$D4="","",A5^('Log_working_2-way'!$D4))</f>
        <v>1.8641966683390954</v>
      </c>
      <c r="K5" s="32">
        <f>IF('Log_working_2-way'!$D4="","",B5^('Log_working_2-way'!$D4))</f>
        <v>2.1571440120474694</v>
      </c>
      <c r="L5" s="37">
        <f t="shared" ref="L5:L68" si="9">(1/D5)</f>
        <v>0.53470437017994854</v>
      </c>
      <c r="M5" s="37">
        <f t="shared" ref="M5:M68" si="10">(1/E5)</f>
        <v>0.46529562982005135</v>
      </c>
      <c r="N5" s="38">
        <v>101</v>
      </c>
      <c r="O5" s="38">
        <f t="shared" ref="O5:O68" si="11">(1/A5)*((N5*A5)-N5)</f>
        <v>45.19889502762431</v>
      </c>
      <c r="P5" s="38">
        <f t="shared" ref="P5:P68" si="12">(1/B5)*((N5*B5)-N5)</f>
        <v>52.442307692307693</v>
      </c>
      <c r="Q5" s="38">
        <f t="shared" ref="Q5:Q68" si="13">(1/B5)*N5</f>
        <v>48.557692307692307</v>
      </c>
      <c r="R5" s="38">
        <f t="shared" ref="R5:R68" si="14">(1/A5)*N5</f>
        <v>55.801104972375697</v>
      </c>
      <c r="S5" s="39">
        <f t="shared" ref="S5:S68" si="15">O5-Q5</f>
        <v>-3.3587972800679964</v>
      </c>
      <c r="T5" s="39">
        <f t="shared" ref="T5:T68" si="16">P5-R5</f>
        <v>-3.3587972800680035</v>
      </c>
      <c r="U5" t="s">
        <v>341</v>
      </c>
      <c r="V5" t="s">
        <v>189</v>
      </c>
      <c r="W5" t="s">
        <v>154</v>
      </c>
      <c r="X5" t="s">
        <v>488</v>
      </c>
      <c r="Y5" s="41"/>
    </row>
    <row r="6" spans="1:25" s="12" customFormat="1" ht="15" x14ac:dyDescent="0.25">
      <c r="A6">
        <v>1.53</v>
      </c>
      <c r="B6">
        <v>2.62</v>
      </c>
      <c r="C6" s="29">
        <f t="shared" si="0"/>
        <v>3.5274160554807032E-2</v>
      </c>
      <c r="D6" s="30">
        <f>IF(OR($A6="",$B6=""),"",A6*'MPTO_working_2-way'!$G5)</f>
        <v>1.5839694656488548</v>
      </c>
      <c r="E6" s="32">
        <f>IF(OR($A6="",$B6=""),"",B6*'MPTO_working_2-way'!$G5)</f>
        <v>2.7124183006535945</v>
      </c>
      <c r="F6" s="30">
        <f>IF(OR($A6="",$B6=""),"",'MPTO_working_2-way'!D5)</f>
        <v>1.5724316479033458</v>
      </c>
      <c r="G6" s="32">
        <f>IF(OR($A6="",$B6=""),"",'MPTO_working_2-way'!E5)</f>
        <v>2.7469334612485432</v>
      </c>
      <c r="H6" s="30">
        <f>IF(OR($A6="",$B6=""),"",'OddsRatio_working_2-way'!M5)</f>
        <v>1.5719794522770554</v>
      </c>
      <c r="I6" s="30">
        <f>IF(OR($A6="",$B6=""),"",'OddsRatio_working_2-way'!N5)</f>
        <v>2.7483145522430754</v>
      </c>
      <c r="J6" s="30">
        <f>IF('Log_working_2-way'!$D5="","",A6^('Log_working_2-way'!$D5))</f>
        <v>1.5667142145094044</v>
      </c>
      <c r="K6" s="32">
        <f>IF('Log_working_2-way'!$D5="","",B6^('Log_working_2-way'!$D5))</f>
        <v>2.7645578219093752</v>
      </c>
      <c r="L6" s="37">
        <f t="shared" si="9"/>
        <v>0.63132530120481933</v>
      </c>
      <c r="M6" s="37">
        <f t="shared" si="10"/>
        <v>0.36867469879518078</v>
      </c>
      <c r="N6" s="38">
        <v>102</v>
      </c>
      <c r="O6" s="38">
        <f t="shared" si="11"/>
        <v>35.333333333333336</v>
      </c>
      <c r="P6" s="38">
        <f t="shared" si="12"/>
        <v>63.068702290076331</v>
      </c>
      <c r="Q6" s="38">
        <f t="shared" si="13"/>
        <v>38.931297709923662</v>
      </c>
      <c r="R6" s="38">
        <f t="shared" si="14"/>
        <v>66.666666666666671</v>
      </c>
      <c r="S6" s="39">
        <f t="shared" si="15"/>
        <v>-3.5979643765903262</v>
      </c>
      <c r="T6" s="39">
        <f t="shared" si="16"/>
        <v>-3.5979643765903404</v>
      </c>
      <c r="U6" t="s">
        <v>226</v>
      </c>
      <c r="V6" t="s">
        <v>188</v>
      </c>
      <c r="W6" t="s">
        <v>154</v>
      </c>
      <c r="X6" t="s">
        <v>488</v>
      </c>
      <c r="Y6" s="41"/>
    </row>
    <row r="7" spans="1:25" s="12" customFormat="1" ht="15" x14ac:dyDescent="0.25">
      <c r="A7">
        <v>1.76</v>
      </c>
      <c r="B7">
        <v>2.17</v>
      </c>
      <c r="C7" s="29">
        <f t="shared" si="0"/>
        <v>2.9011311269375728E-2</v>
      </c>
      <c r="D7" s="30">
        <f>IF(OR($A7="",$B7=""),"",A7*'MPTO_working_2-way'!$G6)</f>
        <v>1.8110599078341012</v>
      </c>
      <c r="E7" s="32">
        <f>IF(OR($A7="",$B7=""),"",B7*'MPTO_working_2-way'!$G6)</f>
        <v>2.2329545454545454</v>
      </c>
      <c r="F7" s="30">
        <f>IF(OR($A7="",$B7=""),"",'MPTO_working_2-way'!D6)</f>
        <v>1.8061099025820484</v>
      </c>
      <c r="G7" s="32">
        <f>IF(OR($A7="",$B7=""),"",'MPTO_working_2-way'!E6)</f>
        <v>2.2405256365129644</v>
      </c>
      <c r="H7" s="30">
        <f>IF(OR($A7="",$B7=""),"",'OddsRatio_working_2-way'!M6)</f>
        <v>1.8059606997693183</v>
      </c>
      <c r="I7" s="30">
        <f>IF(OR($A7="",$B7=""),"",'OddsRatio_working_2-way'!N6)</f>
        <v>2.2407552878027661</v>
      </c>
      <c r="J7" s="30">
        <f>IF('Log_working_2-way'!$D6="","",A7^('Log_working_2-way'!$D6))</f>
        <v>1.8037209689479914</v>
      </c>
      <c r="K7" s="32">
        <f>IF('Log_working_2-way'!$D6="","",B7^('Log_working_2-way'!$D6))</f>
        <v>2.2442129030289037</v>
      </c>
      <c r="L7" s="37">
        <f t="shared" si="9"/>
        <v>0.55216284987277364</v>
      </c>
      <c r="M7" s="37">
        <f t="shared" si="10"/>
        <v>0.44783715012722647</v>
      </c>
      <c r="N7" s="38">
        <v>103</v>
      </c>
      <c r="O7" s="38">
        <f t="shared" si="11"/>
        <v>44.477272727272734</v>
      </c>
      <c r="P7" s="38">
        <f t="shared" si="12"/>
        <v>55.534562211981566</v>
      </c>
      <c r="Q7" s="38">
        <f t="shared" si="13"/>
        <v>47.465437788018434</v>
      </c>
      <c r="R7" s="38">
        <f t="shared" si="14"/>
        <v>58.52272727272728</v>
      </c>
      <c r="S7" s="39">
        <f t="shared" si="15"/>
        <v>-2.9881650607457004</v>
      </c>
      <c r="T7" s="39">
        <f t="shared" si="16"/>
        <v>-2.9881650607457146</v>
      </c>
      <c r="U7" t="s">
        <v>173</v>
      </c>
      <c r="V7" t="s">
        <v>170</v>
      </c>
      <c r="W7" t="s">
        <v>155</v>
      </c>
      <c r="X7" t="s">
        <v>488</v>
      </c>
      <c r="Y7" s="41"/>
    </row>
    <row r="8" spans="1:25" ht="15" x14ac:dyDescent="0.25">
      <c r="A8">
        <v>1.93</v>
      </c>
      <c r="B8">
        <v>1.98</v>
      </c>
      <c r="C8" s="29">
        <f t="shared" si="0"/>
        <v>2.3185220076411994E-2</v>
      </c>
      <c r="D8" s="30">
        <f>IF(OR($A8="",$B8=""),"",A8*'MPTO_working_2-way'!$G7)</f>
        <v>1.9747474747474751</v>
      </c>
      <c r="E8" s="32">
        <f>IF(OR($A8="",$B8=""),"",B8*'MPTO_working_2-way'!$G7)</f>
        <v>2.0259067357512959</v>
      </c>
      <c r="F8" s="30">
        <f>IF(OR($A8="",$B8=""),"",'MPTO_working_2-way'!D7)</f>
        <v>1.974169551066798</v>
      </c>
      <c r="G8" s="32">
        <f>IF(OR($A8="",$B8=""),"",'MPTO_working_2-way'!E7)</f>
        <v>2.0265153523890338</v>
      </c>
      <c r="H8" s="30">
        <f>IF(OR($A8="",$B8=""),"",'OddsRatio_working_2-way'!M7)</f>
        <v>1.9741558354989901</v>
      </c>
      <c r="I8" s="30">
        <f>IF(OR($A8="",$B8=""),"",'OddsRatio_working_2-way'!N7)</f>
        <v>2.0265298051494733</v>
      </c>
      <c r="J8" s="30">
        <f>IF('Log_working_2-way'!$D7="","",A8^('Log_working_2-way'!$D7))</f>
        <v>1.9738951466986834</v>
      </c>
      <c r="K8" s="32">
        <f>IF('Log_working_2-way'!$D7="","",B8^('Log_working_2-way'!$D7))</f>
        <v>2.0268045830085555</v>
      </c>
      <c r="L8" s="37">
        <f t="shared" si="9"/>
        <v>0.50639386189258306</v>
      </c>
      <c r="M8" s="37">
        <f t="shared" si="10"/>
        <v>0.49360613810741677</v>
      </c>
      <c r="N8" s="38">
        <v>104</v>
      </c>
      <c r="O8" s="38">
        <f t="shared" si="11"/>
        <v>50.113989637305707</v>
      </c>
      <c r="P8" s="38">
        <f t="shared" si="12"/>
        <v>51.474747474747474</v>
      </c>
      <c r="Q8" s="38">
        <f t="shared" si="13"/>
        <v>52.525252525252526</v>
      </c>
      <c r="R8" s="38">
        <f t="shared" si="14"/>
        <v>53.886010362694307</v>
      </c>
      <c r="S8" s="39">
        <f t="shared" si="15"/>
        <v>-2.411262887946819</v>
      </c>
      <c r="T8" s="39">
        <f t="shared" si="16"/>
        <v>-2.4112628879468332</v>
      </c>
      <c r="U8" t="s">
        <v>236</v>
      </c>
      <c r="V8" t="s">
        <v>193</v>
      </c>
      <c r="W8" t="s">
        <v>440</v>
      </c>
      <c r="X8" t="s">
        <v>488</v>
      </c>
      <c r="Y8" s="41"/>
    </row>
    <row r="9" spans="1:25" ht="15" x14ac:dyDescent="0.25">
      <c r="A9">
        <v>1.93</v>
      </c>
      <c r="B9">
        <v>1.98</v>
      </c>
      <c r="C9" s="29">
        <f t="shared" si="0"/>
        <v>2.3185220076411994E-2</v>
      </c>
      <c r="D9" s="30">
        <f>IF(OR($A9="",$B9=""),"",A9*'MPTO_working_2-way'!$G8)</f>
        <v>1.9747474747474751</v>
      </c>
      <c r="E9" s="32">
        <f>IF(OR($A9="",$B9=""),"",B9*'MPTO_working_2-way'!$G8)</f>
        <v>2.0259067357512959</v>
      </c>
      <c r="F9" s="30">
        <f>IF(OR($A9="",$B9=""),"",'MPTO_working_2-way'!D8)</f>
        <v>1.974169551066798</v>
      </c>
      <c r="G9" s="32">
        <f>IF(OR($A9="",$B9=""),"",'MPTO_working_2-way'!E8)</f>
        <v>2.0265153523890338</v>
      </c>
      <c r="H9" s="30">
        <f>IF(OR($A9="",$B9=""),"",'OddsRatio_working_2-way'!M8)</f>
        <v>1.9741558354989901</v>
      </c>
      <c r="I9" s="30">
        <f>IF(OR($A9="",$B9=""),"",'OddsRatio_working_2-way'!N8)</f>
        <v>2.0265298051494733</v>
      </c>
      <c r="J9" s="30">
        <f>IF('Log_working_2-way'!$D8="","",A9^('Log_working_2-way'!$D8))</f>
        <v>1.9738951466986834</v>
      </c>
      <c r="K9" s="32">
        <f>IF('Log_working_2-way'!$D8="","",B9^('Log_working_2-way'!$D8))</f>
        <v>2.0268045830085555</v>
      </c>
      <c r="L9" s="37">
        <f t="shared" si="9"/>
        <v>0.50639386189258306</v>
      </c>
      <c r="M9" s="37">
        <f t="shared" si="10"/>
        <v>0.49360613810741677</v>
      </c>
      <c r="N9" s="38">
        <v>105</v>
      </c>
      <c r="O9" s="38">
        <f t="shared" si="11"/>
        <v>50.595854922279806</v>
      </c>
      <c r="P9" s="38">
        <f t="shared" si="12"/>
        <v>51.969696969696976</v>
      </c>
      <c r="Q9" s="38">
        <f t="shared" si="13"/>
        <v>53.030303030303031</v>
      </c>
      <c r="R9" s="38">
        <f t="shared" si="14"/>
        <v>54.404145077720216</v>
      </c>
      <c r="S9" s="39">
        <f t="shared" si="15"/>
        <v>-2.4344481080232256</v>
      </c>
      <c r="T9" s="39">
        <f t="shared" si="16"/>
        <v>-2.4344481080232399</v>
      </c>
      <c r="U9" t="s">
        <v>364</v>
      </c>
      <c r="V9" t="s">
        <v>371</v>
      </c>
      <c r="W9" t="s">
        <v>448</v>
      </c>
      <c r="X9" t="s">
        <v>488</v>
      </c>
      <c r="Y9" s="41"/>
    </row>
    <row r="10" spans="1:25" ht="14.25" customHeight="1" x14ac:dyDescent="0.25">
      <c r="A10">
        <v>1.65</v>
      </c>
      <c r="B10">
        <v>2.36</v>
      </c>
      <c r="C10" s="29">
        <f t="shared" si="0"/>
        <v>2.9789419619928204E-2</v>
      </c>
      <c r="D10" s="30">
        <f>IF(OR($A10="",$B10=""),"",A10*'MPTO_working_2-way'!$G9)</f>
        <v>1.6991525423728815</v>
      </c>
      <c r="E10" s="32">
        <f>IF(OR($A10="",$B10=""),"",B10*'MPTO_working_2-way'!$G9)</f>
        <v>2.4303030303030306</v>
      </c>
      <c r="F10" s="30">
        <f>IF(OR($A10="",$B10=""),"",'MPTO_working_2-way'!D9)</f>
        <v>1.691572545612511</v>
      </c>
      <c r="G10" s="32">
        <f>IF(OR($A10="",$B10=""),"",'MPTO_working_2-way'!E9)</f>
        <v>2.4459798994974875</v>
      </c>
      <c r="H10" s="30">
        <f>IF(OR($A10="",$B10=""),"",'OddsRatio_working_2-way'!M9)</f>
        <v>1.6913328984437157</v>
      </c>
      <c r="I10" s="30">
        <f>IF(OR($A10="",$B10=""),"",'OddsRatio_working_2-way'!N9)</f>
        <v>2.4464811413591585</v>
      </c>
      <c r="J10" s="30">
        <f>IF('Log_working_2-way'!$D9="","",A10^('Log_working_2-way'!$D9))</f>
        <v>1.6878976211702592</v>
      </c>
      <c r="K10" s="32">
        <f>IF('Log_working_2-way'!$D9="","",B10^('Log_working_2-way'!$D9))</f>
        <v>2.4537046927110477</v>
      </c>
      <c r="L10" s="37">
        <f t="shared" si="9"/>
        <v>0.58852867830423938</v>
      </c>
      <c r="M10" s="37">
        <f t="shared" si="10"/>
        <v>0.41147132169576056</v>
      </c>
      <c r="N10" s="38">
        <v>106</v>
      </c>
      <c r="O10" s="38">
        <f t="shared" si="11"/>
        <v>41.757575757575744</v>
      </c>
      <c r="P10" s="38">
        <f t="shared" si="12"/>
        <v>61.084745762711869</v>
      </c>
      <c r="Q10" s="38">
        <f t="shared" si="13"/>
        <v>44.915254237288138</v>
      </c>
      <c r="R10" s="38">
        <f t="shared" si="14"/>
        <v>64.242424242424249</v>
      </c>
      <c r="S10" s="39">
        <f t="shared" si="15"/>
        <v>-3.1576784797123949</v>
      </c>
      <c r="T10" s="39">
        <f t="shared" si="16"/>
        <v>-3.1576784797123807</v>
      </c>
      <c r="U10" t="s">
        <v>368</v>
      </c>
      <c r="V10" t="s">
        <v>265</v>
      </c>
      <c r="W10" t="s">
        <v>448</v>
      </c>
      <c r="X10" t="s">
        <v>488</v>
      </c>
      <c r="Y10" s="41"/>
    </row>
    <row r="11" spans="1:25" ht="15" x14ac:dyDescent="0.25">
      <c r="A11">
        <v>1.97</v>
      </c>
      <c r="B11">
        <v>1.92</v>
      </c>
      <c r="C11" s="29">
        <f t="shared" si="0"/>
        <v>2.844754653130277E-2</v>
      </c>
      <c r="D11" s="30">
        <f>IF(OR($A11="",$B11=""),"",A11*'MPTO_working_2-way'!$G10)</f>
        <v>2.0260416666666665</v>
      </c>
      <c r="E11" s="32">
        <f>IF(OR($A11="",$B11=""),"",B11*'MPTO_working_2-way'!$G10)</f>
        <v>1.9746192893401013</v>
      </c>
      <c r="F11" s="30">
        <f>IF(OR($A11="",$B11=""),"",'MPTO_working_2-way'!D10)</f>
        <v>2.0267924123888115</v>
      </c>
      <c r="G11" s="32">
        <f>IF(OR($A11="",$B11=""),"",'MPTO_working_2-way'!E10)</f>
        <v>1.9739066903246005</v>
      </c>
      <c r="H11" s="30">
        <f>IF(OR($A11="",$B11=""),"",'OddsRatio_working_2-way'!M10)</f>
        <v>2.0268144068364817</v>
      </c>
      <c r="I11" s="30">
        <f>IF(OR($A11="",$B11=""),"",'OddsRatio_working_2-way'!N10)</f>
        <v>1.9738858291644976</v>
      </c>
      <c r="J11" s="30">
        <f>IF('Log_working_2-way'!$D10="","",A11^('Log_working_2-way'!$D10))</f>
        <v>2.0271548987306875</v>
      </c>
      <c r="K11" s="32">
        <f>IF('Log_working_2-way'!$D10="","",B11^('Log_working_2-way'!$D10))</f>
        <v>1.9735629954505829</v>
      </c>
      <c r="L11" s="37">
        <f t="shared" si="9"/>
        <v>0.49357326478149105</v>
      </c>
      <c r="M11" s="37">
        <f t="shared" si="10"/>
        <v>0.50642673521850901</v>
      </c>
      <c r="N11" s="38">
        <v>107</v>
      </c>
      <c r="O11" s="38">
        <f t="shared" si="11"/>
        <v>52.685279187817251</v>
      </c>
      <c r="P11" s="38">
        <f t="shared" si="12"/>
        <v>51.270833333333336</v>
      </c>
      <c r="Q11" s="38">
        <f t="shared" si="13"/>
        <v>55.729166666666671</v>
      </c>
      <c r="R11" s="38">
        <f t="shared" si="14"/>
        <v>54.314720812182735</v>
      </c>
      <c r="S11" s="39">
        <f t="shared" si="15"/>
        <v>-3.0438874788494203</v>
      </c>
      <c r="T11" s="39">
        <f t="shared" si="16"/>
        <v>-3.043887478849399</v>
      </c>
      <c r="U11" t="s">
        <v>387</v>
      </c>
      <c r="V11" t="s">
        <v>390</v>
      </c>
      <c r="W11" t="s">
        <v>441</v>
      </c>
      <c r="X11" t="s">
        <v>488</v>
      </c>
      <c r="Y11" s="41"/>
    </row>
    <row r="12" spans="1:25" ht="15" x14ac:dyDescent="0.25">
      <c r="A12">
        <v>2.63</v>
      </c>
      <c r="B12">
        <v>1.53</v>
      </c>
      <c r="C12" s="29">
        <f t="shared" si="0"/>
        <v>3.3822908123959383E-2</v>
      </c>
      <c r="D12" s="30">
        <f>IF(OR($A12="",$B12=""),"",A12*'MPTO_working_2-way'!$G11)</f>
        <v>2.7189542483660132</v>
      </c>
      <c r="E12" s="32">
        <f>IF(OR($A12="",$B12=""),"",B12*'MPTO_working_2-way'!$G11)</f>
        <v>1.581749049429658</v>
      </c>
      <c r="F12" s="30">
        <f>IF(OR($A12="",$B12=""),"",'MPTO_working_2-way'!D11)</f>
        <v>2.7524197133964914</v>
      </c>
      <c r="G12" s="32">
        <f>IF(OR($A12="",$B12=""),"",'MPTO_working_2-way'!E11)</f>
        <v>1.5706395519038232</v>
      </c>
      <c r="H12" s="30">
        <f>IF(OR($A12="",$B12=""),"",'OddsRatio_working_2-way'!M11)</f>
        <v>2.753702283203511</v>
      </c>
      <c r="I12" s="30">
        <f>IF(OR($A12="",$B12=""),"",'OddsRatio_working_2-way'!N11)</f>
        <v>1.5702222147839637</v>
      </c>
      <c r="J12" s="30">
        <f>IF('Log_working_2-way'!$D11="","",A12^('Log_working_2-way'!$D11))</f>
        <v>2.7694242367043183</v>
      </c>
      <c r="K12" s="32">
        <f>IF('Log_working_2-way'!$D11="","",B12^('Log_working_2-way'!$D11))</f>
        <v>1.5651555908731223</v>
      </c>
      <c r="L12" s="37">
        <f t="shared" si="9"/>
        <v>0.36778846153846151</v>
      </c>
      <c r="M12" s="37">
        <f t="shared" si="10"/>
        <v>0.63221153846153844</v>
      </c>
      <c r="N12" s="38">
        <v>108</v>
      </c>
      <c r="O12" s="38">
        <f t="shared" si="11"/>
        <v>66.93536121673003</v>
      </c>
      <c r="P12" s="38">
        <f t="shared" si="12"/>
        <v>37.411764705882362</v>
      </c>
      <c r="Q12" s="38">
        <f t="shared" si="13"/>
        <v>70.588235294117652</v>
      </c>
      <c r="R12" s="38">
        <f t="shared" si="14"/>
        <v>41.064638783269963</v>
      </c>
      <c r="S12" s="39">
        <f t="shared" si="15"/>
        <v>-3.6528740773876223</v>
      </c>
      <c r="T12" s="39">
        <f t="shared" si="16"/>
        <v>-3.6528740773876009</v>
      </c>
      <c r="U12" t="s">
        <v>393</v>
      </c>
      <c r="V12" t="s">
        <v>288</v>
      </c>
      <c r="W12" t="s">
        <v>442</v>
      </c>
      <c r="X12" t="s">
        <v>488</v>
      </c>
      <c r="Y12" s="41"/>
    </row>
    <row r="13" spans="1:25" ht="15" x14ac:dyDescent="0.25">
      <c r="A13">
        <v>2.33</v>
      </c>
      <c r="B13">
        <v>1.62</v>
      </c>
      <c r="C13" s="29">
        <f t="shared" si="0"/>
        <v>4.6468499973506994E-2</v>
      </c>
      <c r="D13" s="30">
        <f>IF(OR($A13="",$B13=""),"",A13*'MPTO_working_2-way'!$G12)</f>
        <v>2.4382716049382713</v>
      </c>
      <c r="E13" s="32">
        <f>IF(OR($A13="",$B13=""),"",B13*'MPTO_working_2-way'!$G12)</f>
        <v>1.6952789699570814</v>
      </c>
      <c r="F13" s="30">
        <f>IF(OR($A13="",$B13=""),"",'MPTO_working_2-way'!D12)</f>
        <v>2.4633557397376489</v>
      </c>
      <c r="G13" s="32">
        <f>IF(OR($A13="",$B13=""),"",'MPTO_working_2-way'!E12)</f>
        <v>1.6833608348570663</v>
      </c>
      <c r="H13" s="30">
        <f>IF(OR($A13="",$B13=""),"",'OddsRatio_working_2-way'!M12)</f>
        <v>2.4646369141608373</v>
      </c>
      <c r="I13" s="30">
        <f>IF(OR($A13="",$B13=""),"",'OddsRatio_working_2-way'!N12)</f>
        <v>1.6827630727667064</v>
      </c>
      <c r="J13" s="30">
        <f>IF('Log_working_2-way'!$D12="","",A13^('Log_working_2-way'!$D12))</f>
        <v>2.476436410914471</v>
      </c>
      <c r="K13" s="32">
        <f>IF('Log_working_2-way'!$D12="","",B13^('Log_working_2-way'!$D12))</f>
        <v>1.6773065149346209</v>
      </c>
      <c r="L13" s="37">
        <f t="shared" si="9"/>
        <v>0.41012658227848103</v>
      </c>
      <c r="M13" s="37">
        <f t="shared" si="10"/>
        <v>0.58987341772151902</v>
      </c>
      <c r="N13" s="38">
        <v>109</v>
      </c>
      <c r="O13" s="38">
        <f t="shared" si="11"/>
        <v>62.218884120171673</v>
      </c>
      <c r="P13" s="38">
        <f t="shared" si="12"/>
        <v>41.716049382716058</v>
      </c>
      <c r="Q13" s="38">
        <f t="shared" si="13"/>
        <v>67.283950617283949</v>
      </c>
      <c r="R13" s="38">
        <f t="shared" si="14"/>
        <v>46.781115879828327</v>
      </c>
      <c r="S13" s="39">
        <f t="shared" si="15"/>
        <v>-5.0650664971122765</v>
      </c>
      <c r="T13" s="39">
        <f t="shared" si="16"/>
        <v>-5.0650664971122694</v>
      </c>
      <c r="U13" t="s">
        <v>468</v>
      </c>
      <c r="V13" t="s">
        <v>469</v>
      </c>
      <c r="W13" t="s">
        <v>74</v>
      </c>
      <c r="X13" t="s">
        <v>488</v>
      </c>
      <c r="Y13" s="41"/>
    </row>
    <row r="14" spans="1:25" s="35" customFormat="1" ht="15" x14ac:dyDescent="0.25">
      <c r="A14">
        <v>1.95</v>
      </c>
      <c r="B14">
        <v>1.87</v>
      </c>
      <c r="C14" s="29">
        <f t="shared" si="0"/>
        <v>4.7579871109282745E-2</v>
      </c>
      <c r="D14" s="30">
        <f>IF(OR($A14="",$B14=""),"",A14*'MPTO_working_2-way'!$G13)</f>
        <v>2.0427807486631013</v>
      </c>
      <c r="E14" s="32">
        <f>IF(OR($A14="",$B14=""),"",B14*'MPTO_working_2-way'!$G13)</f>
        <v>1.9589743589743589</v>
      </c>
      <c r="F14" s="30">
        <f>IF(OR($A14="",$B14=""),"",'MPTO_working_2-way'!D13)</f>
        <v>2.0448619094350202</v>
      </c>
      <c r="G14" s="32">
        <f>IF(OR($A14="",$B14=""),"",'MPTO_working_2-way'!E13)</f>
        <v>1.9570642694217093</v>
      </c>
      <c r="H14" s="30">
        <f>IF(OR($A14="",$B14=""),"",'OddsRatio_working_2-way'!M13)</f>
        <v>2.0449660391555815</v>
      </c>
      <c r="I14" s="30">
        <f>IF(OR($A14="",$B14=""),"",'OddsRatio_working_2-way'!N13)</f>
        <v>1.9569688990161649</v>
      </c>
      <c r="J14" s="30">
        <f>IF('Log_working_2-way'!$D13="","",A14^('Log_working_2-way'!$D13))</f>
        <v>2.0459265900711681</v>
      </c>
      <c r="K14" s="32">
        <f>IF('Log_working_2-way'!$D13="","",B14^('Log_working_2-way'!$D13))</f>
        <v>1.9560900444564779</v>
      </c>
      <c r="L14" s="37">
        <f t="shared" si="9"/>
        <v>0.48952879581151837</v>
      </c>
      <c r="M14" s="37">
        <f t="shared" si="10"/>
        <v>0.51047120418848169</v>
      </c>
      <c r="N14" s="38">
        <v>110</v>
      </c>
      <c r="O14" s="38">
        <f t="shared" si="11"/>
        <v>53.589743589743598</v>
      </c>
      <c r="P14" s="38">
        <f t="shared" si="12"/>
        <v>51.176470588235297</v>
      </c>
      <c r="Q14" s="38">
        <f t="shared" si="13"/>
        <v>58.823529411764696</v>
      </c>
      <c r="R14" s="38">
        <f t="shared" si="14"/>
        <v>56.410256410256416</v>
      </c>
      <c r="S14" s="39">
        <f t="shared" si="15"/>
        <v>-5.2337858220210975</v>
      </c>
      <c r="T14" s="39">
        <f t="shared" si="16"/>
        <v>-5.2337858220211189</v>
      </c>
      <c r="U14" t="s">
        <v>198</v>
      </c>
      <c r="V14" t="s">
        <v>302</v>
      </c>
      <c r="W14" t="s">
        <v>443</v>
      </c>
      <c r="X14" t="s">
        <v>488</v>
      </c>
      <c r="Y14" s="41"/>
    </row>
    <row r="15" spans="1:25" ht="15" x14ac:dyDescent="0.25">
      <c r="A15">
        <v>2.25</v>
      </c>
      <c r="B15">
        <v>1.71</v>
      </c>
      <c r="C15" s="29">
        <f t="shared" si="0"/>
        <v>2.9239766081871288E-2</v>
      </c>
      <c r="D15" s="30">
        <f>IF(OR($A15="",$B15=""),"",A15*'MPTO_working_2-way'!$G14)</f>
        <v>2.3157894736842106</v>
      </c>
      <c r="E15" s="32">
        <f>IF(OR($A15="",$B15=""),"",B15*'MPTO_working_2-way'!$G14)</f>
        <v>1.7599999999999998</v>
      </c>
      <c r="F15" s="30">
        <f>IF(OR($A15="",$B15=""),"",'MPTO_working_2-way'!D14)</f>
        <v>2.3265306122448979</v>
      </c>
      <c r="G15" s="32">
        <f>IF(OR($A15="",$B15=""),"",'MPTO_working_2-way'!E14)</f>
        <v>1.7538461538461536</v>
      </c>
      <c r="H15" s="30">
        <f>IF(OR($A15="",$B15=""),"",'OddsRatio_working_2-way'!M14)</f>
        <v>2.3268622310856886</v>
      </c>
      <c r="I15" s="30">
        <f>IF(OR($A15="",$B15=""),"",'OddsRatio_working_2-way'!N14)</f>
        <v>1.753657747256671</v>
      </c>
      <c r="J15" s="30">
        <f>IF('Log_working_2-way'!$D14="","",A15^('Log_working_2-way'!$D14))</f>
        <v>2.331784466562643</v>
      </c>
      <c r="K15" s="32">
        <f>IF('Log_working_2-way'!$D14="","",B15^('Log_working_2-way'!$D14))</f>
        <v>1.7508722508087184</v>
      </c>
      <c r="L15" s="37">
        <f t="shared" si="9"/>
        <v>0.43181818181818182</v>
      </c>
      <c r="M15" s="37">
        <f t="shared" si="10"/>
        <v>0.56818181818181823</v>
      </c>
      <c r="N15" s="38">
        <v>111</v>
      </c>
      <c r="O15" s="38">
        <f t="shared" si="11"/>
        <v>61.666666666666664</v>
      </c>
      <c r="P15" s="38">
        <f t="shared" si="12"/>
        <v>46.087719298245609</v>
      </c>
      <c r="Q15" s="38">
        <f t="shared" si="13"/>
        <v>64.912280701754383</v>
      </c>
      <c r="R15" s="38">
        <f t="shared" si="14"/>
        <v>49.333333333333329</v>
      </c>
      <c r="S15" s="39">
        <f t="shared" si="15"/>
        <v>-3.2456140350877192</v>
      </c>
      <c r="T15" s="39">
        <f t="shared" si="16"/>
        <v>-3.2456140350877192</v>
      </c>
      <c r="U15" t="s">
        <v>399</v>
      </c>
      <c r="V15" t="s">
        <v>201</v>
      </c>
      <c r="W15" t="s">
        <v>444</v>
      </c>
      <c r="X15" t="s">
        <v>488</v>
      </c>
      <c r="Y15" s="41"/>
    </row>
    <row r="16" spans="1:25" ht="15" x14ac:dyDescent="0.25">
      <c r="A16">
        <v>2.02</v>
      </c>
      <c r="B16">
        <v>1.87</v>
      </c>
      <c r="C16" s="29">
        <f t="shared" si="0"/>
        <v>2.9808863239265015E-2</v>
      </c>
      <c r="D16" s="30">
        <f>IF(OR($A16="",$B16=""),"",A16*'MPTO_working_2-way'!$G15)</f>
        <v>2.0802139037433154</v>
      </c>
      <c r="E16" s="32">
        <f>IF(OR($A16="",$B16=""),"",B16*'MPTO_working_2-way'!$G15)</f>
        <v>1.9257425742574257</v>
      </c>
      <c r="F16" s="30">
        <f>IF(OR($A16="",$B16=""),"",'MPTO_working_2-way'!D15)</f>
        <v>2.082703865027292</v>
      </c>
      <c r="G16" s="32">
        <f>IF(OR($A16="",$B16=""),"",'MPTO_working_2-way'!E15)</f>
        <v>1.9236135865967305</v>
      </c>
      <c r="H16" s="30">
        <f>IF(OR($A16="",$B16=""),"",'OddsRatio_working_2-way'!M15)</f>
        <v>2.0827805840074194</v>
      </c>
      <c r="I16" s="30">
        <f>IF(OR($A16="",$B16=""),"",'OddsRatio_working_2-way'!N15)</f>
        <v>1.9235481451827992</v>
      </c>
      <c r="J16" s="30">
        <f>IF('Log_working_2-way'!$D15="","",A16^('Log_working_2-way'!$D15))</f>
        <v>2.0839128581602959</v>
      </c>
      <c r="K16" s="32">
        <f>IF('Log_working_2-way'!$D15="","",B16^('Log_working_2-way'!$D15))</f>
        <v>1.9225833907877643</v>
      </c>
      <c r="L16" s="37">
        <f t="shared" si="9"/>
        <v>0.48071979434447304</v>
      </c>
      <c r="M16" s="37">
        <f t="shared" si="10"/>
        <v>0.51928020565552702</v>
      </c>
      <c r="N16" s="38">
        <v>112</v>
      </c>
      <c r="O16" s="38">
        <f t="shared" si="11"/>
        <v>56.554455445544555</v>
      </c>
      <c r="P16" s="38">
        <f t="shared" si="12"/>
        <v>52.106951871657742</v>
      </c>
      <c r="Q16" s="38">
        <f t="shared" si="13"/>
        <v>59.893048128342237</v>
      </c>
      <c r="R16" s="38">
        <f t="shared" si="14"/>
        <v>55.445544554455445</v>
      </c>
      <c r="S16" s="39">
        <f t="shared" si="15"/>
        <v>-3.3385926827976817</v>
      </c>
      <c r="T16" s="39">
        <f t="shared" si="16"/>
        <v>-3.338592682797703</v>
      </c>
      <c r="U16" t="s">
        <v>321</v>
      </c>
      <c r="V16" t="s">
        <v>406</v>
      </c>
      <c r="W16" t="s">
        <v>445</v>
      </c>
      <c r="X16" t="s">
        <v>488</v>
      </c>
      <c r="Y16" s="41"/>
    </row>
    <row r="17" spans="1:25" ht="15" x14ac:dyDescent="0.25">
      <c r="A17">
        <v>1.82</v>
      </c>
      <c r="B17">
        <v>2.0699999999999998</v>
      </c>
      <c r="C17" s="29">
        <f t="shared" si="0"/>
        <v>3.2542336890162948E-2</v>
      </c>
      <c r="D17" s="30">
        <f>IF(OR($A17="",$B17=""),"",A17*'MPTO_working_2-way'!$G16)</f>
        <v>1.8792270531400965</v>
      </c>
      <c r="E17" s="32">
        <f>IF(OR($A17="",$B17=""),"",B17*'MPTO_working_2-way'!$G16)</f>
        <v>2.1373626373626373</v>
      </c>
      <c r="F17" s="30">
        <f>IF(OR($A17="",$B17=""),"",'MPTO_working_2-way'!D16)</f>
        <v>1.8755413949320454</v>
      </c>
      <c r="G17" s="32">
        <f>IF(OR($A17="",$B17=""),"",'MPTO_working_2-way'!E16)</f>
        <v>2.1421504520384373</v>
      </c>
      <c r="H17" s="30">
        <f>IF(OR($A17="",$B17=""),"",'OddsRatio_working_2-way'!M16)</f>
        <v>1.8754171235399244</v>
      </c>
      <c r="I17" s="30">
        <f>IF(OR($A17="",$B17=""),"",'OddsRatio_working_2-way'!N16)</f>
        <v>2.1423125880338039</v>
      </c>
      <c r="J17" s="30">
        <f>IF('Log_working_2-way'!$D16="","",A17^('Log_working_2-way'!$D16))</f>
        <v>1.8737445050186454</v>
      </c>
      <c r="K17" s="32">
        <f>IF('Log_working_2-way'!$D16="","",B17^('Log_working_2-way'!$D16))</f>
        <v>2.1444993293304022</v>
      </c>
      <c r="L17" s="37">
        <f t="shared" si="9"/>
        <v>0.53213367609254503</v>
      </c>
      <c r="M17" s="37">
        <f t="shared" si="10"/>
        <v>0.46786632390745503</v>
      </c>
      <c r="N17" s="38">
        <v>113</v>
      </c>
      <c r="O17" s="38">
        <f t="shared" si="11"/>
        <v>50.912087912087905</v>
      </c>
      <c r="P17" s="38">
        <f t="shared" si="12"/>
        <v>58.41062801932366</v>
      </c>
      <c r="Q17" s="38">
        <f t="shared" si="13"/>
        <v>54.589371980676333</v>
      </c>
      <c r="R17" s="38">
        <f t="shared" si="14"/>
        <v>62.08791208791208</v>
      </c>
      <c r="S17" s="39">
        <f t="shared" si="15"/>
        <v>-3.6772840685884276</v>
      </c>
      <c r="T17" s="39">
        <f t="shared" si="16"/>
        <v>-3.6772840685884205</v>
      </c>
      <c r="U17" t="s">
        <v>435</v>
      </c>
      <c r="V17" t="s">
        <v>417</v>
      </c>
      <c r="W17" t="s">
        <v>446</v>
      </c>
      <c r="X17" t="s">
        <v>488</v>
      </c>
      <c r="Y17" s="41"/>
    </row>
    <row r="18" spans="1:25" ht="15" x14ac:dyDescent="0.25">
      <c r="A18">
        <v>1.81</v>
      </c>
      <c r="B18">
        <v>2.08</v>
      </c>
      <c r="C18" s="29">
        <f t="shared" si="0"/>
        <v>3.3255418614534626E-2</v>
      </c>
      <c r="D18" s="30">
        <f>IF(OR($A18="",$B18=""),"",A18*'MPTO_working_2-way'!$G17)</f>
        <v>1.8701923076923077</v>
      </c>
      <c r="E18" s="32">
        <f>IF(OR($A18="",$B18=""),"",B18*'MPTO_working_2-way'!$G17)</f>
        <v>2.1491712707182322</v>
      </c>
      <c r="F18" s="30">
        <f>IF(OR($A18="",$B18=""),"",'MPTO_working_2-way'!D17)</f>
        <v>1.8661643699811639</v>
      </c>
      <c r="G18" s="32">
        <f>IF(OR($A18="",$B18=""),"",'MPTO_working_2-way'!E17)</f>
        <v>2.1545152798443401</v>
      </c>
      <c r="H18" s="30">
        <f>IF(OR($A18="",$B18=""),"",'OddsRatio_working_2-way'!M17)</f>
        <v>1.8660254037844384</v>
      </c>
      <c r="I18" s="30">
        <f>IF(OR($A18="",$B18=""),"",'OddsRatio_working_2-way'!N17)</f>
        <v>2.1547005383792519</v>
      </c>
      <c r="J18" s="30">
        <f>IF('Log_working_2-way'!$D17="","",A18^('Log_working_2-way'!$D17))</f>
        <v>1.8641966683390954</v>
      </c>
      <c r="K18" s="32">
        <f>IF('Log_working_2-way'!$D17="","",B18^('Log_working_2-way'!$D17))</f>
        <v>2.1571440120474694</v>
      </c>
      <c r="L18" s="37">
        <f t="shared" si="9"/>
        <v>0.53470437017994854</v>
      </c>
      <c r="M18" s="37">
        <f t="shared" si="10"/>
        <v>0.46529562982005135</v>
      </c>
      <c r="N18" s="38">
        <v>114</v>
      </c>
      <c r="O18" s="38">
        <f t="shared" si="11"/>
        <v>51.016574585635361</v>
      </c>
      <c r="P18" s="38">
        <f t="shared" si="12"/>
        <v>59.192307692307686</v>
      </c>
      <c r="Q18" s="38">
        <f t="shared" si="13"/>
        <v>54.807692307692299</v>
      </c>
      <c r="R18" s="38">
        <f t="shared" si="14"/>
        <v>62.983425414364646</v>
      </c>
      <c r="S18" s="39">
        <f t="shared" si="15"/>
        <v>-3.7911177220569385</v>
      </c>
      <c r="T18" s="39">
        <f t="shared" si="16"/>
        <v>-3.7911177220569598</v>
      </c>
      <c r="U18" t="s">
        <v>421</v>
      </c>
      <c r="V18" t="s">
        <v>327</v>
      </c>
      <c r="W18" t="s">
        <v>446</v>
      </c>
      <c r="X18" t="s">
        <v>488</v>
      </c>
      <c r="Y18" s="41"/>
    </row>
    <row r="19" spans="1:25" ht="15" x14ac:dyDescent="0.25">
      <c r="A19">
        <v>1.59</v>
      </c>
      <c r="B19">
        <v>2.39</v>
      </c>
      <c r="C19" s="29">
        <f t="shared" si="0"/>
        <v>4.7340859451066919E-2</v>
      </c>
      <c r="D19" s="30">
        <f>IF(OR($A19="",$B19=""),"",A19*'MPTO_working_2-way'!$G18)</f>
        <v>1.6652719665271964</v>
      </c>
      <c r="E19" s="32">
        <f>IF(OR($A19="",$B19=""),"",B19*'MPTO_working_2-way'!$G18)</f>
        <v>2.5031446540880502</v>
      </c>
      <c r="F19" s="30">
        <f>IF(OR($A19="",$B19=""),"",'MPTO_working_2-way'!D18)</f>
        <v>1.6521814743157757</v>
      </c>
      <c r="G19" s="32">
        <f>IF(OR($A19="",$B19=""),"",'MPTO_working_2-way'!E18)</f>
        <v>2.533315556148128</v>
      </c>
      <c r="H19" s="30">
        <f>IF(OR($A19="",$B19=""),"",'OddsRatio_working_2-way'!M18)</f>
        <v>1.6515062790600537</v>
      </c>
      <c r="I19" s="30">
        <f>IF(OR($A19="",$B19=""),"",'OddsRatio_working_2-way'!N18)</f>
        <v>2.5349046235482611</v>
      </c>
      <c r="J19" s="30">
        <f>IF('Log_working_2-way'!$D18="","",A19^('Log_working_2-way'!$D18))</f>
        <v>1.6455079869288787</v>
      </c>
      <c r="K19" s="32">
        <f>IF('Log_working_2-way'!$D18="","",B19^('Log_working_2-way'!$D18))</f>
        <v>2.5491675087653465</v>
      </c>
      <c r="L19" s="37">
        <f t="shared" si="9"/>
        <v>0.60050251256281417</v>
      </c>
      <c r="M19" s="37">
        <f t="shared" si="10"/>
        <v>0.39949748743718594</v>
      </c>
      <c r="N19" s="38">
        <v>115</v>
      </c>
      <c r="O19" s="38">
        <f t="shared" si="11"/>
        <v>42.672955974842779</v>
      </c>
      <c r="P19" s="38">
        <f t="shared" si="12"/>
        <v>66.88284518828452</v>
      </c>
      <c r="Q19" s="38">
        <f t="shared" si="13"/>
        <v>48.11715481171548</v>
      </c>
      <c r="R19" s="38">
        <f t="shared" si="14"/>
        <v>72.327044025157235</v>
      </c>
      <c r="S19" s="39">
        <f t="shared" si="15"/>
        <v>-5.444198836872701</v>
      </c>
      <c r="T19" s="39">
        <f t="shared" si="16"/>
        <v>-5.4441988368727152</v>
      </c>
      <c r="U19" t="s">
        <v>329</v>
      </c>
      <c r="V19" t="s">
        <v>206</v>
      </c>
      <c r="W19" t="s">
        <v>112</v>
      </c>
      <c r="X19" t="s">
        <v>489</v>
      </c>
      <c r="Y19" s="41"/>
    </row>
    <row r="20" spans="1:25" ht="15" x14ac:dyDescent="0.25">
      <c r="A20">
        <v>1.84</v>
      </c>
      <c r="B20">
        <v>2</v>
      </c>
      <c r="C20" s="29">
        <f t="shared" si="0"/>
        <v>4.3478260869565188E-2</v>
      </c>
      <c r="D20" s="30">
        <f>IF(OR($A20="",$B20=""),"",A20*'MPTO_working_2-way'!$G19)</f>
        <v>1.92</v>
      </c>
      <c r="E20" s="32">
        <f>IF(OR($A20="",$B20=""),"",B20*'MPTO_working_2-way'!$G19)</f>
        <v>2.0869565217391304</v>
      </c>
      <c r="F20" s="30">
        <f>IF(OR($A20="",$B20=""),"",'MPTO_working_2-way'!D19)</f>
        <v>1.9166666666666665</v>
      </c>
      <c r="G20" s="32">
        <f>IF(OR($A20="",$B20=""),"",'MPTO_working_2-way'!E19)</f>
        <v>2.0909090909090908</v>
      </c>
      <c r="H20" s="30">
        <f>IF(OR($A20="",$B20=""),"",'OddsRatio_working_2-way'!M19)</f>
        <v>1.9165151389911681</v>
      </c>
      <c r="I20" s="30">
        <f>IF(OR($A20="",$B20=""),"",'OddsRatio_working_2-way'!N19)</f>
        <v>2.091089451179962</v>
      </c>
      <c r="J20" s="30">
        <f>IF('Log_working_2-way'!$D19="","",A20^('Log_working_2-way'!$D19))</f>
        <v>1.9149883303671131</v>
      </c>
      <c r="K20" s="32">
        <f>IF('Log_working_2-way'!$D19="","",B20^('Log_working_2-way'!$D19))</f>
        <v>2.0929101135076231</v>
      </c>
      <c r="L20" s="37">
        <f t="shared" si="9"/>
        <v>0.52083333333333337</v>
      </c>
      <c r="M20" s="37">
        <f t="shared" si="10"/>
        <v>0.47916666666666669</v>
      </c>
      <c r="N20" s="38">
        <v>116</v>
      </c>
      <c r="O20" s="38">
        <f t="shared" si="11"/>
        <v>52.95652173913043</v>
      </c>
      <c r="P20" s="38">
        <f t="shared" si="12"/>
        <v>58</v>
      </c>
      <c r="Q20" s="38">
        <f t="shared" si="13"/>
        <v>58</v>
      </c>
      <c r="R20" s="38">
        <f t="shared" si="14"/>
        <v>63.043478260869563</v>
      </c>
      <c r="S20" s="39">
        <f t="shared" si="15"/>
        <v>-5.0434782608695699</v>
      </c>
      <c r="T20" s="39">
        <f t="shared" si="16"/>
        <v>-5.0434782608695627</v>
      </c>
      <c r="U20" t="s">
        <v>208</v>
      </c>
      <c r="V20" t="s">
        <v>209</v>
      </c>
      <c r="W20" t="s">
        <v>112</v>
      </c>
      <c r="X20" t="s">
        <v>489</v>
      </c>
      <c r="Y20" s="41"/>
    </row>
    <row r="21" spans="1:25" ht="15" x14ac:dyDescent="0.25">
      <c r="A21">
        <v>1.91</v>
      </c>
      <c r="B21">
        <v>1.93</v>
      </c>
      <c r="C21" s="29">
        <f t="shared" si="0"/>
        <v>4.1694924449990456E-2</v>
      </c>
      <c r="D21" s="30">
        <f>IF(OR($A21="",$B21=""),"",A21*'MPTO_working_2-way'!$G20)</f>
        <v>1.9896373056994816</v>
      </c>
      <c r="E21" s="32">
        <f>IF(OR($A21="",$B21=""),"",B21*'MPTO_working_2-way'!$G20)</f>
        <v>2.0104712041884816</v>
      </c>
      <c r="F21" s="30">
        <f>IF(OR($A21="",$B21=""),"",'MPTO_working_2-way'!D20)</f>
        <v>1.9892075654965866</v>
      </c>
      <c r="G21" s="32">
        <f>IF(OR($A21="",$B21=""),"",'MPTO_working_2-way'!E20)</f>
        <v>2.0109101819272834</v>
      </c>
      <c r="H21" s="30">
        <f>IF(OR($A21="",$B21=""),"",'OddsRatio_working_2-way'!M20)</f>
        <v>1.9891888715790902</v>
      </c>
      <c r="I21" s="30">
        <f>IF(OR($A21="",$B21=""),"",'OddsRatio_working_2-way'!N20)</f>
        <v>2.0109292863390706</v>
      </c>
      <c r="J21" s="30">
        <f>IF('Log_working_2-way'!$D20="","",A21^('Log_working_2-way'!$D20))</f>
        <v>1.9889919289180891</v>
      </c>
      <c r="K21" s="32">
        <f>IF('Log_working_2-way'!$D20="","",B21^('Log_working_2-way'!$D20))</f>
        <v>2.0111305974900358</v>
      </c>
      <c r="L21" s="37">
        <f t="shared" si="9"/>
        <v>0.50260416666666674</v>
      </c>
      <c r="M21" s="37">
        <f t="shared" si="10"/>
        <v>0.49739583333333337</v>
      </c>
      <c r="N21" s="38">
        <v>117</v>
      </c>
      <c r="O21" s="38">
        <f t="shared" si="11"/>
        <v>55.7434554973822</v>
      </c>
      <c r="P21" s="38">
        <f t="shared" si="12"/>
        <v>56.378238341968917</v>
      </c>
      <c r="Q21" s="38">
        <f t="shared" si="13"/>
        <v>60.621761658031097</v>
      </c>
      <c r="R21" s="38">
        <f t="shared" si="14"/>
        <v>61.2565445026178</v>
      </c>
      <c r="S21" s="39">
        <f t="shared" si="15"/>
        <v>-4.8783061606488971</v>
      </c>
      <c r="T21" s="39">
        <f t="shared" si="16"/>
        <v>-4.8783061606488829</v>
      </c>
      <c r="U21" t="s">
        <v>119</v>
      </c>
      <c r="V21" t="s">
        <v>330</v>
      </c>
      <c r="W21" t="s">
        <v>112</v>
      </c>
      <c r="X21" t="s">
        <v>489</v>
      </c>
      <c r="Y21" s="41"/>
    </row>
    <row r="22" spans="1:25" ht="15" x14ac:dyDescent="0.25">
      <c r="A22">
        <v>1.63</v>
      </c>
      <c r="B22">
        <v>2.2999999999999998</v>
      </c>
      <c r="C22" s="29">
        <f t="shared" si="0"/>
        <v>4.8279541210989763E-2</v>
      </c>
      <c r="D22" s="30">
        <f>IF(OR($A22="",$B22=""),"",A22*'MPTO_working_2-way'!$G21)</f>
        <v>1.7086956521739132</v>
      </c>
      <c r="E22" s="32">
        <f>IF(OR($A22="",$B22=""),"",B22*'MPTO_working_2-way'!$G21)</f>
        <v>2.4110429447852764</v>
      </c>
      <c r="F22" s="30">
        <f>IF(OR($A22="",$B22=""),"",'MPTO_working_2-way'!D21)</f>
        <v>1.6967639737497173</v>
      </c>
      <c r="G22" s="32">
        <f>IF(OR($A22="",$B22=""),"",'MPTO_working_2-way'!E21)</f>
        <v>2.4352062357908415</v>
      </c>
      <c r="H22" s="30">
        <f>IF(OR($A22="",$B22=""),"",'OddsRatio_working_2-way'!M21)</f>
        <v>1.6961432213383858</v>
      </c>
      <c r="I22" s="30">
        <f>IF(OR($A22="",$B22=""),"",'OddsRatio_working_2-way'!N21)</f>
        <v>2.4364860122855578</v>
      </c>
      <c r="J22" s="30">
        <f>IF('Log_working_2-way'!$D21="","",A22^('Log_working_2-way'!$D21))</f>
        <v>1.6906747443214869</v>
      </c>
      <c r="K22" s="32">
        <f>IF('Log_working_2-way'!$D21="","",B22^('Log_working_2-way'!$D21))</f>
        <v>2.4478595145117024</v>
      </c>
      <c r="L22" s="37">
        <f t="shared" si="9"/>
        <v>0.58524173027989812</v>
      </c>
      <c r="M22" s="37">
        <f t="shared" si="10"/>
        <v>0.41475826972010171</v>
      </c>
      <c r="N22" s="38">
        <v>118</v>
      </c>
      <c r="O22" s="38">
        <f t="shared" si="11"/>
        <v>45.607361963190172</v>
      </c>
      <c r="P22" s="38">
        <f t="shared" si="12"/>
        <v>66.695652173913047</v>
      </c>
      <c r="Q22" s="38">
        <f t="shared" si="13"/>
        <v>51.304347826086961</v>
      </c>
      <c r="R22" s="38">
        <f t="shared" si="14"/>
        <v>72.392638036809814</v>
      </c>
      <c r="S22" s="39">
        <f t="shared" si="15"/>
        <v>-5.6969858628967884</v>
      </c>
      <c r="T22" s="39">
        <f t="shared" si="16"/>
        <v>-5.6969858628967671</v>
      </c>
      <c r="U22" t="s">
        <v>120</v>
      </c>
      <c r="V22" t="s">
        <v>210</v>
      </c>
      <c r="W22" t="s">
        <v>112</v>
      </c>
      <c r="X22" t="s">
        <v>489</v>
      </c>
      <c r="Y22" s="41"/>
    </row>
    <row r="23" spans="1:25" ht="15" x14ac:dyDescent="0.25">
      <c r="A23">
        <v>1.81</v>
      </c>
      <c r="B23">
        <v>2.1</v>
      </c>
      <c r="C23" s="29">
        <f t="shared" si="0"/>
        <v>2.8676664035780064E-2</v>
      </c>
      <c r="D23" s="30">
        <f>IF(OR($A23="",$B23=""),"",A23*'MPTO_working_2-way'!$G22)</f>
        <v>1.861904761904762</v>
      </c>
      <c r="E23" s="32">
        <f>IF(OR($A23="",$B23=""),"",B23*'MPTO_working_2-way'!$G22)</f>
        <v>2.160220994475138</v>
      </c>
      <c r="F23" s="30">
        <f>IF(OR($A23="",$B23=""),"",'MPTO_working_2-way'!D22)</f>
        <v>1.858225372769494</v>
      </c>
      <c r="G23" s="32">
        <f>IF(OR($A23="",$B23=""),"",'MPTO_working_2-way'!E22)</f>
        <v>2.1651951011107946</v>
      </c>
      <c r="H23" s="30">
        <f>IF(OR($A23="",$B23=""),"",'OddsRatio_working_2-way'!M22)</f>
        <v>1.8581163303210331</v>
      </c>
      <c r="I23" s="30">
        <f>IF(OR($A23="",$B23=""),"",'OddsRatio_working_2-way'!N22)</f>
        <v>2.1653431646335015</v>
      </c>
      <c r="J23" s="30">
        <f>IF('Log_working_2-way'!$D22="","",A23^('Log_working_2-way'!$D22))</f>
        <v>1.8564516354578522</v>
      </c>
      <c r="K23" s="32">
        <f>IF('Log_working_2-way'!$D22="","",B23^('Log_working_2-way'!$D22))</f>
        <v>2.1676082555034109</v>
      </c>
      <c r="L23" s="37">
        <f t="shared" si="9"/>
        <v>0.53708439897698212</v>
      </c>
      <c r="M23" s="37">
        <f t="shared" si="10"/>
        <v>0.46291560102301793</v>
      </c>
      <c r="N23" s="38">
        <v>119</v>
      </c>
      <c r="O23" s="38">
        <f t="shared" si="11"/>
        <v>53.254143646408849</v>
      </c>
      <c r="P23" s="38">
        <f t="shared" si="12"/>
        <v>62.333333333333336</v>
      </c>
      <c r="Q23" s="38">
        <f t="shared" si="13"/>
        <v>56.666666666666664</v>
      </c>
      <c r="R23" s="38">
        <f t="shared" si="14"/>
        <v>65.745856353591165</v>
      </c>
      <c r="S23" s="39">
        <f t="shared" si="15"/>
        <v>-3.4125230202578152</v>
      </c>
      <c r="T23" s="39">
        <f t="shared" si="16"/>
        <v>-3.4125230202578294</v>
      </c>
      <c r="U23" t="s">
        <v>219</v>
      </c>
      <c r="V23" t="s">
        <v>214</v>
      </c>
      <c r="W23" t="s">
        <v>439</v>
      </c>
      <c r="X23" t="s">
        <v>489</v>
      </c>
      <c r="Y23" s="41"/>
    </row>
    <row r="24" spans="1:25" ht="15" x14ac:dyDescent="0.25">
      <c r="A24">
        <v>1.56</v>
      </c>
      <c r="B24">
        <v>2.57</v>
      </c>
      <c r="C24" s="29">
        <f t="shared" si="0"/>
        <v>3.0130699391399673E-2</v>
      </c>
      <c r="D24" s="30">
        <f>IF(OR($A24="",$B24=""),"",A24*'MPTO_working_2-way'!$G23)</f>
        <v>1.6070038910505835</v>
      </c>
      <c r="E24" s="32">
        <f>IF(OR($A24="",$B24=""),"",B24*'MPTO_working_2-way'!$G23)</f>
        <v>2.6474358974358969</v>
      </c>
      <c r="F24" s="30">
        <f>IF(OR($A24="",$B24=""),"",'MPTO_working_2-way'!D23)</f>
        <v>1.597545425565827</v>
      </c>
      <c r="G24" s="32">
        <f>IF(OR($A24="",$B24=""),"",'MPTO_working_2-way'!E23)</f>
        <v>2.6735129367831414</v>
      </c>
      <c r="H24" s="30">
        <f>IF(OR($A24="",$B24=""),"",'OddsRatio_working_2-way'!M23)</f>
        <v>1.5972335373111359</v>
      </c>
      <c r="I24" s="30">
        <f>IF(OR($A24="",$B24=""),"",'OddsRatio_working_2-way'!N23)</f>
        <v>2.6743868813901486</v>
      </c>
      <c r="J24" s="30">
        <f>IF('Log_working_2-way'!$D23="","",A24^('Log_working_2-way'!$D23))</f>
        <v>1.5929332708663844</v>
      </c>
      <c r="K24" s="32">
        <f>IF('Log_working_2-way'!$D23="","",B24^('Log_working_2-way'!$D23))</f>
        <v>2.6865304227890037</v>
      </c>
      <c r="L24" s="37">
        <f t="shared" si="9"/>
        <v>0.62227602905569013</v>
      </c>
      <c r="M24" s="37">
        <f t="shared" si="10"/>
        <v>0.37772397094430998</v>
      </c>
      <c r="N24" s="38">
        <v>120</v>
      </c>
      <c r="O24" s="38">
        <f t="shared" si="11"/>
        <v>43.076923076923087</v>
      </c>
      <c r="P24" s="38">
        <f t="shared" si="12"/>
        <v>73.307392996108945</v>
      </c>
      <c r="Q24" s="38">
        <f t="shared" si="13"/>
        <v>46.692607003891048</v>
      </c>
      <c r="R24" s="38">
        <f t="shared" si="14"/>
        <v>76.92307692307692</v>
      </c>
      <c r="S24" s="39">
        <f t="shared" si="15"/>
        <v>-3.6156839269679608</v>
      </c>
      <c r="T24" s="39">
        <f t="shared" si="16"/>
        <v>-3.615683926967975</v>
      </c>
      <c r="U24" t="s">
        <v>221</v>
      </c>
      <c r="V24" t="s">
        <v>338</v>
      </c>
      <c r="W24" t="s">
        <v>439</v>
      </c>
      <c r="X24" t="s">
        <v>489</v>
      </c>
      <c r="Y24" s="41"/>
    </row>
    <row r="25" spans="1:25" ht="15" x14ac:dyDescent="0.25">
      <c r="A25">
        <v>1.79</v>
      </c>
      <c r="B25">
        <v>2.12</v>
      </c>
      <c r="C25" s="29">
        <f t="shared" si="0"/>
        <v>3.0357331084642114E-2</v>
      </c>
      <c r="D25" s="30">
        <f>IF(OR($A25="",$B25=""),"",A25*'MPTO_working_2-way'!$G24)</f>
        <v>1.8443396226415094</v>
      </c>
      <c r="E25" s="32">
        <f>IF(OR($A25="",$B25=""),"",B25*'MPTO_working_2-way'!$G24)</f>
        <v>2.1843575418994412</v>
      </c>
      <c r="F25" s="30">
        <f>IF(OR($A25="",$B25=""),"",'MPTO_working_2-way'!D24)</f>
        <v>1.8399922420480992</v>
      </c>
      <c r="G25" s="32">
        <f>IF(OR($A25="",$B25=""),"",'MPTO_working_2-way'!E24)</f>
        <v>2.1904871854075272</v>
      </c>
      <c r="H25" s="30">
        <f>IF(OR($A25="",$B25=""),"",'OddsRatio_working_2-way'!M24)</f>
        <v>1.8398554297360612</v>
      </c>
      <c r="I25" s="30">
        <f>IF(OR($A25="",$B25=""),"",'OddsRatio_working_2-way'!N24)</f>
        <v>2.1906811155751749</v>
      </c>
      <c r="J25" s="30">
        <f>IF('Log_working_2-way'!$D24="","",A25^('Log_working_2-way'!$D24))</f>
        <v>1.8378863083703576</v>
      </c>
      <c r="K25" s="32">
        <f>IF('Log_working_2-way'!$D24="","",B25^('Log_working_2-way'!$D24))</f>
        <v>2.1934793420182777</v>
      </c>
      <c r="L25" s="37">
        <f t="shared" si="9"/>
        <v>0.5421994884910486</v>
      </c>
      <c r="M25" s="37">
        <f t="shared" si="10"/>
        <v>0.45780051150895146</v>
      </c>
      <c r="N25" s="38">
        <v>121</v>
      </c>
      <c r="O25" s="38">
        <f t="shared" si="11"/>
        <v>53.402234636871505</v>
      </c>
      <c r="P25" s="38">
        <f t="shared" si="12"/>
        <v>63.924528301886802</v>
      </c>
      <c r="Q25" s="38">
        <f t="shared" si="13"/>
        <v>57.075471698113205</v>
      </c>
      <c r="R25" s="38">
        <f t="shared" si="14"/>
        <v>67.597765363128488</v>
      </c>
      <c r="S25" s="39">
        <f t="shared" si="15"/>
        <v>-3.6732370612417</v>
      </c>
      <c r="T25" s="39">
        <f t="shared" si="16"/>
        <v>-3.6732370612416858</v>
      </c>
      <c r="U25" t="s">
        <v>215</v>
      </c>
      <c r="V25" t="s">
        <v>218</v>
      </c>
      <c r="W25" t="s">
        <v>439</v>
      </c>
      <c r="X25" t="s">
        <v>489</v>
      </c>
      <c r="Y25" s="41"/>
    </row>
    <row r="26" spans="1:25" ht="15" x14ac:dyDescent="0.25">
      <c r="A26">
        <v>1.72</v>
      </c>
      <c r="B26">
        <v>2.23</v>
      </c>
      <c r="C26" s="29">
        <f t="shared" si="0"/>
        <v>2.982584211075201E-2</v>
      </c>
      <c r="D26" s="30">
        <f>IF(OR($A26="",$B26=""),"",A26*'MPTO_working_2-way'!$G25)</f>
        <v>1.7713004484304935</v>
      </c>
      <c r="E26" s="32">
        <f>IF(OR($A26="",$B26=""),"",B26*'MPTO_working_2-way'!$G25)</f>
        <v>2.2965116279069768</v>
      </c>
      <c r="F26" s="30">
        <f>IF(OR($A26="",$B26=""),"",'MPTO_working_2-way'!D25)</f>
        <v>1.7652798232695142</v>
      </c>
      <c r="G26" s="32">
        <f>IF(OR($A26="",$B26=""),"",'MPTO_working_2-way'!E25)</f>
        <v>2.3067115708443593</v>
      </c>
      <c r="H26" s="30">
        <f>IF(OR($A26="",$B26=""),"",'OddsRatio_working_2-way'!M25)</f>
        <v>1.7650920556760061</v>
      </c>
      <c r="I26" s="30">
        <f>IF(OR($A26="",$B26=""),"",'OddsRatio_working_2-way'!N25)</f>
        <v>2.3070322617798436</v>
      </c>
      <c r="J26" s="30">
        <f>IF('Log_working_2-way'!$D25="","",A26^('Log_working_2-way'!$D25))</f>
        <v>1.7623660397486636</v>
      </c>
      <c r="K26" s="32">
        <f>IF('Log_working_2-way'!$D25="","",B26^('Log_working_2-way'!$D25))</f>
        <v>2.3117058576345526</v>
      </c>
      <c r="L26" s="37">
        <f t="shared" si="9"/>
        <v>0.56455696202531636</v>
      </c>
      <c r="M26" s="37">
        <f t="shared" si="10"/>
        <v>0.43544303797468353</v>
      </c>
      <c r="N26" s="38">
        <v>122</v>
      </c>
      <c r="O26" s="38">
        <f t="shared" si="11"/>
        <v>51.069767441860471</v>
      </c>
      <c r="P26" s="38">
        <f t="shared" si="12"/>
        <v>67.291479820627799</v>
      </c>
      <c r="Q26" s="38">
        <f t="shared" si="13"/>
        <v>54.708520179372201</v>
      </c>
      <c r="R26" s="38">
        <f t="shared" si="14"/>
        <v>70.930232558139537</v>
      </c>
      <c r="S26" s="39">
        <f t="shared" si="15"/>
        <v>-3.6387527375117301</v>
      </c>
      <c r="T26" s="39">
        <f t="shared" si="16"/>
        <v>-3.6387527375117372</v>
      </c>
      <c r="U26" t="s">
        <v>217</v>
      </c>
      <c r="V26" t="s">
        <v>187</v>
      </c>
      <c r="W26" t="s">
        <v>439</v>
      </c>
      <c r="X26" t="s">
        <v>489</v>
      </c>
      <c r="Y26" s="41"/>
    </row>
    <row r="27" spans="1:25" ht="15" x14ac:dyDescent="0.25">
      <c r="A27">
        <v>2.2400000000000002</v>
      </c>
      <c r="B27">
        <v>1.71</v>
      </c>
      <c r="C27" s="29">
        <f t="shared" si="0"/>
        <v>3.1223893065998265E-2</v>
      </c>
      <c r="D27" s="30">
        <f>IF(OR($A27="",$B27=""),"",A27*'MPTO_working_2-way'!$G26)</f>
        <v>2.3099415204678362</v>
      </c>
      <c r="E27" s="32">
        <f>IF(OR($A27="",$B27=""),"",B27*'MPTO_working_2-way'!$G26)</f>
        <v>1.763392857142857</v>
      </c>
      <c r="F27" s="30">
        <f>IF(OR($A27="",$B27=""),"",'MPTO_working_2-way'!D26)</f>
        <v>2.3211731911283482</v>
      </c>
      <c r="G27" s="32">
        <f>IF(OR($A27="",$B27=""),"",'MPTO_working_2-way'!E26)</f>
        <v>1.7569030364186771</v>
      </c>
      <c r="H27" s="30">
        <f>IF(OR($A27="",$B27=""),"",'OddsRatio_working_2-way'!M26)</f>
        <v>2.3215441245904116</v>
      </c>
      <c r="I27" s="30">
        <f>IF(OR($A27="",$B27=""),"",'OddsRatio_working_2-way'!N26)</f>
        <v>1.7566905874670904</v>
      </c>
      <c r="J27" s="30">
        <f>IF('Log_working_2-way'!$D26="","",A27^('Log_working_2-way'!$D26))</f>
        <v>2.3267011355498624</v>
      </c>
      <c r="K27" s="32">
        <f>IF('Log_working_2-way'!$D26="","",B27^('Log_working_2-way'!$D26))</f>
        <v>1.7537492606317167</v>
      </c>
      <c r="L27" s="37">
        <f t="shared" si="9"/>
        <v>0.43291139240506332</v>
      </c>
      <c r="M27" s="37">
        <f t="shared" si="10"/>
        <v>0.56708860759493673</v>
      </c>
      <c r="N27" s="38">
        <v>123</v>
      </c>
      <c r="O27" s="38">
        <f t="shared" si="11"/>
        <v>68.089285714285722</v>
      </c>
      <c r="P27" s="38">
        <f t="shared" si="12"/>
        <v>51.070175438596479</v>
      </c>
      <c r="Q27" s="38">
        <f t="shared" si="13"/>
        <v>71.929824561403507</v>
      </c>
      <c r="R27" s="38">
        <f t="shared" si="14"/>
        <v>54.910714285714285</v>
      </c>
      <c r="S27" s="39">
        <f t="shared" si="15"/>
        <v>-3.8405388471177844</v>
      </c>
      <c r="T27" s="39">
        <f t="shared" si="16"/>
        <v>-3.8405388471178057</v>
      </c>
      <c r="U27" t="s">
        <v>335</v>
      </c>
      <c r="V27" t="s">
        <v>216</v>
      </c>
      <c r="W27" t="s">
        <v>439</v>
      </c>
      <c r="X27" t="s">
        <v>489</v>
      </c>
      <c r="Y27" s="41"/>
    </row>
    <row r="28" spans="1:25" ht="15" x14ac:dyDescent="0.25">
      <c r="A28">
        <v>1.36</v>
      </c>
      <c r="B28">
        <v>3.36</v>
      </c>
      <c r="C28" s="29">
        <f t="shared" si="0"/>
        <v>3.2913165266106326E-2</v>
      </c>
      <c r="D28" s="30">
        <f>IF(OR($A28="",$B28=""),"",A28*'MPTO_working_2-way'!$G27)</f>
        <v>1.4047619047619047</v>
      </c>
      <c r="E28" s="32">
        <f>IF(OR($A28="",$B28=""),"",B28*'MPTO_working_2-way'!$G27)</f>
        <v>3.4705882352941173</v>
      </c>
      <c r="F28" s="30">
        <f>IF(OR($A28="",$B28=""),"",'MPTO_working_2-way'!D27)</f>
        <v>1.3911349245007305</v>
      </c>
      <c r="G28" s="32">
        <f>IF(OR($A28="",$B28=""),"",'MPTO_working_2-way'!E27)</f>
        <v>3.5566625155666243</v>
      </c>
      <c r="H28" s="30">
        <f>IF(OR($A28="",$B28=""),"",'OddsRatio_working_2-way'!M27)</f>
        <v>1.3905667329424716</v>
      </c>
      <c r="I28" s="30">
        <f>IF(OR($A28="",$B28=""),"",'OddsRatio_working_2-way'!N27)</f>
        <v>3.560381915956202</v>
      </c>
      <c r="J28" s="30">
        <f>IF('Log_working_2-way'!$D27="","",A28^('Log_working_2-way'!$D27))</f>
        <v>1.3842539726692156</v>
      </c>
      <c r="K28" s="32">
        <f>IF('Log_working_2-way'!$D27="","",B28^('Log_working_2-way'!$D27))</f>
        <v>3.6024454426656667</v>
      </c>
      <c r="L28" s="37">
        <f t="shared" si="9"/>
        <v>0.71186440677966112</v>
      </c>
      <c r="M28" s="37">
        <f t="shared" si="10"/>
        <v>0.28813559322033899</v>
      </c>
      <c r="N28" s="38">
        <v>124</v>
      </c>
      <c r="O28" s="38">
        <f t="shared" si="11"/>
        <v>32.823529411764717</v>
      </c>
      <c r="P28" s="38">
        <f t="shared" si="12"/>
        <v>87.095238095238088</v>
      </c>
      <c r="Q28" s="38">
        <f t="shared" si="13"/>
        <v>36.904761904761905</v>
      </c>
      <c r="R28" s="38">
        <f t="shared" si="14"/>
        <v>91.17647058823529</v>
      </c>
      <c r="S28" s="39">
        <f t="shared" si="15"/>
        <v>-4.0812324929971879</v>
      </c>
      <c r="T28" s="39">
        <f t="shared" si="16"/>
        <v>-4.0812324929972021</v>
      </c>
      <c r="U28" t="s">
        <v>213</v>
      </c>
      <c r="V28" t="s">
        <v>212</v>
      </c>
      <c r="W28" t="s">
        <v>439</v>
      </c>
      <c r="X28" t="s">
        <v>489</v>
      </c>
      <c r="Y28" s="41"/>
    </row>
    <row r="29" spans="1:25" ht="15" x14ac:dyDescent="0.25">
      <c r="A29">
        <v>1.95</v>
      </c>
      <c r="B29">
        <v>1.93</v>
      </c>
      <c r="C29" s="29">
        <f t="shared" si="0"/>
        <v>3.0955227846419575E-2</v>
      </c>
      <c r="D29" s="30">
        <f>IF(OR($A29="",$B29=""),"",A29*'MPTO_working_2-way'!$G28)</f>
        <v>2.0103626943005182</v>
      </c>
      <c r="E29" s="32">
        <f>IF(OR($A29="",$B29=""),"",B29*'MPTO_working_2-way'!$G28)</f>
        <v>1.9897435897435898</v>
      </c>
      <c r="F29" s="30">
        <f>IF(OR($A29="",$B29=""),"",'MPTO_working_2-way'!D28)</f>
        <v>2.0106851876586083</v>
      </c>
      <c r="G29" s="32">
        <f>IF(OR($A29="",$B29=""),"",'MPTO_working_2-way'!E28)</f>
        <v>1.9894277785119598</v>
      </c>
      <c r="H29" s="30">
        <f>IF(OR($A29="",$B29=""),"",'OddsRatio_working_2-way'!M28)</f>
        <v>2.0106954914038573</v>
      </c>
      <c r="I29" s="30">
        <f>IF(OR($A29="",$B29=""),"",'OddsRatio_working_2-way'!N28)</f>
        <v>1.9894176915848294</v>
      </c>
      <c r="J29" s="30">
        <f>IF('Log_working_2-way'!$D28="","",A29^('Log_working_2-way'!$D28))</f>
        <v>2.0108420160403986</v>
      </c>
      <c r="K29" s="32">
        <f>IF('Log_working_2-way'!$D28="","",B29^('Log_working_2-way'!$D28))</f>
        <v>1.9892742724695103</v>
      </c>
      <c r="L29" s="37">
        <f t="shared" si="9"/>
        <v>0.49742268041237114</v>
      </c>
      <c r="M29" s="37">
        <f t="shared" si="10"/>
        <v>0.50257731958762886</v>
      </c>
      <c r="N29" s="38">
        <v>125</v>
      </c>
      <c r="O29" s="38">
        <f t="shared" si="11"/>
        <v>60.897435897435905</v>
      </c>
      <c r="P29" s="38">
        <f t="shared" si="12"/>
        <v>60.233160621761662</v>
      </c>
      <c r="Q29" s="38">
        <f t="shared" si="13"/>
        <v>64.766839378238345</v>
      </c>
      <c r="R29" s="38">
        <f t="shared" si="14"/>
        <v>64.102564102564116</v>
      </c>
      <c r="S29" s="39">
        <f t="shared" si="15"/>
        <v>-3.8694034808024398</v>
      </c>
      <c r="T29" s="39">
        <f t="shared" si="16"/>
        <v>-3.869403480802454</v>
      </c>
      <c r="U29" t="s">
        <v>190</v>
      </c>
      <c r="V29" t="s">
        <v>225</v>
      </c>
      <c r="W29" t="s">
        <v>154</v>
      </c>
      <c r="X29" t="s">
        <v>489</v>
      </c>
      <c r="Y29" s="41"/>
    </row>
    <row r="30" spans="1:25" s="35" customFormat="1" ht="15" x14ac:dyDescent="0.25">
      <c r="A30">
        <v>1.73</v>
      </c>
      <c r="B30">
        <v>2.2000000000000002</v>
      </c>
      <c r="C30" s="29">
        <f t="shared" si="0"/>
        <v>3.2580136626379375E-2</v>
      </c>
      <c r="D30" s="30">
        <f>IF(OR($A30="",$B30=""),"",A30*'MPTO_working_2-way'!$G29)</f>
        <v>1.7863636363636364</v>
      </c>
      <c r="E30" s="32">
        <f>IF(OR($A30="",$B30=""),"",B30*'MPTO_working_2-way'!$G29)</f>
        <v>2.2716763005780347</v>
      </c>
      <c r="F30" s="30">
        <f>IF(OR($A30="",$B30=""),"",'MPTO_working_2-way'!D29)</f>
        <v>1.7801683816651075</v>
      </c>
      <c r="G30" s="32">
        <f>IF(OR($A30="",$B30=""),"",'MPTO_working_2-way'!E29)</f>
        <v>2.2817745803357314</v>
      </c>
      <c r="H30" s="30">
        <f>IF(OR($A30="",$B30=""),"",'OddsRatio_working_2-way'!M29)</f>
        <v>1.7799572637865058</v>
      </c>
      <c r="I30" s="30">
        <f>IF(OR($A30="",$B30=""),"",'OddsRatio_working_2-way'!N29)</f>
        <v>2.2821215295120645</v>
      </c>
      <c r="J30" s="30">
        <f>IF('Log_working_2-way'!$D29="","",A30^('Log_working_2-way'!$D29))</f>
        <v>1.7771471488652957</v>
      </c>
      <c r="K30" s="32">
        <f>IF('Log_working_2-way'!$D29="","",B30^('Log_working_2-way'!$D29))</f>
        <v>2.2867575998445693</v>
      </c>
      <c r="L30" s="37">
        <f t="shared" si="9"/>
        <v>0.55979643765903309</v>
      </c>
      <c r="M30" s="37">
        <f t="shared" si="10"/>
        <v>0.44020356234096691</v>
      </c>
      <c r="N30" s="38">
        <v>126</v>
      </c>
      <c r="O30" s="38">
        <f t="shared" si="11"/>
        <v>53.167630057803464</v>
      </c>
      <c r="P30" s="38">
        <f t="shared" si="12"/>
        <v>68.727272727272748</v>
      </c>
      <c r="Q30" s="38">
        <f t="shared" si="13"/>
        <v>57.272727272727273</v>
      </c>
      <c r="R30" s="38">
        <f t="shared" si="14"/>
        <v>72.832369942196536</v>
      </c>
      <c r="S30" s="39">
        <f t="shared" si="15"/>
        <v>-4.1050972149238092</v>
      </c>
      <c r="T30" s="39">
        <f t="shared" si="16"/>
        <v>-4.1050972149237879</v>
      </c>
      <c r="U30" t="s">
        <v>343</v>
      </c>
      <c r="V30" t="s">
        <v>229</v>
      </c>
      <c r="W30" t="s">
        <v>154</v>
      </c>
      <c r="X30" t="s">
        <v>489</v>
      </c>
      <c r="Y30" s="41"/>
    </row>
    <row r="31" spans="1:25" ht="15" x14ac:dyDescent="0.25">
      <c r="A31">
        <v>1.74</v>
      </c>
      <c r="B31">
        <v>2.19</v>
      </c>
      <c r="C31" s="29">
        <f t="shared" si="0"/>
        <v>3.1333648244370904E-2</v>
      </c>
      <c r="D31" s="30">
        <f>IF(OR($A31="",$B31=""),"",A31*'MPTO_working_2-way'!$G30)</f>
        <v>1.7945205479452053</v>
      </c>
      <c r="E31" s="32">
        <f>IF(OR($A31="",$B31=""),"",B31*'MPTO_working_2-way'!$G30)</f>
        <v>2.2586206896551722</v>
      </c>
      <c r="F31" s="30">
        <f>IF(OR($A31="",$B31=""),"",'MPTO_working_2-way'!D30)</f>
        <v>1.7887621461765948</v>
      </c>
      <c r="G31" s="32">
        <f>IF(OR($A31="",$B31=""),"",'MPTO_working_2-way'!E30)</f>
        <v>2.2678093197643276</v>
      </c>
      <c r="H31" s="30">
        <f>IF(OR($A31="",$B31=""),"",'OddsRatio_working_2-way'!M30)</f>
        <v>1.7885738643245783</v>
      </c>
      <c r="I31" s="30">
        <f>IF(OR($A31="",$B31=""),"",'OddsRatio_working_2-way'!N30)</f>
        <v>2.2681120250624973</v>
      </c>
      <c r="J31" s="30">
        <f>IF('Log_working_2-way'!$D30="","",A31^('Log_working_2-way'!$D30))</f>
        <v>1.7859641468844982</v>
      </c>
      <c r="K31" s="32">
        <f>IF('Log_working_2-way'!$D30="","",B31^('Log_working_2-way'!$D30))</f>
        <v>2.2723226675973618</v>
      </c>
      <c r="L31" s="37">
        <f t="shared" si="9"/>
        <v>0.5572519083969466</v>
      </c>
      <c r="M31" s="37">
        <f t="shared" si="10"/>
        <v>0.44274809160305351</v>
      </c>
      <c r="N31" s="38">
        <v>127</v>
      </c>
      <c r="O31" s="38">
        <f t="shared" si="11"/>
        <v>54.011494252873554</v>
      </c>
      <c r="P31" s="38">
        <f t="shared" si="12"/>
        <v>69.009132420091333</v>
      </c>
      <c r="Q31" s="38">
        <f t="shared" si="13"/>
        <v>57.990867579908681</v>
      </c>
      <c r="R31" s="38">
        <f t="shared" si="14"/>
        <v>72.988505747126439</v>
      </c>
      <c r="S31" s="39">
        <f t="shared" si="15"/>
        <v>-3.9793733270351268</v>
      </c>
      <c r="T31" s="39">
        <f t="shared" si="16"/>
        <v>-3.9793733270351055</v>
      </c>
      <c r="U31" t="s">
        <v>122</v>
      </c>
      <c r="V31" t="s">
        <v>340</v>
      </c>
      <c r="W31" t="s">
        <v>154</v>
      </c>
      <c r="X31" t="s">
        <v>489</v>
      </c>
      <c r="Y31" s="41"/>
    </row>
    <row r="32" spans="1:25" ht="15" x14ac:dyDescent="0.25">
      <c r="A32">
        <v>1.88</v>
      </c>
      <c r="B32">
        <v>2.0099999999999998</v>
      </c>
      <c r="C32" s="29">
        <f t="shared" si="0"/>
        <v>2.9427331427966497E-2</v>
      </c>
      <c r="D32" s="30">
        <f>IF(OR($A32="",$B32=""),"",A32*'MPTO_working_2-way'!$G31)</f>
        <v>1.9353233830845769</v>
      </c>
      <c r="E32" s="32">
        <f>IF(OR($A32="",$B32=""),"",B32*'MPTO_working_2-way'!$G31)</f>
        <v>2.0691489361702122</v>
      </c>
      <c r="F32" s="30">
        <f>IF(OR($A32="",$B32=""),"",'MPTO_working_2-way'!D31)</f>
        <v>1.9334834220221038</v>
      </c>
      <c r="G32" s="32">
        <f>IF(OR($A32="",$B32=""),"",'MPTO_working_2-way'!E31)</f>
        <v>2.0712563034422273</v>
      </c>
      <c r="H32" s="30">
        <f>IF(OR($A32="",$B32=""),"",'OddsRatio_working_2-way'!M31)</f>
        <v>1.9334276237142709</v>
      </c>
      <c r="I32" s="30">
        <f>IF(OR($A32="",$B32=""),"",'OddsRatio_working_2-way'!N31)</f>
        <v>2.0713203408538785</v>
      </c>
      <c r="J32" s="30">
        <f>IF('Log_working_2-way'!$D31="","",A32^('Log_working_2-way'!$D31))</f>
        <v>1.9325939690668699</v>
      </c>
      <c r="K32" s="32">
        <f>IF('Log_working_2-way'!$D31="","",B32^('Log_working_2-way'!$D31))</f>
        <v>2.0722780043286777</v>
      </c>
      <c r="L32" s="37">
        <f t="shared" si="9"/>
        <v>0.5167095115681235</v>
      </c>
      <c r="M32" s="37">
        <f t="shared" si="10"/>
        <v>0.48329048843187672</v>
      </c>
      <c r="N32" s="38">
        <v>128</v>
      </c>
      <c r="O32" s="38">
        <f t="shared" si="11"/>
        <v>59.914893617021271</v>
      </c>
      <c r="P32" s="38">
        <f t="shared" si="12"/>
        <v>64.318407960198996</v>
      </c>
      <c r="Q32" s="38">
        <f t="shared" si="13"/>
        <v>63.681592039801004</v>
      </c>
      <c r="R32" s="38">
        <f t="shared" si="14"/>
        <v>68.085106382978722</v>
      </c>
      <c r="S32" s="39">
        <f t="shared" si="15"/>
        <v>-3.7666984227797329</v>
      </c>
      <c r="T32" s="39">
        <f t="shared" si="16"/>
        <v>-3.7666984227797258</v>
      </c>
      <c r="U32" t="s">
        <v>227</v>
      </c>
      <c r="V32" t="s">
        <v>342</v>
      </c>
      <c r="W32" t="s">
        <v>154</v>
      </c>
      <c r="X32" t="s">
        <v>489</v>
      </c>
      <c r="Y32" s="41"/>
    </row>
    <row r="33" spans="1:25" ht="15" x14ac:dyDescent="0.25">
      <c r="A33">
        <v>1.63</v>
      </c>
      <c r="B33">
        <v>2.41</v>
      </c>
      <c r="C33" s="29">
        <f t="shared" si="0"/>
        <v>2.8434691851436877E-2</v>
      </c>
      <c r="D33" s="30">
        <f>IF(OR($A33="",$B33=""),"",A33*'MPTO_working_2-way'!$G32)</f>
        <v>1.6763485477178419</v>
      </c>
      <c r="E33" s="32">
        <f>IF(OR($A33="",$B33=""),"",B33*'MPTO_working_2-way'!$G32)</f>
        <v>2.4785276073619631</v>
      </c>
      <c r="F33" s="30">
        <f>IF(OR($A33="",$B33=""),"",'MPTO_working_2-way'!D32)</f>
        <v>1.6686702206741284</v>
      </c>
      <c r="G33" s="32">
        <f>IF(OR($A33="",$B33=""),"",'MPTO_working_2-way'!E32)</f>
        <v>2.4955055109106499</v>
      </c>
      <c r="H33" s="30">
        <f>IF(OR($A33="",$B33=""),"",'OddsRatio_working_2-way'!M32)</f>
        <v>1.6684373647831916</v>
      </c>
      <c r="I33" s="30">
        <f>IF(OR($A33="",$B33=""),"",'OddsRatio_working_2-way'!N32)</f>
        <v>2.4960264830861911</v>
      </c>
      <c r="J33" s="30">
        <f>IF('Log_working_2-way'!$D32="","",A33^('Log_working_2-way'!$D32))</f>
        <v>1.6649584147953032</v>
      </c>
      <c r="K33" s="32">
        <f>IF('Log_working_2-way'!$D32="","",B33^('Log_working_2-way'!$D32))</f>
        <v>2.5038534406814188</v>
      </c>
      <c r="L33" s="37">
        <f t="shared" si="9"/>
        <v>0.59653465346534673</v>
      </c>
      <c r="M33" s="37">
        <f t="shared" si="10"/>
        <v>0.40346534653465349</v>
      </c>
      <c r="N33" s="38">
        <v>129</v>
      </c>
      <c r="O33" s="38">
        <f t="shared" si="11"/>
        <v>49.858895705521462</v>
      </c>
      <c r="P33" s="38">
        <f t="shared" si="12"/>
        <v>75.473029045643159</v>
      </c>
      <c r="Q33" s="38">
        <f t="shared" si="13"/>
        <v>53.526970954356841</v>
      </c>
      <c r="R33" s="38">
        <f t="shared" si="14"/>
        <v>79.141104294478524</v>
      </c>
      <c r="S33" s="39">
        <f t="shared" si="15"/>
        <v>-3.6680752488353789</v>
      </c>
      <c r="T33" s="39">
        <f t="shared" si="16"/>
        <v>-3.6680752488353647</v>
      </c>
      <c r="U33" t="s">
        <v>175</v>
      </c>
      <c r="V33" t="s">
        <v>172</v>
      </c>
      <c r="W33" t="s">
        <v>155</v>
      </c>
      <c r="X33" t="s">
        <v>489</v>
      </c>
      <c r="Y33" s="41"/>
    </row>
    <row r="34" spans="1:25" ht="15" x14ac:dyDescent="0.25">
      <c r="A34">
        <v>2.38</v>
      </c>
      <c r="B34">
        <v>1.65</v>
      </c>
      <c r="C34" s="29">
        <f t="shared" si="0"/>
        <v>2.6228673287496784E-2</v>
      </c>
      <c r="D34" s="30">
        <f>IF(OR($A34="",$B34=""),"",A34*'MPTO_working_2-way'!$G33)</f>
        <v>2.4424242424242424</v>
      </c>
      <c r="E34" s="32">
        <f>IF(OR($A34="",$B34=""),"",B34*'MPTO_working_2-way'!$G33)</f>
        <v>1.6932773109243695</v>
      </c>
      <c r="F34" s="30">
        <f>IF(OR($A34="",$B34=""),"",'MPTO_working_2-way'!D33)</f>
        <v>2.4566781357522673</v>
      </c>
      <c r="G34" s="32">
        <f>IF(OR($A34="",$B34=""),"",'MPTO_working_2-way'!E33)</f>
        <v>1.686493450719347</v>
      </c>
      <c r="H34" s="30">
        <f>IF(OR($A34="",$B34=""),"",'OddsRatio_working_2-way'!M33)</f>
        <v>2.4570782144678858</v>
      </c>
      <c r="I34" s="30">
        <f>IF(OR($A34="",$B34=""),"",'OddsRatio_working_2-way'!N33)</f>
        <v>1.6863049560899459</v>
      </c>
      <c r="J34" s="30">
        <f>IF('Log_working_2-way'!$D33="","",A34^('Log_working_2-way'!$D33))</f>
        <v>2.4636217192271848</v>
      </c>
      <c r="K34" s="32">
        <f>IF('Log_working_2-way'!$D33="","",B34^('Log_working_2-way'!$D33))</f>
        <v>1.6832366497868074</v>
      </c>
      <c r="L34" s="37">
        <f t="shared" si="9"/>
        <v>0.40942928039702237</v>
      </c>
      <c r="M34" s="37">
        <f t="shared" si="10"/>
        <v>0.5905707196029778</v>
      </c>
      <c r="N34" s="38">
        <v>130</v>
      </c>
      <c r="O34" s="38">
        <f t="shared" si="11"/>
        <v>75.378151260504197</v>
      </c>
      <c r="P34" s="38">
        <f t="shared" si="12"/>
        <v>51.212121212121211</v>
      </c>
      <c r="Q34" s="38">
        <f t="shared" si="13"/>
        <v>78.787878787878796</v>
      </c>
      <c r="R34" s="38">
        <f t="shared" si="14"/>
        <v>54.621848739495796</v>
      </c>
      <c r="S34" s="39">
        <f t="shared" si="15"/>
        <v>-3.4097275273745993</v>
      </c>
      <c r="T34" s="39">
        <f t="shared" si="16"/>
        <v>-3.4097275273745851</v>
      </c>
      <c r="U34" t="s">
        <v>169</v>
      </c>
      <c r="V34" t="s">
        <v>157</v>
      </c>
      <c r="W34" t="s">
        <v>155</v>
      </c>
      <c r="X34" t="s">
        <v>489</v>
      </c>
      <c r="Y34" s="41"/>
    </row>
    <row r="35" spans="1:25" ht="15" x14ac:dyDescent="0.25">
      <c r="A35">
        <v>2.23</v>
      </c>
      <c r="B35">
        <v>1.72</v>
      </c>
      <c r="C35" s="29">
        <f t="shared" si="0"/>
        <v>2.982584211075201E-2</v>
      </c>
      <c r="D35" s="30">
        <f>IF(OR($A35="",$B35=""),"",A35*'MPTO_working_2-way'!$G34)</f>
        <v>2.2965116279069768</v>
      </c>
      <c r="E35" s="32">
        <f>IF(OR($A35="",$B35=""),"",B35*'MPTO_working_2-way'!$G34)</f>
        <v>1.7713004484304935</v>
      </c>
      <c r="F35" s="30">
        <f>IF(OR($A35="",$B35=""),"",'MPTO_working_2-way'!D34)</f>
        <v>2.3067115708443593</v>
      </c>
      <c r="G35" s="32">
        <f>IF(OR($A35="",$B35=""),"",'MPTO_working_2-way'!E34)</f>
        <v>1.7652798232695142</v>
      </c>
      <c r="H35" s="30">
        <f>IF(OR($A35="",$B35=""),"",'OddsRatio_working_2-way'!M34)</f>
        <v>2.3070322617798436</v>
      </c>
      <c r="I35" s="30">
        <f>IF(OR($A35="",$B35=""),"",'OddsRatio_working_2-way'!N34)</f>
        <v>1.7650920556760061</v>
      </c>
      <c r="J35" s="30">
        <f>IF('Log_working_2-way'!$D34="","",A35^('Log_working_2-way'!$D34))</f>
        <v>2.3117058576345526</v>
      </c>
      <c r="K35" s="32">
        <f>IF('Log_working_2-way'!$D34="","",B35^('Log_working_2-way'!$D34))</f>
        <v>1.7623660397486636</v>
      </c>
      <c r="L35" s="37">
        <f t="shared" si="9"/>
        <v>0.43544303797468353</v>
      </c>
      <c r="M35" s="37">
        <f t="shared" si="10"/>
        <v>0.56455696202531636</v>
      </c>
      <c r="N35" s="38">
        <v>131</v>
      </c>
      <c r="O35" s="38">
        <f t="shared" si="11"/>
        <v>72.255605381165921</v>
      </c>
      <c r="P35" s="38">
        <f t="shared" si="12"/>
        <v>54.837209302325583</v>
      </c>
      <c r="Q35" s="38">
        <f t="shared" si="13"/>
        <v>76.162790697674424</v>
      </c>
      <c r="R35" s="38">
        <f t="shared" si="14"/>
        <v>58.744394618834086</v>
      </c>
      <c r="S35" s="39">
        <f t="shared" si="15"/>
        <v>-3.9071853165085031</v>
      </c>
      <c r="T35" s="39">
        <f t="shared" si="16"/>
        <v>-3.9071853165085031</v>
      </c>
      <c r="U35" t="s">
        <v>230</v>
      </c>
      <c r="V35" t="s">
        <v>174</v>
      </c>
      <c r="W35" t="s">
        <v>155</v>
      </c>
      <c r="X35" t="s">
        <v>489</v>
      </c>
      <c r="Y35" s="41"/>
    </row>
    <row r="36" spans="1:25" ht="15" x14ac:dyDescent="0.25">
      <c r="A36">
        <v>2.4</v>
      </c>
      <c r="B36">
        <v>1.63</v>
      </c>
      <c r="C36" s="29">
        <f t="shared" si="0"/>
        <v>3.0163599182004175E-2</v>
      </c>
      <c r="D36" s="30">
        <f>IF(OR($A36="",$B36=""),"",A36*'MPTO_working_2-way'!$G35)</f>
        <v>2.4723926380368098</v>
      </c>
      <c r="E36" s="32">
        <f>IF(OR($A36="",$B36=""),"",B36*'MPTO_working_2-way'!$G35)</f>
        <v>1.6791666666666667</v>
      </c>
      <c r="F36" s="30">
        <f>IF(OR($A36="",$B36=""),"",'MPTO_working_2-way'!D35)</f>
        <v>2.49013367281986</v>
      </c>
      <c r="G36" s="32">
        <f>IF(OR($A36="",$B36=""),"",'MPTO_working_2-way'!E35)</f>
        <v>1.6710807347287484</v>
      </c>
      <c r="H36" s="30">
        <f>IF(OR($A36="",$B36=""),"",'OddsRatio_working_2-way'!M35)</f>
        <v>2.4907119849998605</v>
      </c>
      <c r="I36" s="30">
        <f>IF(OR($A36="",$B36=""),"",'OddsRatio_working_2-way'!N35)</f>
        <v>1.670820393249937</v>
      </c>
      <c r="J36" s="30">
        <f>IF('Log_working_2-way'!$D35="","",A36^('Log_working_2-way'!$D35))</f>
        <v>2.4989058285805683</v>
      </c>
      <c r="K36" s="32">
        <f>IF('Log_working_2-way'!$D35="","",B36^('Log_working_2-way'!$D35))</f>
        <v>1.6671533200634385</v>
      </c>
      <c r="L36" s="37">
        <f t="shared" si="9"/>
        <v>0.40446650124069478</v>
      </c>
      <c r="M36" s="37">
        <f t="shared" si="10"/>
        <v>0.59553349875930517</v>
      </c>
      <c r="N36" s="38">
        <v>132</v>
      </c>
      <c r="O36" s="38">
        <f t="shared" si="11"/>
        <v>77.000000000000014</v>
      </c>
      <c r="P36" s="38">
        <f t="shared" si="12"/>
        <v>51.018404907975459</v>
      </c>
      <c r="Q36" s="38">
        <f t="shared" si="13"/>
        <v>80.981595092024548</v>
      </c>
      <c r="R36" s="38">
        <f t="shared" si="14"/>
        <v>55</v>
      </c>
      <c r="S36" s="39">
        <f t="shared" si="15"/>
        <v>-3.9815950920245342</v>
      </c>
      <c r="T36" s="39">
        <f t="shared" si="16"/>
        <v>-3.9815950920245413</v>
      </c>
      <c r="U36" t="s">
        <v>171</v>
      </c>
      <c r="V36" t="s">
        <v>123</v>
      </c>
      <c r="W36" t="s">
        <v>155</v>
      </c>
      <c r="X36" t="s">
        <v>489</v>
      </c>
      <c r="Y36" s="41"/>
    </row>
    <row r="37" spans="1:25" ht="15" x14ac:dyDescent="0.25">
      <c r="A37">
        <v>1.67</v>
      </c>
      <c r="B37">
        <v>2.3199999999999998</v>
      </c>
      <c r="C37" s="29">
        <f t="shared" si="0"/>
        <v>2.9836877968201669E-2</v>
      </c>
      <c r="D37" s="30">
        <f>IF(OR($A37="",$B37=""),"",A37*'MPTO_working_2-way'!$G36)</f>
        <v>1.7198275862068968</v>
      </c>
      <c r="E37" s="32">
        <f>IF(OR($A37="",$B37=""),"",B37*'MPTO_working_2-way'!$G36)</f>
        <v>2.3892215568862278</v>
      </c>
      <c r="F37" s="30">
        <f>IF(OR($A37="",$B37=""),"",'MPTO_working_2-way'!D36)</f>
        <v>1.7126690831933518</v>
      </c>
      <c r="G37" s="32">
        <f>IF(OR($A37="",$B37=""),"",'MPTO_working_2-way'!E36)</f>
        <v>2.4031757846421042</v>
      </c>
      <c r="H37" s="30">
        <f>IF(OR($A37="",$B37=""),"",'OddsRatio_working_2-way'!M36)</f>
        <v>1.7124435118490151</v>
      </c>
      <c r="I37" s="30">
        <f>IF(OR($A37="",$B37=""),"",'OddsRatio_working_2-way'!N36)</f>
        <v>2.4036200531950747</v>
      </c>
      <c r="J37" s="30">
        <f>IF('Log_working_2-way'!$D36="","",A37^('Log_working_2-way'!$D36))</f>
        <v>1.7092004057926933</v>
      </c>
      <c r="K37" s="32">
        <f>IF('Log_working_2-way'!$D36="","",B37^('Log_working_2-way'!$D36))</f>
        <v>2.4100386743042619</v>
      </c>
      <c r="L37" s="37">
        <f t="shared" si="9"/>
        <v>0.581453634085213</v>
      </c>
      <c r="M37" s="37">
        <f t="shared" si="10"/>
        <v>0.41854636591478689</v>
      </c>
      <c r="N37" s="38">
        <v>133</v>
      </c>
      <c r="O37" s="38">
        <f t="shared" si="11"/>
        <v>53.359281437125745</v>
      </c>
      <c r="P37" s="38">
        <f t="shared" si="12"/>
        <v>75.672413793103459</v>
      </c>
      <c r="Q37" s="38">
        <f t="shared" si="13"/>
        <v>57.327586206896555</v>
      </c>
      <c r="R37" s="38">
        <f t="shared" si="14"/>
        <v>79.640718562874255</v>
      </c>
      <c r="S37" s="39">
        <f t="shared" si="15"/>
        <v>-3.9683047697708105</v>
      </c>
      <c r="T37" s="39">
        <f t="shared" si="16"/>
        <v>-3.9683047697707963</v>
      </c>
      <c r="U37" t="s">
        <v>160</v>
      </c>
      <c r="V37" t="s">
        <v>124</v>
      </c>
      <c r="W37" t="s">
        <v>155</v>
      </c>
      <c r="X37" t="s">
        <v>489</v>
      </c>
      <c r="Y37" s="41"/>
    </row>
    <row r="38" spans="1:25" ht="15" x14ac:dyDescent="0.25">
      <c r="A38">
        <v>1.56</v>
      </c>
      <c r="B38">
        <v>2.5499999999999998</v>
      </c>
      <c r="C38" s="29">
        <f t="shared" si="0"/>
        <v>3.3182503770738947E-2</v>
      </c>
      <c r="D38" s="30">
        <f>IF(OR($A38="",$B38=""),"",A38*'MPTO_working_2-way'!$G37)</f>
        <v>1.6117647058823528</v>
      </c>
      <c r="E38" s="32">
        <f>IF(OR($A38="",$B38=""),"",B38*'MPTO_working_2-way'!$G37)</f>
        <v>2.6346153846153841</v>
      </c>
      <c r="F38" s="30">
        <f>IF(OR($A38="",$B38=""),"",'MPTO_working_2-way'!D37)</f>
        <v>1.6014492753623186</v>
      </c>
      <c r="G38" s="32">
        <f>IF(OR($A38="",$B38=""),"",'MPTO_working_2-way'!E37)</f>
        <v>2.6626506024096379</v>
      </c>
      <c r="H38" s="30">
        <f>IF(OR($A38="",$B38=""),"",'OddsRatio_working_2-way'!M37)</f>
        <v>1.6010743070375286</v>
      </c>
      <c r="I38" s="30">
        <f>IF(OR($A38="",$B38=""),"",'OddsRatio_working_2-way'!N37)</f>
        <v>2.6636878141217299</v>
      </c>
      <c r="J38" s="30">
        <f>IF('Log_working_2-way'!$D37="","",A38^('Log_working_2-way'!$D37))</f>
        <v>1.5963778347531083</v>
      </c>
      <c r="K38" s="32">
        <f>IF('Log_working_2-way'!$D37="","",B38^('Log_working_2-way'!$D37))</f>
        <v>2.6767893468305748</v>
      </c>
      <c r="L38" s="37">
        <f t="shared" si="9"/>
        <v>0.62043795620437958</v>
      </c>
      <c r="M38" s="37">
        <f t="shared" si="10"/>
        <v>0.37956204379562053</v>
      </c>
      <c r="N38" s="38">
        <v>134</v>
      </c>
      <c r="O38" s="38">
        <f t="shared" si="11"/>
        <v>48.102564102564109</v>
      </c>
      <c r="P38" s="38">
        <f t="shared" si="12"/>
        <v>81.450980392156865</v>
      </c>
      <c r="Q38" s="38">
        <f t="shared" si="13"/>
        <v>52.549019607843142</v>
      </c>
      <c r="R38" s="38">
        <f t="shared" si="14"/>
        <v>85.897435897435884</v>
      </c>
      <c r="S38" s="39">
        <f t="shared" si="15"/>
        <v>-4.4464555052790331</v>
      </c>
      <c r="T38" s="39">
        <f t="shared" si="16"/>
        <v>-4.4464555052790189</v>
      </c>
      <c r="U38" t="s">
        <v>158</v>
      </c>
      <c r="V38" t="s">
        <v>168</v>
      </c>
      <c r="W38" t="s">
        <v>155</v>
      </c>
      <c r="X38" t="s">
        <v>489</v>
      </c>
      <c r="Y38" s="41"/>
    </row>
    <row r="39" spans="1:25" ht="15" x14ac:dyDescent="0.25">
      <c r="A39">
        <v>2.19</v>
      </c>
      <c r="B39">
        <v>1.74</v>
      </c>
      <c r="C39" s="29">
        <f t="shared" si="0"/>
        <v>3.1333648244370904E-2</v>
      </c>
      <c r="D39" s="30">
        <f>IF(OR($A39="",$B39=""),"",A39*'MPTO_working_2-way'!$G38)</f>
        <v>2.2586206896551722</v>
      </c>
      <c r="E39" s="32">
        <f>IF(OR($A39="",$B39=""),"",B39*'MPTO_working_2-way'!$G38)</f>
        <v>1.7945205479452053</v>
      </c>
      <c r="F39" s="30">
        <f>IF(OR($A39="",$B39=""),"",'MPTO_working_2-way'!D38)</f>
        <v>2.2678093197643276</v>
      </c>
      <c r="G39" s="32">
        <f>IF(OR($A39="",$B39=""),"",'MPTO_working_2-way'!E38)</f>
        <v>1.7887621461765948</v>
      </c>
      <c r="H39" s="30">
        <f>IF(OR($A39="",$B39=""),"",'OddsRatio_working_2-way'!M38)</f>
        <v>2.2681120250624973</v>
      </c>
      <c r="I39" s="30">
        <f>IF(OR($A39="",$B39=""),"",'OddsRatio_working_2-way'!N38)</f>
        <v>1.7885738643245783</v>
      </c>
      <c r="J39" s="30">
        <f>IF('Log_working_2-way'!$D38="","",A39^('Log_working_2-way'!$D38))</f>
        <v>2.2723226675973618</v>
      </c>
      <c r="K39" s="32">
        <f>IF('Log_working_2-way'!$D38="","",B39^('Log_working_2-way'!$D38))</f>
        <v>1.7859641468844982</v>
      </c>
      <c r="L39" s="37">
        <f t="shared" si="9"/>
        <v>0.44274809160305351</v>
      </c>
      <c r="M39" s="37">
        <f t="shared" si="10"/>
        <v>0.5572519083969466</v>
      </c>
      <c r="N39" s="38">
        <v>135</v>
      </c>
      <c r="O39" s="38">
        <f t="shared" si="11"/>
        <v>73.356164383561634</v>
      </c>
      <c r="P39" s="38">
        <f t="shared" si="12"/>
        <v>57.413793103448278</v>
      </c>
      <c r="Q39" s="38">
        <f t="shared" si="13"/>
        <v>77.586206896551715</v>
      </c>
      <c r="R39" s="38">
        <f t="shared" si="14"/>
        <v>61.643835616438359</v>
      </c>
      <c r="S39" s="39">
        <f t="shared" si="15"/>
        <v>-4.2300425129900816</v>
      </c>
      <c r="T39" s="39">
        <f t="shared" si="16"/>
        <v>-4.2300425129900816</v>
      </c>
      <c r="U39" t="s">
        <v>128</v>
      </c>
      <c r="V39" t="s">
        <v>180</v>
      </c>
      <c r="W39" t="s">
        <v>94</v>
      </c>
      <c r="X39" t="s">
        <v>489</v>
      </c>
      <c r="Y39" s="41"/>
    </row>
    <row r="40" spans="1:25" ht="15" x14ac:dyDescent="0.25">
      <c r="A40">
        <v>2.2000000000000002</v>
      </c>
      <c r="B40">
        <v>1.73</v>
      </c>
      <c r="C40" s="29">
        <f t="shared" si="0"/>
        <v>3.2580136626379375E-2</v>
      </c>
      <c r="D40" s="30">
        <f>IF(OR($A40="",$B40=""),"",A40*'MPTO_working_2-way'!$G39)</f>
        <v>2.2716763005780347</v>
      </c>
      <c r="E40" s="32">
        <f>IF(OR($A40="",$B40=""),"",B40*'MPTO_working_2-way'!$G39)</f>
        <v>1.7863636363636364</v>
      </c>
      <c r="F40" s="30">
        <f>IF(OR($A40="",$B40=""),"",'MPTO_working_2-way'!D39)</f>
        <v>2.2817745803357314</v>
      </c>
      <c r="G40" s="32">
        <f>IF(OR($A40="",$B40=""),"",'MPTO_working_2-way'!E39)</f>
        <v>1.7801683816651075</v>
      </c>
      <c r="H40" s="30">
        <f>IF(OR($A40="",$B40=""),"",'OddsRatio_working_2-way'!M39)</f>
        <v>2.2821215295120645</v>
      </c>
      <c r="I40" s="30">
        <f>IF(OR($A40="",$B40=""),"",'OddsRatio_working_2-way'!N39)</f>
        <v>1.7799572637865058</v>
      </c>
      <c r="J40" s="30">
        <f>IF('Log_working_2-way'!$D39="","",A40^('Log_working_2-way'!$D39))</f>
        <v>2.2867575998445693</v>
      </c>
      <c r="K40" s="32">
        <f>IF('Log_working_2-way'!$D39="","",B40^('Log_working_2-way'!$D39))</f>
        <v>1.7771471488652957</v>
      </c>
      <c r="L40" s="37">
        <f t="shared" si="9"/>
        <v>0.44020356234096691</v>
      </c>
      <c r="M40" s="37">
        <f t="shared" si="10"/>
        <v>0.55979643765903309</v>
      </c>
      <c r="N40" s="38">
        <v>136</v>
      </c>
      <c r="O40" s="38">
        <f t="shared" si="11"/>
        <v>74.181818181818201</v>
      </c>
      <c r="P40" s="38">
        <f t="shared" si="12"/>
        <v>57.387283236994222</v>
      </c>
      <c r="Q40" s="38">
        <f t="shared" si="13"/>
        <v>78.612716763005793</v>
      </c>
      <c r="R40" s="38">
        <f t="shared" si="14"/>
        <v>61.818181818181813</v>
      </c>
      <c r="S40" s="39">
        <f t="shared" si="15"/>
        <v>-4.4308985811875914</v>
      </c>
      <c r="T40" s="39">
        <f t="shared" si="16"/>
        <v>-4.4308985811875914</v>
      </c>
      <c r="U40" t="s">
        <v>113</v>
      </c>
      <c r="V40" t="s">
        <v>181</v>
      </c>
      <c r="W40" t="s">
        <v>94</v>
      </c>
      <c r="X40" t="s">
        <v>489</v>
      </c>
      <c r="Y40" s="41"/>
    </row>
    <row r="41" spans="1:25" s="35" customFormat="1" ht="15" x14ac:dyDescent="0.25">
      <c r="A41">
        <v>2.2000000000000002</v>
      </c>
      <c r="B41">
        <v>1.73</v>
      </c>
      <c r="C41" s="29">
        <f t="shared" si="0"/>
        <v>3.2580136626379375E-2</v>
      </c>
      <c r="D41" s="30">
        <f>IF(OR($A41="",$B41=""),"",A41*'MPTO_working_2-way'!$G40)</f>
        <v>2.2716763005780347</v>
      </c>
      <c r="E41" s="32">
        <f>IF(OR($A41="",$B41=""),"",B41*'MPTO_working_2-way'!$G40)</f>
        <v>1.7863636363636364</v>
      </c>
      <c r="F41" s="30">
        <f>IF(OR($A41="",$B41=""),"",'MPTO_working_2-way'!D40)</f>
        <v>2.2817745803357314</v>
      </c>
      <c r="G41" s="32">
        <f>IF(OR($A41="",$B41=""),"",'MPTO_working_2-way'!E40)</f>
        <v>1.7801683816651075</v>
      </c>
      <c r="H41" s="30">
        <f>IF(OR($A41="",$B41=""),"",'OddsRatio_working_2-way'!M40)</f>
        <v>2.2821215295120645</v>
      </c>
      <c r="I41" s="30">
        <f>IF(OR($A41="",$B41=""),"",'OddsRatio_working_2-way'!N40)</f>
        <v>1.7799572637865058</v>
      </c>
      <c r="J41" s="30">
        <f>IF('Log_working_2-way'!$D40="","",A41^('Log_working_2-way'!$D40))</f>
        <v>2.2867575998445693</v>
      </c>
      <c r="K41" s="32">
        <f>IF('Log_working_2-way'!$D40="","",B41^('Log_working_2-way'!$D40))</f>
        <v>1.7771471488652957</v>
      </c>
      <c r="L41" s="37">
        <f t="shared" si="9"/>
        <v>0.44020356234096691</v>
      </c>
      <c r="M41" s="37">
        <f t="shared" si="10"/>
        <v>0.55979643765903309</v>
      </c>
      <c r="N41" s="38">
        <v>137</v>
      </c>
      <c r="O41" s="38">
        <f t="shared" si="11"/>
        <v>74.727272727272734</v>
      </c>
      <c r="P41" s="38">
        <f t="shared" si="12"/>
        <v>57.809248554913296</v>
      </c>
      <c r="Q41" s="38">
        <f t="shared" si="13"/>
        <v>79.190751445086718</v>
      </c>
      <c r="R41" s="38">
        <f t="shared" si="14"/>
        <v>62.272727272727273</v>
      </c>
      <c r="S41" s="39">
        <f t="shared" si="15"/>
        <v>-4.4634787178139845</v>
      </c>
      <c r="T41" s="39">
        <f t="shared" si="16"/>
        <v>-4.4634787178139774</v>
      </c>
      <c r="U41" t="s">
        <v>116</v>
      </c>
      <c r="V41" t="s">
        <v>98</v>
      </c>
      <c r="W41" t="s">
        <v>94</v>
      </c>
      <c r="X41" t="s">
        <v>489</v>
      </c>
      <c r="Y41" s="41"/>
    </row>
    <row r="42" spans="1:25" ht="15" x14ac:dyDescent="0.25">
      <c r="A42">
        <v>1.93</v>
      </c>
      <c r="B42">
        <v>1.96</v>
      </c>
      <c r="C42" s="29">
        <f t="shared" si="0"/>
        <v>2.8338796658559762E-2</v>
      </c>
      <c r="D42" s="30">
        <f>IF(OR($A42="",$B42=""),"",A42*'MPTO_working_2-way'!$G41)</f>
        <v>1.9846938775510203</v>
      </c>
      <c r="E42" s="32">
        <f>IF(OR($A42="",$B42=""),"",B42*'MPTO_working_2-way'!$G41)</f>
        <v>2.0155440414507773</v>
      </c>
      <c r="F42" s="30">
        <f>IF(OR($A42="",$B42=""),"",'MPTO_working_2-way'!D41)</f>
        <v>1.9842635333613092</v>
      </c>
      <c r="G42" s="32">
        <f>IF(OR($A42="",$B42=""),"",'MPTO_working_2-way'!E41)</f>
        <v>2.0159880622468553</v>
      </c>
      <c r="H42" s="30">
        <f>IF(OR($A42="",$B42=""),"",'OddsRatio_working_2-way'!M41)</f>
        <v>1.9842509842514759</v>
      </c>
      <c r="I42" s="30">
        <f>IF(OR($A42="",$B42=""),"",'OddsRatio_working_2-way'!N41)</f>
        <v>2.0160010160015238</v>
      </c>
      <c r="J42" s="30">
        <f>IF('Log_working_2-way'!$D41="","",A42^('Log_working_2-way'!$D41))</f>
        <v>1.9840560014719333</v>
      </c>
      <c r="K42" s="32">
        <f>IF('Log_working_2-way'!$D41="","",B42^('Log_working_2-way'!$D41))</f>
        <v>2.0162023284286739</v>
      </c>
      <c r="L42" s="37">
        <f t="shared" si="9"/>
        <v>0.50385604113110538</v>
      </c>
      <c r="M42" s="37">
        <f t="shared" si="10"/>
        <v>0.49614395886889456</v>
      </c>
      <c r="N42" s="38">
        <v>138</v>
      </c>
      <c r="O42" s="38">
        <f t="shared" si="11"/>
        <v>66.497409326424872</v>
      </c>
      <c r="P42" s="38">
        <f t="shared" si="12"/>
        <v>67.591836734693885</v>
      </c>
      <c r="Q42" s="38">
        <f t="shared" si="13"/>
        <v>70.408163265306129</v>
      </c>
      <c r="R42" s="38">
        <f t="shared" si="14"/>
        <v>71.502590673575142</v>
      </c>
      <c r="S42" s="39">
        <f t="shared" si="15"/>
        <v>-3.9107539388812569</v>
      </c>
      <c r="T42" s="39">
        <f t="shared" si="16"/>
        <v>-3.9107539388812569</v>
      </c>
      <c r="U42" t="s">
        <v>125</v>
      </c>
      <c r="V42" t="s">
        <v>178</v>
      </c>
      <c r="W42" t="s">
        <v>94</v>
      </c>
      <c r="X42" t="s">
        <v>489</v>
      </c>
      <c r="Y42" s="41"/>
    </row>
    <row r="43" spans="1:25" ht="15" x14ac:dyDescent="0.25">
      <c r="A43">
        <v>1.94</v>
      </c>
      <c r="B43">
        <v>1.94</v>
      </c>
      <c r="C43" s="29">
        <f t="shared" si="0"/>
        <v>3.0927835051546504E-2</v>
      </c>
      <c r="D43" s="30">
        <f>IF(OR($A43="",$B43=""),"",A43*'MPTO_working_2-way'!$G42)</f>
        <v>2</v>
      </c>
      <c r="E43" s="32">
        <f>IF(OR($A43="",$B43=""),"",B43*'MPTO_working_2-way'!$G42)</f>
        <v>2</v>
      </c>
      <c r="F43" s="30">
        <f>IF(OR($A43="",$B43=""),"",'MPTO_working_2-way'!D42)</f>
        <v>2.0000000000000004</v>
      </c>
      <c r="G43" s="32">
        <f>IF(OR($A43="",$B43=""),"",'MPTO_working_2-way'!E42)</f>
        <v>2.0000000000000004</v>
      </c>
      <c r="H43" s="30">
        <f>IF(OR($A43="",$B43=""),"",'OddsRatio_working_2-way'!M42)</f>
        <v>2.0000000000000004</v>
      </c>
      <c r="I43" s="30">
        <f>IF(OR($A43="",$B43=""),"",'OddsRatio_working_2-way'!N42)</f>
        <v>2.0000000000000004</v>
      </c>
      <c r="J43" s="30">
        <f>IF('Log_working_2-way'!$D42="","",A43^('Log_working_2-way'!$D42))</f>
        <v>1.9999999999999891</v>
      </c>
      <c r="K43" s="32">
        <f>IF('Log_working_2-way'!$D42="","",B43^('Log_working_2-way'!$D42))</f>
        <v>1.9999999999999891</v>
      </c>
      <c r="L43" s="37">
        <f t="shared" si="9"/>
        <v>0.5</v>
      </c>
      <c r="M43" s="37">
        <f t="shared" si="10"/>
        <v>0.5</v>
      </c>
      <c r="N43" s="38">
        <v>139</v>
      </c>
      <c r="O43" s="38">
        <f t="shared" si="11"/>
        <v>67.350515463917517</v>
      </c>
      <c r="P43" s="38">
        <f t="shared" si="12"/>
        <v>67.350515463917517</v>
      </c>
      <c r="Q43" s="38">
        <f t="shared" si="13"/>
        <v>71.649484536082483</v>
      </c>
      <c r="R43" s="38">
        <f t="shared" si="14"/>
        <v>71.649484536082483</v>
      </c>
      <c r="S43" s="39">
        <f t="shared" si="15"/>
        <v>-4.2989690721649652</v>
      </c>
      <c r="T43" s="39">
        <f t="shared" si="16"/>
        <v>-4.2989690721649652</v>
      </c>
      <c r="U43" t="s">
        <v>177</v>
      </c>
      <c r="V43" t="s">
        <v>163</v>
      </c>
      <c r="W43" t="s">
        <v>94</v>
      </c>
      <c r="X43" t="s">
        <v>489</v>
      </c>
      <c r="Y43" s="41"/>
    </row>
    <row r="44" spans="1:25" ht="15" x14ac:dyDescent="0.25">
      <c r="A44">
        <v>1.8</v>
      </c>
      <c r="B44">
        <v>2.09</v>
      </c>
      <c r="C44" s="29">
        <f t="shared" si="0"/>
        <v>3.4024455077086735E-2</v>
      </c>
      <c r="D44" s="30">
        <f>IF(OR($A44="",$B44=""),"",A44*'MPTO_working_2-way'!$G43)</f>
        <v>1.8612440191387563</v>
      </c>
      <c r="E44" s="32">
        <f>IF(OR($A44="",$B44=""),"",B44*'MPTO_working_2-way'!$G43)</f>
        <v>2.161111111111111</v>
      </c>
      <c r="F44" s="30">
        <f>IF(OR($A44="",$B44=""),"",'MPTO_working_2-way'!D43)</f>
        <v>1.8568608094768018</v>
      </c>
      <c r="G44" s="32">
        <f>IF(OR($A44="",$B44=""),"",'MPTO_working_2-way'!E43)</f>
        <v>2.1670506912442398</v>
      </c>
      <c r="H44" s="30">
        <f>IF(OR($A44="",$B44=""),"",'OddsRatio_working_2-way'!M43)</f>
        <v>1.8567058737562385</v>
      </c>
      <c r="I44" s="30">
        <f>IF(OR($A44="",$B44=""),"",'OddsRatio_working_2-way'!N43)</f>
        <v>2.1672617529928755</v>
      </c>
      <c r="J44" s="30">
        <f>IF('Log_working_2-way'!$D43="","",A44^('Log_working_2-way'!$D43))</f>
        <v>1.8547149010332622</v>
      </c>
      <c r="K44" s="32">
        <f>IF('Log_working_2-way'!$D43="","",B44^('Log_working_2-way'!$D43))</f>
        <v>2.1699807722915003</v>
      </c>
      <c r="L44" s="37">
        <f t="shared" si="9"/>
        <v>0.53727506426735205</v>
      </c>
      <c r="M44" s="37">
        <f t="shared" si="10"/>
        <v>0.46272493573264784</v>
      </c>
      <c r="N44" s="38">
        <v>140</v>
      </c>
      <c r="O44" s="38">
        <f t="shared" si="11"/>
        <v>62.222222222222229</v>
      </c>
      <c r="P44" s="38">
        <f t="shared" si="12"/>
        <v>73.014354066985632</v>
      </c>
      <c r="Q44" s="38">
        <f t="shared" si="13"/>
        <v>66.985645933014368</v>
      </c>
      <c r="R44" s="38">
        <f t="shared" si="14"/>
        <v>77.777777777777786</v>
      </c>
      <c r="S44" s="39">
        <f t="shared" si="15"/>
        <v>-4.7634237107921393</v>
      </c>
      <c r="T44" s="39">
        <f t="shared" si="16"/>
        <v>-4.7634237107921535</v>
      </c>
      <c r="U44" t="s">
        <v>95</v>
      </c>
      <c r="V44" t="s">
        <v>162</v>
      </c>
      <c r="W44" t="s">
        <v>94</v>
      </c>
      <c r="X44" t="s">
        <v>489</v>
      </c>
      <c r="Y44" s="41"/>
    </row>
    <row r="45" spans="1:25" ht="15" x14ac:dyDescent="0.25">
      <c r="A45">
        <v>2.2599999999999998</v>
      </c>
      <c r="B45">
        <v>1.69</v>
      </c>
      <c r="C45" s="29">
        <f t="shared" si="0"/>
        <v>3.4193852437555794E-2</v>
      </c>
      <c r="D45" s="30">
        <f>IF(OR($A45="",$B45=""),"",A45*'MPTO_working_2-way'!$G44)</f>
        <v>2.3372781065088759</v>
      </c>
      <c r="E45" s="32">
        <f>IF(OR($A45="",$B45=""),"",B45*'MPTO_working_2-way'!$G44)</f>
        <v>1.7477876106194692</v>
      </c>
      <c r="F45" s="30">
        <f>IF(OR($A45="",$B45=""),"",'MPTO_working_2-way'!D44)</f>
        <v>2.3508340001231001</v>
      </c>
      <c r="G45" s="32">
        <f>IF(OR($A45="",$B45=""),"",'MPTO_working_2-way'!E44)</f>
        <v>1.740283410033262</v>
      </c>
      <c r="H45" s="30">
        <f>IF(OR($A45="",$B45=""),"",'OddsRatio_working_2-way'!M44)</f>
        <v>2.351327849384353</v>
      </c>
      <c r="I45" s="30">
        <f>IF(OR($A45="",$B45=""),"",'OddsRatio_working_2-way'!N44)</f>
        <v>1.7400128699009547</v>
      </c>
      <c r="J45" s="30">
        <f>IF('Log_working_2-way'!$D44="","",A45^('Log_working_2-way'!$D44))</f>
        <v>2.3575800032398484</v>
      </c>
      <c r="K45" s="32">
        <f>IF('Log_working_2-way'!$D44="","",B45^('Log_working_2-way'!$D44))</f>
        <v>1.7366048392090647</v>
      </c>
      <c r="L45" s="37">
        <f t="shared" si="9"/>
        <v>0.42784810126582273</v>
      </c>
      <c r="M45" s="37">
        <f t="shared" si="10"/>
        <v>0.57215189873417716</v>
      </c>
      <c r="N45" s="38">
        <v>141</v>
      </c>
      <c r="O45" s="38">
        <f t="shared" si="11"/>
        <v>78.610619469026545</v>
      </c>
      <c r="P45" s="38">
        <f t="shared" si="12"/>
        <v>57.568047337278102</v>
      </c>
      <c r="Q45" s="38">
        <f t="shared" si="13"/>
        <v>83.431952662721898</v>
      </c>
      <c r="R45" s="38">
        <f t="shared" si="14"/>
        <v>62.389380530973455</v>
      </c>
      <c r="S45" s="39">
        <f t="shared" si="15"/>
        <v>-4.8213331936953523</v>
      </c>
      <c r="T45" s="39">
        <f t="shared" si="16"/>
        <v>-4.8213331936953523</v>
      </c>
      <c r="U45" t="s">
        <v>161</v>
      </c>
      <c r="V45" t="s">
        <v>101</v>
      </c>
      <c r="W45" t="s">
        <v>94</v>
      </c>
      <c r="X45" t="s">
        <v>489</v>
      </c>
      <c r="Y45" s="41"/>
    </row>
    <row r="46" spans="1:25" s="50" customFormat="1" ht="15" x14ac:dyDescent="0.25">
      <c r="A46">
        <v>2.46</v>
      </c>
      <c r="B46">
        <v>1.6</v>
      </c>
      <c r="C46" s="29">
        <f t="shared" si="0"/>
        <v>3.1504065040650397E-2</v>
      </c>
      <c r="D46" s="30">
        <f>IF(OR($A46="",$B46=""),"",A46*'MPTO_working_2-way'!$G45)</f>
        <v>2.5375000000000001</v>
      </c>
      <c r="E46" s="32">
        <f>IF(OR($A46="",$B46=""),"",B46*'MPTO_working_2-way'!$G45)</f>
        <v>1.6504065040650406</v>
      </c>
      <c r="F46" s="30">
        <f>IF(OR($A46="",$B46=""),"",'MPTO_working_2-way'!D45)</f>
        <v>2.5591677503250976</v>
      </c>
      <c r="G46" s="32">
        <f>IF(OR($A46="",$B46=""),"",'MPTO_working_2-way'!E45)</f>
        <v>1.6413678065054211</v>
      </c>
      <c r="H46" s="30">
        <f>IF(OR($A46="",$B46=""),"",'OddsRatio_working_2-way'!M45)</f>
        <v>2.5599145275730124</v>
      </c>
      <c r="I46" s="30">
        <f>IF(OR($A46="",$B46=""),"",'OddsRatio_working_2-way'!N45)</f>
        <v>1.6410607647560327</v>
      </c>
      <c r="J46" s="30">
        <f>IF('Log_working_2-way'!$D45="","",A46^('Log_working_2-way'!$D45))</f>
        <v>2.5699693865556159</v>
      </c>
      <c r="K46" s="32">
        <f>IF('Log_working_2-way'!$D45="","",B46^('Log_working_2-way'!$D45))</f>
        <v>1.6369550951524368</v>
      </c>
      <c r="L46" s="37">
        <f t="shared" si="9"/>
        <v>0.39408866995073888</v>
      </c>
      <c r="M46" s="37">
        <f t="shared" si="10"/>
        <v>0.60591133004926112</v>
      </c>
      <c r="N46" s="38">
        <v>142</v>
      </c>
      <c r="O46" s="38">
        <f t="shared" si="11"/>
        <v>84.276422764227632</v>
      </c>
      <c r="P46" s="38">
        <f t="shared" si="12"/>
        <v>53.250000000000014</v>
      </c>
      <c r="Q46" s="38">
        <f t="shared" si="13"/>
        <v>88.75</v>
      </c>
      <c r="R46" s="38">
        <f t="shared" si="14"/>
        <v>57.723577235772353</v>
      </c>
      <c r="S46" s="39">
        <f t="shared" si="15"/>
        <v>-4.4735772357723675</v>
      </c>
      <c r="T46" s="39">
        <f t="shared" si="16"/>
        <v>-4.4735772357723391</v>
      </c>
      <c r="U46" t="s">
        <v>96</v>
      </c>
      <c r="V46" t="s">
        <v>97</v>
      </c>
      <c r="W46" t="s">
        <v>94</v>
      </c>
      <c r="X46" t="s">
        <v>489</v>
      </c>
      <c r="Y46" s="52"/>
    </row>
    <row r="47" spans="1:25" ht="15" x14ac:dyDescent="0.25">
      <c r="A47">
        <v>2.33</v>
      </c>
      <c r="B47">
        <v>1.65</v>
      </c>
      <c r="C47" s="29">
        <f t="shared" si="0"/>
        <v>3.5245155416829377E-2</v>
      </c>
      <c r="D47" s="30">
        <f>IF(OR($A47="",$B47=""),"",A47*'MPTO_working_2-way'!$G46)</f>
        <v>2.4121212121212126</v>
      </c>
      <c r="E47" s="32">
        <f>IF(OR($A47="",$B47=""),"",B47*'MPTO_working_2-way'!$G46)</f>
        <v>1.7081545064377683</v>
      </c>
      <c r="F47" s="30">
        <f>IF(OR($A47="",$B47=""),"",'MPTO_working_2-way'!D46)</f>
        <v>2.4297677358192451</v>
      </c>
      <c r="G47" s="32">
        <f>IF(OR($A47="",$B47=""),"",'MPTO_working_2-way'!E46)</f>
        <v>1.6994142999226434</v>
      </c>
      <c r="H47" s="30">
        <f>IF(OR($A47="",$B47=""),"",'OddsRatio_working_2-way'!M46)</f>
        <v>2.4304383405634256</v>
      </c>
      <c r="I47" s="30">
        <f>IF(OR($A47="",$B47=""),"",'OddsRatio_working_2-way'!N46)</f>
        <v>1.6990864070422753</v>
      </c>
      <c r="J47" s="30">
        <f>IF('Log_working_2-way'!$D46="","",A47^('Log_working_2-way'!$D46))</f>
        <v>2.4386155296037653</v>
      </c>
      <c r="K47" s="32">
        <f>IF('Log_working_2-way'!$D46="","",B47^('Log_working_2-way'!$D46))</f>
        <v>1.6951127521022427</v>
      </c>
      <c r="L47" s="37">
        <f t="shared" si="9"/>
        <v>0.41457286432160795</v>
      </c>
      <c r="M47" s="37">
        <f t="shared" si="10"/>
        <v>0.58542713567839189</v>
      </c>
      <c r="N47" s="38">
        <v>143</v>
      </c>
      <c r="O47" s="38">
        <f t="shared" si="11"/>
        <v>81.626609442060087</v>
      </c>
      <c r="P47" s="38">
        <f t="shared" si="12"/>
        <v>56.333333333333329</v>
      </c>
      <c r="Q47" s="38">
        <f t="shared" si="13"/>
        <v>86.666666666666671</v>
      </c>
      <c r="R47" s="38">
        <f t="shared" si="14"/>
        <v>61.373390557939913</v>
      </c>
      <c r="S47" s="39">
        <f t="shared" si="15"/>
        <v>-5.0400572246065849</v>
      </c>
      <c r="T47" s="39">
        <f t="shared" si="16"/>
        <v>-5.0400572246065849</v>
      </c>
      <c r="U47" t="s">
        <v>100</v>
      </c>
      <c r="V47" t="s">
        <v>117</v>
      </c>
      <c r="W47" t="s">
        <v>94</v>
      </c>
      <c r="X47" t="s">
        <v>489</v>
      </c>
      <c r="Y47" s="41"/>
    </row>
    <row r="48" spans="1:25" ht="15" x14ac:dyDescent="0.25">
      <c r="A48">
        <v>1.88</v>
      </c>
      <c r="B48">
        <v>2.0099999999999998</v>
      </c>
      <c r="C48" s="29">
        <f t="shared" si="0"/>
        <v>2.9427331427966497E-2</v>
      </c>
      <c r="D48" s="30">
        <f>IF(OR($A48="",$B48=""),"",A48*'MPTO_working_2-way'!$G47)</f>
        <v>1.9353233830845769</v>
      </c>
      <c r="E48" s="32">
        <f>IF(OR($A48="",$B48=""),"",B48*'MPTO_working_2-way'!$G47)</f>
        <v>2.0691489361702122</v>
      </c>
      <c r="F48" s="30">
        <f>IF(OR($A48="",$B48=""),"",'MPTO_working_2-way'!D47)</f>
        <v>1.9334834220221038</v>
      </c>
      <c r="G48" s="32">
        <f>IF(OR($A48="",$B48=""),"",'MPTO_working_2-way'!E47)</f>
        <v>2.0712563034422273</v>
      </c>
      <c r="H48" s="30">
        <f>IF(OR($A48="",$B48=""),"",'OddsRatio_working_2-way'!M47)</f>
        <v>1.9334276237142709</v>
      </c>
      <c r="I48" s="30">
        <f>IF(OR($A48="",$B48=""),"",'OddsRatio_working_2-way'!N47)</f>
        <v>2.0713203408538785</v>
      </c>
      <c r="J48" s="30">
        <f>IF('Log_working_2-way'!$D47="","",A48^('Log_working_2-way'!$D47))</f>
        <v>1.9325939690668699</v>
      </c>
      <c r="K48" s="32">
        <f>IF('Log_working_2-way'!$D47="","",B48^('Log_working_2-way'!$D47))</f>
        <v>2.0722780043286777</v>
      </c>
      <c r="L48" s="37">
        <f t="shared" si="9"/>
        <v>0.5167095115681235</v>
      </c>
      <c r="M48" s="37">
        <f t="shared" si="10"/>
        <v>0.48329048843187672</v>
      </c>
      <c r="N48" s="38">
        <v>144</v>
      </c>
      <c r="O48" s="38">
        <f t="shared" si="11"/>
        <v>67.404255319148916</v>
      </c>
      <c r="P48" s="38">
        <f t="shared" si="12"/>
        <v>72.358208955223859</v>
      </c>
      <c r="Q48" s="38">
        <f t="shared" si="13"/>
        <v>71.641791044776127</v>
      </c>
      <c r="R48" s="38">
        <f t="shared" si="14"/>
        <v>76.595744680851055</v>
      </c>
      <c r="S48" s="39">
        <f t="shared" si="15"/>
        <v>-4.237535725627211</v>
      </c>
      <c r="T48" s="39">
        <f t="shared" si="16"/>
        <v>-4.2375357256271968</v>
      </c>
      <c r="U48" t="s">
        <v>176</v>
      </c>
      <c r="V48" t="s">
        <v>126</v>
      </c>
      <c r="W48" t="s">
        <v>94</v>
      </c>
      <c r="X48" t="s">
        <v>489</v>
      </c>
      <c r="Y48" s="41"/>
    </row>
    <row r="49" spans="1:25" ht="15" x14ac:dyDescent="0.25">
      <c r="A49">
        <v>2.2000000000000002</v>
      </c>
      <c r="B49">
        <v>1.73</v>
      </c>
      <c r="C49" s="29">
        <f t="shared" si="0"/>
        <v>3.2580136626379375E-2</v>
      </c>
      <c r="D49" s="30">
        <f>IF(OR($A49="",$B49=""),"",A49*'MPTO_working_2-way'!$G48)</f>
        <v>2.2716763005780347</v>
      </c>
      <c r="E49" s="32">
        <f>IF(OR($A49="",$B49=""),"",B49*'MPTO_working_2-way'!$G48)</f>
        <v>1.7863636363636364</v>
      </c>
      <c r="F49" s="30">
        <f>IF(OR($A49="",$B49=""),"",'MPTO_working_2-way'!D48)</f>
        <v>2.2817745803357314</v>
      </c>
      <c r="G49" s="32">
        <f>IF(OR($A49="",$B49=""),"",'MPTO_working_2-way'!E48)</f>
        <v>1.7801683816651075</v>
      </c>
      <c r="H49" s="30">
        <f>IF(OR($A49="",$B49=""),"",'OddsRatio_working_2-way'!M48)</f>
        <v>2.2821215295120645</v>
      </c>
      <c r="I49" s="30">
        <f>IF(OR($A49="",$B49=""),"",'OddsRatio_working_2-way'!N48)</f>
        <v>1.7799572637865058</v>
      </c>
      <c r="J49" s="30">
        <f>IF('Log_working_2-way'!$D48="","",A49^('Log_working_2-way'!$D48))</f>
        <v>2.2867575998445693</v>
      </c>
      <c r="K49" s="32">
        <f>IF('Log_working_2-way'!$D48="","",B49^('Log_working_2-way'!$D48))</f>
        <v>1.7771471488652957</v>
      </c>
      <c r="L49" s="37">
        <f t="shared" si="9"/>
        <v>0.44020356234096691</v>
      </c>
      <c r="M49" s="37">
        <f t="shared" si="10"/>
        <v>0.55979643765903309</v>
      </c>
      <c r="N49" s="38">
        <v>145</v>
      </c>
      <c r="O49" s="38">
        <f t="shared" si="11"/>
        <v>79.090909090909093</v>
      </c>
      <c r="P49" s="38">
        <f t="shared" si="12"/>
        <v>61.184971098265898</v>
      </c>
      <c r="Q49" s="38">
        <f t="shared" si="13"/>
        <v>83.815028901734109</v>
      </c>
      <c r="R49" s="38">
        <f t="shared" si="14"/>
        <v>65.909090909090907</v>
      </c>
      <c r="S49" s="39">
        <f t="shared" si="15"/>
        <v>-4.724119810825016</v>
      </c>
      <c r="T49" s="39">
        <f t="shared" si="16"/>
        <v>-4.7241198108250089</v>
      </c>
      <c r="U49" t="s">
        <v>179</v>
      </c>
      <c r="V49" t="s">
        <v>127</v>
      </c>
      <c r="W49" t="s">
        <v>94</v>
      </c>
      <c r="X49" t="s">
        <v>489</v>
      </c>
      <c r="Y49" s="41"/>
    </row>
    <row r="50" spans="1:25" ht="15" x14ac:dyDescent="0.25">
      <c r="A50">
        <v>1.89</v>
      </c>
      <c r="B50">
        <v>1.94</v>
      </c>
      <c r="C50" s="29">
        <f t="shared" si="0"/>
        <v>4.4564446626302434E-2</v>
      </c>
      <c r="D50" s="30">
        <f>IF(OR($A50="",$B50=""),"",A50*'MPTO_working_2-way'!$G49)</f>
        <v>1.9742268041237114</v>
      </c>
      <c r="E50" s="32">
        <f>IF(OR($A50="",$B50=""),"",B50*'MPTO_working_2-way'!$G49)</f>
        <v>2.0264550264550265</v>
      </c>
      <c r="F50" s="30">
        <f>IF(OR($A50="",$B50=""),"",'MPTO_working_2-way'!D49)</f>
        <v>1.9730936877791532</v>
      </c>
      <c r="G50" s="32">
        <f>IF(OR($A50="",$B50=""),"",'MPTO_working_2-way'!E49)</f>
        <v>2.0276502792678208</v>
      </c>
      <c r="H50" s="30">
        <f>IF(OR($A50="",$B50=""),"",'OddsRatio_working_2-way'!M49)</f>
        <v>1.9730408576407765</v>
      </c>
      <c r="I50" s="30">
        <f>IF(OR($A50="",$B50=""),"",'OddsRatio_working_2-way'!N49)</f>
        <v>2.0277060743621682</v>
      </c>
      <c r="J50" s="30">
        <f>IF('Log_working_2-way'!$D49="","",A50^('Log_working_2-way'!$D49))</f>
        <v>1.9725205567658568</v>
      </c>
      <c r="K50" s="32">
        <f>IF('Log_working_2-way'!$D49="","",B50^('Log_working_2-way'!$D49))</f>
        <v>2.0282558996234914</v>
      </c>
      <c r="L50" s="37">
        <f t="shared" si="9"/>
        <v>0.50652741514360311</v>
      </c>
      <c r="M50" s="37">
        <f t="shared" si="10"/>
        <v>0.49347258485639683</v>
      </c>
      <c r="N50" s="38">
        <v>146</v>
      </c>
      <c r="O50" s="38">
        <f t="shared" si="11"/>
        <v>68.75132275132276</v>
      </c>
      <c r="P50" s="38">
        <f t="shared" si="12"/>
        <v>70.742268041237125</v>
      </c>
      <c r="Q50" s="38">
        <f t="shared" si="13"/>
        <v>75.257731958762889</v>
      </c>
      <c r="R50" s="38">
        <f t="shared" si="14"/>
        <v>77.248677248677254</v>
      </c>
      <c r="S50" s="39">
        <f t="shared" si="15"/>
        <v>-6.5064092074401287</v>
      </c>
      <c r="T50" s="39">
        <f t="shared" si="16"/>
        <v>-6.5064092074401287</v>
      </c>
      <c r="U50" t="s">
        <v>135</v>
      </c>
      <c r="V50" t="s">
        <v>165</v>
      </c>
      <c r="W50" t="s">
        <v>71</v>
      </c>
      <c r="X50" t="s">
        <v>489</v>
      </c>
      <c r="Y50" s="41"/>
    </row>
    <row r="51" spans="1:25" ht="15" x14ac:dyDescent="0.25">
      <c r="A51">
        <v>2</v>
      </c>
      <c r="B51">
        <v>1.85</v>
      </c>
      <c r="C51" s="29">
        <f t="shared" si="0"/>
        <v>4.0540540540540349E-2</v>
      </c>
      <c r="D51" s="30">
        <f>IF(OR($A51="",$B51=""),"",A51*'MPTO_working_2-way'!$G50)</f>
        <v>2.0810810810810807</v>
      </c>
      <c r="E51" s="32">
        <f>IF(OR($A51="",$B51=""),"",B51*'MPTO_working_2-way'!$G50)</f>
        <v>1.9249999999999998</v>
      </c>
      <c r="F51" s="30">
        <f>IF(OR($A51="",$B51=""),"",'MPTO_working_2-way'!D50)</f>
        <v>2.0845070422535206</v>
      </c>
      <c r="G51" s="32">
        <f>IF(OR($A51="",$B51=""),"",'MPTO_working_2-way'!E50)</f>
        <v>1.9220779220779218</v>
      </c>
      <c r="H51" s="30">
        <f>IF(OR($A51="",$B51=""),"",'OddsRatio_working_2-way'!M50)</f>
        <v>2.0846522890932806</v>
      </c>
      <c r="I51" s="30">
        <f>IF(OR($A51="",$B51=""),"",'OddsRatio_working_2-way'!N50)</f>
        <v>1.9219544457292885</v>
      </c>
      <c r="J51" s="30">
        <f>IF('Log_working_2-way'!$D50="","",A51^('Log_working_2-way'!$D50))</f>
        <v>2.086225702151145</v>
      </c>
      <c r="K51" s="32">
        <f>IF('Log_working_2-way'!$D50="","",B51^('Log_working_2-way'!$D50))</f>
        <v>1.9206189818740487</v>
      </c>
      <c r="L51" s="37">
        <f t="shared" si="9"/>
        <v>0.48051948051948062</v>
      </c>
      <c r="M51" s="37">
        <f t="shared" si="10"/>
        <v>0.51948051948051954</v>
      </c>
      <c r="N51" s="38">
        <v>147</v>
      </c>
      <c r="O51" s="38">
        <f t="shared" si="11"/>
        <v>73.5</v>
      </c>
      <c r="P51" s="38">
        <f t="shared" si="12"/>
        <v>67.540540540540519</v>
      </c>
      <c r="Q51" s="38">
        <f t="shared" si="13"/>
        <v>79.459459459459453</v>
      </c>
      <c r="R51" s="38">
        <f t="shared" si="14"/>
        <v>73.5</v>
      </c>
      <c r="S51" s="39">
        <f t="shared" si="15"/>
        <v>-5.9594594594594525</v>
      </c>
      <c r="T51" s="39">
        <f t="shared" si="16"/>
        <v>-5.959459459459481</v>
      </c>
      <c r="U51" t="s">
        <v>87</v>
      </c>
      <c r="V51" t="s">
        <v>83</v>
      </c>
      <c r="W51" t="s">
        <v>71</v>
      </c>
      <c r="X51" t="s">
        <v>489</v>
      </c>
      <c r="Y51" s="41"/>
    </row>
    <row r="52" spans="1:25" ht="15" x14ac:dyDescent="0.25">
      <c r="A52">
        <v>2.29</v>
      </c>
      <c r="B52">
        <v>1.64</v>
      </c>
      <c r="C52" s="29">
        <f t="shared" si="0"/>
        <v>4.6437320268399196E-2</v>
      </c>
      <c r="D52" s="30">
        <f>IF(OR($A52="",$B52=""),"",A52*'MPTO_working_2-way'!$G51)</f>
        <v>2.3963414634146343</v>
      </c>
      <c r="E52" s="32">
        <f>IF(OR($A52="",$B52=""),"",B52*'MPTO_working_2-way'!$G51)</f>
        <v>1.7161572052401746</v>
      </c>
      <c r="F52" s="30">
        <f>IF(OR($A52="",$B52=""),"",'MPTO_working_2-way'!D51)</f>
        <v>2.4185986604842866</v>
      </c>
      <c r="G52" s="32">
        <f>IF(OR($A52="",$B52=""),"",'MPTO_working_2-way'!E51)</f>
        <v>1.7049210096241147</v>
      </c>
      <c r="H52" s="30">
        <f>IF(OR($A52="",$B52=""),"",'OddsRatio_working_2-way'!M51)</f>
        <v>2.4197270864500684</v>
      </c>
      <c r="I52" s="30">
        <f>IF(OR($A52="",$B52=""),"",'OddsRatio_working_2-way'!N51)</f>
        <v>1.7043607250604993</v>
      </c>
      <c r="J52" s="30">
        <f>IF('Log_working_2-way'!$D51="","",A52^('Log_working_2-way'!$D51))</f>
        <v>2.4301711268758348</v>
      </c>
      <c r="K52" s="32">
        <f>IF('Log_working_2-way'!$D51="","",B52^('Log_working_2-way'!$D51))</f>
        <v>1.6992170245973379</v>
      </c>
      <c r="L52" s="37">
        <f t="shared" si="9"/>
        <v>0.41730279898218825</v>
      </c>
      <c r="M52" s="37">
        <f t="shared" si="10"/>
        <v>0.58269720101781175</v>
      </c>
      <c r="N52" s="38">
        <v>148</v>
      </c>
      <c r="O52" s="38">
        <f t="shared" si="11"/>
        <v>83.371179039301325</v>
      </c>
      <c r="P52" s="38">
        <f t="shared" si="12"/>
        <v>57.756097560975611</v>
      </c>
      <c r="Q52" s="38">
        <f t="shared" si="13"/>
        <v>90.243902439024382</v>
      </c>
      <c r="R52" s="38">
        <f t="shared" si="14"/>
        <v>64.62882096069869</v>
      </c>
      <c r="S52" s="39">
        <f t="shared" si="15"/>
        <v>-6.872723399723057</v>
      </c>
      <c r="T52" s="39">
        <f t="shared" si="16"/>
        <v>-6.8727233997230783</v>
      </c>
      <c r="U52" t="s">
        <v>129</v>
      </c>
      <c r="V52" t="s">
        <v>136</v>
      </c>
      <c r="W52" t="s">
        <v>71</v>
      </c>
      <c r="X52" t="s">
        <v>489</v>
      </c>
      <c r="Y52" s="41"/>
    </row>
    <row r="53" spans="1:25" s="35" customFormat="1" ht="15" x14ac:dyDescent="0.25">
      <c r="A53">
        <v>1.81</v>
      </c>
      <c r="B53">
        <v>2.02</v>
      </c>
      <c r="C53" s="29">
        <f t="shared" si="0"/>
        <v>4.7535692795798834E-2</v>
      </c>
      <c r="D53" s="30">
        <f>IF(OR($A53="",$B53=""),"",A53*'MPTO_working_2-way'!$G52)</f>
        <v>1.8960396039603959</v>
      </c>
      <c r="E53" s="32">
        <f>IF(OR($A53="",$B53=""),"",B53*'MPTO_working_2-way'!$G52)</f>
        <v>2.1160220994475138</v>
      </c>
      <c r="F53" s="30">
        <f>IF(OR($A53="",$B53=""),"",'MPTO_working_2-way'!D52)</f>
        <v>1.8913661993688893</v>
      </c>
      <c r="G53" s="32">
        <f>IF(OR($A53="",$B53=""),"",'MPTO_working_2-way'!E52)</f>
        <v>2.1218733677673955</v>
      </c>
      <c r="H53" s="30">
        <f>IF(OR($A53="",$B53=""),"",'OddsRatio_working_2-way'!M52)</f>
        <v>1.8911327886790064</v>
      </c>
      <c r="I53" s="30">
        <f>IF(OR($A53="",$B53=""),"",'OddsRatio_working_2-way'!N52)</f>
        <v>2.1221672153735645</v>
      </c>
      <c r="J53" s="30">
        <f>IF('Log_working_2-way'!$D52="","",A53^('Log_working_2-way'!$D52))</f>
        <v>1.8889866417645398</v>
      </c>
      <c r="K53" s="32">
        <f>IF('Log_working_2-way'!$D52="","",B53^('Log_working_2-way'!$D52))</f>
        <v>2.1248762951200719</v>
      </c>
      <c r="L53" s="37">
        <f t="shared" si="9"/>
        <v>0.52741514360313313</v>
      </c>
      <c r="M53" s="37">
        <f t="shared" si="10"/>
        <v>0.47258485639686681</v>
      </c>
      <c r="N53" s="38">
        <v>149</v>
      </c>
      <c r="O53" s="38">
        <f t="shared" si="11"/>
        <v>66.679558011049721</v>
      </c>
      <c r="P53" s="38">
        <f t="shared" si="12"/>
        <v>75.237623762376245</v>
      </c>
      <c r="Q53" s="38">
        <f t="shared" si="13"/>
        <v>73.762376237623755</v>
      </c>
      <c r="R53" s="38">
        <f t="shared" si="14"/>
        <v>82.320441988950279</v>
      </c>
      <c r="S53" s="39">
        <f t="shared" si="15"/>
        <v>-7.0828182265740338</v>
      </c>
      <c r="T53" s="39">
        <f t="shared" si="16"/>
        <v>-7.0828182265740338</v>
      </c>
      <c r="U53" t="s">
        <v>68</v>
      </c>
      <c r="V53" t="s">
        <v>93</v>
      </c>
      <c r="W53" t="s">
        <v>71</v>
      </c>
      <c r="X53" t="s">
        <v>489</v>
      </c>
      <c r="Y53" s="41"/>
    </row>
    <row r="54" spans="1:25" ht="15" x14ac:dyDescent="0.25">
      <c r="A54">
        <v>2.11</v>
      </c>
      <c r="B54">
        <v>1.75</v>
      </c>
      <c r="C54" s="29">
        <f t="shared" si="0"/>
        <v>4.5362220717670931E-2</v>
      </c>
      <c r="D54" s="30">
        <f>IF(OR($A54="",$B54=""),"",A54*'MPTO_working_2-way'!$G53)</f>
        <v>2.2057142857142855</v>
      </c>
      <c r="E54" s="32">
        <f>IF(OR($A54="",$B54=""),"",B54*'MPTO_working_2-way'!$G53)</f>
        <v>1.8293838862559242</v>
      </c>
      <c r="F54" s="30">
        <f>IF(OR($A54="",$B54=""),"",'MPTO_working_2-way'!D53)</f>
        <v>2.2160540135033755</v>
      </c>
      <c r="G54" s="32">
        <f>IF(OR($A54="",$B54=""),"",'MPTO_working_2-way'!E53)</f>
        <v>1.8223318938926589</v>
      </c>
      <c r="H54" s="30">
        <f>IF(OR($A54="",$B54=""),"",'OddsRatio_working_2-way'!M53)</f>
        <v>2.216552506059644</v>
      </c>
      <c r="I54" s="30">
        <f>IF(OR($A54="",$B54=""),"",'OddsRatio_working_2-way'!N53)</f>
        <v>1.8219949365267862</v>
      </c>
      <c r="J54" s="30">
        <f>IF('Log_working_2-way'!$D53="","",A54^('Log_working_2-way'!$D53))</f>
        <v>2.2213495885331906</v>
      </c>
      <c r="K54" s="32">
        <f>IF('Log_working_2-way'!$D53="","",B54^('Log_working_2-way'!$D53))</f>
        <v>1.8187663952959283</v>
      </c>
      <c r="L54" s="37">
        <f t="shared" si="9"/>
        <v>0.45336787564766845</v>
      </c>
      <c r="M54" s="37">
        <f t="shared" si="10"/>
        <v>0.54663212435233155</v>
      </c>
      <c r="N54" s="38">
        <v>150</v>
      </c>
      <c r="O54" s="38">
        <f t="shared" si="11"/>
        <v>78.909952606635073</v>
      </c>
      <c r="P54" s="38">
        <f t="shared" si="12"/>
        <v>64.285714285714278</v>
      </c>
      <c r="Q54" s="38">
        <f t="shared" si="13"/>
        <v>85.714285714285708</v>
      </c>
      <c r="R54" s="38">
        <f t="shared" si="14"/>
        <v>71.090047393364927</v>
      </c>
      <c r="S54" s="39">
        <f t="shared" si="15"/>
        <v>-6.8043331076506348</v>
      </c>
      <c r="T54" s="39">
        <f t="shared" si="16"/>
        <v>-6.804333107650649</v>
      </c>
      <c r="U54" t="s">
        <v>133</v>
      </c>
      <c r="V54" t="s">
        <v>78</v>
      </c>
      <c r="W54" t="s">
        <v>71</v>
      </c>
      <c r="X54" t="s">
        <v>489</v>
      </c>
      <c r="Y54" s="41"/>
    </row>
    <row r="55" spans="1:25" ht="15" x14ac:dyDescent="0.25">
      <c r="A55">
        <v>2.0099999999999998</v>
      </c>
      <c r="B55">
        <v>1.83</v>
      </c>
      <c r="C55" s="29">
        <f t="shared" si="0"/>
        <v>4.3960525242639381E-2</v>
      </c>
      <c r="D55" s="30">
        <f>IF(OR($A55="",$B55=""),"",A55*'MPTO_working_2-way'!$G54)</f>
        <v>2.098360655737705</v>
      </c>
      <c r="E55" s="32">
        <f>IF(OR($A55="",$B55=""),"",B55*'MPTO_working_2-way'!$G54)</f>
        <v>1.91044776119403</v>
      </c>
      <c r="F55" s="30">
        <f>IF(OR($A55="",$B55=""),"",'MPTO_working_2-way'!D54)</f>
        <v>2.1029071263184975</v>
      </c>
      <c r="G55" s="32">
        <f>IF(OR($A55="",$B55=""),"",'MPTO_working_2-way'!E54)</f>
        <v>1.9066946582691862</v>
      </c>
      <c r="H55" s="30">
        <f>IF(OR($A55="",$B55=""),"",'OddsRatio_working_2-way'!M54)</f>
        <v>2.1031171605407648</v>
      </c>
      <c r="I55" s="30">
        <f>IF(OR($A55="",$B55=""),"",'OddsRatio_working_2-way'!N54)</f>
        <v>1.9065220230186481</v>
      </c>
      <c r="J55" s="30">
        <f>IF('Log_working_2-way'!$D54="","",A55^('Log_working_2-way'!$D54))</f>
        <v>2.105213321317545</v>
      </c>
      <c r="K55" s="32">
        <f>IF('Log_working_2-way'!$D54="","",B55^('Log_working_2-way'!$D54))</f>
        <v>1.9048027025294283</v>
      </c>
      <c r="L55" s="37">
        <f t="shared" si="9"/>
        <v>0.4765625</v>
      </c>
      <c r="M55" s="37">
        <f t="shared" si="10"/>
        <v>0.5234375</v>
      </c>
      <c r="N55" s="38">
        <v>151</v>
      </c>
      <c r="O55" s="38">
        <f t="shared" si="11"/>
        <v>75.875621890547265</v>
      </c>
      <c r="P55" s="38">
        <f t="shared" si="12"/>
        <v>68.486338797814184</v>
      </c>
      <c r="Q55" s="38">
        <f t="shared" si="13"/>
        <v>82.513661202185787</v>
      </c>
      <c r="R55" s="38">
        <f t="shared" si="14"/>
        <v>75.124378109452749</v>
      </c>
      <c r="S55" s="39">
        <f t="shared" si="15"/>
        <v>-6.6380393116385221</v>
      </c>
      <c r="T55" s="39">
        <f t="shared" si="16"/>
        <v>-6.6380393116385648</v>
      </c>
      <c r="U55" t="s">
        <v>132</v>
      </c>
      <c r="V55" t="s">
        <v>88</v>
      </c>
      <c r="W55" t="s">
        <v>71</v>
      </c>
      <c r="X55" t="s">
        <v>489</v>
      </c>
      <c r="Y55" s="41"/>
    </row>
    <row r="56" spans="1:25" ht="15" x14ac:dyDescent="0.25">
      <c r="A56">
        <v>2.02</v>
      </c>
      <c r="B56">
        <v>1.82</v>
      </c>
      <c r="C56" s="29">
        <f t="shared" si="0"/>
        <v>4.450005440104432E-2</v>
      </c>
      <c r="D56" s="30">
        <f>IF(OR($A56="",$B56=""),"",A56*'MPTO_working_2-way'!$G55)</f>
        <v>2.1098901098901095</v>
      </c>
      <c r="E56" s="32">
        <f>IF(OR($A56="",$B56=""),"",B56*'MPTO_working_2-way'!$G55)</f>
        <v>1.9009900990099007</v>
      </c>
      <c r="F56" s="30">
        <f>IF(OR($A56="",$B56=""),"",'MPTO_working_2-way'!D55)</f>
        <v>2.1150615579334939</v>
      </c>
      <c r="G56" s="32">
        <f>IF(OR($A56="",$B56=""),"",'MPTO_working_2-way'!E55)</f>
        <v>1.8968114745640281</v>
      </c>
      <c r="H56" s="30">
        <f>IF(OR($A56="",$B56=""),"",'OddsRatio_working_2-way'!M55)</f>
        <v>2.1153037429437727</v>
      </c>
      <c r="I56" s="30">
        <f>IF(OR($A56="",$B56=""),"",'OddsRatio_working_2-way'!N55)</f>
        <v>1.8966167345234253</v>
      </c>
      <c r="J56" s="30">
        <f>IF('Log_working_2-way'!$D55="","",A56^('Log_working_2-way'!$D55))</f>
        <v>2.1176904363442728</v>
      </c>
      <c r="K56" s="32">
        <f>IF('Log_working_2-way'!$D55="","",B56^('Log_working_2-way'!$D55))</f>
        <v>1.8947021174041598</v>
      </c>
      <c r="L56" s="37">
        <f t="shared" si="9"/>
        <v>0.47395833333333343</v>
      </c>
      <c r="M56" s="37">
        <f t="shared" si="10"/>
        <v>0.52604166666666674</v>
      </c>
      <c r="N56" s="38">
        <v>152</v>
      </c>
      <c r="O56" s="38">
        <f t="shared" si="11"/>
        <v>76.752475247524757</v>
      </c>
      <c r="P56" s="38">
        <f t="shared" si="12"/>
        <v>68.483516483516468</v>
      </c>
      <c r="Q56" s="38">
        <f t="shared" si="13"/>
        <v>83.516483516483504</v>
      </c>
      <c r="R56" s="38">
        <f t="shared" si="14"/>
        <v>75.247524752475243</v>
      </c>
      <c r="S56" s="39">
        <f t="shared" si="15"/>
        <v>-6.7640082689587473</v>
      </c>
      <c r="T56" s="39">
        <f t="shared" si="16"/>
        <v>-6.7640082689587757</v>
      </c>
      <c r="U56" t="s">
        <v>102</v>
      </c>
      <c r="V56" t="s">
        <v>131</v>
      </c>
      <c r="W56" t="s">
        <v>71</v>
      </c>
      <c r="X56" t="s">
        <v>489</v>
      </c>
      <c r="Y56" s="41"/>
    </row>
    <row r="57" spans="1:25" ht="15" x14ac:dyDescent="0.25">
      <c r="A57">
        <v>1.75</v>
      </c>
      <c r="B57">
        <v>2.1</v>
      </c>
      <c r="C57" s="29">
        <f t="shared" si="0"/>
        <v>4.761904761904745E-2</v>
      </c>
      <c r="D57" s="30">
        <f>IF(OR($A57="",$B57=""),"",A57*'MPTO_working_2-way'!$G56)</f>
        <v>1.833333333333333</v>
      </c>
      <c r="E57" s="32">
        <f>IF(OR($A57="",$B57=""),"",B57*'MPTO_working_2-way'!$G56)</f>
        <v>2.1999999999999997</v>
      </c>
      <c r="F57" s="30">
        <f>IF(OR($A57="",$B57=""),"",'MPTO_working_2-way'!D56)</f>
        <v>1.8260869565217388</v>
      </c>
      <c r="G57" s="32">
        <f>IF(OR($A57="",$B57=""),"",'MPTO_working_2-way'!E56)</f>
        <v>2.2105263157894735</v>
      </c>
      <c r="H57" s="30">
        <f>IF(OR($A57="",$B57=""),"",'OddsRatio_working_2-way'!M56)</f>
        <v>1.8257228238447702</v>
      </c>
      <c r="I57" s="30">
        <f>IF(OR($A57="",$B57=""),"",'OddsRatio_working_2-way'!N56)</f>
        <v>2.2110601416389968</v>
      </c>
      <c r="J57" s="30">
        <f>IF('Log_working_2-way'!$D56="","",A57^('Log_working_2-way'!$D56))</f>
        <v>1.8223996182512778</v>
      </c>
      <c r="K57" s="32">
        <f>IF('Log_working_2-way'!$D56="","",B57^('Log_working_2-way'!$D56))</f>
        <v>2.2159538718240408</v>
      </c>
      <c r="L57" s="37">
        <f t="shared" si="9"/>
        <v>0.54545454545454553</v>
      </c>
      <c r="M57" s="37">
        <f t="shared" si="10"/>
        <v>0.45454545454545459</v>
      </c>
      <c r="N57" s="38">
        <v>153</v>
      </c>
      <c r="O57" s="38">
        <f t="shared" si="11"/>
        <v>65.571428571428569</v>
      </c>
      <c r="P57" s="38">
        <f t="shared" si="12"/>
        <v>80.142857142857139</v>
      </c>
      <c r="Q57" s="38">
        <f t="shared" si="13"/>
        <v>72.857142857142847</v>
      </c>
      <c r="R57" s="38">
        <f t="shared" si="14"/>
        <v>87.428571428571431</v>
      </c>
      <c r="S57" s="39">
        <f t="shared" si="15"/>
        <v>-7.2857142857142776</v>
      </c>
      <c r="T57" s="39">
        <f t="shared" si="16"/>
        <v>-7.2857142857142918</v>
      </c>
      <c r="U57" t="s">
        <v>75</v>
      </c>
      <c r="V57" t="s">
        <v>105</v>
      </c>
      <c r="W57" t="s">
        <v>71</v>
      </c>
      <c r="X57" t="s">
        <v>489</v>
      </c>
      <c r="Y57" s="41"/>
    </row>
    <row r="58" spans="1:25" ht="15" x14ac:dyDescent="0.25">
      <c r="A58">
        <v>2.02</v>
      </c>
      <c r="B58">
        <v>1.83</v>
      </c>
      <c r="C58" s="29">
        <f t="shared" si="0"/>
        <v>4.1497592382188975E-2</v>
      </c>
      <c r="D58" s="30">
        <f>IF(OR($A58="",$B58=""),"",A58*'MPTO_working_2-way'!$G57)</f>
        <v>2.1038251366120218</v>
      </c>
      <c r="E58" s="32">
        <f>IF(OR($A58="",$B58=""),"",B58*'MPTO_working_2-way'!$G57)</f>
        <v>1.9059405940594059</v>
      </c>
      <c r="F58" s="30">
        <f>IF(OR($A58="",$B58=""),"",'MPTO_working_2-way'!D57)</f>
        <v>2.1083670792220381</v>
      </c>
      <c r="G58" s="32">
        <f>IF(OR($A58="",$B58=""),"",'MPTO_working_2-way'!E57)</f>
        <v>1.9022281685792208</v>
      </c>
      <c r="H58" s="30">
        <f>IF(OR($A58="",$B58=""),"",'OddsRatio_working_2-way'!M57)</f>
        <v>2.1085646858215363</v>
      </c>
      <c r="I58" s="30">
        <f>IF(OR($A58="",$B58=""),"",'OddsRatio_working_2-way'!N57)</f>
        <v>1.9020673423841918</v>
      </c>
      <c r="J58" s="30">
        <f>IF('Log_working_2-way'!$D57="","",A58^('Log_working_2-way'!$D57))</f>
        <v>2.1106543395875321</v>
      </c>
      <c r="K58" s="32">
        <f>IF('Log_working_2-way'!$D57="","",B58^('Log_working_2-way'!$D57))</f>
        <v>1.9003701370951678</v>
      </c>
      <c r="L58" s="37">
        <f t="shared" si="9"/>
        <v>0.47532467532467537</v>
      </c>
      <c r="M58" s="37">
        <f t="shared" si="10"/>
        <v>0.52467532467532474</v>
      </c>
      <c r="N58" s="38">
        <v>154</v>
      </c>
      <c r="O58" s="38">
        <f t="shared" si="11"/>
        <v>77.762376237623755</v>
      </c>
      <c r="P58" s="38">
        <f t="shared" si="12"/>
        <v>69.846994535519116</v>
      </c>
      <c r="Q58" s="38">
        <f t="shared" si="13"/>
        <v>84.15300546448087</v>
      </c>
      <c r="R58" s="38">
        <f t="shared" si="14"/>
        <v>76.237623762376231</v>
      </c>
      <c r="S58" s="39">
        <f t="shared" si="15"/>
        <v>-6.390629226857115</v>
      </c>
      <c r="T58" s="39">
        <f t="shared" si="16"/>
        <v>-6.390629226857115</v>
      </c>
      <c r="U58" t="s">
        <v>164</v>
      </c>
      <c r="V58" t="s">
        <v>104</v>
      </c>
      <c r="W58" t="s">
        <v>71</v>
      </c>
      <c r="X58" t="s">
        <v>489</v>
      </c>
      <c r="Y58" s="41"/>
    </row>
    <row r="59" spans="1:25" ht="15" x14ac:dyDescent="0.25">
      <c r="A59">
        <v>1.95</v>
      </c>
      <c r="B59">
        <v>1.88</v>
      </c>
      <c r="C59" s="29">
        <f t="shared" si="0"/>
        <v>4.4735406437534042E-2</v>
      </c>
      <c r="D59" s="30">
        <f>IF(OR($A59="",$B59=""),"",A59*'MPTO_working_2-way'!$G58)</f>
        <v>2.0372340425531914</v>
      </c>
      <c r="E59" s="32">
        <f>IF(OR($A59="",$B59=""),"",B59*'MPTO_working_2-way'!$G58)</f>
        <v>1.9641025641025638</v>
      </c>
      <c r="F59" s="30">
        <f>IF(OR($A59="",$B59=""),"",'MPTO_working_2-way'!D58)</f>
        <v>2.0389321468298109</v>
      </c>
      <c r="G59" s="32">
        <f>IF(OR($A59="",$B59=""),"",'MPTO_working_2-way'!E58)</f>
        <v>1.9625267665952888</v>
      </c>
      <c r="H59" s="30">
        <f>IF(OR($A59="",$B59=""),"",'OddsRatio_working_2-way'!M58)</f>
        <v>2.0390117682420414</v>
      </c>
      <c r="I59" s="30">
        <f>IF(OR($A59="",$B59=""),"",'OddsRatio_working_2-way'!N58)</f>
        <v>1.9624530063715757</v>
      </c>
      <c r="J59" s="30">
        <f>IF('Log_working_2-way'!$D58="","",A59^('Log_working_2-way'!$D58))</f>
        <v>2.0397933425150612</v>
      </c>
      <c r="K59" s="32">
        <f>IF('Log_working_2-way'!$D58="","",B59^('Log_working_2-way'!$D58))</f>
        <v>1.9617295659739398</v>
      </c>
      <c r="L59" s="37">
        <f t="shared" si="9"/>
        <v>0.49086161879895562</v>
      </c>
      <c r="M59" s="37">
        <f t="shared" si="10"/>
        <v>0.50913838120104449</v>
      </c>
      <c r="N59" s="38">
        <v>155</v>
      </c>
      <c r="O59" s="38">
        <f t="shared" si="11"/>
        <v>75.512820512820525</v>
      </c>
      <c r="P59" s="38">
        <f t="shared" si="12"/>
        <v>72.553191489361694</v>
      </c>
      <c r="Q59" s="38">
        <f t="shared" si="13"/>
        <v>82.446808510638292</v>
      </c>
      <c r="R59" s="38">
        <f t="shared" si="14"/>
        <v>79.487179487179503</v>
      </c>
      <c r="S59" s="39">
        <f t="shared" si="15"/>
        <v>-6.9339879978177663</v>
      </c>
      <c r="T59" s="39">
        <f t="shared" si="16"/>
        <v>-6.9339879978178089</v>
      </c>
      <c r="U59" t="s">
        <v>134</v>
      </c>
      <c r="V59" t="s">
        <v>137</v>
      </c>
      <c r="W59" t="s">
        <v>71</v>
      </c>
      <c r="X59" t="s">
        <v>489</v>
      </c>
      <c r="Y59" s="41"/>
    </row>
    <row r="60" spans="1:25" s="35" customFormat="1" ht="15" x14ac:dyDescent="0.25">
      <c r="A60">
        <v>2.2200000000000002</v>
      </c>
      <c r="B60">
        <v>1.68</v>
      </c>
      <c r="C60" s="29">
        <f t="shared" si="0"/>
        <v>4.5688545688545634E-2</v>
      </c>
      <c r="D60" s="30">
        <f>IF(OR($A60="",$B60=""),"",A60*'MPTO_working_2-way'!$G59)</f>
        <v>2.3214285714285716</v>
      </c>
      <c r="E60" s="32">
        <f>IF(OR($A60="",$B60=""),"",B60*'MPTO_working_2-way'!$G59)</f>
        <v>1.7567567567567566</v>
      </c>
      <c r="F60" s="30">
        <f>IF(OR($A60="",$B60=""),"",'MPTO_working_2-way'!D59)</f>
        <v>2.3386004514672689</v>
      </c>
      <c r="G60" s="32">
        <f>IF(OR($A60="",$B60=""),"",'MPTO_working_2-way'!E59)</f>
        <v>1.7470489038785832</v>
      </c>
      <c r="H60" s="30">
        <f>IF(OR($A60="",$B60=""),"",'OddsRatio_working_2-way'!M59)</f>
        <v>2.3394467690277296</v>
      </c>
      <c r="I60" s="30">
        <f>IF(OR($A60="",$B60=""),"",'OddsRatio_working_2-way'!N59)</f>
        <v>1.7465768876547993</v>
      </c>
      <c r="J60" s="30">
        <f>IF('Log_working_2-way'!$D59="","",A60^('Log_working_2-way'!$D59))</f>
        <v>2.3474640771287958</v>
      </c>
      <c r="K60" s="32">
        <f>IF('Log_working_2-way'!$D59="","",B60^('Log_working_2-way'!$D59))</f>
        <v>1.7421348123284788</v>
      </c>
      <c r="L60" s="37">
        <f t="shared" si="9"/>
        <v>0.43076923076923074</v>
      </c>
      <c r="M60" s="37">
        <f t="shared" si="10"/>
        <v>0.56923076923076932</v>
      </c>
      <c r="N60" s="38">
        <v>156</v>
      </c>
      <c r="O60" s="38">
        <f t="shared" si="11"/>
        <v>85.72972972972974</v>
      </c>
      <c r="P60" s="38">
        <f t="shared" si="12"/>
        <v>63.142857142857132</v>
      </c>
      <c r="Q60" s="38">
        <f t="shared" si="13"/>
        <v>92.857142857142861</v>
      </c>
      <c r="R60" s="38">
        <f t="shared" si="14"/>
        <v>70.27027027027026</v>
      </c>
      <c r="S60" s="39">
        <f t="shared" si="15"/>
        <v>-7.1274131274131207</v>
      </c>
      <c r="T60" s="39">
        <f t="shared" si="16"/>
        <v>-7.1274131274131278</v>
      </c>
      <c r="U60" t="s">
        <v>106</v>
      </c>
      <c r="V60" t="s">
        <v>130</v>
      </c>
      <c r="W60" t="s">
        <v>71</v>
      </c>
      <c r="X60" t="s">
        <v>489</v>
      </c>
      <c r="Y60" s="41"/>
    </row>
    <row r="61" spans="1:25" ht="15" x14ac:dyDescent="0.25">
      <c r="A61">
        <v>2.06</v>
      </c>
      <c r="B61">
        <v>1.78</v>
      </c>
      <c r="C61" s="29">
        <f t="shared" si="0"/>
        <v>4.7234646012872306E-2</v>
      </c>
      <c r="D61" s="30">
        <f>IF(OR($A61="",$B61=""),"",A61*'MPTO_working_2-way'!$G60)</f>
        <v>2.1573033707865168</v>
      </c>
      <c r="E61" s="32">
        <f>IF(OR($A61="",$B61=""),"",B61*'MPTO_working_2-way'!$G60)</f>
        <v>1.8640776699029127</v>
      </c>
      <c r="F61" s="30">
        <f>IF(OR($A61="",$B61=""),"",'MPTO_working_2-way'!D60)</f>
        <v>2.165347820951931</v>
      </c>
      <c r="G61" s="32">
        <f>IF(OR($A61="",$B61=""),"",'MPTO_working_2-way'!E60)</f>
        <v>1.8581129015911626</v>
      </c>
      <c r="H61" s="30">
        <f>IF(OR($A61="",$B61=""),"",'OddsRatio_working_2-way'!M60)</f>
        <v>2.1657505560686463</v>
      </c>
      <c r="I61" s="30">
        <f>IF(OR($A61="",$B61=""),"",'OddsRatio_working_2-way'!N60)</f>
        <v>1.8578164469184384</v>
      </c>
      <c r="J61" s="30">
        <f>IF('Log_working_2-way'!$D60="","",A61^('Log_working_2-way'!$D60))</f>
        <v>2.169481150379414</v>
      </c>
      <c r="K61" s="32">
        <f>IF('Log_working_2-way'!$D60="","",B61^('Log_working_2-way'!$D60))</f>
        <v>1.855080049537273</v>
      </c>
      <c r="L61" s="37">
        <f t="shared" si="9"/>
        <v>0.46354166666666669</v>
      </c>
      <c r="M61" s="37">
        <f t="shared" si="10"/>
        <v>0.53645833333333337</v>
      </c>
      <c r="N61" s="38">
        <v>157</v>
      </c>
      <c r="O61" s="38">
        <f t="shared" si="11"/>
        <v>80.786407766990294</v>
      </c>
      <c r="P61" s="38">
        <f t="shared" si="12"/>
        <v>68.797752808988761</v>
      </c>
      <c r="Q61" s="38">
        <f t="shared" si="13"/>
        <v>88.202247191011239</v>
      </c>
      <c r="R61" s="38">
        <f t="shared" si="14"/>
        <v>76.213592233009706</v>
      </c>
      <c r="S61" s="39">
        <f t="shared" si="15"/>
        <v>-7.4158394240209446</v>
      </c>
      <c r="T61" s="39">
        <f t="shared" si="16"/>
        <v>-7.4158394240209446</v>
      </c>
      <c r="U61" t="s">
        <v>103</v>
      </c>
      <c r="V61" t="s">
        <v>138</v>
      </c>
      <c r="W61" t="s">
        <v>71</v>
      </c>
      <c r="X61" t="s">
        <v>489</v>
      </c>
      <c r="Y61" s="41"/>
    </row>
    <row r="62" spans="1:25" ht="15" x14ac:dyDescent="0.25">
      <c r="A62">
        <v>2.2000000000000002</v>
      </c>
      <c r="B62">
        <v>1.68</v>
      </c>
      <c r="C62" s="29">
        <f t="shared" si="0"/>
        <v>4.9783549783549708E-2</v>
      </c>
      <c r="D62" s="30">
        <f>IF(OR($A62="",$B62=""),"",A62*'MPTO_working_2-way'!$G61)</f>
        <v>2.3095238095238098</v>
      </c>
      <c r="E62" s="32">
        <f>IF(OR($A62="",$B62=""),"",B62*'MPTO_working_2-way'!$G61)</f>
        <v>1.7636363636363634</v>
      </c>
      <c r="F62" s="30">
        <f>IF(OR($A62="",$B62=""),"",'MPTO_working_2-way'!D61)</f>
        <v>2.327455919395466</v>
      </c>
      <c r="G62" s="32">
        <f>IF(OR($A62="",$B62=""),"",'MPTO_working_2-way'!E61)</f>
        <v>1.7533206831119543</v>
      </c>
      <c r="H62" s="30">
        <f>IF(OR($A62="",$B62=""),"",'OddsRatio_working_2-way'!M61)</f>
        <v>2.3284223283101424</v>
      </c>
      <c r="I62" s="30">
        <f>IF(OR($A62="",$B62=""),"",'OddsRatio_working_2-way'!N61)</f>
        <v>1.7527726527090808</v>
      </c>
      <c r="J62" s="30">
        <f>IF('Log_working_2-way'!$D61="","",A62^('Log_working_2-way'!$D61))</f>
        <v>2.3368281041445402</v>
      </c>
      <c r="K62" s="32">
        <f>IF('Log_working_2-way'!$D61="","",B62^('Log_working_2-way'!$D61))</f>
        <v>1.7480393304857011</v>
      </c>
      <c r="L62" s="37">
        <f t="shared" si="9"/>
        <v>0.43298969072164945</v>
      </c>
      <c r="M62" s="37">
        <f t="shared" si="10"/>
        <v>0.56701030927835061</v>
      </c>
      <c r="N62" s="38">
        <v>158</v>
      </c>
      <c r="O62" s="38">
        <f t="shared" si="11"/>
        <v>86.181818181818187</v>
      </c>
      <c r="P62" s="38">
        <f t="shared" si="12"/>
        <v>63.952380952380949</v>
      </c>
      <c r="Q62" s="38">
        <f t="shared" si="13"/>
        <v>94.047619047619051</v>
      </c>
      <c r="R62" s="38">
        <f t="shared" si="14"/>
        <v>71.818181818181813</v>
      </c>
      <c r="S62" s="39">
        <f t="shared" si="15"/>
        <v>-7.865800865800864</v>
      </c>
      <c r="T62" s="39">
        <f t="shared" si="16"/>
        <v>-7.865800865800864</v>
      </c>
      <c r="U62" t="s">
        <v>108</v>
      </c>
      <c r="V62" t="s">
        <v>107</v>
      </c>
      <c r="W62" t="s">
        <v>72</v>
      </c>
      <c r="X62" t="s">
        <v>489</v>
      </c>
      <c r="Y62" s="41"/>
    </row>
    <row r="63" spans="1:25" ht="15" x14ac:dyDescent="0.25">
      <c r="A63">
        <v>2.1800000000000002</v>
      </c>
      <c r="B63">
        <v>1.7</v>
      </c>
      <c r="C63" s="29">
        <f t="shared" si="0"/>
        <v>4.6950890447922333E-2</v>
      </c>
      <c r="D63" s="30">
        <f>IF(OR($A63="",$B63=""),"",A63*'MPTO_working_2-way'!$G62)</f>
        <v>2.2823529411764709</v>
      </c>
      <c r="E63" s="32">
        <f>IF(OR($A63="",$B63=""),"",B63*'MPTO_working_2-way'!$G62)</f>
        <v>1.7798165137614679</v>
      </c>
      <c r="F63" s="30">
        <f>IF(OR($A63="",$B63=""),"",'MPTO_working_2-way'!D62)</f>
        <v>2.2975821450712961</v>
      </c>
      <c r="G63" s="32">
        <f>IF(OR($A63="",$B63=""),"",'MPTO_working_2-way'!E62)</f>
        <v>1.7706641184902054</v>
      </c>
      <c r="H63" s="30">
        <f>IF(OR($A63="",$B63=""),"",'OddsRatio_working_2-way'!M62)</f>
        <v>2.2983506020002022</v>
      </c>
      <c r="I63" s="30">
        <f>IF(OR($A63="",$B63=""),"",'OddsRatio_working_2-way'!N62)</f>
        <v>1.7702079842374079</v>
      </c>
      <c r="J63" s="30">
        <f>IF('Log_working_2-way'!$D62="","",A63^('Log_working_2-way'!$D62))</f>
        <v>2.3054560434070099</v>
      </c>
      <c r="K63" s="32">
        <f>IF('Log_working_2-way'!$D62="","",B63^('Log_working_2-way'!$D62))</f>
        <v>1.7660158341214014</v>
      </c>
      <c r="L63" s="37">
        <f t="shared" si="9"/>
        <v>0.43814432989690716</v>
      </c>
      <c r="M63" s="37">
        <f t="shared" si="10"/>
        <v>0.56185567010309279</v>
      </c>
      <c r="N63" s="38">
        <v>159</v>
      </c>
      <c r="O63" s="38">
        <f t="shared" si="11"/>
        <v>86.064220183486242</v>
      </c>
      <c r="P63" s="38">
        <f t="shared" si="12"/>
        <v>65.47058823529413</v>
      </c>
      <c r="Q63" s="38">
        <f t="shared" si="13"/>
        <v>93.529411764705884</v>
      </c>
      <c r="R63" s="38">
        <f t="shared" si="14"/>
        <v>72.935779816513758</v>
      </c>
      <c r="S63" s="39">
        <f t="shared" si="15"/>
        <v>-7.4651915812196421</v>
      </c>
      <c r="T63" s="39">
        <f t="shared" si="16"/>
        <v>-7.4651915812196279</v>
      </c>
      <c r="U63" t="s">
        <v>79</v>
      </c>
      <c r="V63" t="s">
        <v>89</v>
      </c>
      <c r="W63" t="s">
        <v>72</v>
      </c>
      <c r="X63" t="s">
        <v>489</v>
      </c>
      <c r="Y63" s="41"/>
    </row>
    <row r="64" spans="1:25" ht="15" x14ac:dyDescent="0.25">
      <c r="A64">
        <v>2.23</v>
      </c>
      <c r="B64">
        <v>1.67</v>
      </c>
      <c r="C64" s="29">
        <f t="shared" si="0"/>
        <v>4.7232888483123459E-2</v>
      </c>
      <c r="D64" s="30">
        <f>IF(OR($A64="",$B64=""),"",A64*'MPTO_working_2-way'!$G63)</f>
        <v>2.3353293413173652</v>
      </c>
      <c r="E64" s="32">
        <f>IF(OR($A64="",$B64=""),"",B64*'MPTO_working_2-way'!$G63)</f>
        <v>1.7488789237668161</v>
      </c>
      <c r="F64" s="30">
        <f>IF(OR($A64="",$B64=""),"",'MPTO_working_2-way'!D63)</f>
        <v>2.3539711134287793</v>
      </c>
      <c r="G64" s="32">
        <f>IF(OR($A64="",$B64=""),"",'MPTO_working_2-way'!E63)</f>
        <v>1.7385681940197473</v>
      </c>
      <c r="H64" s="30">
        <f>IF(OR($A64="",$B64=""),"",'OddsRatio_working_2-way'!M63)</f>
        <v>2.3549246826013568</v>
      </c>
      <c r="I64" s="30">
        <f>IF(OR($A64="",$B64=""),"",'OddsRatio_working_2-way'!N63)</f>
        <v>1.7380484043438287</v>
      </c>
      <c r="J64" s="30">
        <f>IF('Log_working_2-way'!$D63="","",A64^('Log_working_2-way'!$D63))</f>
        <v>2.3636503228006438</v>
      </c>
      <c r="K64" s="32">
        <f>IF('Log_working_2-way'!$D63="","",B64^('Log_working_2-way'!$D63))</f>
        <v>1.7333258264811959</v>
      </c>
      <c r="L64" s="37">
        <f t="shared" si="9"/>
        <v>0.42820512820512818</v>
      </c>
      <c r="M64" s="37">
        <f t="shared" si="10"/>
        <v>0.57179487179487176</v>
      </c>
      <c r="N64" s="38">
        <v>160</v>
      </c>
      <c r="O64" s="38">
        <f t="shared" si="11"/>
        <v>88.25112107623319</v>
      </c>
      <c r="P64" s="38">
        <f t="shared" si="12"/>
        <v>64.191616766467064</v>
      </c>
      <c r="Q64" s="38">
        <f t="shared" si="13"/>
        <v>95.808383233532936</v>
      </c>
      <c r="R64" s="38">
        <f t="shared" si="14"/>
        <v>71.748878923766824</v>
      </c>
      <c r="S64" s="39">
        <f t="shared" si="15"/>
        <v>-7.5572621572997463</v>
      </c>
      <c r="T64" s="39">
        <f t="shared" si="16"/>
        <v>-7.5572621572997605</v>
      </c>
      <c r="U64" t="s">
        <v>143</v>
      </c>
      <c r="V64" t="s">
        <v>144</v>
      </c>
      <c r="W64" t="s">
        <v>72</v>
      </c>
      <c r="X64" t="s">
        <v>489</v>
      </c>
      <c r="Y64" s="41"/>
    </row>
    <row r="65" spans="1:25" ht="15" x14ac:dyDescent="0.25">
      <c r="A65">
        <v>2.12</v>
      </c>
      <c r="B65">
        <v>1.74</v>
      </c>
      <c r="C65" s="29">
        <f t="shared" si="0"/>
        <v>4.6410756885707949E-2</v>
      </c>
      <c r="D65" s="30">
        <f>IF(OR($A65="",$B65=""),"",A65*'MPTO_working_2-way'!$G64)</f>
        <v>2.2183908045977008</v>
      </c>
      <c r="E65" s="32">
        <f>IF(OR($A65="",$B65=""),"",B65*'MPTO_working_2-way'!$G64)</f>
        <v>1.8207547169811318</v>
      </c>
      <c r="F65" s="30">
        <f>IF(OR($A65="",$B65=""),"",'MPTO_working_2-way'!D64)</f>
        <v>2.2296905222437133</v>
      </c>
      <c r="G65" s="32">
        <f>IF(OR($A65="",$B65=""),"",'MPTO_working_2-way'!E64)</f>
        <v>1.8132127408572549</v>
      </c>
      <c r="H65" s="30">
        <f>IF(OR($A65="",$B65=""),"",'OddsRatio_working_2-way'!M64)</f>
        <v>2.2302493704584911</v>
      </c>
      <c r="I65" s="30">
        <f>IF(OR($A65="",$B65=""),"",'OddsRatio_working_2-way'!N64)</f>
        <v>1.8128433340529317</v>
      </c>
      <c r="J65" s="30">
        <f>IF('Log_working_2-way'!$D64="","",A65^('Log_working_2-way'!$D64))</f>
        <v>2.235500887736106</v>
      </c>
      <c r="K65" s="32">
        <f>IF('Log_working_2-way'!$D64="","",B65^('Log_working_2-way'!$D64))</f>
        <v>1.8093883298066613</v>
      </c>
      <c r="L65" s="37">
        <f t="shared" si="9"/>
        <v>0.45077720207253896</v>
      </c>
      <c r="M65" s="37">
        <f t="shared" si="10"/>
        <v>0.5492227979274612</v>
      </c>
      <c r="N65" s="38">
        <v>161</v>
      </c>
      <c r="O65" s="38">
        <f t="shared" si="11"/>
        <v>85.056603773584897</v>
      </c>
      <c r="P65" s="38">
        <f t="shared" si="12"/>
        <v>68.471264367816076</v>
      </c>
      <c r="Q65" s="38">
        <f t="shared" si="13"/>
        <v>92.528735632183896</v>
      </c>
      <c r="R65" s="38">
        <f t="shared" si="14"/>
        <v>75.943396226415089</v>
      </c>
      <c r="S65" s="39">
        <f t="shared" si="15"/>
        <v>-7.4721318585989991</v>
      </c>
      <c r="T65" s="39">
        <f t="shared" si="16"/>
        <v>-7.4721318585990133</v>
      </c>
      <c r="U65" t="s">
        <v>76</v>
      </c>
      <c r="V65" t="s">
        <v>141</v>
      </c>
      <c r="W65" t="s">
        <v>72</v>
      </c>
      <c r="X65" t="s">
        <v>489</v>
      </c>
      <c r="Y65" s="41"/>
    </row>
    <row r="66" spans="1:25" ht="15" x14ac:dyDescent="0.25">
      <c r="A66">
        <v>1.98</v>
      </c>
      <c r="B66">
        <v>1.86</v>
      </c>
      <c r="C66" s="29">
        <f t="shared" si="0"/>
        <v>4.2684913652655698E-2</v>
      </c>
      <c r="D66" s="30">
        <f>IF(OR($A66="",$B66=""),"",A66*'MPTO_working_2-way'!$G65)</f>
        <v>2.0645161290322585</v>
      </c>
      <c r="E66" s="32">
        <f>IF(OR($A66="",$B66=""),"",B66*'MPTO_working_2-way'!$G65)</f>
        <v>1.9393939393939397</v>
      </c>
      <c r="F66" s="30">
        <f>IF(OR($A66="",$B66=""),"",'MPTO_working_2-way'!D65)</f>
        <v>2.0673627484001349</v>
      </c>
      <c r="G66" s="32">
        <f>IF(OR($A66="",$B66=""),"",'MPTO_working_2-way'!E65)</f>
        <v>1.9368886083938153</v>
      </c>
      <c r="H66" s="30">
        <f>IF(OR($A66="",$B66=""),"",'OddsRatio_working_2-way'!M65)</f>
        <v>2.0674899923282331</v>
      </c>
      <c r="I66" s="30">
        <f>IF(OR($A66="",$B66=""),"",'OddsRatio_working_2-way'!N65)</f>
        <v>1.9367769320431434</v>
      </c>
      <c r="J66" s="30">
        <f>IF('Log_working_2-way'!$D65="","",A66^('Log_working_2-way'!$D65))</f>
        <v>2.0687991049302137</v>
      </c>
      <c r="K66" s="32">
        <f>IF('Log_working_2-way'!$D65="","",B66^('Log_working_2-way'!$D65))</f>
        <v>1.9356295260604794</v>
      </c>
      <c r="L66" s="37">
        <f t="shared" si="9"/>
        <v>0.48437499999999989</v>
      </c>
      <c r="M66" s="37">
        <f t="shared" si="10"/>
        <v>0.51562499999999989</v>
      </c>
      <c r="N66" s="38">
        <v>162</v>
      </c>
      <c r="O66" s="38">
        <f t="shared" si="11"/>
        <v>80.181818181818187</v>
      </c>
      <c r="P66" s="38">
        <f t="shared" si="12"/>
        <v>74.903225806451601</v>
      </c>
      <c r="Q66" s="38">
        <f t="shared" si="13"/>
        <v>87.096774193548384</v>
      </c>
      <c r="R66" s="38">
        <f t="shared" si="14"/>
        <v>81.818181818181827</v>
      </c>
      <c r="S66" s="39">
        <f t="shared" si="15"/>
        <v>-6.9149560117301974</v>
      </c>
      <c r="T66" s="39">
        <f t="shared" si="16"/>
        <v>-6.9149560117302258</v>
      </c>
      <c r="U66" t="s">
        <v>80</v>
      </c>
      <c r="V66" t="s">
        <v>91</v>
      </c>
      <c r="W66" t="s">
        <v>72</v>
      </c>
      <c r="X66" t="s">
        <v>489</v>
      </c>
      <c r="Y66" s="41"/>
    </row>
    <row r="67" spans="1:25" ht="15" x14ac:dyDescent="0.25">
      <c r="A67">
        <v>2.3199999999999998</v>
      </c>
      <c r="B67">
        <v>1.63</v>
      </c>
      <c r="C67" s="29">
        <f t="shared" ref="C67:C130" si="17">IF(OR($A67="",$B67=""),"",(1/A67)+(1/B67)-1)</f>
        <v>4.4531415273958208E-2</v>
      </c>
      <c r="D67" s="30">
        <f>IF(OR($A67="",$B67=""),"",A67*'MPTO_working_2-way'!$G66)</f>
        <v>2.423312883435583</v>
      </c>
      <c r="E67" s="32">
        <f>IF(OR($A67="",$B67=""),"",B67*'MPTO_working_2-way'!$G66)</f>
        <v>1.7025862068965518</v>
      </c>
      <c r="F67" s="30">
        <f>IF(OR($A67="",$B67=""),"",'MPTO_working_2-way'!D66)</f>
        <v>2.4463708112304308</v>
      </c>
      <c r="G67" s="32">
        <f>IF(OR($A67="",$B67=""),"",'MPTO_working_2-way'!E66)</f>
        <v>1.6913856337776187</v>
      </c>
      <c r="H67" s="30">
        <f>IF(OR($A67="",$B67=""),"",'OddsRatio_working_2-way'!M66)</f>
        <v>2.4474937289114918</v>
      </c>
      <c r="I67" s="30">
        <f>IF(OR($A67="",$B67=""),"",'OddsRatio_working_2-way'!N66)</f>
        <v>1.6908492797077574</v>
      </c>
      <c r="J67" s="30">
        <f>IF('Log_working_2-way'!$D66="","",A67^('Log_working_2-way'!$D66))</f>
        <v>2.4583050322184126</v>
      </c>
      <c r="K67" s="32">
        <f>IF('Log_working_2-way'!$D66="","",B67^('Log_working_2-way'!$D66))</f>
        <v>1.6857275932718412</v>
      </c>
      <c r="L67" s="37">
        <f t="shared" si="9"/>
        <v>0.41265822784810124</v>
      </c>
      <c r="M67" s="37">
        <f t="shared" si="10"/>
        <v>0.58734177215189864</v>
      </c>
      <c r="N67" s="38">
        <v>163</v>
      </c>
      <c r="O67" s="38">
        <f t="shared" si="11"/>
        <v>92.741379310344826</v>
      </c>
      <c r="P67" s="38">
        <f t="shared" si="12"/>
        <v>63</v>
      </c>
      <c r="Q67" s="38">
        <f t="shared" si="13"/>
        <v>100</v>
      </c>
      <c r="R67" s="38">
        <f t="shared" si="14"/>
        <v>70.258620689655174</v>
      </c>
      <c r="S67" s="39">
        <f t="shared" si="15"/>
        <v>-7.2586206896551744</v>
      </c>
      <c r="T67" s="39">
        <f t="shared" si="16"/>
        <v>-7.2586206896551744</v>
      </c>
      <c r="U67" t="s">
        <v>114</v>
      </c>
      <c r="V67" t="s">
        <v>81</v>
      </c>
      <c r="W67" t="s">
        <v>72</v>
      </c>
      <c r="X67" t="s">
        <v>489</v>
      </c>
      <c r="Y67" s="41"/>
    </row>
    <row r="68" spans="1:25" ht="15" x14ac:dyDescent="0.25">
      <c r="A68">
        <v>2.29</v>
      </c>
      <c r="B68">
        <v>1.64</v>
      </c>
      <c r="C68" s="29">
        <f t="shared" si="17"/>
        <v>4.6437320268399196E-2</v>
      </c>
      <c r="D68" s="30">
        <f>IF(OR($A68="",$B68=""),"",A68*'MPTO_working_2-way'!$G67)</f>
        <v>2.3963414634146343</v>
      </c>
      <c r="E68" s="32">
        <f>IF(OR($A68="",$B68=""),"",B68*'MPTO_working_2-way'!$G67)</f>
        <v>1.7161572052401746</v>
      </c>
      <c r="F68" s="30">
        <f>IF(OR($A68="",$B68=""),"",'MPTO_working_2-way'!D67)</f>
        <v>2.4185986604842866</v>
      </c>
      <c r="G68" s="32">
        <f>IF(OR($A68="",$B68=""),"",'MPTO_working_2-way'!E67)</f>
        <v>1.7049210096241147</v>
      </c>
      <c r="H68" s="30">
        <f>IF(OR($A68="",$B68=""),"",'OddsRatio_working_2-way'!M67)</f>
        <v>2.4197270864500684</v>
      </c>
      <c r="I68" s="30">
        <f>IF(OR($A68="",$B68=""),"",'OddsRatio_working_2-way'!N67)</f>
        <v>1.7043607250604993</v>
      </c>
      <c r="J68" s="30">
        <f>IF('Log_working_2-way'!$D67="","",A68^('Log_working_2-way'!$D67))</f>
        <v>2.4301711268758348</v>
      </c>
      <c r="K68" s="32">
        <f>IF('Log_working_2-way'!$D67="","",B68^('Log_working_2-way'!$D67))</f>
        <v>1.6992170245973379</v>
      </c>
      <c r="L68" s="37">
        <f t="shared" si="9"/>
        <v>0.41730279898218825</v>
      </c>
      <c r="M68" s="37">
        <f t="shared" si="10"/>
        <v>0.58269720101781175</v>
      </c>
      <c r="N68" s="38">
        <v>164</v>
      </c>
      <c r="O68" s="38">
        <f t="shared" si="11"/>
        <v>92.384279475982538</v>
      </c>
      <c r="P68" s="38">
        <f t="shared" si="12"/>
        <v>63.999999999999986</v>
      </c>
      <c r="Q68" s="38">
        <f t="shared" si="13"/>
        <v>100</v>
      </c>
      <c r="R68" s="38">
        <f t="shared" si="14"/>
        <v>71.615720524017476</v>
      </c>
      <c r="S68" s="39">
        <f t="shared" si="15"/>
        <v>-7.6157205240174619</v>
      </c>
      <c r="T68" s="39">
        <f t="shared" si="16"/>
        <v>-7.6157205240174903</v>
      </c>
      <c r="U68" t="s">
        <v>139</v>
      </c>
      <c r="V68" t="s">
        <v>70</v>
      </c>
      <c r="W68" t="s">
        <v>72</v>
      </c>
      <c r="X68" t="s">
        <v>489</v>
      </c>
      <c r="Y68" s="41"/>
    </row>
    <row r="69" spans="1:25" ht="15" x14ac:dyDescent="0.25">
      <c r="A69">
        <v>2.29</v>
      </c>
      <c r="B69">
        <v>1.64</v>
      </c>
      <c r="C69" s="29">
        <f t="shared" si="17"/>
        <v>4.6437320268399196E-2</v>
      </c>
      <c r="D69" s="30">
        <f>IF(OR($A69="",$B69=""),"",A69*'MPTO_working_2-way'!$G68)</f>
        <v>2.3963414634146343</v>
      </c>
      <c r="E69" s="32">
        <f>IF(OR($A69="",$B69=""),"",B69*'MPTO_working_2-way'!$G68)</f>
        <v>1.7161572052401746</v>
      </c>
      <c r="F69" s="30">
        <f>IF(OR($A69="",$B69=""),"",'MPTO_working_2-way'!D68)</f>
        <v>2.4185986604842866</v>
      </c>
      <c r="G69" s="32">
        <f>IF(OR($A69="",$B69=""),"",'MPTO_working_2-way'!E68)</f>
        <v>1.7049210096241147</v>
      </c>
      <c r="H69" s="30">
        <f>IF(OR($A69="",$B69=""),"",'OddsRatio_working_2-way'!M68)</f>
        <v>2.4197270864500684</v>
      </c>
      <c r="I69" s="30">
        <f>IF(OR($A69="",$B69=""),"",'OddsRatio_working_2-way'!N68)</f>
        <v>1.7043607250604993</v>
      </c>
      <c r="J69" s="30">
        <f>IF('Log_working_2-way'!$D68="","",A69^('Log_working_2-way'!$D68))</f>
        <v>2.4301711268758348</v>
      </c>
      <c r="K69" s="32">
        <f>IF('Log_working_2-way'!$D68="","",B69^('Log_working_2-way'!$D68))</f>
        <v>1.6992170245973379</v>
      </c>
      <c r="L69" s="37">
        <f t="shared" ref="L69:L132" si="18">(1/D69)</f>
        <v>0.41730279898218825</v>
      </c>
      <c r="M69" s="37">
        <f t="shared" ref="M69:M132" si="19">(1/E69)</f>
        <v>0.58269720101781175</v>
      </c>
      <c r="N69" s="38">
        <v>165</v>
      </c>
      <c r="O69" s="38">
        <f t="shared" ref="O69:O132" si="20">(1/A69)*((N69*A69)-N69)</f>
        <v>92.947598253275117</v>
      </c>
      <c r="P69" s="38">
        <f t="shared" ref="P69:P132" si="21">(1/B69)*((N69*B69)-N69)</f>
        <v>64.390243902438996</v>
      </c>
      <c r="Q69" s="38">
        <f t="shared" ref="Q69:Q132" si="22">(1/B69)*N69</f>
        <v>100.60975609756098</v>
      </c>
      <c r="R69" s="38">
        <f t="shared" ref="R69:R132" si="23">(1/A69)*N69</f>
        <v>72.052401746724897</v>
      </c>
      <c r="S69" s="39">
        <f t="shared" ref="S69:S132" si="24">O69-Q69</f>
        <v>-7.6621578442858578</v>
      </c>
      <c r="T69" s="39">
        <f t="shared" ref="T69:T132" si="25">P69-R69</f>
        <v>-7.6621578442859004</v>
      </c>
      <c r="U69" t="s">
        <v>109</v>
      </c>
      <c r="V69" t="s">
        <v>77</v>
      </c>
      <c r="W69" t="s">
        <v>72</v>
      </c>
      <c r="X69" t="s">
        <v>489</v>
      </c>
      <c r="Y69" s="41"/>
    </row>
    <row r="70" spans="1:25" ht="15" x14ac:dyDescent="0.25">
      <c r="A70">
        <v>2.16</v>
      </c>
      <c r="B70">
        <v>1.71</v>
      </c>
      <c r="C70" s="29">
        <f t="shared" si="17"/>
        <v>4.7758284600389889E-2</v>
      </c>
      <c r="D70" s="30">
        <f>IF(OR($A70="",$B70=""),"",A70*'MPTO_working_2-way'!$G69)</f>
        <v>2.2631578947368425</v>
      </c>
      <c r="E70" s="32">
        <f>IF(OR($A70="",$B70=""),"",B70*'MPTO_working_2-way'!$G69)</f>
        <v>1.7916666666666667</v>
      </c>
      <c r="F70" s="30">
        <f>IF(OR($A70="",$B70=""),"",'MPTO_working_2-way'!D69)</f>
        <v>2.2774694783573808</v>
      </c>
      <c r="G70" s="32">
        <f>IF(OR($A70="",$B70=""),"",'MPTO_working_2-way'!E69)</f>
        <v>1.7827975673327543</v>
      </c>
      <c r="H70" s="30">
        <f>IF(OR($A70="",$B70=""),"",'OddsRatio_working_2-way'!M69)</f>
        <v>2.2782029638916539</v>
      </c>
      <c r="I70" s="30">
        <f>IF(OR($A70="",$B70=""),"",'OddsRatio_working_2-way'!N69)</f>
        <v>1.7823483658302366</v>
      </c>
      <c r="J70" s="30">
        <f>IF('Log_working_2-way'!$D69="","",A70^('Log_working_2-way'!$D69))</f>
        <v>2.2848793488092363</v>
      </c>
      <c r="K70" s="32">
        <f>IF('Log_working_2-way'!$D69="","",B70^('Log_working_2-way'!$D69))</f>
        <v>1.7782831912785555</v>
      </c>
      <c r="L70" s="37">
        <f t="shared" si="18"/>
        <v>0.44186046511627902</v>
      </c>
      <c r="M70" s="37">
        <f t="shared" si="19"/>
        <v>0.55813953488372092</v>
      </c>
      <c r="N70" s="38">
        <v>166</v>
      </c>
      <c r="O70" s="38">
        <f t="shared" si="20"/>
        <v>89.148148148148138</v>
      </c>
      <c r="P70" s="38">
        <f t="shared" si="21"/>
        <v>68.923976608187132</v>
      </c>
      <c r="Q70" s="38">
        <f t="shared" si="22"/>
        <v>97.076023391812853</v>
      </c>
      <c r="R70" s="38">
        <f t="shared" si="23"/>
        <v>76.851851851851848</v>
      </c>
      <c r="S70" s="39">
        <f t="shared" si="24"/>
        <v>-7.9278752436647153</v>
      </c>
      <c r="T70" s="39">
        <f t="shared" si="25"/>
        <v>-7.9278752436647153</v>
      </c>
      <c r="U70" t="s">
        <v>69</v>
      </c>
      <c r="V70" t="s">
        <v>82</v>
      </c>
      <c r="W70" t="s">
        <v>72</v>
      </c>
      <c r="X70" t="s">
        <v>489</v>
      </c>
      <c r="Y70" s="41"/>
    </row>
    <row r="71" spans="1:25" ht="15" x14ac:dyDescent="0.25">
      <c r="A71">
        <v>2.0099999999999998</v>
      </c>
      <c r="B71">
        <v>1.83</v>
      </c>
      <c r="C71" s="29">
        <f t="shared" si="17"/>
        <v>4.3960525242639381E-2</v>
      </c>
      <c r="D71" s="30">
        <f>IF(OR($A71="",$B71=""),"",A71*'MPTO_working_2-way'!$G70)</f>
        <v>2.098360655737705</v>
      </c>
      <c r="E71" s="32">
        <f>IF(OR($A71="",$B71=""),"",B71*'MPTO_working_2-way'!$G70)</f>
        <v>1.91044776119403</v>
      </c>
      <c r="F71" s="30">
        <f>IF(OR($A71="",$B71=""),"",'MPTO_working_2-way'!D70)</f>
        <v>2.1029071263184975</v>
      </c>
      <c r="G71" s="32">
        <f>IF(OR($A71="",$B71=""),"",'MPTO_working_2-way'!E70)</f>
        <v>1.9066946582691862</v>
      </c>
      <c r="H71" s="30">
        <f>IF(OR($A71="",$B71=""),"",'OddsRatio_working_2-way'!M70)</f>
        <v>2.1031171605407648</v>
      </c>
      <c r="I71" s="30">
        <f>IF(OR($A71="",$B71=""),"",'OddsRatio_working_2-way'!N70)</f>
        <v>1.9065220230186481</v>
      </c>
      <c r="J71" s="30">
        <f>IF('Log_working_2-way'!$D70="","",A71^('Log_working_2-way'!$D70))</f>
        <v>2.105213321317545</v>
      </c>
      <c r="K71" s="32">
        <f>IF('Log_working_2-way'!$D70="","",B71^('Log_working_2-way'!$D70))</f>
        <v>1.9048027025294283</v>
      </c>
      <c r="L71" s="37">
        <f t="shared" si="18"/>
        <v>0.4765625</v>
      </c>
      <c r="M71" s="37">
        <f t="shared" si="19"/>
        <v>0.5234375</v>
      </c>
      <c r="N71" s="38">
        <v>167</v>
      </c>
      <c r="O71" s="38">
        <f t="shared" si="20"/>
        <v>83.915422885572127</v>
      </c>
      <c r="P71" s="38">
        <f t="shared" si="21"/>
        <v>75.743169398907099</v>
      </c>
      <c r="Q71" s="38">
        <f t="shared" si="22"/>
        <v>91.256830601092886</v>
      </c>
      <c r="R71" s="38">
        <f t="shared" si="23"/>
        <v>83.084577114427873</v>
      </c>
      <c r="S71" s="39">
        <f t="shared" si="24"/>
        <v>-7.3414077155207593</v>
      </c>
      <c r="T71" s="39">
        <f t="shared" si="25"/>
        <v>-7.3414077155207735</v>
      </c>
      <c r="U71" t="s">
        <v>142</v>
      </c>
      <c r="V71" t="s">
        <v>140</v>
      </c>
      <c r="W71" t="s">
        <v>72</v>
      </c>
      <c r="X71" t="s">
        <v>489</v>
      </c>
      <c r="Y71" s="41"/>
    </row>
    <row r="72" spans="1:25" ht="15" x14ac:dyDescent="0.25">
      <c r="A72">
        <v>2.06</v>
      </c>
      <c r="B72">
        <v>1.78</v>
      </c>
      <c r="C72" s="29">
        <f t="shared" si="17"/>
        <v>4.7234646012872306E-2</v>
      </c>
      <c r="D72" s="30">
        <f>IF(OR($A72="",$B72=""),"",A72*'MPTO_working_2-way'!$G71)</f>
        <v>2.1573033707865168</v>
      </c>
      <c r="E72" s="32">
        <f>IF(OR($A72="",$B72=""),"",B72*'MPTO_working_2-way'!$G71)</f>
        <v>1.8640776699029127</v>
      </c>
      <c r="F72" s="30">
        <f>IF(OR($A72="",$B72=""),"",'MPTO_working_2-way'!D71)</f>
        <v>2.165347820951931</v>
      </c>
      <c r="G72" s="32">
        <f>IF(OR($A72="",$B72=""),"",'MPTO_working_2-way'!E71)</f>
        <v>1.8581129015911626</v>
      </c>
      <c r="H72" s="30">
        <f>IF(OR($A72="",$B72=""),"",'OddsRatio_working_2-way'!M71)</f>
        <v>2.1657505560686463</v>
      </c>
      <c r="I72" s="30">
        <f>IF(OR($A72="",$B72=""),"",'OddsRatio_working_2-way'!N71)</f>
        <v>1.8578164469184384</v>
      </c>
      <c r="J72" s="30">
        <f>IF('Log_working_2-way'!$D71="","",A72^('Log_working_2-way'!$D71))</f>
        <v>2.169481150379414</v>
      </c>
      <c r="K72" s="32">
        <f>IF('Log_working_2-way'!$D71="","",B72^('Log_working_2-way'!$D71))</f>
        <v>1.855080049537273</v>
      </c>
      <c r="L72" s="37">
        <f t="shared" si="18"/>
        <v>0.46354166666666669</v>
      </c>
      <c r="M72" s="37">
        <f t="shared" si="19"/>
        <v>0.53645833333333337</v>
      </c>
      <c r="N72" s="38">
        <v>168</v>
      </c>
      <c r="O72" s="38">
        <f t="shared" si="20"/>
        <v>86.446601941747559</v>
      </c>
      <c r="P72" s="38">
        <f t="shared" si="21"/>
        <v>73.617977528089909</v>
      </c>
      <c r="Q72" s="38">
        <f t="shared" si="22"/>
        <v>94.382022471910119</v>
      </c>
      <c r="R72" s="38">
        <f t="shared" si="23"/>
        <v>81.553398058252426</v>
      </c>
      <c r="S72" s="39">
        <f t="shared" si="24"/>
        <v>-7.9354205301625598</v>
      </c>
      <c r="T72" s="39">
        <f t="shared" si="25"/>
        <v>-7.9354205301625171</v>
      </c>
      <c r="U72" t="s">
        <v>90</v>
      </c>
      <c r="V72" t="s">
        <v>85</v>
      </c>
      <c r="W72" t="s">
        <v>72</v>
      </c>
      <c r="X72" t="s">
        <v>489</v>
      </c>
      <c r="Y72" s="41"/>
    </row>
    <row r="73" spans="1:25" ht="15" x14ac:dyDescent="0.25">
      <c r="A73">
        <v>2.34</v>
      </c>
      <c r="B73">
        <v>1.61</v>
      </c>
      <c r="C73" s="29">
        <f t="shared" si="17"/>
        <v>4.8468439772787697E-2</v>
      </c>
      <c r="D73" s="30">
        <f>IF(OR($A73="",$B73=""),"",A73*'MPTO_working_2-way'!$G72)</f>
        <v>2.4534161490683233</v>
      </c>
      <c r="E73" s="32">
        <f>IF(OR($A73="",$B73=""),"",B73*'MPTO_working_2-way'!$G72)</f>
        <v>1.6880341880341883</v>
      </c>
      <c r="F73" s="30">
        <f>IF(OR($A73="",$B73=""),"",'MPTO_working_2-way'!D72)</f>
        <v>2.4806742608810168</v>
      </c>
      <c r="G73" s="32">
        <f>IF(OR($A73="",$B73=""),"",'MPTO_working_2-way'!E72)</f>
        <v>1.6753679903944503</v>
      </c>
      <c r="H73" s="30">
        <f>IF(OR($A73="",$B73=""),"",'OddsRatio_working_2-way'!M72)</f>
        <v>2.4821340396453389</v>
      </c>
      <c r="I73" s="30">
        <f>IF(OR($A73="",$B73=""),"",'OddsRatio_working_2-way'!N72)</f>
        <v>1.6747028090922811</v>
      </c>
      <c r="J73" s="30">
        <f>IF('Log_working_2-way'!$D72="","",A73^('Log_working_2-way'!$D72))</f>
        <v>2.4949997661274943</v>
      </c>
      <c r="K73" s="32">
        <f>IF('Log_working_2-way'!$D72="","",B73^('Log_working_2-way'!$D72))</f>
        <v>1.6688964257091188</v>
      </c>
      <c r="L73" s="37">
        <f t="shared" si="18"/>
        <v>0.40759493670886071</v>
      </c>
      <c r="M73" s="37">
        <f t="shared" si="19"/>
        <v>0.59240506329113918</v>
      </c>
      <c r="N73" s="38">
        <v>169</v>
      </c>
      <c r="O73" s="38">
        <f t="shared" si="20"/>
        <v>96.777777777777771</v>
      </c>
      <c r="P73" s="38">
        <f t="shared" si="21"/>
        <v>64.031055900621126</v>
      </c>
      <c r="Q73" s="38">
        <f t="shared" si="22"/>
        <v>104.96894409937887</v>
      </c>
      <c r="R73" s="38">
        <f t="shared" si="23"/>
        <v>72.222222222222229</v>
      </c>
      <c r="S73" s="39">
        <f t="shared" si="24"/>
        <v>-8.1911663216011021</v>
      </c>
      <c r="T73" s="39">
        <f t="shared" si="25"/>
        <v>-8.1911663216011021</v>
      </c>
      <c r="U73" t="s">
        <v>145</v>
      </c>
      <c r="V73" t="s">
        <v>166</v>
      </c>
      <c r="W73" t="s">
        <v>72</v>
      </c>
      <c r="X73" t="s">
        <v>489</v>
      </c>
      <c r="Y73" s="41"/>
    </row>
    <row r="74" spans="1:25" ht="15" x14ac:dyDescent="0.25">
      <c r="A74">
        <v>1.84</v>
      </c>
      <c r="B74">
        <v>1.97</v>
      </c>
      <c r="C74" s="29">
        <f t="shared" si="17"/>
        <v>5.1092474067534699E-2</v>
      </c>
      <c r="D74" s="30">
        <f>IF(OR($A74="",$B74=""),"",A74*'MPTO_working_2-way'!$G73)</f>
        <v>1.9340101522842639</v>
      </c>
      <c r="E74" s="32">
        <f>IF(OR($A74="",$B74=""),"",B74*'MPTO_working_2-way'!$G73)</f>
        <v>2.0706521739130435</v>
      </c>
      <c r="F74" s="30">
        <f>IF(OR($A74="",$B74=""),"",'MPTO_working_2-way'!D73)</f>
        <v>1.9307552998828166</v>
      </c>
      <c r="G74" s="32">
        <f>IF(OR($A74="",$B74=""),"",'MPTO_working_2-way'!E73)</f>
        <v>2.0743962458509784</v>
      </c>
      <c r="H74" s="30">
        <f>IF(OR($A74="",$B74=""),"",'OddsRatio_working_2-way'!M73)</f>
        <v>1.9305801316615878</v>
      </c>
      <c r="I74" s="30">
        <f>IF(OR($A74="",$B74=""),"",'OddsRatio_working_2-way'!N73)</f>
        <v>2.0745984853711197</v>
      </c>
      <c r="J74" s="30">
        <f>IF('Log_working_2-way'!$D73="","",A74^('Log_working_2-way'!$D73))</f>
        <v>1.9290794375280103</v>
      </c>
      <c r="K74" s="32">
        <f>IF('Log_working_2-way'!$D73="","",B74^('Log_working_2-way'!$D73))</f>
        <v>2.0763342289218598</v>
      </c>
      <c r="L74" s="37">
        <f t="shared" si="18"/>
        <v>0.51706036745406825</v>
      </c>
      <c r="M74" s="37">
        <f t="shared" si="19"/>
        <v>0.48293963254593175</v>
      </c>
      <c r="N74" s="38">
        <v>170</v>
      </c>
      <c r="O74" s="38">
        <f t="shared" si="20"/>
        <v>77.608695652173921</v>
      </c>
      <c r="P74" s="38">
        <f t="shared" si="21"/>
        <v>83.705583756345163</v>
      </c>
      <c r="Q74" s="38">
        <f t="shared" si="22"/>
        <v>86.294416243654823</v>
      </c>
      <c r="R74" s="38">
        <f t="shared" si="23"/>
        <v>92.391304347826079</v>
      </c>
      <c r="S74" s="39">
        <f t="shared" si="24"/>
        <v>-8.6857205914809015</v>
      </c>
      <c r="T74" s="39">
        <f t="shared" si="25"/>
        <v>-8.6857205914809157</v>
      </c>
      <c r="U74" t="s">
        <v>233</v>
      </c>
      <c r="V74" t="s">
        <v>461</v>
      </c>
      <c r="W74" t="s">
        <v>73</v>
      </c>
      <c r="X74" t="s">
        <v>489</v>
      </c>
      <c r="Y74" s="41"/>
    </row>
    <row r="75" spans="1:25" ht="15" x14ac:dyDescent="0.25">
      <c r="A75">
        <v>2.0499999999999998</v>
      </c>
      <c r="B75">
        <v>1.76</v>
      </c>
      <c r="C75" s="29">
        <f t="shared" si="17"/>
        <v>5.598669623059882E-2</v>
      </c>
      <c r="D75" s="30">
        <f>IF(OR($A75="",$B75=""),"",A75*'MPTO_working_2-way'!$G74)</f>
        <v>2.1647727272727275</v>
      </c>
      <c r="E75" s="32">
        <f>IF(OR($A75="",$B75=""),"",B75*'MPTO_working_2-way'!$G74)</f>
        <v>1.858536585365854</v>
      </c>
      <c r="F75" s="30">
        <f>IF(OR($A75="",$B75=""),"",'MPTO_working_2-way'!D74)</f>
        <v>2.1748040988547319</v>
      </c>
      <c r="G75" s="32">
        <f>IF(OR($A75="",$B75=""),"",'MPTO_working_2-way'!E74)</f>
        <v>1.8512057465366858</v>
      </c>
      <c r="H75" s="30">
        <f>IF(OR($A75="",$B75=""),"",'OddsRatio_working_2-way'!M74)</f>
        <v>2.1754058649540684</v>
      </c>
      <c r="I75" s="30">
        <f>IF(OR($A75="",$B75=""),"",'OddsRatio_working_2-way'!N74)</f>
        <v>1.8507699593953257</v>
      </c>
      <c r="J75" s="30">
        <f>IF('Log_working_2-way'!$D74="","",A75^('Log_working_2-way'!$D74))</f>
        <v>2.1801011305976625</v>
      </c>
      <c r="K75" s="32">
        <f>IF('Log_working_2-way'!$D74="","",B75^('Log_working_2-way'!$D74))</f>
        <v>1.8473850029200891</v>
      </c>
      <c r="L75" s="37">
        <f t="shared" si="18"/>
        <v>0.46194225721784771</v>
      </c>
      <c r="M75" s="37">
        <f t="shared" si="19"/>
        <v>0.53805774278215213</v>
      </c>
      <c r="N75" s="38">
        <v>171</v>
      </c>
      <c r="O75" s="38">
        <f t="shared" si="20"/>
        <v>87.585365853658516</v>
      </c>
      <c r="P75" s="38">
        <f t="shared" si="21"/>
        <v>73.840909090909079</v>
      </c>
      <c r="Q75" s="38">
        <f t="shared" si="22"/>
        <v>97.159090909090921</v>
      </c>
      <c r="R75" s="38">
        <f t="shared" si="23"/>
        <v>83.41463414634147</v>
      </c>
      <c r="S75" s="39">
        <f t="shared" si="24"/>
        <v>-9.5737250554324049</v>
      </c>
      <c r="T75" s="39">
        <f t="shared" si="25"/>
        <v>-9.5737250554323907</v>
      </c>
      <c r="U75" t="s">
        <v>450</v>
      </c>
      <c r="V75" t="s">
        <v>232</v>
      </c>
      <c r="W75" t="s">
        <v>73</v>
      </c>
      <c r="X75" t="s">
        <v>489</v>
      </c>
      <c r="Y75" s="41"/>
    </row>
    <row r="76" spans="1:25" ht="15" x14ac:dyDescent="0.25">
      <c r="A76">
        <v>1.84</v>
      </c>
      <c r="B76">
        <v>1.97</v>
      </c>
      <c r="C76" s="29">
        <f t="shared" si="17"/>
        <v>5.1092474067534699E-2</v>
      </c>
      <c r="D76" s="30">
        <f>IF(OR($A76="",$B76=""),"",A76*'MPTO_working_2-way'!$G75)</f>
        <v>1.9340101522842639</v>
      </c>
      <c r="E76" s="32">
        <f>IF(OR($A76="",$B76=""),"",B76*'MPTO_working_2-way'!$G75)</f>
        <v>2.0706521739130435</v>
      </c>
      <c r="F76" s="30">
        <f>IF(OR($A76="",$B76=""),"",'MPTO_working_2-way'!D75)</f>
        <v>1.9307552998828166</v>
      </c>
      <c r="G76" s="32">
        <f>IF(OR($A76="",$B76=""),"",'MPTO_working_2-way'!E75)</f>
        <v>2.0743962458509784</v>
      </c>
      <c r="H76" s="30">
        <f>IF(OR($A76="",$B76=""),"",'OddsRatio_working_2-way'!M75)</f>
        <v>1.9305801316615878</v>
      </c>
      <c r="I76" s="30">
        <f>IF(OR($A76="",$B76=""),"",'OddsRatio_working_2-way'!N75)</f>
        <v>2.0745984853711197</v>
      </c>
      <c r="J76" s="30">
        <f>IF('Log_working_2-way'!$D75="","",A76^('Log_working_2-way'!$D75))</f>
        <v>1.9290794375280103</v>
      </c>
      <c r="K76" s="32">
        <f>IF('Log_working_2-way'!$D75="","",B76^('Log_working_2-way'!$D75))</f>
        <v>2.0763342289218598</v>
      </c>
      <c r="L76" s="37">
        <f t="shared" si="18"/>
        <v>0.51706036745406825</v>
      </c>
      <c r="M76" s="37">
        <f t="shared" si="19"/>
        <v>0.48293963254593175</v>
      </c>
      <c r="N76" s="38">
        <v>172</v>
      </c>
      <c r="O76" s="38">
        <f t="shared" si="20"/>
        <v>78.521739130434781</v>
      </c>
      <c r="P76" s="38">
        <f t="shared" si="21"/>
        <v>84.690355329949227</v>
      </c>
      <c r="Q76" s="38">
        <f t="shared" si="22"/>
        <v>87.309644670050758</v>
      </c>
      <c r="R76" s="38">
        <f t="shared" si="23"/>
        <v>93.478260869565219</v>
      </c>
      <c r="S76" s="39">
        <f t="shared" si="24"/>
        <v>-8.7879055396159771</v>
      </c>
      <c r="T76" s="39">
        <f t="shared" si="25"/>
        <v>-8.7879055396159913</v>
      </c>
      <c r="U76" t="s">
        <v>482</v>
      </c>
      <c r="V76" t="s">
        <v>148</v>
      </c>
      <c r="W76" t="s">
        <v>73</v>
      </c>
      <c r="X76" t="s">
        <v>489</v>
      </c>
      <c r="Y76" s="41"/>
    </row>
    <row r="77" spans="1:25" ht="15" x14ac:dyDescent="0.25">
      <c r="A77">
        <v>1.81</v>
      </c>
      <c r="B77">
        <v>2.0099999999999998</v>
      </c>
      <c r="C77" s="29">
        <f t="shared" si="17"/>
        <v>4.999862565624924E-2</v>
      </c>
      <c r="D77" s="30">
        <f>IF(OR($A77="",$B77=""),"",A77*'MPTO_working_2-way'!$G76)</f>
        <v>1.9004975124378112</v>
      </c>
      <c r="E77" s="32">
        <f>IF(OR($A77="",$B77=""),"",B77*'MPTO_working_2-way'!$G76)</f>
        <v>2.1104972375690609</v>
      </c>
      <c r="F77" s="30">
        <f>IF(OR($A77="",$B77=""),"",'MPTO_working_2-way'!D76)</f>
        <v>1.8957817670201405</v>
      </c>
      <c r="G77" s="32">
        <f>IF(OR($A77="",$B77=""),"",'MPTO_working_2-way'!E76)</f>
        <v>2.1163433291643639</v>
      </c>
      <c r="H77" s="30">
        <f>IF(OR($A77="",$B77=""),"",'OddsRatio_working_2-way'!M76)</f>
        <v>1.89553347118899</v>
      </c>
      <c r="I77" s="30">
        <f>IF(OR($A77="",$B77=""),"",'OddsRatio_working_2-way'!N76)</f>
        <v>2.1166528467912094</v>
      </c>
      <c r="J77" s="30">
        <f>IF('Log_working_2-way'!$D76="","",A77^('Log_working_2-way'!$D76))</f>
        <v>1.893363416452811</v>
      </c>
      <c r="K77" s="32">
        <f>IF('Log_working_2-way'!$D76="","",B77^('Log_working_2-way'!$D76))</f>
        <v>2.1193652902976643</v>
      </c>
      <c r="L77" s="37">
        <f t="shared" si="18"/>
        <v>0.52617801047120416</v>
      </c>
      <c r="M77" s="37">
        <f t="shared" si="19"/>
        <v>0.47382198952879578</v>
      </c>
      <c r="N77" s="38">
        <v>173</v>
      </c>
      <c r="O77" s="38">
        <f t="shared" si="20"/>
        <v>77.41988950276243</v>
      </c>
      <c r="P77" s="38">
        <f t="shared" si="21"/>
        <v>86.930348258706459</v>
      </c>
      <c r="Q77" s="38">
        <f t="shared" si="22"/>
        <v>86.069651741293541</v>
      </c>
      <c r="R77" s="38">
        <f t="shared" si="23"/>
        <v>95.58011049723757</v>
      </c>
      <c r="S77" s="39">
        <f t="shared" si="24"/>
        <v>-8.6497622385311104</v>
      </c>
      <c r="T77" s="39">
        <f t="shared" si="25"/>
        <v>-8.6497622385311104</v>
      </c>
      <c r="U77" t="s">
        <v>483</v>
      </c>
      <c r="V77" t="s">
        <v>115</v>
      </c>
      <c r="W77" t="s">
        <v>73</v>
      </c>
      <c r="X77" t="s">
        <v>489</v>
      </c>
      <c r="Y77" s="41"/>
    </row>
    <row r="78" spans="1:25" ht="15" x14ac:dyDescent="0.25">
      <c r="A78">
        <v>1.79</v>
      </c>
      <c r="B78">
        <v>2.0099999999999998</v>
      </c>
      <c r="C78" s="29">
        <f t="shared" si="17"/>
        <v>5.6171655688040278E-2</v>
      </c>
      <c r="D78" s="30">
        <f>IF(OR($A78="",$B78=""),"",A78*'MPTO_working_2-way'!$G77)</f>
        <v>1.8905472636815921</v>
      </c>
      <c r="E78" s="32">
        <f>IF(OR($A78="",$B78=""),"",B78*'MPTO_working_2-way'!$G77)</f>
        <v>2.1229050279329607</v>
      </c>
      <c r="F78" s="30">
        <f>IF(OR($A78="",$B78=""),"",'MPTO_working_2-way'!D77)</f>
        <v>1.8847533984651248</v>
      </c>
      <c r="G78" s="32">
        <f>IF(OR($A78="",$B78=""),"",'MPTO_working_2-way'!E77)</f>
        <v>2.1302584445957544</v>
      </c>
      <c r="H78" s="30">
        <f>IF(OR($A78="",$B78=""),"",'OddsRatio_working_2-way'!M77)</f>
        <v>1.884408399904582</v>
      </c>
      <c r="I78" s="30">
        <f>IF(OR($A78="",$B78=""),"",'OddsRatio_working_2-way'!N77)</f>
        <v>2.1306993467134521</v>
      </c>
      <c r="J78" s="30">
        <f>IF('Log_working_2-way'!$D77="","",A78^('Log_working_2-way'!$D77))</f>
        <v>1.8817300657088789</v>
      </c>
      <c r="K78" s="32">
        <f>IF('Log_working_2-way'!$D77="","",B78^('Log_working_2-way'!$D77))</f>
        <v>2.1341339474384169</v>
      </c>
      <c r="L78" s="37">
        <f t="shared" si="18"/>
        <v>0.52894736842105261</v>
      </c>
      <c r="M78" s="37">
        <f t="shared" si="19"/>
        <v>0.47105263157894744</v>
      </c>
      <c r="N78" s="38">
        <v>174</v>
      </c>
      <c r="O78" s="38">
        <f t="shared" si="20"/>
        <v>76.793296089385464</v>
      </c>
      <c r="P78" s="38">
        <f t="shared" si="21"/>
        <v>87.432835820895505</v>
      </c>
      <c r="Q78" s="38">
        <f t="shared" si="22"/>
        <v>86.567164179104495</v>
      </c>
      <c r="R78" s="38">
        <f t="shared" si="23"/>
        <v>97.206703910614522</v>
      </c>
      <c r="S78" s="39">
        <f t="shared" si="24"/>
        <v>-9.7738680897190306</v>
      </c>
      <c r="T78" s="39">
        <f t="shared" si="25"/>
        <v>-9.7738680897190164</v>
      </c>
      <c r="U78" t="s">
        <v>147</v>
      </c>
      <c r="V78" t="s">
        <v>453</v>
      </c>
      <c r="W78" t="s">
        <v>73</v>
      </c>
      <c r="X78" t="s">
        <v>489</v>
      </c>
      <c r="Y78" s="41"/>
    </row>
    <row r="79" spans="1:25" ht="15" x14ac:dyDescent="0.25">
      <c r="A79">
        <v>2.09</v>
      </c>
      <c r="B79">
        <v>1.74</v>
      </c>
      <c r="C79" s="29">
        <f t="shared" si="17"/>
        <v>5.3181543199692038E-2</v>
      </c>
      <c r="D79" s="30">
        <f>IF(OR($A79="",$B79=""),"",A79*'MPTO_working_2-way'!$G78)</f>
        <v>2.201149425287356</v>
      </c>
      <c r="E79" s="32">
        <f>IF(OR($A79="",$B79=""),"",B79*'MPTO_working_2-way'!$G78)</f>
        <v>1.8325358851674642</v>
      </c>
      <c r="F79" s="30">
        <f>IF(OR($A79="",$B79=""),"",'MPTO_working_2-way'!D78)</f>
        <v>2.2129860646260573</v>
      </c>
      <c r="G79" s="32">
        <f>IF(OR($A79="",$B79=""),"",'MPTO_working_2-way'!E78)</f>
        <v>1.8244117794611951</v>
      </c>
      <c r="H79" s="30">
        <f>IF(OR($A79="",$B79=""),"",'OddsRatio_working_2-way'!M78)</f>
        <v>2.213660979422579</v>
      </c>
      <c r="I79" s="30">
        <f>IF(OR($A79="",$B79=""),"",'OddsRatio_working_2-way'!N78)</f>
        <v>1.823953325479549</v>
      </c>
      <c r="J79" s="30">
        <f>IF('Log_working_2-way'!$D78="","",A79^('Log_working_2-way'!$D78))</f>
        <v>2.2191962887551955</v>
      </c>
      <c r="K79" s="32">
        <f>IF('Log_working_2-way'!$D78="","",B79^('Log_working_2-way'!$D78))</f>
        <v>1.8202124704786022</v>
      </c>
      <c r="L79" s="37">
        <f t="shared" si="18"/>
        <v>0.45430809399477812</v>
      </c>
      <c r="M79" s="37">
        <f t="shared" si="19"/>
        <v>0.54569190600522188</v>
      </c>
      <c r="N79" s="38">
        <v>175</v>
      </c>
      <c r="O79" s="38">
        <f t="shared" si="20"/>
        <v>91.267942583732065</v>
      </c>
      <c r="P79" s="38">
        <f t="shared" si="21"/>
        <v>74.425287356321832</v>
      </c>
      <c r="Q79" s="38">
        <f t="shared" si="22"/>
        <v>100.57471264367815</v>
      </c>
      <c r="R79" s="38">
        <f t="shared" si="23"/>
        <v>83.732057416267949</v>
      </c>
      <c r="S79" s="39">
        <f t="shared" si="24"/>
        <v>-9.3067700599460892</v>
      </c>
      <c r="T79" s="39">
        <f t="shared" si="25"/>
        <v>-9.3067700599461176</v>
      </c>
      <c r="U79" t="s">
        <v>84</v>
      </c>
      <c r="V79" t="s">
        <v>459</v>
      </c>
      <c r="W79" t="s">
        <v>73</v>
      </c>
      <c r="X79" t="s">
        <v>489</v>
      </c>
      <c r="Y79" s="41"/>
    </row>
    <row r="80" spans="1:25" ht="15" x14ac:dyDescent="0.25">
      <c r="A80">
        <v>1.57</v>
      </c>
      <c r="B80">
        <v>2.37</v>
      </c>
      <c r="C80" s="29">
        <f t="shared" si="17"/>
        <v>5.8883603429277898E-2</v>
      </c>
      <c r="D80" s="30">
        <f>IF(OR($A80="",$B80=""),"",A80*'MPTO_working_2-way'!$G79)</f>
        <v>1.6624472573839664</v>
      </c>
      <c r="E80" s="32">
        <f>IF(OR($A80="",$B80=""),"",B80*'MPTO_working_2-way'!$G79)</f>
        <v>2.5095541401273889</v>
      </c>
      <c r="F80" s="30">
        <f>IF(OR($A80="",$B80=""),"",'MPTO_working_2-way'!D79)</f>
        <v>1.6460881682850761</v>
      </c>
      <c r="G80" s="32">
        <f>IF(OR($A80="",$B80=""),"",'MPTO_working_2-way'!E79)</f>
        <v>2.5477763702968264</v>
      </c>
      <c r="H80" s="30">
        <f>IF(OR($A80="",$B80=""),"",'OddsRatio_working_2-way'!M79)</f>
        <v>1.6450258864267262</v>
      </c>
      <c r="I80" s="30">
        <f>IF(OR($A80="",$B80=""),"",'OddsRatio_working_2-way'!N79)</f>
        <v>2.5503253761484475</v>
      </c>
      <c r="J80" s="30">
        <f>IF('Log_working_2-way'!$D79="","",A80^('Log_working_2-way'!$D79))</f>
        <v>1.6374790800626331</v>
      </c>
      <c r="K80" s="32">
        <f>IF('Log_working_2-way'!$D79="","",B80^('Log_working_2-way'!$D79))</f>
        <v>2.5686789280908098</v>
      </c>
      <c r="L80" s="37">
        <f t="shared" si="18"/>
        <v>0.60152284263959388</v>
      </c>
      <c r="M80" s="37">
        <f t="shared" si="19"/>
        <v>0.39847715736040606</v>
      </c>
      <c r="N80" s="38">
        <v>176</v>
      </c>
      <c r="O80" s="38">
        <f t="shared" si="20"/>
        <v>63.898089171974512</v>
      </c>
      <c r="P80" s="38">
        <f t="shared" si="21"/>
        <v>101.73839662447257</v>
      </c>
      <c r="Q80" s="38">
        <f t="shared" si="22"/>
        <v>74.261603375527415</v>
      </c>
      <c r="R80" s="38">
        <f t="shared" si="23"/>
        <v>112.10191082802547</v>
      </c>
      <c r="S80" s="39">
        <f t="shared" si="24"/>
        <v>-10.363514203552903</v>
      </c>
      <c r="T80" s="39">
        <f t="shared" si="25"/>
        <v>-10.363514203552896</v>
      </c>
      <c r="U80" t="s">
        <v>451</v>
      </c>
      <c r="V80" t="s">
        <v>234</v>
      </c>
      <c r="W80" t="s">
        <v>73</v>
      </c>
      <c r="X80" t="s">
        <v>489</v>
      </c>
      <c r="Y80" s="41"/>
    </row>
    <row r="81" spans="1:25" ht="15" x14ac:dyDescent="0.25">
      <c r="A81">
        <v>1.86</v>
      </c>
      <c r="B81">
        <v>1.94</v>
      </c>
      <c r="C81" s="29">
        <f t="shared" si="17"/>
        <v>5.3098326127923645E-2</v>
      </c>
      <c r="D81" s="30">
        <f>IF(OR($A81="",$B81=""),"",A81*'MPTO_working_2-way'!$G80)</f>
        <v>1.9587628865979381</v>
      </c>
      <c r="E81" s="32">
        <f>IF(OR($A81="",$B81=""),"",B81*'MPTO_working_2-way'!$G80)</f>
        <v>2.043010752688172</v>
      </c>
      <c r="F81" s="30">
        <f>IF(OR($A81="",$B81=""),"",'MPTO_working_2-way'!D80)</f>
        <v>1.9566207569677909</v>
      </c>
      <c r="G81" s="32">
        <f>IF(OR($A81="",$B81=""),"",'MPTO_working_2-way'!E80)</f>
        <v>2.0453463326153494</v>
      </c>
      <c r="H81" s="30">
        <f>IF(OR($A81="",$B81=""),"",'OddsRatio_working_2-way'!M80)</f>
        <v>1.9565007145952771</v>
      </c>
      <c r="I81" s="30">
        <f>IF(OR($A81="",$B81=""),"",'OddsRatio_working_2-way'!N80)</f>
        <v>2.0454775252553028</v>
      </c>
      <c r="J81" s="30">
        <f>IF('Log_working_2-way'!$D80="","",A81^('Log_working_2-way'!$D80))</f>
        <v>1.9555105302101192</v>
      </c>
      <c r="K81" s="32">
        <f>IF('Log_working_2-way'!$D80="","",B81^('Log_working_2-way'!$D80))</f>
        <v>2.0465609413834396</v>
      </c>
      <c r="L81" s="37">
        <f t="shared" si="18"/>
        <v>0.51052631578947372</v>
      </c>
      <c r="M81" s="37">
        <f t="shared" si="19"/>
        <v>0.48947368421052634</v>
      </c>
      <c r="N81" s="38">
        <v>177</v>
      </c>
      <c r="O81" s="38">
        <f t="shared" si="20"/>
        <v>81.838709677419359</v>
      </c>
      <c r="P81" s="38">
        <f t="shared" si="21"/>
        <v>85.762886597938149</v>
      </c>
      <c r="Q81" s="38">
        <f t="shared" si="22"/>
        <v>91.237113402061865</v>
      </c>
      <c r="R81" s="38">
        <f t="shared" si="23"/>
        <v>95.161290322580641</v>
      </c>
      <c r="S81" s="39">
        <f t="shared" si="24"/>
        <v>-9.3984037246425061</v>
      </c>
      <c r="T81" s="39">
        <f t="shared" si="25"/>
        <v>-9.3984037246424919</v>
      </c>
      <c r="U81" t="s">
        <v>167</v>
      </c>
      <c r="V81" t="s">
        <v>231</v>
      </c>
      <c r="W81" t="s">
        <v>73</v>
      </c>
      <c r="X81" t="s">
        <v>489</v>
      </c>
      <c r="Y81" s="41"/>
    </row>
    <row r="82" spans="1:25" ht="15" x14ac:dyDescent="0.25">
      <c r="A82">
        <v>1.72</v>
      </c>
      <c r="B82">
        <v>2.1</v>
      </c>
      <c r="C82" s="29">
        <f t="shared" si="17"/>
        <v>5.75858250276855E-2</v>
      </c>
      <c r="D82" s="30">
        <f>IF(OR($A82="",$B82=""),"",A82*'MPTO_working_2-way'!$G81)</f>
        <v>1.819047619047619</v>
      </c>
      <c r="E82" s="32">
        <f>IF(OR($A82="",$B82=""),"",B82*'MPTO_working_2-way'!$G81)</f>
        <v>2.2209302325581395</v>
      </c>
      <c r="F82" s="30">
        <f>IF(OR($A82="",$B82=""),"",'MPTO_working_2-way'!D81)</f>
        <v>1.8096192384769538</v>
      </c>
      <c r="G82" s="32">
        <f>IF(OR($A82="",$B82=""),"",'MPTO_working_2-way'!E81)</f>
        <v>2.2351485148514851</v>
      </c>
      <c r="H82" s="30">
        <f>IF(OR($A82="",$B82=""),"",'OddsRatio_working_2-way'!M81)</f>
        <v>1.8090398349558905</v>
      </c>
      <c r="I82" s="30">
        <f>IF(OR($A82="",$B82=""),"",'OddsRatio_working_2-way'!N81)</f>
        <v>2.2360330811826108</v>
      </c>
      <c r="J82" s="30">
        <f>IF('Log_working_2-way'!$D81="","",A82^('Log_working_2-way'!$D81))</f>
        <v>1.8046858672870141</v>
      </c>
      <c r="K82" s="32">
        <f>IF('Log_working_2-way'!$D81="","",B82^('Log_working_2-way'!$D81))</f>
        <v>2.2427209680817906</v>
      </c>
      <c r="L82" s="37">
        <f t="shared" si="18"/>
        <v>0.54973821989528793</v>
      </c>
      <c r="M82" s="37">
        <f t="shared" si="19"/>
        <v>0.45026178010471207</v>
      </c>
      <c r="N82" s="38">
        <v>178</v>
      </c>
      <c r="O82" s="38">
        <f t="shared" si="20"/>
        <v>74.511627906976727</v>
      </c>
      <c r="P82" s="38">
        <f t="shared" si="21"/>
        <v>93.238095238095241</v>
      </c>
      <c r="Q82" s="38">
        <f t="shared" si="22"/>
        <v>84.761904761904759</v>
      </c>
      <c r="R82" s="38">
        <f t="shared" si="23"/>
        <v>103.48837209302326</v>
      </c>
      <c r="S82" s="39">
        <f t="shared" si="24"/>
        <v>-10.250276854928032</v>
      </c>
      <c r="T82" s="39">
        <f t="shared" si="25"/>
        <v>-10.250276854928018</v>
      </c>
      <c r="U82" t="s">
        <v>235</v>
      </c>
      <c r="V82" t="s">
        <v>452</v>
      </c>
      <c r="W82" t="s">
        <v>73</v>
      </c>
      <c r="X82" t="s">
        <v>489</v>
      </c>
      <c r="Y82" s="41"/>
    </row>
    <row r="83" spans="1:25" ht="15" x14ac:dyDescent="0.25">
      <c r="A83">
        <v>1.82</v>
      </c>
      <c r="B83">
        <v>1.99</v>
      </c>
      <c r="C83" s="29">
        <f t="shared" si="17"/>
        <v>5.1963112264619582E-2</v>
      </c>
      <c r="D83" s="30">
        <f>IF(OR($A83="",$B83=""),"",A83*'MPTO_working_2-way'!$G82)</f>
        <v>1.9145728643216078</v>
      </c>
      <c r="E83" s="32">
        <f>IF(OR($A83="",$B83=""),"",B83*'MPTO_working_2-way'!$G82)</f>
        <v>2.0934065934065931</v>
      </c>
      <c r="F83" s="30">
        <f>IF(OR($A83="",$B83=""),"",'MPTO_working_2-way'!D82)</f>
        <v>1.9103328234611527</v>
      </c>
      <c r="G83" s="32">
        <f>IF(OR($A83="",$B83=""),"",'MPTO_working_2-way'!E82)</f>
        <v>2.0984993336809774</v>
      </c>
      <c r="H83" s="30">
        <f>IF(OR($A83="",$B83=""),"",'OddsRatio_working_2-way'!M82)</f>
        <v>1.9101004495564369</v>
      </c>
      <c r="I83" s="30">
        <f>IF(OR($A83="",$B83=""),"",'OddsRatio_working_2-way'!N82)</f>
        <v>2.0987798110498446</v>
      </c>
      <c r="J83" s="30">
        <f>IF('Log_working_2-way'!$D82="","",A83^('Log_working_2-way'!$D82))</f>
        <v>1.9081454005129785</v>
      </c>
      <c r="K83" s="32">
        <f>IF('Log_working_2-way'!$D82="","",B83^('Log_working_2-way'!$D82))</f>
        <v>2.1011452565126953</v>
      </c>
      <c r="L83" s="37">
        <f t="shared" si="18"/>
        <v>0.52230971128608927</v>
      </c>
      <c r="M83" s="37">
        <f t="shared" si="19"/>
        <v>0.47769028871391084</v>
      </c>
      <c r="N83" s="38">
        <v>179</v>
      </c>
      <c r="O83" s="38">
        <f t="shared" si="20"/>
        <v>80.64835164835165</v>
      </c>
      <c r="P83" s="38">
        <f t="shared" si="21"/>
        <v>89.050251256281385</v>
      </c>
      <c r="Q83" s="38">
        <f t="shared" si="22"/>
        <v>89.949748743718587</v>
      </c>
      <c r="R83" s="38">
        <f t="shared" si="23"/>
        <v>98.351648351648336</v>
      </c>
      <c r="S83" s="39">
        <f t="shared" si="24"/>
        <v>-9.3013970953669372</v>
      </c>
      <c r="T83" s="39">
        <f t="shared" si="25"/>
        <v>-9.3013970953669514</v>
      </c>
      <c r="U83" t="s">
        <v>460</v>
      </c>
      <c r="V83" t="s">
        <v>481</v>
      </c>
      <c r="W83" t="s">
        <v>73</v>
      </c>
      <c r="X83" t="s">
        <v>489</v>
      </c>
      <c r="Y83" s="41"/>
    </row>
    <row r="84" spans="1:25" ht="15" x14ac:dyDescent="0.25">
      <c r="A84">
        <v>2.0099999999999998</v>
      </c>
      <c r="B84">
        <v>1.8</v>
      </c>
      <c r="C84" s="29">
        <f t="shared" si="17"/>
        <v>5.3067993366501032E-2</v>
      </c>
      <c r="D84" s="30">
        <f>IF(OR($A84="",$B84=""),"",A84*'MPTO_working_2-way'!$G83)</f>
        <v>2.1166666666666667</v>
      </c>
      <c r="E84" s="32">
        <f>IF(OR($A84="",$B84=""),"",B84*'MPTO_working_2-way'!$G83)</f>
        <v>1.8955223880597019</v>
      </c>
      <c r="F84" s="30">
        <f>IF(OR($A84="",$B84=""),"",'MPTO_working_2-way'!D83)</f>
        <v>2.1232394366197185</v>
      </c>
      <c r="G84" s="32">
        <f>IF(OR($A84="",$B84=""),"",'MPTO_working_2-way'!E83)</f>
        <v>1.8902821316614424</v>
      </c>
      <c r="H84" s="30">
        <f>IF(OR($A84="",$B84=""),"",'OddsRatio_working_2-way'!M83)</f>
        <v>2.1236102527122118</v>
      </c>
      <c r="I84" s="30">
        <f>IF(OR($A84="",$B84=""),"",'OddsRatio_working_2-way'!N83)</f>
        <v>1.88998831897997</v>
      </c>
      <c r="J84" s="30">
        <f>IF('Log_working_2-way'!$D83="","",A84^('Log_working_2-way'!$D83))</f>
        <v>2.1266698940329505</v>
      </c>
      <c r="K84" s="32">
        <f>IF('Log_working_2-way'!$D83="","",B84^('Log_working_2-way'!$D83))</f>
        <v>1.8875714220239754</v>
      </c>
      <c r="L84" s="37">
        <f t="shared" si="18"/>
        <v>0.47244094488188976</v>
      </c>
      <c r="M84" s="37">
        <f t="shared" si="19"/>
        <v>0.52755905511811019</v>
      </c>
      <c r="N84" s="38">
        <v>180</v>
      </c>
      <c r="O84" s="38">
        <f t="shared" si="20"/>
        <v>90.447761194029837</v>
      </c>
      <c r="P84" s="38">
        <f t="shared" si="21"/>
        <v>80</v>
      </c>
      <c r="Q84" s="38">
        <f t="shared" si="22"/>
        <v>100</v>
      </c>
      <c r="R84" s="38">
        <f t="shared" si="23"/>
        <v>89.552238805970163</v>
      </c>
      <c r="S84" s="39">
        <f t="shared" si="24"/>
        <v>-9.5522388059701626</v>
      </c>
      <c r="T84" s="39">
        <f t="shared" si="25"/>
        <v>-9.5522388059701626</v>
      </c>
      <c r="U84" t="s">
        <v>146</v>
      </c>
      <c r="V84" t="s">
        <v>92</v>
      </c>
      <c r="W84" t="s">
        <v>73</v>
      </c>
      <c r="X84" t="s">
        <v>489</v>
      </c>
      <c r="Y84" s="41"/>
    </row>
    <row r="85" spans="1:25" ht="15" x14ac:dyDescent="0.25">
      <c r="A85">
        <v>2.02</v>
      </c>
      <c r="B85">
        <v>1.88</v>
      </c>
      <c r="C85" s="29">
        <f t="shared" si="17"/>
        <v>2.6964398567516312E-2</v>
      </c>
      <c r="D85" s="30">
        <f>IF(OR($A85="",$B85=""),"",A85*'MPTO_working_2-way'!$G84)</f>
        <v>2.0744680851063828</v>
      </c>
      <c r="E85" s="32">
        <f>IF(OR($A85="",$B85=""),"",B85*'MPTO_working_2-way'!$G84)</f>
        <v>1.9306930693069306</v>
      </c>
      <c r="F85" s="30">
        <f>IF(OR($A85="",$B85=""),"",'MPTO_working_2-way'!D84)</f>
        <v>2.0765529308836395</v>
      </c>
      <c r="G85" s="32">
        <f>IF(OR($A85="",$B85=""),"",'MPTO_working_2-way'!E84)</f>
        <v>1.9288906948394962</v>
      </c>
      <c r="H85" s="30">
        <f>IF(OR($A85="",$B85=""),"",'OddsRatio_working_2-way'!M84)</f>
        <v>2.0766108438479098</v>
      </c>
      <c r="I85" s="30">
        <f>IF(OR($A85="",$B85=""),"",'OddsRatio_working_2-way'!N84)</f>
        <v>1.9288407280256479</v>
      </c>
      <c r="J85" s="30">
        <f>IF('Log_working_2-way'!$D84="","",A85^('Log_working_2-way'!$D84))</f>
        <v>2.0775563029751076</v>
      </c>
      <c r="K85" s="32">
        <f>IF('Log_working_2-way'!$D84="","",B85^('Log_working_2-way'!$D84))</f>
        <v>1.9280257534933587</v>
      </c>
      <c r="L85" s="37">
        <f t="shared" si="18"/>
        <v>0.48205128205128212</v>
      </c>
      <c r="M85" s="37">
        <f t="shared" si="19"/>
        <v>0.517948717948718</v>
      </c>
      <c r="N85" s="38">
        <v>181</v>
      </c>
      <c r="O85" s="38">
        <f t="shared" si="20"/>
        <v>91.396039603960403</v>
      </c>
      <c r="P85" s="38">
        <f t="shared" si="21"/>
        <v>84.723404255319139</v>
      </c>
      <c r="Q85" s="38">
        <f t="shared" si="22"/>
        <v>96.276595744680847</v>
      </c>
      <c r="R85" s="38">
        <f t="shared" si="23"/>
        <v>89.603960396039597</v>
      </c>
      <c r="S85" s="39">
        <f t="shared" si="24"/>
        <v>-4.8805561407204436</v>
      </c>
      <c r="T85" s="39">
        <f t="shared" si="25"/>
        <v>-4.8805561407204578</v>
      </c>
      <c r="U85" t="s">
        <v>347</v>
      </c>
      <c r="V85" t="s">
        <v>239</v>
      </c>
      <c r="W85" t="s">
        <v>440</v>
      </c>
      <c r="X85" t="s">
        <v>489</v>
      </c>
      <c r="Y85" s="41"/>
    </row>
    <row r="86" spans="1:25" ht="15" x14ac:dyDescent="0.25">
      <c r="A86">
        <v>1.36</v>
      </c>
      <c r="B86">
        <v>3.27</v>
      </c>
      <c r="C86" s="29">
        <f t="shared" si="17"/>
        <v>4.1104515200575564E-2</v>
      </c>
      <c r="D86" s="30">
        <f>IF(OR($A86="",$B86=""),"",A86*'MPTO_working_2-way'!$G85)</f>
        <v>1.415902140672783</v>
      </c>
      <c r="E86" s="32">
        <f>IF(OR($A86="",$B86=""),"",B86*'MPTO_working_2-way'!$G85)</f>
        <v>3.4044117647058822</v>
      </c>
      <c r="F86" s="30">
        <f>IF(OR($A86="",$B86=""),"",'MPTO_working_2-way'!D85)</f>
        <v>1.3991065248851697</v>
      </c>
      <c r="G86" s="32">
        <f>IF(OR($A86="",$B86=""),"",'MPTO_working_2-way'!E85)</f>
        <v>3.5055967207945762</v>
      </c>
      <c r="H86" s="30">
        <f>IF(OR($A86="",$B86=""),"",'OddsRatio_working_2-way'!M85)</f>
        <v>1.3982339869599831</v>
      </c>
      <c r="I86" s="30">
        <f>IF(OR($A86="",$B86=""),"",'OddsRatio_working_2-way'!N85)</f>
        <v>3.5110865288865609</v>
      </c>
      <c r="J86" s="30">
        <f>IF('Log_working_2-way'!$D85="","",A86^('Log_working_2-way'!$D85))</f>
        <v>1.3904441783282842</v>
      </c>
      <c r="K86" s="32">
        <f>IF('Log_working_2-way'!$D85="","",B86^('Log_working_2-way'!$D85))</f>
        <v>3.5611855817069182</v>
      </c>
      <c r="L86" s="37">
        <f t="shared" si="18"/>
        <v>0.70626349892008633</v>
      </c>
      <c r="M86" s="37">
        <f t="shared" si="19"/>
        <v>0.29373650107991361</v>
      </c>
      <c r="N86" s="38">
        <v>182</v>
      </c>
      <c r="O86" s="38">
        <f t="shared" si="20"/>
        <v>48.176470588235297</v>
      </c>
      <c r="P86" s="38">
        <f t="shared" si="21"/>
        <v>126.34250764525993</v>
      </c>
      <c r="Q86" s="38">
        <f t="shared" si="22"/>
        <v>55.657492354740057</v>
      </c>
      <c r="R86" s="38">
        <f t="shared" si="23"/>
        <v>133.8235294117647</v>
      </c>
      <c r="S86" s="39">
        <f t="shared" si="24"/>
        <v>-7.4810217665047603</v>
      </c>
      <c r="T86" s="39">
        <f t="shared" si="25"/>
        <v>-7.4810217665047674</v>
      </c>
      <c r="U86" t="s">
        <v>192</v>
      </c>
      <c r="V86" t="s">
        <v>351</v>
      </c>
      <c r="W86" t="s">
        <v>440</v>
      </c>
      <c r="X86" t="s">
        <v>489</v>
      </c>
      <c r="Y86" s="41"/>
    </row>
    <row r="87" spans="1:25" ht="15" x14ac:dyDescent="0.25">
      <c r="A87">
        <v>2.68</v>
      </c>
      <c r="B87">
        <v>1.48</v>
      </c>
      <c r="C87" s="29">
        <f t="shared" si="17"/>
        <v>4.881000403388458E-2</v>
      </c>
      <c r="D87" s="30">
        <f>IF(OR($A87="",$B87=""),"",A87*'MPTO_working_2-way'!$G86)</f>
        <v>2.810810810810811</v>
      </c>
      <c r="E87" s="32">
        <f>IF(OR($A87="",$B87=""),"",B87*'MPTO_working_2-way'!$G86)</f>
        <v>1.5522388059701491</v>
      </c>
      <c r="F87" s="30">
        <f>IF(OR($A87="",$B87=""),"",'MPTO_working_2-way'!D86)</f>
        <v>2.8675534991324465</v>
      </c>
      <c r="G87" s="32">
        <f>IF(OR($A87="",$B87=""),"",'MPTO_working_2-way'!E86)</f>
        <v>1.5354598947042426</v>
      </c>
      <c r="H87" s="30">
        <f>IF(OR($A87="",$B87=""),"",'OddsRatio_working_2-way'!M86)</f>
        <v>2.87082869338697</v>
      </c>
      <c r="I87" s="30">
        <f>IF(OR($A87="",$B87=""),"",'OddsRatio_working_2-way'!N86)</f>
        <v>1.5345224838248488</v>
      </c>
      <c r="J87" s="30">
        <f>IF('Log_working_2-way'!$D86="","",A87^('Log_working_2-way'!$D86))</f>
        <v>2.8982434874687364</v>
      </c>
      <c r="K87" s="32">
        <f>IF('Log_working_2-way'!$D86="","",B87^('Log_working_2-way'!$D86))</f>
        <v>1.5268028082793761</v>
      </c>
      <c r="L87" s="37">
        <f t="shared" si="18"/>
        <v>0.35576923076923073</v>
      </c>
      <c r="M87" s="37">
        <f t="shared" si="19"/>
        <v>0.64423076923076927</v>
      </c>
      <c r="N87" s="38">
        <v>183</v>
      </c>
      <c r="O87" s="38">
        <f t="shared" si="20"/>
        <v>114.71641791044777</v>
      </c>
      <c r="P87" s="38">
        <f t="shared" si="21"/>
        <v>59.351351351351333</v>
      </c>
      <c r="Q87" s="38">
        <f t="shared" si="22"/>
        <v>123.64864864864865</v>
      </c>
      <c r="R87" s="38">
        <f t="shared" si="23"/>
        <v>68.283582089552226</v>
      </c>
      <c r="S87" s="39">
        <f t="shared" si="24"/>
        <v>-8.9322307382008717</v>
      </c>
      <c r="T87" s="39">
        <f t="shared" si="25"/>
        <v>-8.932230738200893</v>
      </c>
      <c r="U87" t="s">
        <v>256</v>
      </c>
      <c r="V87" t="s">
        <v>255</v>
      </c>
      <c r="W87" t="s">
        <v>447</v>
      </c>
      <c r="X87" t="s">
        <v>489</v>
      </c>
      <c r="Y87" s="41"/>
    </row>
    <row r="88" spans="1:25" ht="15" x14ac:dyDescent="0.25">
      <c r="A88">
        <v>2.94</v>
      </c>
      <c r="B88">
        <v>1.4</v>
      </c>
      <c r="C88" s="29">
        <f t="shared" si="17"/>
        <v>5.4421768707483054E-2</v>
      </c>
      <c r="D88" s="30">
        <f>IF(OR($A88="",$B88=""),"",A88*'MPTO_working_2-way'!$G87)</f>
        <v>3.1</v>
      </c>
      <c r="E88" s="32">
        <f>IF(OR($A88="",$B88=""),"",B88*'MPTO_working_2-way'!$G87)</f>
        <v>1.4761904761904763</v>
      </c>
      <c r="F88" s="30">
        <f>IF(OR($A88="",$B88=""),"",'MPTO_working_2-way'!D87)</f>
        <v>3.1956521739130435</v>
      </c>
      <c r="G88" s="32">
        <f>IF(OR($A88="",$B88=""),"",'MPTO_working_2-way'!E87)</f>
        <v>1.4554455445544554</v>
      </c>
      <c r="H88" s="30">
        <f>IF(OR($A88="",$B88=""),"",'OddsRatio_working_2-way'!M87)</f>
        <v>3.2022715545545242</v>
      </c>
      <c r="I88" s="30">
        <f>IF(OR($A88="",$B88=""),"",'OddsRatio_working_2-way'!N87)</f>
        <v>1.4540766091865001</v>
      </c>
      <c r="J88" s="30">
        <f>IF('Log_working_2-way'!$D87="","",A88^('Log_working_2-way'!$D87))</f>
        <v>3.2498934050723101</v>
      </c>
      <c r="K88" s="32">
        <f>IF('Log_working_2-way'!$D87="","",B88^('Log_working_2-way'!$D87))</f>
        <v>1.4444655012222563</v>
      </c>
      <c r="L88" s="37">
        <f t="shared" si="18"/>
        <v>0.32258064516129031</v>
      </c>
      <c r="M88" s="37">
        <f t="shared" si="19"/>
        <v>0.67741935483870963</v>
      </c>
      <c r="N88" s="38">
        <v>184</v>
      </c>
      <c r="O88" s="38">
        <f t="shared" si="20"/>
        <v>121.41496598639456</v>
      </c>
      <c r="P88" s="38">
        <f t="shared" si="21"/>
        <v>52.571428571428548</v>
      </c>
      <c r="Q88" s="38">
        <f t="shared" si="22"/>
        <v>131.42857142857144</v>
      </c>
      <c r="R88" s="38">
        <f t="shared" si="23"/>
        <v>62.585034013605437</v>
      </c>
      <c r="S88" s="39">
        <f t="shared" si="24"/>
        <v>-10.013605442176882</v>
      </c>
      <c r="T88" s="39">
        <f t="shared" si="25"/>
        <v>-10.013605442176889</v>
      </c>
      <c r="U88" t="s">
        <v>242</v>
      </c>
      <c r="V88" t="s">
        <v>253</v>
      </c>
      <c r="W88" t="s">
        <v>447</v>
      </c>
      <c r="X88" t="s">
        <v>489</v>
      </c>
      <c r="Y88" s="41"/>
    </row>
    <row r="89" spans="1:25" ht="15" x14ac:dyDescent="0.25">
      <c r="A89">
        <v>2.1800000000000002</v>
      </c>
      <c r="B89">
        <v>1.7</v>
      </c>
      <c r="C89" s="29">
        <f t="shared" si="17"/>
        <v>4.6950890447922333E-2</v>
      </c>
      <c r="D89" s="30">
        <f>IF(OR($A89="",$B89=""),"",A89*'MPTO_working_2-way'!$G88)</f>
        <v>2.2823529411764709</v>
      </c>
      <c r="E89" s="32">
        <f>IF(OR($A89="",$B89=""),"",B89*'MPTO_working_2-way'!$G88)</f>
        <v>1.7798165137614679</v>
      </c>
      <c r="F89" s="30">
        <f>IF(OR($A89="",$B89=""),"",'MPTO_working_2-way'!D88)</f>
        <v>2.2975821450712961</v>
      </c>
      <c r="G89" s="32">
        <f>IF(OR($A89="",$B89=""),"",'MPTO_working_2-way'!E88)</f>
        <v>1.7706641184902054</v>
      </c>
      <c r="H89" s="30">
        <f>IF(OR($A89="",$B89=""),"",'OddsRatio_working_2-way'!M88)</f>
        <v>2.2983506020002022</v>
      </c>
      <c r="I89" s="30">
        <f>IF(OR($A89="",$B89=""),"",'OddsRatio_working_2-way'!N88)</f>
        <v>1.7702079842374079</v>
      </c>
      <c r="J89" s="30">
        <f>IF('Log_working_2-way'!$D88="","",A89^('Log_working_2-way'!$D88))</f>
        <v>2.3054560434070099</v>
      </c>
      <c r="K89" s="32">
        <f>IF('Log_working_2-way'!$D88="","",B89^('Log_working_2-way'!$D88))</f>
        <v>1.7660158341214014</v>
      </c>
      <c r="L89" s="37">
        <f t="shared" si="18"/>
        <v>0.43814432989690716</v>
      </c>
      <c r="M89" s="37">
        <f t="shared" si="19"/>
        <v>0.56185567010309279</v>
      </c>
      <c r="N89" s="38">
        <v>185</v>
      </c>
      <c r="O89" s="38">
        <f t="shared" si="20"/>
        <v>100.13761467889908</v>
      </c>
      <c r="P89" s="38">
        <f t="shared" si="21"/>
        <v>76.17647058823529</v>
      </c>
      <c r="Q89" s="38">
        <f t="shared" si="22"/>
        <v>108.82352941176471</v>
      </c>
      <c r="R89" s="38">
        <f t="shared" si="23"/>
        <v>84.862385321100916</v>
      </c>
      <c r="S89" s="39">
        <f t="shared" si="24"/>
        <v>-8.6859147328656263</v>
      </c>
      <c r="T89" s="39">
        <f t="shared" si="25"/>
        <v>-8.6859147328656263</v>
      </c>
      <c r="U89" t="s">
        <v>244</v>
      </c>
      <c r="V89" t="s">
        <v>249</v>
      </c>
      <c r="W89" t="s">
        <v>447</v>
      </c>
      <c r="X89" t="s">
        <v>489</v>
      </c>
      <c r="Y89" s="41"/>
    </row>
    <row r="90" spans="1:25" ht="15" x14ac:dyDescent="0.25">
      <c r="A90">
        <v>2.08</v>
      </c>
      <c r="B90">
        <v>1.77</v>
      </c>
      <c r="C90" s="29">
        <f t="shared" si="17"/>
        <v>4.5740982181660117E-2</v>
      </c>
      <c r="D90" s="30">
        <f>IF(OR($A90="",$B90=""),"",A90*'MPTO_working_2-way'!$G89)</f>
        <v>2.1751412429378529</v>
      </c>
      <c r="E90" s="32">
        <f>IF(OR($A90="",$B90=""),"",B90*'MPTO_working_2-way'!$G89)</f>
        <v>1.8509615384615383</v>
      </c>
      <c r="F90" s="30">
        <f>IF(OR($A90="",$B90=""),"",'MPTO_working_2-way'!D89)</f>
        <v>2.1838889547989084</v>
      </c>
      <c r="G90" s="32">
        <f>IF(OR($A90="",$B90=""),"",'MPTO_working_2-way'!E89)</f>
        <v>1.8446738150115241</v>
      </c>
      <c r="H90" s="30">
        <f>IF(OR($A90="",$B90=""),"",'OddsRatio_working_2-way'!M89)</f>
        <v>2.1843130509275839</v>
      </c>
      <c r="I90" s="30">
        <f>IF(OR($A90="",$B90=""),"",'OddsRatio_working_2-way'!N89)</f>
        <v>1.8443713418650365</v>
      </c>
      <c r="J90" s="30">
        <f>IF('Log_working_2-way'!$D89="","",A90^('Log_working_2-way'!$D89))</f>
        <v>2.1883671237775504</v>
      </c>
      <c r="K90" s="32">
        <f>IF('Log_working_2-way'!$D89="","",B90^('Log_working_2-way'!$D89))</f>
        <v>1.8414907985847828</v>
      </c>
      <c r="L90" s="37">
        <f t="shared" si="18"/>
        <v>0.45974025974025978</v>
      </c>
      <c r="M90" s="37">
        <f t="shared" si="19"/>
        <v>0.54025974025974033</v>
      </c>
      <c r="N90" s="38">
        <v>186</v>
      </c>
      <c r="O90" s="38">
        <f t="shared" si="20"/>
        <v>96.576923076923066</v>
      </c>
      <c r="P90" s="38">
        <f t="shared" si="21"/>
        <v>80.915254237288153</v>
      </c>
      <c r="Q90" s="38">
        <f t="shared" si="22"/>
        <v>105.08474576271186</v>
      </c>
      <c r="R90" s="38">
        <f t="shared" si="23"/>
        <v>89.42307692307692</v>
      </c>
      <c r="S90" s="39">
        <f t="shared" si="24"/>
        <v>-8.5078226857887955</v>
      </c>
      <c r="T90" s="39">
        <f t="shared" si="25"/>
        <v>-8.5078226857887671</v>
      </c>
      <c r="U90" t="s">
        <v>246</v>
      </c>
      <c r="V90" t="s">
        <v>257</v>
      </c>
      <c r="W90" t="s">
        <v>447</v>
      </c>
      <c r="X90" t="s">
        <v>489</v>
      </c>
      <c r="Y90" s="41"/>
    </row>
    <row r="91" spans="1:25" ht="15" x14ac:dyDescent="0.25">
      <c r="A91">
        <v>2.58</v>
      </c>
      <c r="B91">
        <v>1.52</v>
      </c>
      <c r="C91" s="29">
        <f t="shared" si="17"/>
        <v>4.5491636066911534E-2</v>
      </c>
      <c r="D91" s="30">
        <f>IF(OR($A91="",$B91=""),"",A91*'MPTO_working_2-way'!$G90)</f>
        <v>2.6973684210526319</v>
      </c>
      <c r="E91" s="32">
        <f>IF(OR($A91="",$B91=""),"",B91*'MPTO_working_2-way'!$G90)</f>
        <v>1.5891472868217056</v>
      </c>
      <c r="F91" s="30">
        <f>IF(OR($A91="",$B91=""),"",'MPTO_working_2-way'!D90)</f>
        <v>2.7408442829186472</v>
      </c>
      <c r="G91" s="32">
        <f>IF(OR($A91="",$B91=""),"",'MPTO_working_2-way'!E90)</f>
        <v>1.5744339168138752</v>
      </c>
      <c r="H91" s="30">
        <f>IF(OR($A91="",$B91=""),"",'OddsRatio_working_2-way'!M90)</f>
        <v>2.7431183374807175</v>
      </c>
      <c r="I91" s="30">
        <f>IF(OR($A91="",$B91=""),"",'OddsRatio_working_2-way'!N90)</f>
        <v>1.5736845161328941</v>
      </c>
      <c r="J91" s="30">
        <f>IF('Log_working_2-way'!$D90="","",A91^('Log_working_2-way'!$D90))</f>
        <v>2.7638654672591088</v>
      </c>
      <c r="K91" s="32">
        <f>IF('Log_working_2-way'!$D90="","",B91^('Log_working_2-way'!$D90))</f>
        <v>1.5669366618716365</v>
      </c>
      <c r="L91" s="37">
        <f t="shared" si="18"/>
        <v>0.37073170731707311</v>
      </c>
      <c r="M91" s="37">
        <f t="shared" si="19"/>
        <v>0.62926829268292672</v>
      </c>
      <c r="N91" s="38">
        <v>187</v>
      </c>
      <c r="O91" s="38">
        <f t="shared" si="20"/>
        <v>114.51937984496125</v>
      </c>
      <c r="P91" s="38">
        <f t="shared" si="21"/>
        <v>63.973684210526329</v>
      </c>
      <c r="Q91" s="38">
        <f t="shared" si="22"/>
        <v>123.0263157894737</v>
      </c>
      <c r="R91" s="38">
        <f t="shared" si="23"/>
        <v>72.48062015503875</v>
      </c>
      <c r="S91" s="39">
        <f t="shared" si="24"/>
        <v>-8.5069359445124491</v>
      </c>
      <c r="T91" s="39">
        <f t="shared" si="25"/>
        <v>-8.5069359445124206</v>
      </c>
      <c r="U91" t="s">
        <v>248</v>
      </c>
      <c r="V91" t="s">
        <v>424</v>
      </c>
      <c r="W91" t="s">
        <v>447</v>
      </c>
      <c r="X91" t="s">
        <v>489</v>
      </c>
      <c r="Y91" s="41"/>
    </row>
    <row r="92" spans="1:25" ht="15" x14ac:dyDescent="0.25">
      <c r="A92">
        <v>2.39</v>
      </c>
      <c r="B92">
        <v>1.59</v>
      </c>
      <c r="C92" s="29">
        <f t="shared" si="17"/>
        <v>4.7340859451066919E-2</v>
      </c>
      <c r="D92" s="30">
        <f>IF(OR($A92="",$B92=""),"",A92*'MPTO_working_2-way'!$G91)</f>
        <v>2.5031446540880502</v>
      </c>
      <c r="E92" s="32">
        <f>IF(OR($A92="",$B92=""),"",B92*'MPTO_working_2-way'!$G91)</f>
        <v>1.6652719665271964</v>
      </c>
      <c r="F92" s="30">
        <f>IF(OR($A92="",$B92=""),"",'MPTO_working_2-way'!D91)</f>
        <v>2.533315556148128</v>
      </c>
      <c r="G92" s="32">
        <f>IF(OR($A92="",$B92=""),"",'MPTO_working_2-way'!E91)</f>
        <v>1.6521814743157757</v>
      </c>
      <c r="H92" s="30">
        <f>IF(OR($A92="",$B92=""),"",'OddsRatio_working_2-way'!M91)</f>
        <v>2.5349046235482611</v>
      </c>
      <c r="I92" s="30">
        <f>IF(OR($A92="",$B92=""),"",'OddsRatio_working_2-way'!N91)</f>
        <v>1.6515062790600537</v>
      </c>
      <c r="J92" s="30">
        <f>IF('Log_working_2-way'!$D91="","",A92^('Log_working_2-way'!$D91))</f>
        <v>2.5491675087653465</v>
      </c>
      <c r="K92" s="32">
        <f>IF('Log_working_2-way'!$D91="","",B92^('Log_working_2-way'!$D91))</f>
        <v>1.6455079869288787</v>
      </c>
      <c r="L92" s="37">
        <f t="shared" si="18"/>
        <v>0.39949748743718594</v>
      </c>
      <c r="M92" s="37">
        <f t="shared" si="19"/>
        <v>0.60050251256281417</v>
      </c>
      <c r="N92" s="38">
        <v>188</v>
      </c>
      <c r="O92" s="38">
        <f t="shared" si="20"/>
        <v>109.33891213389123</v>
      </c>
      <c r="P92" s="38">
        <f t="shared" si="21"/>
        <v>69.761006289308185</v>
      </c>
      <c r="Q92" s="38">
        <f t="shared" si="22"/>
        <v>118.23899371069182</v>
      </c>
      <c r="R92" s="38">
        <f t="shared" si="23"/>
        <v>78.661087866108787</v>
      </c>
      <c r="S92" s="39">
        <f t="shared" si="24"/>
        <v>-8.9000815768005879</v>
      </c>
      <c r="T92" s="39">
        <f t="shared" si="25"/>
        <v>-8.9000815768006021</v>
      </c>
      <c r="U92" t="s">
        <v>252</v>
      </c>
      <c r="V92" t="s">
        <v>250</v>
      </c>
      <c r="W92" t="s">
        <v>447</v>
      </c>
      <c r="X92" t="s">
        <v>489</v>
      </c>
      <c r="Y92" s="41"/>
    </row>
    <row r="93" spans="1:25" ht="15" x14ac:dyDescent="0.25">
      <c r="A93">
        <v>2.38</v>
      </c>
      <c r="B93">
        <v>1.6</v>
      </c>
      <c r="C93" s="29">
        <f t="shared" si="17"/>
        <v>4.5168067226890818E-2</v>
      </c>
      <c r="D93" s="30">
        <f>IF(OR($A93="",$B93=""),"",A93*'MPTO_working_2-way'!$G92)</f>
        <v>2.4874999999999998</v>
      </c>
      <c r="E93" s="32">
        <f>IF(OR($A93="",$B93=""),"",B93*'MPTO_working_2-way'!$G92)</f>
        <v>1.6722689075630255</v>
      </c>
      <c r="F93" s="30">
        <f>IF(OR($A93="",$B93=""),"",'MPTO_working_2-way'!D92)</f>
        <v>2.5151915455746368</v>
      </c>
      <c r="G93" s="32">
        <f>IF(OR($A93="",$B93=""),"",'MPTO_working_2-way'!E92)</f>
        <v>1.65998256320837</v>
      </c>
      <c r="H93" s="30">
        <f>IF(OR($A93="",$B93=""),"",'OddsRatio_working_2-way'!M92)</f>
        <v>2.5165750888103107</v>
      </c>
      <c r="I93" s="30">
        <f>IF(OR($A93="",$B93=""),"",'OddsRatio_working_2-way'!N92)</f>
        <v>1.6593804733957871</v>
      </c>
      <c r="J93" s="30">
        <f>IF('Log_working_2-way'!$D92="","",A93^('Log_working_2-way'!$D92))</f>
        <v>2.5296171842695241</v>
      </c>
      <c r="K93" s="32">
        <f>IF('Log_working_2-way'!$D92="","",B93^('Log_working_2-way'!$D92))</f>
        <v>1.6537583457371505</v>
      </c>
      <c r="L93" s="37">
        <f t="shared" si="18"/>
        <v>0.4020100502512563</v>
      </c>
      <c r="M93" s="37">
        <f t="shared" si="19"/>
        <v>0.59798994974874364</v>
      </c>
      <c r="N93" s="38">
        <v>189</v>
      </c>
      <c r="O93" s="38">
        <f t="shared" si="20"/>
        <v>109.58823529411765</v>
      </c>
      <c r="P93" s="38">
        <f t="shared" si="21"/>
        <v>70.875000000000028</v>
      </c>
      <c r="Q93" s="38">
        <f t="shared" si="22"/>
        <v>118.125</v>
      </c>
      <c r="R93" s="38">
        <f t="shared" si="23"/>
        <v>79.411764705882348</v>
      </c>
      <c r="S93" s="39">
        <f t="shared" si="24"/>
        <v>-8.5367647058823479</v>
      </c>
      <c r="T93" s="39">
        <f t="shared" si="25"/>
        <v>-8.5367647058823195</v>
      </c>
      <c r="U93" t="s">
        <v>243</v>
      </c>
      <c r="V93" t="s">
        <v>245</v>
      </c>
      <c r="W93" t="s">
        <v>447</v>
      </c>
      <c r="X93" t="s">
        <v>489</v>
      </c>
      <c r="Y93" s="41"/>
    </row>
    <row r="94" spans="1:25" ht="15" x14ac:dyDescent="0.25">
      <c r="A94">
        <v>2.44</v>
      </c>
      <c r="B94">
        <v>1.57</v>
      </c>
      <c r="C94" s="29">
        <f t="shared" si="17"/>
        <v>4.6778740733006252E-2</v>
      </c>
      <c r="D94" s="30">
        <f>IF(OR($A94="",$B94=""),"",A94*'MPTO_working_2-way'!$G93)</f>
        <v>2.5541401273885351</v>
      </c>
      <c r="E94" s="32">
        <f>IF(OR($A94="",$B94=""),"",B94*'MPTO_working_2-way'!$G93)</f>
        <v>1.6434426229508199</v>
      </c>
      <c r="F94" s="30">
        <f>IF(OR($A94="",$B94=""),"",'MPTO_working_2-way'!D93)</f>
        <v>2.5876790056741421</v>
      </c>
      <c r="G94" s="32">
        <f>IF(OR($A94="",$B94=""),"",'MPTO_working_2-way'!E93)</f>
        <v>1.6298502382573181</v>
      </c>
      <c r="H94" s="30">
        <f>IF(OR($A94="",$B94=""),"",'OddsRatio_working_2-way'!M93)</f>
        <v>2.5894388284780527</v>
      </c>
      <c r="I94" s="30">
        <f>IF(OR($A94="",$B94=""),"",'OddsRatio_working_2-way'!N93)</f>
        <v>1.6291528696058957</v>
      </c>
      <c r="J94" s="30">
        <f>IF('Log_working_2-way'!$D93="","",A94^('Log_working_2-way'!$D93))</f>
        <v>2.6053313936761384</v>
      </c>
      <c r="K94" s="32">
        <f>IF('Log_working_2-way'!$D93="","",B94^('Log_working_2-way'!$D93))</f>
        <v>1.6229243406925202</v>
      </c>
      <c r="L94" s="37">
        <f t="shared" si="18"/>
        <v>0.39152119700748128</v>
      </c>
      <c r="M94" s="37">
        <f t="shared" si="19"/>
        <v>0.60847880299251866</v>
      </c>
      <c r="N94" s="38">
        <v>190</v>
      </c>
      <c r="O94" s="38">
        <f t="shared" si="20"/>
        <v>112.13114754098359</v>
      </c>
      <c r="P94" s="38">
        <f t="shared" si="21"/>
        <v>68.98089171974523</v>
      </c>
      <c r="Q94" s="38">
        <f t="shared" si="22"/>
        <v>121.01910828025477</v>
      </c>
      <c r="R94" s="38">
        <f t="shared" si="23"/>
        <v>77.868852459016395</v>
      </c>
      <c r="S94" s="39">
        <f t="shared" si="24"/>
        <v>-8.887960739271179</v>
      </c>
      <c r="T94" s="39">
        <f t="shared" si="25"/>
        <v>-8.8879607392711648</v>
      </c>
      <c r="U94" t="s">
        <v>423</v>
      </c>
      <c r="V94" t="s">
        <v>247</v>
      </c>
      <c r="W94" t="s">
        <v>447</v>
      </c>
      <c r="X94" t="s">
        <v>489</v>
      </c>
      <c r="Y94" s="41"/>
    </row>
    <row r="95" spans="1:25" ht="15" x14ac:dyDescent="0.25">
      <c r="A95">
        <v>2.1800000000000002</v>
      </c>
      <c r="B95">
        <v>1.69</v>
      </c>
      <c r="C95" s="29">
        <f t="shared" si="17"/>
        <v>5.0431572661636226E-2</v>
      </c>
      <c r="D95" s="30">
        <f>IF(OR($A95="",$B95=""),"",A95*'MPTO_working_2-way'!$G94)</f>
        <v>2.2899408284023672</v>
      </c>
      <c r="E95" s="32">
        <f>IF(OR($A95="",$B95=""),"",B95*'MPTO_working_2-way'!$G94)</f>
        <v>1.7752293577981653</v>
      </c>
      <c r="F95" s="30">
        <f>IF(OR($A95="",$B95=""),"",'MPTO_working_2-way'!D94)</f>
        <v>2.3068060860309316</v>
      </c>
      <c r="G95" s="32">
        <f>IF(OR($A95="",$B95=""),"",'MPTO_working_2-way'!E94)</f>
        <v>1.7652244741507357</v>
      </c>
      <c r="H95" s="30">
        <f>IF(OR($A95="",$B95=""),"",'OddsRatio_working_2-way'!M94)</f>
        <v>2.3077250963165894</v>
      </c>
      <c r="I95" s="30">
        <f>IF(OR($A95="",$B95=""),"",'OddsRatio_working_2-way'!N94)</f>
        <v>1.7646867088630902</v>
      </c>
      <c r="J95" s="30">
        <f>IF('Log_working_2-way'!$D94="","",A95^('Log_working_2-way'!$D94))</f>
        <v>2.3156277523719879</v>
      </c>
      <c r="K95" s="32">
        <f>IF('Log_working_2-way'!$D94="","",B95^('Log_working_2-way'!$D94))</f>
        <v>1.7600934217112194</v>
      </c>
      <c r="L95" s="37">
        <f t="shared" si="18"/>
        <v>0.43669250645994823</v>
      </c>
      <c r="M95" s="37">
        <f t="shared" si="19"/>
        <v>0.56330749354005161</v>
      </c>
      <c r="N95" s="38">
        <v>191</v>
      </c>
      <c r="O95" s="38">
        <f t="shared" si="20"/>
        <v>103.38532110091745</v>
      </c>
      <c r="P95" s="38">
        <f t="shared" si="21"/>
        <v>77.982248520710044</v>
      </c>
      <c r="Q95" s="38">
        <f t="shared" si="22"/>
        <v>113.01775147928994</v>
      </c>
      <c r="R95" s="38">
        <f t="shared" si="23"/>
        <v>87.614678899082563</v>
      </c>
      <c r="S95" s="39">
        <f t="shared" si="24"/>
        <v>-9.6324303783724901</v>
      </c>
      <c r="T95" s="39">
        <f t="shared" si="25"/>
        <v>-9.6324303783725185</v>
      </c>
      <c r="U95" t="s">
        <v>240</v>
      </c>
      <c r="V95" t="s">
        <v>251</v>
      </c>
      <c r="W95" t="s">
        <v>447</v>
      </c>
      <c r="X95" t="s">
        <v>489</v>
      </c>
      <c r="Y95" s="41"/>
    </row>
    <row r="96" spans="1:25" ht="15" x14ac:dyDescent="0.25">
      <c r="A96">
        <v>2.66</v>
      </c>
      <c r="B96">
        <v>1.47</v>
      </c>
      <c r="C96" s="29">
        <f t="shared" si="17"/>
        <v>5.6211958467597523E-2</v>
      </c>
      <c r="D96" s="30">
        <f>IF(OR($A96="",$B96=""),"",A96*'MPTO_working_2-way'!$G95)</f>
        <v>2.8095238095238098</v>
      </c>
      <c r="E96" s="32">
        <f>IF(OR($A96="",$B96=""),"",B96*'MPTO_working_2-way'!$G95)</f>
        <v>1.5526315789473684</v>
      </c>
      <c r="F96" s="30">
        <f>IF(OR($A96="",$B96=""),"",'MPTO_working_2-way'!D95)</f>
        <v>2.8749356664951105</v>
      </c>
      <c r="G96" s="32">
        <f>IF(OR($A96="",$B96=""),"",'MPTO_working_2-way'!E95)</f>
        <v>1.5333516332692836</v>
      </c>
      <c r="H96" s="30">
        <f>IF(OR($A96="",$B96=""),"",'OddsRatio_working_2-way'!M95)</f>
        <v>2.8793389512317953</v>
      </c>
      <c r="I96" s="30">
        <f>IF(OR($A96="",$B96=""),"",'OddsRatio_working_2-way'!N95)</f>
        <v>1.5321019922162309</v>
      </c>
      <c r="J96" s="30">
        <f>IF('Log_working_2-way'!$D95="","",A96^('Log_working_2-way'!$D95))</f>
        <v>2.9113132065411143</v>
      </c>
      <c r="K96" s="32">
        <f>IF('Log_working_2-way'!$D95="","",B96^('Log_working_2-way'!$D95))</f>
        <v>1.5232004867476445</v>
      </c>
      <c r="L96" s="37">
        <f t="shared" si="18"/>
        <v>0.3559322033898305</v>
      </c>
      <c r="M96" s="37">
        <f t="shared" si="19"/>
        <v>0.64406779661016955</v>
      </c>
      <c r="N96" s="38">
        <v>192</v>
      </c>
      <c r="O96" s="38">
        <f t="shared" si="20"/>
        <v>119.81954887218045</v>
      </c>
      <c r="P96" s="38">
        <f t="shared" si="21"/>
        <v>61.387755102040821</v>
      </c>
      <c r="Q96" s="38">
        <f t="shared" si="22"/>
        <v>130.61224489795919</v>
      </c>
      <c r="R96" s="38">
        <f t="shared" si="23"/>
        <v>72.180451127819538</v>
      </c>
      <c r="S96" s="39">
        <f t="shared" si="24"/>
        <v>-10.792696025778739</v>
      </c>
      <c r="T96" s="39">
        <f t="shared" si="25"/>
        <v>-10.792696025778717</v>
      </c>
      <c r="U96" t="s">
        <v>260</v>
      </c>
      <c r="V96" t="s">
        <v>426</v>
      </c>
      <c r="W96" t="s">
        <v>86</v>
      </c>
      <c r="X96" t="s">
        <v>489</v>
      </c>
      <c r="Y96" s="41"/>
    </row>
    <row r="97" spans="1:25" ht="15" x14ac:dyDescent="0.25">
      <c r="A97">
        <v>2.09</v>
      </c>
      <c r="B97">
        <v>1.74</v>
      </c>
      <c r="C97" s="29">
        <f t="shared" si="17"/>
        <v>5.3181543199692038E-2</v>
      </c>
      <c r="D97" s="30">
        <f>IF(OR($A97="",$B97=""),"",A97*'MPTO_working_2-way'!$G96)</f>
        <v>2.201149425287356</v>
      </c>
      <c r="E97" s="32">
        <f>IF(OR($A97="",$B97=""),"",B97*'MPTO_working_2-way'!$G96)</f>
        <v>1.8325358851674642</v>
      </c>
      <c r="F97" s="30">
        <f>IF(OR($A97="",$B97=""),"",'MPTO_working_2-way'!D96)</f>
        <v>2.2129860646260573</v>
      </c>
      <c r="G97" s="32">
        <f>IF(OR($A97="",$B97=""),"",'MPTO_working_2-way'!E96)</f>
        <v>1.8244117794611951</v>
      </c>
      <c r="H97" s="30">
        <f>IF(OR($A97="",$B97=""),"",'OddsRatio_working_2-way'!M96)</f>
        <v>2.213660979422579</v>
      </c>
      <c r="I97" s="30">
        <f>IF(OR($A97="",$B97=""),"",'OddsRatio_working_2-way'!N96)</f>
        <v>1.823953325479549</v>
      </c>
      <c r="J97" s="30">
        <f>IF('Log_working_2-way'!$D96="","",A97^('Log_working_2-way'!$D96))</f>
        <v>2.2191962887551955</v>
      </c>
      <c r="K97" s="32">
        <f>IF('Log_working_2-way'!$D96="","",B97^('Log_working_2-way'!$D96))</f>
        <v>1.8202124704786022</v>
      </c>
      <c r="L97" s="37">
        <f t="shared" si="18"/>
        <v>0.45430809399477812</v>
      </c>
      <c r="M97" s="37">
        <f t="shared" si="19"/>
        <v>0.54569190600522188</v>
      </c>
      <c r="N97" s="38">
        <v>193</v>
      </c>
      <c r="O97" s="38">
        <f t="shared" si="20"/>
        <v>100.65550239234449</v>
      </c>
      <c r="P97" s="38">
        <f t="shared" si="21"/>
        <v>82.080459770114928</v>
      </c>
      <c r="Q97" s="38">
        <f t="shared" si="22"/>
        <v>110.91954022988504</v>
      </c>
      <c r="R97" s="38">
        <f t="shared" si="23"/>
        <v>92.344497607655512</v>
      </c>
      <c r="S97" s="39">
        <f t="shared" si="24"/>
        <v>-10.264037837540556</v>
      </c>
      <c r="T97" s="39">
        <f t="shared" si="25"/>
        <v>-10.264037837540585</v>
      </c>
      <c r="U97" t="s">
        <v>259</v>
      </c>
      <c r="V97" t="s">
        <v>359</v>
      </c>
      <c r="W97" t="s">
        <v>86</v>
      </c>
      <c r="X97" t="s">
        <v>489</v>
      </c>
      <c r="Y97" s="41"/>
    </row>
    <row r="98" spans="1:25" ht="15" x14ac:dyDescent="0.25">
      <c r="A98">
        <v>1.94</v>
      </c>
      <c r="B98">
        <v>1.96</v>
      </c>
      <c r="C98" s="29">
        <f t="shared" si="17"/>
        <v>2.5667999158426325E-2</v>
      </c>
      <c r="D98" s="30">
        <f>IF(OR($A98="",$B98=""),"",A98*'MPTO_working_2-way'!$G97)</f>
        <v>1.989795918367347</v>
      </c>
      <c r="E98" s="32">
        <f>IF(OR($A98="",$B98=""),"",B98*'MPTO_working_2-way'!$G97)</f>
        <v>2.0103092783505154</v>
      </c>
      <c r="F98" s="30">
        <f>IF(OR($A98="",$B98=""),"",'MPTO_working_2-way'!D97)</f>
        <v>1.9895353704478862</v>
      </c>
      <c r="G98" s="32">
        <f>IF(OR($A98="",$B98=""),"",'MPTO_working_2-way'!E97)</f>
        <v>2.0105752961082914</v>
      </c>
      <c r="H98" s="30">
        <f>IF(OR($A98="",$B98=""),"",'OddsRatio_working_2-way'!M97)</f>
        <v>1.9895285072531594</v>
      </c>
      <c r="I98" s="30">
        <f>IF(OR($A98="",$B98=""),"",'OddsRatio_working_2-way'!N97)</f>
        <v>2.0105823052798226</v>
      </c>
      <c r="J98" s="30">
        <f>IF('Log_working_2-way'!$D97="","",A98^('Log_working_2-way'!$D97))</f>
        <v>1.9894107081664238</v>
      </c>
      <c r="K98" s="32">
        <f>IF('Log_working_2-way'!$D97="","",B98^('Log_working_2-way'!$D97))</f>
        <v>2.0107026250536491</v>
      </c>
      <c r="L98" s="37">
        <f t="shared" si="18"/>
        <v>0.50256410256410255</v>
      </c>
      <c r="M98" s="37">
        <f t="shared" si="19"/>
        <v>0.49743589743589745</v>
      </c>
      <c r="N98" s="38">
        <v>194</v>
      </c>
      <c r="O98" s="38">
        <f t="shared" si="20"/>
        <v>94.000000000000014</v>
      </c>
      <c r="P98" s="38">
        <f t="shared" si="21"/>
        <v>95.020408163265316</v>
      </c>
      <c r="Q98" s="38">
        <f t="shared" si="22"/>
        <v>98.979591836734699</v>
      </c>
      <c r="R98" s="38">
        <f t="shared" si="23"/>
        <v>100.00000000000001</v>
      </c>
      <c r="S98" s="39">
        <f t="shared" si="24"/>
        <v>-4.9795918367346843</v>
      </c>
      <c r="T98" s="39">
        <f t="shared" si="25"/>
        <v>-4.9795918367346985</v>
      </c>
      <c r="U98" t="s">
        <v>369</v>
      </c>
      <c r="V98" t="s">
        <v>263</v>
      </c>
      <c r="W98" t="s">
        <v>448</v>
      </c>
      <c r="X98" t="s">
        <v>489</v>
      </c>
      <c r="Y98" s="41"/>
    </row>
    <row r="99" spans="1:25" ht="15" x14ac:dyDescent="0.25">
      <c r="A99">
        <v>1.76</v>
      </c>
      <c r="B99">
        <v>2.17</v>
      </c>
      <c r="C99" s="29">
        <f t="shared" si="17"/>
        <v>2.9011311269375728E-2</v>
      </c>
      <c r="D99" s="30">
        <f>IF(OR($A99="",$B99=""),"",A99*'MPTO_working_2-way'!$G98)</f>
        <v>1.8110599078341012</v>
      </c>
      <c r="E99" s="32">
        <f>IF(OR($A99="",$B99=""),"",B99*'MPTO_working_2-way'!$G98)</f>
        <v>2.2329545454545454</v>
      </c>
      <c r="F99" s="30">
        <f>IF(OR($A99="",$B99=""),"",'MPTO_working_2-way'!D98)</f>
        <v>1.8061099025820484</v>
      </c>
      <c r="G99" s="32">
        <f>IF(OR($A99="",$B99=""),"",'MPTO_working_2-way'!E98)</f>
        <v>2.2405256365129644</v>
      </c>
      <c r="H99" s="30">
        <f>IF(OR($A99="",$B99=""),"",'OddsRatio_working_2-way'!M98)</f>
        <v>1.8059606997693183</v>
      </c>
      <c r="I99" s="30">
        <f>IF(OR($A99="",$B99=""),"",'OddsRatio_working_2-way'!N98)</f>
        <v>2.2407552878027661</v>
      </c>
      <c r="J99" s="30">
        <f>IF('Log_working_2-way'!$D98="","",A99^('Log_working_2-way'!$D98))</f>
        <v>1.8037209689479914</v>
      </c>
      <c r="K99" s="32">
        <f>IF('Log_working_2-way'!$D98="","",B99^('Log_working_2-way'!$D98))</f>
        <v>2.2442129030289037</v>
      </c>
      <c r="L99" s="37">
        <f t="shared" si="18"/>
        <v>0.55216284987277364</v>
      </c>
      <c r="M99" s="37">
        <f t="shared" si="19"/>
        <v>0.44783715012722647</v>
      </c>
      <c r="N99" s="38">
        <v>195</v>
      </c>
      <c r="O99" s="38">
        <f t="shared" si="20"/>
        <v>84.204545454545453</v>
      </c>
      <c r="P99" s="38">
        <f t="shared" si="21"/>
        <v>105.13824884792626</v>
      </c>
      <c r="Q99" s="38">
        <f t="shared" si="22"/>
        <v>89.861751152073737</v>
      </c>
      <c r="R99" s="38">
        <f t="shared" si="23"/>
        <v>110.79545454545456</v>
      </c>
      <c r="S99" s="39">
        <f t="shared" si="24"/>
        <v>-5.6572056975282834</v>
      </c>
      <c r="T99" s="39">
        <f t="shared" si="25"/>
        <v>-5.6572056975282976</v>
      </c>
      <c r="U99" t="s">
        <v>366</v>
      </c>
      <c r="V99" t="s">
        <v>375</v>
      </c>
      <c r="W99" t="s">
        <v>448</v>
      </c>
      <c r="X99" t="s">
        <v>489</v>
      </c>
      <c r="Y99" s="41"/>
    </row>
    <row r="100" spans="1:25" ht="15" x14ac:dyDescent="0.25">
      <c r="A100">
        <v>1.63</v>
      </c>
      <c r="B100">
        <v>2.41</v>
      </c>
      <c r="C100" s="29">
        <f t="shared" si="17"/>
        <v>2.8434691851436877E-2</v>
      </c>
      <c r="D100" s="30">
        <f>IF(OR($A100="",$B100=""),"",A100*'MPTO_working_2-way'!$G99)</f>
        <v>1.6763485477178419</v>
      </c>
      <c r="E100" s="32">
        <f>IF(OR($A100="",$B100=""),"",B100*'MPTO_working_2-way'!$G99)</f>
        <v>2.4785276073619631</v>
      </c>
      <c r="F100" s="30">
        <f>IF(OR($A100="",$B100=""),"",'MPTO_working_2-way'!D99)</f>
        <v>1.6686702206741284</v>
      </c>
      <c r="G100" s="32">
        <f>IF(OR($A100="",$B100=""),"",'MPTO_working_2-way'!E99)</f>
        <v>2.4955055109106499</v>
      </c>
      <c r="H100" s="30">
        <f>IF(OR($A100="",$B100=""),"",'OddsRatio_working_2-way'!M99)</f>
        <v>1.6684373647831916</v>
      </c>
      <c r="I100" s="30">
        <f>IF(OR($A100="",$B100=""),"",'OddsRatio_working_2-way'!N99)</f>
        <v>2.4960264830861911</v>
      </c>
      <c r="J100" s="30">
        <f>IF('Log_working_2-way'!$D99="","",A100^('Log_working_2-way'!$D99))</f>
        <v>1.6649584147953032</v>
      </c>
      <c r="K100" s="32">
        <f>IF('Log_working_2-way'!$D99="","",B100^('Log_working_2-way'!$D99))</f>
        <v>2.5038534406814188</v>
      </c>
      <c r="L100" s="37">
        <f t="shared" si="18"/>
        <v>0.59653465346534673</v>
      </c>
      <c r="M100" s="37">
        <f t="shared" si="19"/>
        <v>0.40346534653465349</v>
      </c>
      <c r="N100" s="38">
        <v>196</v>
      </c>
      <c r="O100" s="38">
        <f t="shared" si="20"/>
        <v>75.754601226993842</v>
      </c>
      <c r="P100" s="38">
        <f t="shared" si="21"/>
        <v>114.67219917012447</v>
      </c>
      <c r="Q100" s="38">
        <f t="shared" si="22"/>
        <v>81.327800829875514</v>
      </c>
      <c r="R100" s="38">
        <f t="shared" si="23"/>
        <v>120.24539877300614</v>
      </c>
      <c r="S100" s="39">
        <f t="shared" si="24"/>
        <v>-5.5731996028816724</v>
      </c>
      <c r="T100" s="39">
        <f t="shared" si="25"/>
        <v>-5.5731996028816724</v>
      </c>
      <c r="U100" t="s">
        <v>372</v>
      </c>
      <c r="V100" t="s">
        <v>428</v>
      </c>
      <c r="W100" t="s">
        <v>448</v>
      </c>
      <c r="X100" t="s">
        <v>489</v>
      </c>
      <c r="Y100" s="41"/>
    </row>
    <row r="101" spans="1:25" s="35" customFormat="1" ht="15" x14ac:dyDescent="0.25">
      <c r="A101">
        <v>2.1</v>
      </c>
      <c r="B101">
        <v>1.79</v>
      </c>
      <c r="C101" s="29">
        <f t="shared" si="17"/>
        <v>3.4849694067571102E-2</v>
      </c>
      <c r="D101" s="30">
        <f>IF(OR($A101="",$B101=""),"",A101*'MPTO_working_2-way'!$G100)</f>
        <v>2.1731843575418992</v>
      </c>
      <c r="E101" s="32">
        <f>IF(OR($A101="",$B101=""),"",B101*'MPTO_working_2-way'!$G100)</f>
        <v>1.8523809523809522</v>
      </c>
      <c r="F101" s="30">
        <f>IF(OR($A101="",$B101=""),"",'MPTO_working_2-way'!D100)</f>
        <v>2.1797622499275153</v>
      </c>
      <c r="G101" s="32">
        <f>IF(OR($A101="",$B101=""),"",'MPTO_working_2-way'!E100)</f>
        <v>1.8476284099287292</v>
      </c>
      <c r="H101" s="30">
        <f>IF(OR($A101="",$B101=""),"",'OddsRatio_working_2-way'!M100)</f>
        <v>2.1800021454603971</v>
      </c>
      <c r="I101" s="30">
        <f>IF(OR($A101="",$B101=""),"",'OddsRatio_working_2-way'!N100)</f>
        <v>1.8474560862851939</v>
      </c>
      <c r="J101" s="30">
        <f>IF('Log_working_2-way'!$D100="","",A101^('Log_working_2-way'!$D100))</f>
        <v>2.1830172065936067</v>
      </c>
      <c r="K101" s="32">
        <f>IF('Log_working_2-way'!$D100="","",B101^('Log_working_2-way'!$D100))</f>
        <v>1.8452962428833544</v>
      </c>
      <c r="L101" s="37">
        <f t="shared" si="18"/>
        <v>0.46015424164524427</v>
      </c>
      <c r="M101" s="37">
        <f t="shared" si="19"/>
        <v>0.53984575835475579</v>
      </c>
      <c r="N101" s="38">
        <v>197</v>
      </c>
      <c r="O101" s="38">
        <f t="shared" si="20"/>
        <v>103.1904761904762</v>
      </c>
      <c r="P101" s="38">
        <f t="shared" si="21"/>
        <v>86.944134078212286</v>
      </c>
      <c r="Q101" s="38">
        <f t="shared" si="22"/>
        <v>110.0558659217877</v>
      </c>
      <c r="R101" s="38">
        <f t="shared" si="23"/>
        <v>93.80952380952381</v>
      </c>
      <c r="S101" s="39">
        <f t="shared" si="24"/>
        <v>-6.8653897313114953</v>
      </c>
      <c r="T101" s="39">
        <f t="shared" si="25"/>
        <v>-6.8653897313115237</v>
      </c>
      <c r="U101" t="s">
        <v>377</v>
      </c>
      <c r="V101" t="s">
        <v>378</v>
      </c>
      <c r="W101" t="s">
        <v>449</v>
      </c>
      <c r="X101" t="s">
        <v>489</v>
      </c>
      <c r="Y101" s="41"/>
    </row>
    <row r="102" spans="1:25" ht="15" x14ac:dyDescent="0.25">
      <c r="A102">
        <v>2.34</v>
      </c>
      <c r="B102">
        <v>1.65</v>
      </c>
      <c r="C102" s="29">
        <f t="shared" si="17"/>
        <v>3.3411033411033575E-2</v>
      </c>
      <c r="D102" s="30">
        <f>IF(OR($A102="",$B102=""),"",A102*'MPTO_working_2-way'!$G101)</f>
        <v>2.4181818181818184</v>
      </c>
      <c r="E102" s="32">
        <f>IF(OR($A102="",$B102=""),"",B102*'MPTO_working_2-way'!$G101)</f>
        <v>1.7051282051282053</v>
      </c>
      <c r="F102" s="30">
        <f>IF(OR($A102="",$B102=""),"",'MPTO_working_2-way'!D101)</f>
        <v>2.4351939451277205</v>
      </c>
      <c r="G102" s="32">
        <f>IF(OR($A102="",$B102=""),"",'MPTO_working_2-way'!E101)</f>
        <v>1.6967699406723797</v>
      </c>
      <c r="H102" s="30">
        <f>IF(OR($A102="",$B102=""),"",'OddsRatio_working_2-way'!M101)</f>
        <v>2.4358058578855508</v>
      </c>
      <c r="I102" s="30">
        <f>IF(OR($A102="",$B102=""),"",'OddsRatio_working_2-way'!N101)</f>
        <v>1.6964729907653791</v>
      </c>
      <c r="J102" s="30">
        <f>IF('Log_working_2-way'!$D101="","",A102^('Log_working_2-way'!$D101))</f>
        <v>2.4436741668534787</v>
      </c>
      <c r="K102" s="32">
        <f>IF('Log_working_2-way'!$D101="","",B102^('Log_working_2-way'!$D101))</f>
        <v>1.6926770755893317</v>
      </c>
      <c r="L102" s="37">
        <f t="shared" si="18"/>
        <v>0.41353383458646614</v>
      </c>
      <c r="M102" s="37">
        <f t="shared" si="19"/>
        <v>0.5864661654135338</v>
      </c>
      <c r="N102" s="38">
        <v>198</v>
      </c>
      <c r="O102" s="38">
        <f t="shared" si="20"/>
        <v>113.38461538461539</v>
      </c>
      <c r="P102" s="38">
        <f t="shared" si="21"/>
        <v>78</v>
      </c>
      <c r="Q102" s="38">
        <f t="shared" si="22"/>
        <v>120</v>
      </c>
      <c r="R102" s="38">
        <f t="shared" si="23"/>
        <v>84.615384615384627</v>
      </c>
      <c r="S102" s="39">
        <f t="shared" si="24"/>
        <v>-6.6153846153846132</v>
      </c>
      <c r="T102" s="39">
        <f t="shared" si="25"/>
        <v>-6.6153846153846274</v>
      </c>
      <c r="U102" t="s">
        <v>277</v>
      </c>
      <c r="V102" t="s">
        <v>379</v>
      </c>
      <c r="W102" t="s">
        <v>449</v>
      </c>
      <c r="X102" t="s">
        <v>489</v>
      </c>
      <c r="Y102" s="41"/>
    </row>
    <row r="103" spans="1:25" ht="15" x14ac:dyDescent="0.25">
      <c r="A103">
        <v>2.17</v>
      </c>
      <c r="B103">
        <v>1.75</v>
      </c>
      <c r="C103" s="29">
        <f t="shared" si="17"/>
        <v>3.2258064516129004E-2</v>
      </c>
      <c r="D103" s="30">
        <f>IF(OR($A103="",$B103=""),"",A103*'MPTO_working_2-way'!$G102)</f>
        <v>2.2399999999999998</v>
      </c>
      <c r="E103" s="32">
        <f>IF(OR($A103="",$B103=""),"",B103*'MPTO_working_2-way'!$G102)</f>
        <v>1.8064516129032258</v>
      </c>
      <c r="F103" s="30">
        <f>IF(OR($A103="",$B103=""),"",'MPTO_working_2-way'!D102)</f>
        <v>2.2487046632124348</v>
      </c>
      <c r="G103" s="32">
        <f>IF(OR($A103="",$B103=""),"",'MPTO_working_2-way'!E102)</f>
        <v>1.8008298755186722</v>
      </c>
      <c r="H103" s="30">
        <f>IF(OR($A103="",$B103=""),"",'OddsRatio_working_2-way'!M102)</f>
        <v>2.2489995996796797</v>
      </c>
      <c r="I103" s="30">
        <f>IF(OR($A103="",$B103=""),"",'OddsRatio_working_2-way'!N102)</f>
        <v>1.8006407690254356</v>
      </c>
      <c r="J103" s="30">
        <f>IF('Log_working_2-way'!$D102="","",A103^('Log_working_2-way'!$D102))</f>
        <v>2.2529893897006406</v>
      </c>
      <c r="K103" s="32">
        <f>IF('Log_working_2-way'!$D102="","",B103^('Log_working_2-way'!$D102))</f>
        <v>1.798091355138193</v>
      </c>
      <c r="L103" s="37">
        <f t="shared" si="18"/>
        <v>0.44642857142857145</v>
      </c>
      <c r="M103" s="37">
        <f t="shared" si="19"/>
        <v>0.5535714285714286</v>
      </c>
      <c r="N103" s="38">
        <v>199</v>
      </c>
      <c r="O103" s="38">
        <f t="shared" si="20"/>
        <v>107.29493087557603</v>
      </c>
      <c r="P103" s="38">
        <f t="shared" si="21"/>
        <v>85.285714285714278</v>
      </c>
      <c r="Q103" s="38">
        <f t="shared" si="22"/>
        <v>113.71428571428571</v>
      </c>
      <c r="R103" s="38">
        <f t="shared" si="23"/>
        <v>91.705069124423957</v>
      </c>
      <c r="S103" s="39">
        <f t="shared" si="24"/>
        <v>-6.4193548387096797</v>
      </c>
      <c r="T103" s="39">
        <f t="shared" si="25"/>
        <v>-6.4193548387096797</v>
      </c>
      <c r="U103" t="s">
        <v>276</v>
      </c>
      <c r="V103" t="s">
        <v>273</v>
      </c>
      <c r="W103" t="s">
        <v>449</v>
      </c>
      <c r="X103" t="s">
        <v>489</v>
      </c>
      <c r="Y103" s="41"/>
    </row>
    <row r="104" spans="1:25" ht="15" x14ac:dyDescent="0.25">
      <c r="A104">
        <v>2.08</v>
      </c>
      <c r="B104">
        <v>1.83</v>
      </c>
      <c r="C104" s="29">
        <f t="shared" si="17"/>
        <v>2.7217318200924545E-2</v>
      </c>
      <c r="D104" s="30">
        <f>IF(OR($A104="",$B104=""),"",A104*'MPTO_working_2-way'!$G103)</f>
        <v>2.136612021857923</v>
      </c>
      <c r="E104" s="32">
        <f>IF(OR($A104="",$B104=""),"",B104*'MPTO_working_2-way'!$G103)</f>
        <v>1.8798076923076921</v>
      </c>
      <c r="F104" s="30">
        <f>IF(OR($A104="",$B104=""),"",'MPTO_working_2-way'!D103)</f>
        <v>2.1405916094927453</v>
      </c>
      <c r="G104" s="32">
        <f>IF(OR($A104="",$B104=""),"",'MPTO_working_2-way'!E103)</f>
        <v>1.8767379942806428</v>
      </c>
      <c r="H104" s="30">
        <f>IF(OR($A104="",$B104=""),"",'OddsRatio_working_2-way'!M103)</f>
        <v>2.1407036509440598</v>
      </c>
      <c r="I104" s="30">
        <f>IF(OR($A104="",$B104=""),"",'OddsRatio_working_2-way'!N103)</f>
        <v>1.8766518798921943</v>
      </c>
      <c r="J104" s="30">
        <f>IF('Log_working_2-way'!$D103="","",A104^('Log_working_2-way'!$D103))</f>
        <v>2.1425119645428072</v>
      </c>
      <c r="K104" s="32">
        <f>IF('Log_working_2-way'!$D103="","",B104^('Log_working_2-way'!$D103))</f>
        <v>1.875264356990918</v>
      </c>
      <c r="L104" s="37">
        <f t="shared" si="18"/>
        <v>0.46803069053708451</v>
      </c>
      <c r="M104" s="37">
        <f t="shared" si="19"/>
        <v>0.53196930946291565</v>
      </c>
      <c r="N104" s="38">
        <v>200</v>
      </c>
      <c r="O104" s="38">
        <f t="shared" si="20"/>
        <v>103.84615384615384</v>
      </c>
      <c r="P104" s="38">
        <f t="shared" si="21"/>
        <v>90.710382513661187</v>
      </c>
      <c r="Q104" s="38">
        <f t="shared" si="22"/>
        <v>109.28961748633878</v>
      </c>
      <c r="R104" s="38">
        <f t="shared" si="23"/>
        <v>96.153846153846146</v>
      </c>
      <c r="S104" s="39">
        <f t="shared" si="24"/>
        <v>-5.4434636401849446</v>
      </c>
      <c r="T104" s="39">
        <f t="shared" si="25"/>
        <v>-5.4434636401849588</v>
      </c>
      <c r="U104" t="s">
        <v>272</v>
      </c>
      <c r="V104" t="s">
        <v>271</v>
      </c>
      <c r="W104" t="s">
        <v>449</v>
      </c>
      <c r="X104" t="s">
        <v>489</v>
      </c>
      <c r="Y104" s="41"/>
    </row>
    <row r="105" spans="1:25" ht="15" x14ac:dyDescent="0.25">
      <c r="A105">
        <v>2.0299999999999998</v>
      </c>
      <c r="B105">
        <v>1.87</v>
      </c>
      <c r="C105" s="29">
        <f t="shared" si="17"/>
        <v>2.737019572719368E-2</v>
      </c>
      <c r="D105" s="30">
        <f>IF(OR($A105="",$B105=""),"",A105*'MPTO_working_2-way'!$G104)</f>
        <v>2.0855614973262031</v>
      </c>
      <c r="E105" s="32">
        <f>IF(OR($A105="",$B105=""),"",B105*'MPTO_working_2-way'!$G104)</f>
        <v>1.9211822660098523</v>
      </c>
      <c r="F105" s="30">
        <f>IF(OR($A105="",$B105=""),"",'MPTO_working_2-way'!D104)</f>
        <v>2.0880063804625832</v>
      </c>
      <c r="G105" s="32">
        <f>IF(OR($A105="",$B105=""),"",'MPTO_working_2-way'!E104)</f>
        <v>1.9191122570208035</v>
      </c>
      <c r="H105" s="30">
        <f>IF(OR($A105="",$B105=""),"",'OddsRatio_working_2-way'!M104)</f>
        <v>2.0880753861644932</v>
      </c>
      <c r="I105" s="30">
        <f>IF(OR($A105="",$B105=""),"",'OddsRatio_working_2-way'!N104)</f>
        <v>1.9190539669544755</v>
      </c>
      <c r="J105" s="30">
        <f>IF('Log_working_2-way'!$D104="","",A105^('Log_working_2-way'!$D104))</f>
        <v>2.0891848566626599</v>
      </c>
      <c r="K105" s="32">
        <f>IF('Log_working_2-way'!$D104="","",B105^('Log_working_2-way'!$D104))</f>
        <v>1.9181177959672178</v>
      </c>
      <c r="L105" s="37">
        <f t="shared" si="18"/>
        <v>0.4794871794871795</v>
      </c>
      <c r="M105" s="37">
        <f t="shared" si="19"/>
        <v>0.52051282051282044</v>
      </c>
      <c r="N105" s="38">
        <v>201</v>
      </c>
      <c r="O105" s="38">
        <f t="shared" si="20"/>
        <v>101.98522167487685</v>
      </c>
      <c r="P105" s="38">
        <f t="shared" si="21"/>
        <v>93.513368983957207</v>
      </c>
      <c r="Q105" s="38">
        <f t="shared" si="22"/>
        <v>107.48663101604276</v>
      </c>
      <c r="R105" s="38">
        <f t="shared" si="23"/>
        <v>99.01477832512316</v>
      </c>
      <c r="S105" s="39">
        <f t="shared" si="24"/>
        <v>-5.5014093411659104</v>
      </c>
      <c r="T105" s="39">
        <f t="shared" si="25"/>
        <v>-5.501409341165953</v>
      </c>
      <c r="U105" t="s">
        <v>275</v>
      </c>
      <c r="V105" t="s">
        <v>269</v>
      </c>
      <c r="W105" t="s">
        <v>449</v>
      </c>
      <c r="X105" t="s">
        <v>489</v>
      </c>
      <c r="Y105" s="41"/>
    </row>
    <row r="106" spans="1:25" ht="15" x14ac:dyDescent="0.25">
      <c r="A106">
        <v>2.37</v>
      </c>
      <c r="B106">
        <v>1.64</v>
      </c>
      <c r="C106" s="29">
        <f t="shared" si="17"/>
        <v>3.1697025831017633E-2</v>
      </c>
      <c r="D106" s="30">
        <f>IF(OR($A106="",$B106=""),"",A106*'MPTO_working_2-way'!$G105)</f>
        <v>2.4451219512195119</v>
      </c>
      <c r="E106" s="32">
        <f>IF(OR($A106="",$B106=""),"",B106*'MPTO_working_2-way'!$G105)</f>
        <v>1.6919831223628687</v>
      </c>
      <c r="F106" s="30">
        <f>IF(OR($A106="",$B106=""),"",'MPTO_working_2-way'!D105)</f>
        <v>2.4624936644703492</v>
      </c>
      <c r="G106" s="32">
        <f>IF(OR($A106="",$B106=""),"",'MPTO_working_2-way'!E105)</f>
        <v>1.6837636458152829</v>
      </c>
      <c r="H106" s="30">
        <f>IF(OR($A106="",$B106=""),"",'OddsRatio_working_2-way'!M105)</f>
        <v>2.4630874888399528</v>
      </c>
      <c r="I106" s="30">
        <f>IF(OR($A106="",$B106=""),"",'OddsRatio_working_2-way'!N105)</f>
        <v>1.6834861261734084</v>
      </c>
      <c r="J106" s="30">
        <f>IF('Log_working_2-way'!$D105="","",A106^('Log_working_2-way'!$D105))</f>
        <v>2.4711156795001918</v>
      </c>
      <c r="K106" s="32">
        <f>IF('Log_working_2-way'!$D105="","",B106^('Log_working_2-way'!$D105))</f>
        <v>1.6797561972418789</v>
      </c>
      <c r="L106" s="37">
        <f t="shared" si="18"/>
        <v>0.40897755610972575</v>
      </c>
      <c r="M106" s="37">
        <f t="shared" si="19"/>
        <v>0.59102244389027447</v>
      </c>
      <c r="N106" s="38">
        <v>202</v>
      </c>
      <c r="O106" s="38">
        <f t="shared" si="20"/>
        <v>116.76793248945147</v>
      </c>
      <c r="P106" s="38">
        <f t="shared" si="21"/>
        <v>78.829268292682912</v>
      </c>
      <c r="Q106" s="38">
        <f t="shared" si="22"/>
        <v>123.17073170731707</v>
      </c>
      <c r="R106" s="38">
        <f t="shared" si="23"/>
        <v>85.232067510548518</v>
      </c>
      <c r="S106" s="39">
        <f t="shared" si="24"/>
        <v>-6.4027992178656064</v>
      </c>
      <c r="T106" s="39">
        <f t="shared" si="25"/>
        <v>-6.4027992178656064</v>
      </c>
      <c r="U106" t="s">
        <v>278</v>
      </c>
      <c r="V106" t="s">
        <v>381</v>
      </c>
      <c r="W106" t="s">
        <v>449</v>
      </c>
      <c r="X106" t="s">
        <v>489</v>
      </c>
      <c r="Y106" s="41"/>
    </row>
    <row r="107" spans="1:25" ht="15" x14ac:dyDescent="0.25">
      <c r="A107">
        <v>2.02</v>
      </c>
      <c r="B107">
        <v>1.88</v>
      </c>
      <c r="C107" s="29">
        <f t="shared" si="17"/>
        <v>2.6964398567516312E-2</v>
      </c>
      <c r="D107" s="30">
        <f>IF(OR($A107="",$B107=""),"",A107*'MPTO_working_2-way'!$G106)</f>
        <v>2.0744680851063828</v>
      </c>
      <c r="E107" s="32">
        <f>IF(OR($A107="",$B107=""),"",B107*'MPTO_working_2-way'!$G106)</f>
        <v>1.9306930693069306</v>
      </c>
      <c r="F107" s="30">
        <f>IF(OR($A107="",$B107=""),"",'MPTO_working_2-way'!D106)</f>
        <v>2.0765529308836395</v>
      </c>
      <c r="G107" s="32">
        <f>IF(OR($A107="",$B107=""),"",'MPTO_working_2-way'!E106)</f>
        <v>1.9288906948394962</v>
      </c>
      <c r="H107" s="30">
        <f>IF(OR($A107="",$B107=""),"",'OddsRatio_working_2-way'!M106)</f>
        <v>2.0766108438479098</v>
      </c>
      <c r="I107" s="30">
        <f>IF(OR($A107="",$B107=""),"",'OddsRatio_working_2-way'!N106)</f>
        <v>1.9288407280256479</v>
      </c>
      <c r="J107" s="30">
        <f>IF('Log_working_2-way'!$D106="","",A107^('Log_working_2-way'!$D106))</f>
        <v>2.0775563029751076</v>
      </c>
      <c r="K107" s="32">
        <f>IF('Log_working_2-way'!$D106="","",B107^('Log_working_2-way'!$D106))</f>
        <v>1.9280257534933587</v>
      </c>
      <c r="L107" s="37">
        <f t="shared" si="18"/>
        <v>0.48205128205128212</v>
      </c>
      <c r="M107" s="37">
        <f t="shared" si="19"/>
        <v>0.517948717948718</v>
      </c>
      <c r="N107" s="38">
        <v>203</v>
      </c>
      <c r="O107" s="38">
        <f t="shared" si="20"/>
        <v>102.5049504950495</v>
      </c>
      <c r="P107" s="38">
        <f t="shared" si="21"/>
        <v>95.021276595744666</v>
      </c>
      <c r="Q107" s="38">
        <f t="shared" si="22"/>
        <v>107.97872340425532</v>
      </c>
      <c r="R107" s="38">
        <f t="shared" si="23"/>
        <v>100.4950495049505</v>
      </c>
      <c r="S107" s="39">
        <f t="shared" si="24"/>
        <v>-5.4737729092058203</v>
      </c>
      <c r="T107" s="39">
        <f t="shared" si="25"/>
        <v>-5.4737729092058345</v>
      </c>
      <c r="U107" t="s">
        <v>194</v>
      </c>
      <c r="V107" t="s">
        <v>283</v>
      </c>
      <c r="W107" t="s">
        <v>441</v>
      </c>
      <c r="X107" t="s">
        <v>489</v>
      </c>
      <c r="Y107" s="41"/>
    </row>
    <row r="108" spans="1:25" ht="15" x14ac:dyDescent="0.25">
      <c r="A108">
        <v>2.15</v>
      </c>
      <c r="B108">
        <v>1.76</v>
      </c>
      <c r="C108" s="29">
        <f t="shared" si="17"/>
        <v>3.3298097251585723E-2</v>
      </c>
      <c r="D108" s="30">
        <f>IF(OR($A108="",$B108=""),"",A108*'MPTO_working_2-way'!$G107)</f>
        <v>2.2215909090909092</v>
      </c>
      <c r="E108" s="32">
        <f>IF(OR($A108="",$B108=""),"",B108*'MPTO_working_2-way'!$G107)</f>
        <v>1.8186046511627909</v>
      </c>
      <c r="F108" s="30">
        <f>IF(OR($A108="",$B108=""),"",'MPTO_working_2-way'!D107)</f>
        <v>2.2298173246906305</v>
      </c>
      <c r="G108" s="32">
        <f>IF(OR($A108="",$B108=""),"",'MPTO_working_2-way'!E107)</f>
        <v>1.8131288931480596</v>
      </c>
      <c r="H108" s="30">
        <f>IF(OR($A108="",$B108=""),"",'OddsRatio_working_2-way'!M107)</f>
        <v>2.2301048307916052</v>
      </c>
      <c r="I108" s="30">
        <f>IF(OR($A108="",$B108=""),"",'OddsRatio_working_2-way'!N107)</f>
        <v>1.8129388446970602</v>
      </c>
      <c r="J108" s="30">
        <f>IF('Log_working_2-way'!$D107="","",A108^('Log_working_2-way'!$D107))</f>
        <v>2.2338767288490446</v>
      </c>
      <c r="K108" s="32">
        <f>IF('Log_working_2-way'!$D107="","",B108^('Log_working_2-way'!$D107))</f>
        <v>1.8104537322239227</v>
      </c>
      <c r="L108" s="37">
        <f t="shared" si="18"/>
        <v>0.45012787723785164</v>
      </c>
      <c r="M108" s="37">
        <f t="shared" si="19"/>
        <v>0.54987212276214825</v>
      </c>
      <c r="N108" s="38">
        <v>204</v>
      </c>
      <c r="O108" s="38">
        <f t="shared" si="20"/>
        <v>109.11627906976743</v>
      </c>
      <c r="P108" s="38">
        <f t="shared" si="21"/>
        <v>88.090909090909108</v>
      </c>
      <c r="Q108" s="38">
        <f t="shared" si="22"/>
        <v>115.90909090909092</v>
      </c>
      <c r="R108" s="38">
        <f t="shared" si="23"/>
        <v>94.883720930232556</v>
      </c>
      <c r="S108" s="39">
        <f t="shared" si="24"/>
        <v>-6.7928118393234911</v>
      </c>
      <c r="T108" s="39">
        <f t="shared" si="25"/>
        <v>-6.7928118393234485</v>
      </c>
      <c r="U108" t="s">
        <v>284</v>
      </c>
      <c r="V108" t="s">
        <v>384</v>
      </c>
      <c r="W108" t="s">
        <v>441</v>
      </c>
      <c r="X108" t="s">
        <v>489</v>
      </c>
      <c r="Y108" s="41"/>
    </row>
    <row r="109" spans="1:25" ht="15" x14ac:dyDescent="0.25">
      <c r="A109">
        <v>1.76</v>
      </c>
      <c r="B109">
        <v>2.15</v>
      </c>
      <c r="C109" s="29">
        <f t="shared" si="17"/>
        <v>3.3298097251585723E-2</v>
      </c>
      <c r="D109" s="30">
        <f>IF(OR($A109="",$B109=""),"",A109*'MPTO_working_2-way'!$G108)</f>
        <v>1.8186046511627909</v>
      </c>
      <c r="E109" s="32">
        <f>IF(OR($A109="",$B109=""),"",B109*'MPTO_working_2-way'!$G108)</f>
        <v>2.2215909090909092</v>
      </c>
      <c r="F109" s="30">
        <f>IF(OR($A109="",$B109=""),"",'MPTO_working_2-way'!D108)</f>
        <v>1.8131288931480596</v>
      </c>
      <c r="G109" s="32">
        <f>IF(OR($A109="",$B109=""),"",'MPTO_working_2-way'!E108)</f>
        <v>2.2298173246906305</v>
      </c>
      <c r="H109" s="30">
        <f>IF(OR($A109="",$B109=""),"",'OddsRatio_working_2-way'!M108)</f>
        <v>1.8129388446970602</v>
      </c>
      <c r="I109" s="30">
        <f>IF(OR($A109="",$B109=""),"",'OddsRatio_working_2-way'!N108)</f>
        <v>2.2301048307916052</v>
      </c>
      <c r="J109" s="30">
        <f>IF('Log_working_2-way'!$D108="","",A109^('Log_working_2-way'!$D108))</f>
        <v>1.8104537322239227</v>
      </c>
      <c r="K109" s="32">
        <f>IF('Log_working_2-way'!$D108="","",B109^('Log_working_2-way'!$D108))</f>
        <v>2.2338767288490446</v>
      </c>
      <c r="L109" s="37">
        <f t="shared" si="18"/>
        <v>0.54987212276214825</v>
      </c>
      <c r="M109" s="37">
        <f t="shared" si="19"/>
        <v>0.45012787723785164</v>
      </c>
      <c r="N109" s="38">
        <v>205</v>
      </c>
      <c r="O109" s="38">
        <f t="shared" si="20"/>
        <v>88.52272727272728</v>
      </c>
      <c r="P109" s="38">
        <f t="shared" si="21"/>
        <v>109.65116279069767</v>
      </c>
      <c r="Q109" s="38">
        <f t="shared" si="22"/>
        <v>95.348837209302317</v>
      </c>
      <c r="R109" s="38">
        <f t="shared" si="23"/>
        <v>116.47727272727273</v>
      </c>
      <c r="S109" s="39">
        <f t="shared" si="24"/>
        <v>-6.8261099365750368</v>
      </c>
      <c r="T109" s="39">
        <f t="shared" si="25"/>
        <v>-6.8261099365750653</v>
      </c>
      <c r="U109" t="s">
        <v>282</v>
      </c>
      <c r="V109" t="s">
        <v>485</v>
      </c>
      <c r="W109" t="s">
        <v>441</v>
      </c>
      <c r="X109" t="s">
        <v>489</v>
      </c>
      <c r="Y109" s="41"/>
    </row>
    <row r="110" spans="1:25" ht="15" x14ac:dyDescent="0.25">
      <c r="A110">
        <v>2.0099999999999998</v>
      </c>
      <c r="B110">
        <v>1.88</v>
      </c>
      <c r="C110" s="29">
        <f t="shared" si="17"/>
        <v>2.9427331427966497E-2</v>
      </c>
      <c r="D110" s="30">
        <f>IF(OR($A110="",$B110=""),"",A110*'MPTO_working_2-way'!$G109)</f>
        <v>2.0691489361702122</v>
      </c>
      <c r="E110" s="32">
        <f>IF(OR($A110="",$B110=""),"",B110*'MPTO_working_2-way'!$G109)</f>
        <v>1.9353233830845769</v>
      </c>
      <c r="F110" s="30">
        <f>IF(OR($A110="",$B110=""),"",'MPTO_working_2-way'!D109)</f>
        <v>2.0712563034422273</v>
      </c>
      <c r="G110" s="32">
        <f>IF(OR($A110="",$B110=""),"",'MPTO_working_2-way'!E109)</f>
        <v>1.9334834220221038</v>
      </c>
      <c r="H110" s="30">
        <f>IF(OR($A110="",$B110=""),"",'OddsRatio_working_2-way'!M109)</f>
        <v>2.0713203408538785</v>
      </c>
      <c r="I110" s="30">
        <f>IF(OR($A110="",$B110=""),"",'OddsRatio_working_2-way'!N109)</f>
        <v>1.9334276237142709</v>
      </c>
      <c r="J110" s="30">
        <f>IF('Log_working_2-way'!$D109="","",A110^('Log_working_2-way'!$D109))</f>
        <v>2.0722780043286777</v>
      </c>
      <c r="K110" s="32">
        <f>IF('Log_working_2-way'!$D109="","",B110^('Log_working_2-way'!$D109))</f>
        <v>1.9325939690668699</v>
      </c>
      <c r="L110" s="37">
        <f t="shared" si="18"/>
        <v>0.48329048843187672</v>
      </c>
      <c r="M110" s="37">
        <f t="shared" si="19"/>
        <v>0.5167095115681235</v>
      </c>
      <c r="N110" s="38">
        <v>206</v>
      </c>
      <c r="O110" s="38">
        <f t="shared" si="20"/>
        <v>103.51243781094526</v>
      </c>
      <c r="P110" s="38">
        <f t="shared" si="21"/>
        <v>96.425531914893597</v>
      </c>
      <c r="Q110" s="38">
        <f t="shared" si="22"/>
        <v>109.57446808510637</v>
      </c>
      <c r="R110" s="38">
        <f t="shared" si="23"/>
        <v>102.48756218905474</v>
      </c>
      <c r="S110" s="39">
        <f t="shared" si="24"/>
        <v>-6.0620302741611169</v>
      </c>
      <c r="T110" s="39">
        <f t="shared" si="25"/>
        <v>-6.0620302741611454</v>
      </c>
      <c r="U110" t="s">
        <v>391</v>
      </c>
      <c r="V110" t="s">
        <v>294</v>
      </c>
      <c r="W110" t="s">
        <v>442</v>
      </c>
      <c r="X110" t="s">
        <v>489</v>
      </c>
      <c r="Y110" s="41"/>
    </row>
    <row r="111" spans="1:25" ht="15" x14ac:dyDescent="0.25">
      <c r="A111">
        <v>1.88</v>
      </c>
      <c r="B111">
        <v>2.0099999999999998</v>
      </c>
      <c r="C111" s="29">
        <f t="shared" si="17"/>
        <v>2.9427331427966497E-2</v>
      </c>
      <c r="D111" s="30">
        <f>IF(OR($A111="",$B111=""),"",A111*'MPTO_working_2-way'!$G110)</f>
        <v>1.9353233830845769</v>
      </c>
      <c r="E111" s="32">
        <f>IF(OR($A111="",$B111=""),"",B111*'MPTO_working_2-way'!$G110)</f>
        <v>2.0691489361702122</v>
      </c>
      <c r="F111" s="30">
        <f>IF(OR($A111="",$B111=""),"",'MPTO_working_2-way'!D110)</f>
        <v>1.9334834220221038</v>
      </c>
      <c r="G111" s="32">
        <f>IF(OR($A111="",$B111=""),"",'MPTO_working_2-way'!E110)</f>
        <v>2.0712563034422273</v>
      </c>
      <c r="H111" s="30">
        <f>IF(OR($A111="",$B111=""),"",'OddsRatio_working_2-way'!M110)</f>
        <v>1.9334276237142709</v>
      </c>
      <c r="I111" s="30">
        <f>IF(OR($A111="",$B111=""),"",'OddsRatio_working_2-way'!N110)</f>
        <v>2.0713203408538785</v>
      </c>
      <c r="J111" s="30">
        <f>IF('Log_working_2-way'!$D110="","",A111^('Log_working_2-way'!$D110))</f>
        <v>1.9325939690668699</v>
      </c>
      <c r="K111" s="32">
        <f>IF('Log_working_2-way'!$D110="","",B111^('Log_working_2-way'!$D110))</f>
        <v>2.0722780043286777</v>
      </c>
      <c r="L111" s="37">
        <f t="shared" si="18"/>
        <v>0.5167095115681235</v>
      </c>
      <c r="M111" s="37">
        <f t="shared" si="19"/>
        <v>0.48329048843187672</v>
      </c>
      <c r="N111" s="38">
        <v>207</v>
      </c>
      <c r="O111" s="38">
        <f t="shared" si="20"/>
        <v>96.893617021276583</v>
      </c>
      <c r="P111" s="38">
        <f t="shared" si="21"/>
        <v>104.0149253731343</v>
      </c>
      <c r="Q111" s="38">
        <f t="shared" si="22"/>
        <v>102.98507462686568</v>
      </c>
      <c r="R111" s="38">
        <f t="shared" si="23"/>
        <v>110.1063829787234</v>
      </c>
      <c r="S111" s="39">
        <f t="shared" si="24"/>
        <v>-6.091457605589099</v>
      </c>
      <c r="T111" s="39">
        <f t="shared" si="25"/>
        <v>-6.091457605589099</v>
      </c>
      <c r="U111" t="s">
        <v>430</v>
      </c>
      <c r="V111" t="s">
        <v>197</v>
      </c>
      <c r="W111" t="s">
        <v>442</v>
      </c>
      <c r="X111" t="s">
        <v>489</v>
      </c>
      <c r="Y111" s="41"/>
    </row>
    <row r="112" spans="1:25" ht="15" x14ac:dyDescent="0.25">
      <c r="A112">
        <v>2.2799999999999998</v>
      </c>
      <c r="B112">
        <v>1.68</v>
      </c>
      <c r="C112" s="29">
        <f t="shared" si="17"/>
        <v>3.383458646616555E-2</v>
      </c>
      <c r="D112" s="30">
        <f>IF(OR($A112="",$B112=""),"",A112*'MPTO_working_2-way'!$G111)</f>
        <v>2.3571428571428572</v>
      </c>
      <c r="E112" s="32">
        <f>IF(OR($A112="",$B112=""),"",B112*'MPTO_working_2-way'!$G111)</f>
        <v>1.736842105263158</v>
      </c>
      <c r="F112" s="30">
        <f>IF(OR($A112="",$B112=""),"",'MPTO_working_2-way'!D111)</f>
        <v>2.3714710252600297</v>
      </c>
      <c r="G112" s="32">
        <f>IF(OR($A112="",$B112=""),"",'MPTO_working_2-way'!E111)</f>
        <v>1.7291440953412784</v>
      </c>
      <c r="H112" s="30">
        <f>IF(OR($A112="",$B112=""),"",'OddsRatio_working_2-way'!M111)</f>
        <v>2.3719886811400706</v>
      </c>
      <c r="I112" s="30">
        <f>IF(OR($A112="",$B112=""),"",'OddsRatio_working_2-way'!N111)</f>
        <v>1.728868986855663</v>
      </c>
      <c r="J112" s="30">
        <f>IF('Log_working_2-way'!$D111="","",A112^('Log_working_2-way'!$D111))</f>
        <v>2.3786002597874161</v>
      </c>
      <c r="K112" s="32">
        <f>IF('Log_working_2-way'!$D111="","",B112^('Log_working_2-way'!$D111))</f>
        <v>1.7253734306956654</v>
      </c>
      <c r="L112" s="37">
        <f t="shared" si="18"/>
        <v>0.42424242424242425</v>
      </c>
      <c r="M112" s="37">
        <f t="shared" si="19"/>
        <v>0.57575757575757569</v>
      </c>
      <c r="N112" s="38">
        <v>208</v>
      </c>
      <c r="O112" s="38">
        <f t="shared" si="20"/>
        <v>116.7719298245614</v>
      </c>
      <c r="P112" s="38">
        <f t="shared" si="21"/>
        <v>84.19047619047619</v>
      </c>
      <c r="Q112" s="38">
        <f t="shared" si="22"/>
        <v>123.80952380952381</v>
      </c>
      <c r="R112" s="38">
        <f t="shared" si="23"/>
        <v>91.228070175438603</v>
      </c>
      <c r="S112" s="39">
        <f t="shared" si="24"/>
        <v>-7.0375939849624132</v>
      </c>
      <c r="T112" s="39">
        <f t="shared" si="25"/>
        <v>-7.0375939849624132</v>
      </c>
      <c r="U112" t="s">
        <v>429</v>
      </c>
      <c r="V112" t="s">
        <v>392</v>
      </c>
      <c r="W112" t="s">
        <v>442</v>
      </c>
      <c r="X112" t="s">
        <v>489</v>
      </c>
      <c r="Y112" s="41"/>
    </row>
    <row r="113" spans="1:25" s="35" customFormat="1" ht="15" x14ac:dyDescent="0.25">
      <c r="A113">
        <v>2.42</v>
      </c>
      <c r="B113">
        <v>1.61</v>
      </c>
      <c r="C113" s="29">
        <f t="shared" si="17"/>
        <v>3.4341152918228035E-2</v>
      </c>
      <c r="D113" s="30">
        <f>IF(OR($A113="",$B113=""),"",A113*'MPTO_working_2-way'!$G112)</f>
        <v>2.5031055900621118</v>
      </c>
      <c r="E113" s="32">
        <f>IF(OR($A113="",$B113=""),"",B113*'MPTO_working_2-way'!$G112)</f>
        <v>1.6652892561983472</v>
      </c>
      <c r="F113" s="30">
        <f>IF(OR($A113="",$B113=""),"",'MPTO_working_2-way'!D112)</f>
        <v>2.5249173741170372</v>
      </c>
      <c r="G113" s="32">
        <f>IF(OR($A113="",$B113=""),"",'MPTO_working_2-way'!E112)</f>
        <v>1.655773235306617</v>
      </c>
      <c r="H113" s="30">
        <f>IF(OR($A113="",$B113=""),"",'OddsRatio_working_2-way'!M112)</f>
        <v>2.5257355119610394</v>
      </c>
      <c r="I113" s="30">
        <f>IF(OR($A113="",$B113=""),"",'OddsRatio_working_2-way'!N112)</f>
        <v>1.6554215931663621</v>
      </c>
      <c r="J113" s="30">
        <f>IF('Log_working_2-way'!$D112="","",A113^('Log_working_2-way'!$D112))</f>
        <v>2.5358767096666233</v>
      </c>
      <c r="K113" s="32">
        <f>IF('Log_working_2-way'!$D112="","",B113^('Log_working_2-way'!$D112))</f>
        <v>1.6510939281167687</v>
      </c>
      <c r="L113" s="37">
        <f t="shared" si="18"/>
        <v>0.39950372208436724</v>
      </c>
      <c r="M113" s="37">
        <f t="shared" si="19"/>
        <v>0.60049627791563276</v>
      </c>
      <c r="N113" s="38">
        <v>209</v>
      </c>
      <c r="O113" s="38">
        <f t="shared" si="20"/>
        <v>122.63636363636363</v>
      </c>
      <c r="P113" s="38">
        <f t="shared" si="21"/>
        <v>79.186335403726702</v>
      </c>
      <c r="Q113" s="38">
        <f t="shared" si="22"/>
        <v>129.81366459627327</v>
      </c>
      <c r="R113" s="38">
        <f t="shared" si="23"/>
        <v>86.36363636363636</v>
      </c>
      <c r="S113" s="39">
        <f t="shared" si="24"/>
        <v>-7.177300959909644</v>
      </c>
      <c r="T113" s="39">
        <f t="shared" si="25"/>
        <v>-7.1773009599096582</v>
      </c>
      <c r="U113" t="s">
        <v>454</v>
      </c>
      <c r="V113" t="s">
        <v>477</v>
      </c>
      <c r="W113" t="s">
        <v>458</v>
      </c>
      <c r="X113" t="s">
        <v>489</v>
      </c>
      <c r="Y113" s="41"/>
    </row>
    <row r="114" spans="1:25" ht="15" x14ac:dyDescent="0.25">
      <c r="A114">
        <v>2.4700000000000002</v>
      </c>
      <c r="B114">
        <v>1.59</v>
      </c>
      <c r="C114" s="29">
        <f t="shared" si="17"/>
        <v>3.37891172052045E-2</v>
      </c>
      <c r="D114" s="30">
        <f>IF(OR($A114="",$B114=""),"",A114*'MPTO_working_2-way'!$G113)</f>
        <v>2.5534591194968552</v>
      </c>
      <c r="E114" s="32">
        <f>IF(OR($A114="",$B114=""),"",B114*'MPTO_working_2-way'!$G113)</f>
        <v>1.6437246963562753</v>
      </c>
      <c r="F114" s="30">
        <f>IF(OR($A114="",$B114=""),"",'MPTO_working_2-way'!D113)</f>
        <v>2.5775604633610079</v>
      </c>
      <c r="G114" s="32">
        <f>IF(OR($A114="",$B114=""),"",'MPTO_working_2-way'!E113)</f>
        <v>1.6338901254342355</v>
      </c>
      <c r="H114" s="30">
        <f>IF(OR($A114="",$B114=""),"",'OddsRatio_working_2-way'!M113)</f>
        <v>2.5784566588059405</v>
      </c>
      <c r="I114" s="30">
        <f>IF(OR($A114="",$B114=""),"",'OddsRatio_working_2-way'!N113)</f>
        <v>1.6335302236023845</v>
      </c>
      <c r="J114" s="30">
        <f>IF('Log_working_2-way'!$D113="","",A114^('Log_working_2-way'!$D113))</f>
        <v>2.5896826442672194</v>
      </c>
      <c r="K114" s="32">
        <f>IF('Log_working_2-way'!$D113="","",B114^('Log_working_2-way'!$D113))</f>
        <v>1.6290563739914652</v>
      </c>
      <c r="L114" s="37">
        <f t="shared" si="18"/>
        <v>0.39162561576354682</v>
      </c>
      <c r="M114" s="37">
        <f t="shared" si="19"/>
        <v>0.60837438423645318</v>
      </c>
      <c r="N114" s="38">
        <v>210</v>
      </c>
      <c r="O114" s="38">
        <f t="shared" si="20"/>
        <v>124.97975708502025</v>
      </c>
      <c r="P114" s="38">
        <f t="shared" si="21"/>
        <v>77.924528301886809</v>
      </c>
      <c r="Q114" s="38">
        <f t="shared" si="22"/>
        <v>132.0754716981132</v>
      </c>
      <c r="R114" s="38">
        <f t="shared" si="23"/>
        <v>85.020242914979761</v>
      </c>
      <c r="S114" s="39">
        <f t="shared" si="24"/>
        <v>-7.0957146130929516</v>
      </c>
      <c r="T114" s="39">
        <f t="shared" si="25"/>
        <v>-7.0957146130929516</v>
      </c>
      <c r="U114" t="s">
        <v>480</v>
      </c>
      <c r="V114" t="s">
        <v>464</v>
      </c>
      <c r="W114" t="s">
        <v>458</v>
      </c>
      <c r="X114" t="s">
        <v>489</v>
      </c>
      <c r="Y114" s="41"/>
    </row>
    <row r="115" spans="1:25" ht="15" x14ac:dyDescent="0.25">
      <c r="A115">
        <v>2.48</v>
      </c>
      <c r="B115">
        <v>1.59</v>
      </c>
      <c r="C115" s="29">
        <f t="shared" si="17"/>
        <v>3.2156624061675743E-2</v>
      </c>
      <c r="D115" s="30">
        <f>IF(OR($A115="",$B115=""),"",A115*'MPTO_working_2-way'!$G114)</f>
        <v>2.5597484276729556</v>
      </c>
      <c r="E115" s="32">
        <f>IF(OR($A115="",$B115=""),"",B115*'MPTO_working_2-way'!$G114)</f>
        <v>1.6411290322580645</v>
      </c>
      <c r="F115" s="30">
        <f>IF(OR($A115="",$B115=""),"",'MPTO_working_2-way'!D114)</f>
        <v>2.5829948906065767</v>
      </c>
      <c r="G115" s="32">
        <f>IF(OR($A115="",$B115=""),"",'MPTO_working_2-way'!E114)</f>
        <v>1.6317139783166432</v>
      </c>
      <c r="H115" s="30">
        <f>IF(OR($A115="",$B115=""),"",'OddsRatio_working_2-way'!M114)</f>
        <v>2.583816459148971</v>
      </c>
      <c r="I115" s="30">
        <f>IF(OR($A115="",$B115=""),"",'OddsRatio_working_2-way'!N114)</f>
        <v>1.6313862911472248</v>
      </c>
      <c r="J115" s="30">
        <f>IF('Log_working_2-way'!$D114="","",A115^('Log_working_2-way'!$D114))</f>
        <v>2.5946246664914949</v>
      </c>
      <c r="K115" s="32">
        <f>IF('Log_working_2-way'!$D114="","",B115^('Log_working_2-way'!$D114))</f>
        <v>1.6271068176815173</v>
      </c>
      <c r="L115" s="37">
        <f t="shared" si="18"/>
        <v>0.39066339066339073</v>
      </c>
      <c r="M115" s="37">
        <f t="shared" si="19"/>
        <v>0.60933660933660938</v>
      </c>
      <c r="N115" s="38">
        <v>211</v>
      </c>
      <c r="O115" s="38">
        <f t="shared" si="20"/>
        <v>125.91935483870968</v>
      </c>
      <c r="P115" s="38">
        <f t="shared" si="21"/>
        <v>78.295597484276726</v>
      </c>
      <c r="Q115" s="38">
        <f t="shared" si="22"/>
        <v>132.70440251572327</v>
      </c>
      <c r="R115" s="38">
        <f t="shared" si="23"/>
        <v>85.080645161290334</v>
      </c>
      <c r="S115" s="39">
        <f t="shared" si="24"/>
        <v>-6.7850476770135941</v>
      </c>
      <c r="T115" s="39">
        <f t="shared" si="25"/>
        <v>-6.7850476770136083</v>
      </c>
      <c r="U115" t="s">
        <v>463</v>
      </c>
      <c r="V115" t="s">
        <v>455</v>
      </c>
      <c r="W115" t="s">
        <v>458</v>
      </c>
      <c r="X115" t="s">
        <v>489</v>
      </c>
      <c r="Y115" s="41"/>
    </row>
    <row r="116" spans="1:25" ht="15" x14ac:dyDescent="0.25">
      <c r="A116">
        <v>2.2000000000000002</v>
      </c>
      <c r="B116">
        <v>1.73</v>
      </c>
      <c r="C116" s="29">
        <f t="shared" si="17"/>
        <v>3.2580136626379375E-2</v>
      </c>
      <c r="D116" s="30">
        <f>IF(OR($A116="",$B116=""),"",A116*'MPTO_working_2-way'!$G115)</f>
        <v>2.2716763005780347</v>
      </c>
      <c r="E116" s="32">
        <f>IF(OR($A116="",$B116=""),"",B116*'MPTO_working_2-way'!$G115)</f>
        <v>1.7863636363636364</v>
      </c>
      <c r="F116" s="30">
        <f>IF(OR($A116="",$B116=""),"",'MPTO_working_2-way'!D115)</f>
        <v>2.2817745803357314</v>
      </c>
      <c r="G116" s="32">
        <f>IF(OR($A116="",$B116=""),"",'MPTO_working_2-way'!E115)</f>
        <v>1.7801683816651075</v>
      </c>
      <c r="H116" s="30">
        <f>IF(OR($A116="",$B116=""),"",'OddsRatio_working_2-way'!M115)</f>
        <v>2.2821215295120645</v>
      </c>
      <c r="I116" s="30">
        <f>IF(OR($A116="",$B116=""),"",'OddsRatio_working_2-way'!N115)</f>
        <v>1.7799572637865058</v>
      </c>
      <c r="J116" s="30">
        <f>IF('Log_working_2-way'!$D115="","",A116^('Log_working_2-way'!$D115))</f>
        <v>2.2867575998445693</v>
      </c>
      <c r="K116" s="32">
        <f>IF('Log_working_2-way'!$D115="","",B116^('Log_working_2-way'!$D115))</f>
        <v>1.7771471488652957</v>
      </c>
      <c r="L116" s="37">
        <f t="shared" si="18"/>
        <v>0.44020356234096691</v>
      </c>
      <c r="M116" s="37">
        <f t="shared" si="19"/>
        <v>0.55979643765903309</v>
      </c>
      <c r="N116" s="38">
        <v>212</v>
      </c>
      <c r="O116" s="38">
        <f t="shared" si="20"/>
        <v>115.63636363636365</v>
      </c>
      <c r="P116" s="38">
        <f t="shared" si="21"/>
        <v>89.456647398843927</v>
      </c>
      <c r="Q116" s="38">
        <f t="shared" si="22"/>
        <v>122.54335260115607</v>
      </c>
      <c r="R116" s="38">
        <f t="shared" si="23"/>
        <v>96.36363636363636</v>
      </c>
      <c r="S116" s="39">
        <f t="shared" si="24"/>
        <v>-6.9069889647924185</v>
      </c>
      <c r="T116" s="39">
        <f t="shared" si="25"/>
        <v>-6.9069889647924327</v>
      </c>
      <c r="U116" t="s">
        <v>465</v>
      </c>
      <c r="V116" t="s">
        <v>467</v>
      </c>
      <c r="W116" t="s">
        <v>458</v>
      </c>
      <c r="X116" t="s">
        <v>489</v>
      </c>
      <c r="Y116" s="41"/>
    </row>
    <row r="117" spans="1:25" ht="15" x14ac:dyDescent="0.25">
      <c r="A117">
        <v>2.12</v>
      </c>
      <c r="B117">
        <v>1.71</v>
      </c>
      <c r="C117" s="29">
        <f t="shared" si="17"/>
        <v>5.6493434844973933E-2</v>
      </c>
      <c r="D117" s="30">
        <f>IF(OR($A117="",$B117=""),"",A117*'MPTO_working_2-way'!$G116)</f>
        <v>2.2397660818713447</v>
      </c>
      <c r="E117" s="32">
        <f>IF(OR($A117="",$B117=""),"",B117*'MPTO_working_2-way'!$G116)</f>
        <v>1.8066037735849054</v>
      </c>
      <c r="F117" s="30">
        <f>IF(OR($A117="",$B117=""),"",'MPTO_working_2-way'!D116)</f>
        <v>2.2550385668076633</v>
      </c>
      <c r="G117" s="32">
        <f>IF(OR($A117="",$B117=""),"",'MPTO_working_2-way'!E116)</f>
        <v>1.7967882632831085</v>
      </c>
      <c r="H117" s="30">
        <f>IF(OR($A117="",$B117=""),"",'OddsRatio_working_2-way'!M116)</f>
        <v>2.2559716512455181</v>
      </c>
      <c r="I117" s="30">
        <f>IF(OR($A117="",$B117=""),"",'OddsRatio_working_2-way'!N116)</f>
        <v>1.7961963146288551</v>
      </c>
      <c r="J117" s="30">
        <f>IF('Log_working_2-way'!$D116="","",A117^('Log_working_2-way'!$D116))</f>
        <v>2.2631550258429947</v>
      </c>
      <c r="K117" s="32">
        <f>IF('Log_working_2-way'!$D116="","",B117^('Log_working_2-way'!$D116))</f>
        <v>1.7916684647077736</v>
      </c>
      <c r="L117" s="37">
        <f t="shared" si="18"/>
        <v>0.44647519582245437</v>
      </c>
      <c r="M117" s="37">
        <f t="shared" si="19"/>
        <v>0.55352480417754579</v>
      </c>
      <c r="N117" s="38">
        <v>213</v>
      </c>
      <c r="O117" s="38">
        <f t="shared" si="20"/>
        <v>112.52830188679245</v>
      </c>
      <c r="P117" s="38">
        <f t="shared" si="21"/>
        <v>88.438596491228083</v>
      </c>
      <c r="Q117" s="38">
        <f t="shared" si="22"/>
        <v>124.56140350877192</v>
      </c>
      <c r="R117" s="38">
        <f t="shared" si="23"/>
        <v>100.47169811320754</v>
      </c>
      <c r="S117" s="39">
        <f t="shared" si="24"/>
        <v>-12.033101621979469</v>
      </c>
      <c r="T117" s="39">
        <f t="shared" si="25"/>
        <v>-12.033101621979455</v>
      </c>
      <c r="U117" t="s">
        <v>470</v>
      </c>
      <c r="V117" t="s">
        <v>296</v>
      </c>
      <c r="W117" t="s">
        <v>74</v>
      </c>
      <c r="X117" t="s">
        <v>489</v>
      </c>
      <c r="Y117" s="41"/>
    </row>
    <row r="118" spans="1:25" ht="15" x14ac:dyDescent="0.25">
      <c r="A118">
        <v>2.2200000000000002</v>
      </c>
      <c r="B118">
        <v>1.68</v>
      </c>
      <c r="C118" s="29">
        <f t="shared" si="17"/>
        <v>4.5688545688545634E-2</v>
      </c>
      <c r="D118" s="30">
        <f>IF(OR($A118="",$B118=""),"",A118*'MPTO_working_2-way'!$G117)</f>
        <v>2.3214285714285716</v>
      </c>
      <c r="E118" s="32">
        <f>IF(OR($A118="",$B118=""),"",B118*'MPTO_working_2-way'!$G117)</f>
        <v>1.7567567567567566</v>
      </c>
      <c r="F118" s="30">
        <f>IF(OR($A118="",$B118=""),"",'MPTO_working_2-way'!D117)</f>
        <v>2.3386004514672689</v>
      </c>
      <c r="G118" s="32">
        <f>IF(OR($A118="",$B118=""),"",'MPTO_working_2-way'!E117)</f>
        <v>1.7470489038785832</v>
      </c>
      <c r="H118" s="30">
        <f>IF(OR($A118="",$B118=""),"",'OddsRatio_working_2-way'!M117)</f>
        <v>2.3394467690277296</v>
      </c>
      <c r="I118" s="30">
        <f>IF(OR($A118="",$B118=""),"",'OddsRatio_working_2-way'!N117)</f>
        <v>1.7465768876547993</v>
      </c>
      <c r="J118" s="30">
        <f>IF('Log_working_2-way'!$D117="","",A118^('Log_working_2-way'!$D117))</f>
        <v>2.3474640771287958</v>
      </c>
      <c r="K118" s="32">
        <f>IF('Log_working_2-way'!$D117="","",B118^('Log_working_2-way'!$D117))</f>
        <v>1.7421348123284788</v>
      </c>
      <c r="L118" s="37">
        <f t="shared" si="18"/>
        <v>0.43076923076923074</v>
      </c>
      <c r="M118" s="37">
        <f t="shared" si="19"/>
        <v>0.56923076923076932</v>
      </c>
      <c r="N118" s="38">
        <v>214</v>
      </c>
      <c r="O118" s="38">
        <f t="shared" si="20"/>
        <v>117.6036036036036</v>
      </c>
      <c r="P118" s="38">
        <f t="shared" si="21"/>
        <v>86.619047619047606</v>
      </c>
      <c r="Q118" s="38">
        <f t="shared" si="22"/>
        <v>127.38095238095238</v>
      </c>
      <c r="R118" s="38">
        <f t="shared" si="23"/>
        <v>96.396396396396383</v>
      </c>
      <c r="S118" s="39">
        <f t="shared" si="24"/>
        <v>-9.7773487773487773</v>
      </c>
      <c r="T118" s="39">
        <f t="shared" si="25"/>
        <v>-9.7773487773487773</v>
      </c>
      <c r="U118" t="s">
        <v>486</v>
      </c>
      <c r="V118" t="s">
        <v>118</v>
      </c>
      <c r="W118" t="s">
        <v>74</v>
      </c>
      <c r="X118" t="s">
        <v>489</v>
      </c>
      <c r="Y118" s="41"/>
    </row>
    <row r="119" spans="1:25" ht="15" x14ac:dyDescent="0.25">
      <c r="A119">
        <v>2.37</v>
      </c>
      <c r="B119">
        <v>1.6</v>
      </c>
      <c r="C119" s="29">
        <f t="shared" si="17"/>
        <v>4.6940928270042148E-2</v>
      </c>
      <c r="D119" s="30">
        <f>IF(OR($A119="",$B119=""),"",A119*'MPTO_working_2-way'!$G118)</f>
        <v>2.4812500000000002</v>
      </c>
      <c r="E119" s="32">
        <f>IF(OR($A119="",$B119=""),"",B119*'MPTO_working_2-way'!$G118)</f>
        <v>1.6751054852320675</v>
      </c>
      <c r="F119" s="30">
        <f>IF(OR($A119="",$B119=""),"",'MPTO_working_2-way'!D118)</f>
        <v>2.5095962938451355</v>
      </c>
      <c r="G119" s="32">
        <f>IF(OR($A119="",$B119=""),"",'MPTO_working_2-way'!E118)</f>
        <v>1.6624287593160894</v>
      </c>
      <c r="H119" s="30">
        <f>IF(OR($A119="",$B119=""),"",'OddsRatio_working_2-way'!M118)</f>
        <v>2.5110702608857518</v>
      </c>
      <c r="I119" s="30">
        <f>IF(OR($A119="",$B119=""),"",'OddsRatio_working_2-way'!N118)</f>
        <v>1.6617825960083583</v>
      </c>
      <c r="J119" s="30">
        <f>IF('Log_working_2-way'!$D118="","",A119^('Log_working_2-way'!$D118))</f>
        <v>2.524446063100616</v>
      </c>
      <c r="K119" s="32">
        <f>IF('Log_working_2-way'!$D118="","",B119^('Log_working_2-way'!$D118))</f>
        <v>1.6559759798683542</v>
      </c>
      <c r="L119" s="37">
        <f t="shared" si="18"/>
        <v>0.40302267002518888</v>
      </c>
      <c r="M119" s="37">
        <f t="shared" si="19"/>
        <v>0.59697732997481112</v>
      </c>
      <c r="N119" s="38">
        <v>215</v>
      </c>
      <c r="O119" s="38">
        <f t="shared" si="20"/>
        <v>124.28270042194092</v>
      </c>
      <c r="P119" s="38">
        <f t="shared" si="21"/>
        <v>80.625</v>
      </c>
      <c r="Q119" s="38">
        <f t="shared" si="22"/>
        <v>134.375</v>
      </c>
      <c r="R119" s="38">
        <f t="shared" si="23"/>
        <v>90.717299578059055</v>
      </c>
      <c r="S119" s="39">
        <f t="shared" si="24"/>
        <v>-10.092299578059084</v>
      </c>
      <c r="T119" s="39">
        <f t="shared" si="25"/>
        <v>-10.092299578059055</v>
      </c>
      <c r="U119" t="s">
        <v>295</v>
      </c>
      <c r="V119" t="s">
        <v>472</v>
      </c>
      <c r="W119" t="s">
        <v>74</v>
      </c>
      <c r="X119" t="s">
        <v>489</v>
      </c>
      <c r="Y119" s="41"/>
    </row>
    <row r="120" spans="1:25" ht="15" x14ac:dyDescent="0.25">
      <c r="A120">
        <v>2.12</v>
      </c>
      <c r="B120">
        <v>1.71</v>
      </c>
      <c r="C120" s="29">
        <f t="shared" si="17"/>
        <v>5.6493434844973933E-2</v>
      </c>
      <c r="D120" s="30">
        <f>IF(OR($A120="",$B120=""),"",A120*'MPTO_working_2-way'!$G119)</f>
        <v>2.2397660818713447</v>
      </c>
      <c r="E120" s="32">
        <f>IF(OR($A120="",$B120=""),"",B120*'MPTO_working_2-way'!$G119)</f>
        <v>1.8066037735849054</v>
      </c>
      <c r="F120" s="30">
        <f>IF(OR($A120="",$B120=""),"",'MPTO_working_2-way'!D119)</f>
        <v>2.2550385668076633</v>
      </c>
      <c r="G120" s="32">
        <f>IF(OR($A120="",$B120=""),"",'MPTO_working_2-way'!E119)</f>
        <v>1.7967882632831085</v>
      </c>
      <c r="H120" s="30">
        <f>IF(OR($A120="",$B120=""),"",'OddsRatio_working_2-way'!M119)</f>
        <v>2.2559716512455181</v>
      </c>
      <c r="I120" s="30">
        <f>IF(OR($A120="",$B120=""),"",'OddsRatio_working_2-way'!N119)</f>
        <v>1.7961963146288551</v>
      </c>
      <c r="J120" s="30">
        <f>IF('Log_working_2-way'!$D119="","",A120^('Log_working_2-way'!$D119))</f>
        <v>2.2631550258429947</v>
      </c>
      <c r="K120" s="32">
        <f>IF('Log_working_2-way'!$D119="","",B120^('Log_working_2-way'!$D119))</f>
        <v>1.7916684647077736</v>
      </c>
      <c r="L120" s="37">
        <f t="shared" si="18"/>
        <v>0.44647519582245437</v>
      </c>
      <c r="M120" s="37">
        <f t="shared" si="19"/>
        <v>0.55352480417754579</v>
      </c>
      <c r="N120" s="38">
        <v>216</v>
      </c>
      <c r="O120" s="38">
        <f t="shared" si="20"/>
        <v>114.11320754716981</v>
      </c>
      <c r="P120" s="38">
        <f t="shared" si="21"/>
        <v>89.684210526315795</v>
      </c>
      <c r="Q120" s="38">
        <f t="shared" si="22"/>
        <v>126.31578947368421</v>
      </c>
      <c r="R120" s="38">
        <f t="shared" si="23"/>
        <v>101.88679245283018</v>
      </c>
      <c r="S120" s="39">
        <f t="shared" si="24"/>
        <v>-12.202581926514398</v>
      </c>
      <c r="T120" s="39">
        <f t="shared" si="25"/>
        <v>-12.202581926514384</v>
      </c>
      <c r="U120" t="s">
        <v>471</v>
      </c>
      <c r="V120" t="s">
        <v>484</v>
      </c>
      <c r="W120" t="s">
        <v>74</v>
      </c>
      <c r="X120" t="s">
        <v>489</v>
      </c>
      <c r="Y120" s="41"/>
    </row>
    <row r="121" spans="1:25" ht="15" x14ac:dyDescent="0.25">
      <c r="A121">
        <v>1.69</v>
      </c>
      <c r="B121">
        <v>2.0699999999999998</v>
      </c>
      <c r="C121" s="29">
        <f t="shared" si="17"/>
        <v>7.4807763770974534E-2</v>
      </c>
      <c r="D121" s="30">
        <f>IF(OR($A121="",$B121=""),"",A121*'MPTO_working_2-way'!$G120)</f>
        <v>1.8164251207729469</v>
      </c>
      <c r="E121" s="32">
        <f>IF(OR($A121="",$B121=""),"",B121*'MPTO_working_2-way'!$G120)</f>
        <v>2.224852071005917</v>
      </c>
      <c r="F121" s="30">
        <f>IF(OR($A121="",$B121=""),"",'MPTO_working_2-way'!D120)</f>
        <v>1.8040378516360263</v>
      </c>
      <c r="G121" s="32">
        <f>IF(OR($A121="",$B121=""),"",'MPTO_working_2-way'!E120)</f>
        <v>2.2437225411281787</v>
      </c>
      <c r="H121" s="30">
        <f>IF(OR($A121="",$B121=""),"",'OddsRatio_working_2-way'!M120)</f>
        <v>1.8030316389060348</v>
      </c>
      <c r="I121" s="30">
        <f>IF(OR($A121="",$B121=""),"",'OddsRatio_working_2-way'!N120)</f>
        <v>2.2452809472890682</v>
      </c>
      <c r="J121" s="30">
        <f>IF('Log_working_2-way'!$D120="","",A121^('Log_working_2-way'!$D120))</f>
        <v>1.797239381173529</v>
      </c>
      <c r="K121" s="32">
        <f>IF('Log_working_2-way'!$D120="","",B121^('Log_working_2-way'!$D120))</f>
        <v>2.2543284032241049</v>
      </c>
      <c r="L121" s="37">
        <f t="shared" si="18"/>
        <v>0.55053191489361697</v>
      </c>
      <c r="M121" s="37">
        <f t="shared" si="19"/>
        <v>0.44946808510638303</v>
      </c>
      <c r="N121" s="38">
        <v>217</v>
      </c>
      <c r="O121" s="38">
        <f t="shared" si="20"/>
        <v>88.597633136094657</v>
      </c>
      <c r="P121" s="38">
        <f t="shared" si="21"/>
        <v>112.16908212560385</v>
      </c>
      <c r="Q121" s="38">
        <f t="shared" si="22"/>
        <v>104.83091787439615</v>
      </c>
      <c r="R121" s="38">
        <f t="shared" si="23"/>
        <v>128.40236686390534</v>
      </c>
      <c r="S121" s="39">
        <f t="shared" si="24"/>
        <v>-16.233284738301492</v>
      </c>
      <c r="T121" s="39">
        <f t="shared" si="25"/>
        <v>-16.233284738301492</v>
      </c>
      <c r="U121" t="s">
        <v>297</v>
      </c>
      <c r="V121" t="s">
        <v>300</v>
      </c>
      <c r="W121" t="s">
        <v>156</v>
      </c>
      <c r="X121" t="s">
        <v>489</v>
      </c>
      <c r="Y121" s="41"/>
    </row>
    <row r="122" spans="1:25" ht="15" x14ac:dyDescent="0.25">
      <c r="A122">
        <v>1.75</v>
      </c>
      <c r="B122">
        <v>1.96</v>
      </c>
      <c r="C122" s="29">
        <f t="shared" si="17"/>
        <v>8.163265306122458E-2</v>
      </c>
      <c r="D122" s="30">
        <f>IF(OR($A122="",$B122=""),"",A122*'MPTO_working_2-way'!$G121)</f>
        <v>1.892857142857143</v>
      </c>
      <c r="E122" s="32">
        <f>IF(OR($A122="",$B122=""),"",B122*'MPTO_working_2-way'!$G121)</f>
        <v>2.12</v>
      </c>
      <c r="F122" s="30">
        <f>IF(OR($A122="",$B122=""),"",'MPTO_working_2-way'!D121)</f>
        <v>1.8846153846153848</v>
      </c>
      <c r="G122" s="32">
        <f>IF(OR($A122="",$B122=""),"",'MPTO_working_2-way'!E121)</f>
        <v>2.1304347826086958</v>
      </c>
      <c r="H122" s="30">
        <f>IF(OR($A122="",$B122=""),"",'OddsRatio_working_2-way'!M121)</f>
        <v>1.8838834764831842</v>
      </c>
      <c r="I122" s="30">
        <f>IF(OR($A122="",$B122=""),"",'OddsRatio_working_2-way'!N121)</f>
        <v>2.131370849898476</v>
      </c>
      <c r="J122" s="30">
        <f>IF('Log_working_2-way'!$D121="","",A122^('Log_working_2-way'!$D121))</f>
        <v>1.8799947894591567</v>
      </c>
      <c r="K122" s="32">
        <f>IF('Log_working_2-way'!$D121="","",B122^('Log_working_2-way'!$D121))</f>
        <v>2.1363703648422878</v>
      </c>
      <c r="L122" s="37">
        <f t="shared" si="18"/>
        <v>0.52830188679245282</v>
      </c>
      <c r="M122" s="37">
        <f t="shared" si="19"/>
        <v>0.47169811320754712</v>
      </c>
      <c r="N122" s="38">
        <v>218</v>
      </c>
      <c r="O122" s="38">
        <f t="shared" si="20"/>
        <v>93.428571428571416</v>
      </c>
      <c r="P122" s="38">
        <f t="shared" si="21"/>
        <v>106.77551020408163</v>
      </c>
      <c r="Q122" s="38">
        <f t="shared" si="22"/>
        <v>111.22448979591837</v>
      </c>
      <c r="R122" s="38">
        <f t="shared" si="23"/>
        <v>124.57142857142857</v>
      </c>
      <c r="S122" s="39">
        <f t="shared" si="24"/>
        <v>-17.795918367346957</v>
      </c>
      <c r="T122" s="39">
        <f t="shared" si="25"/>
        <v>-17.795918367346943</v>
      </c>
      <c r="U122" t="s">
        <v>151</v>
      </c>
      <c r="V122" t="s">
        <v>301</v>
      </c>
      <c r="W122" t="s">
        <v>156</v>
      </c>
      <c r="X122" t="s">
        <v>489</v>
      </c>
      <c r="Y122" s="41"/>
    </row>
    <row r="123" spans="1:25" ht="15" x14ac:dyDescent="0.25">
      <c r="A123">
        <v>1.63</v>
      </c>
      <c r="B123">
        <v>2.14</v>
      </c>
      <c r="C123" s="29">
        <f t="shared" si="17"/>
        <v>8.078665214150571E-2</v>
      </c>
      <c r="D123" s="30">
        <f>IF(OR($A123="",$B123=""),"",A123*'MPTO_working_2-way'!$G122)</f>
        <v>1.7616822429906542</v>
      </c>
      <c r="E123" s="32">
        <f>IF(OR($A123="",$B123=""),"",B123*'MPTO_working_2-way'!$G122)</f>
        <v>2.3128834355828225</v>
      </c>
      <c r="F123" s="30">
        <f>IF(OR($A123="",$B123=""),"",'MPTO_working_2-way'!D122)</f>
        <v>1.7448851983392526</v>
      </c>
      <c r="G123" s="32">
        <f>IF(OR($A123="",$B123=""),"",'MPTO_working_2-way'!E122)</f>
        <v>2.3424887515949235</v>
      </c>
      <c r="H123" s="30">
        <f>IF(OR($A123="",$B123=""),"",'OddsRatio_working_2-way'!M122)</f>
        <v>1.7433919416750285</v>
      </c>
      <c r="I123" s="30">
        <f>IF(OR($A123="",$B123=""),"",'OddsRatio_working_2-way'!N122)</f>
        <v>2.3451854182690988</v>
      </c>
      <c r="J123" s="30">
        <f>IF('Log_working_2-way'!$D122="","",A123^('Log_working_2-way'!$D122))</f>
        <v>1.735520964041332</v>
      </c>
      <c r="K123" s="32">
        <f>IF('Log_working_2-way'!$D122="","",B123^('Log_working_2-way'!$D122))</f>
        <v>2.3595805542406221</v>
      </c>
      <c r="L123" s="37">
        <f t="shared" si="18"/>
        <v>0.56763925729442966</v>
      </c>
      <c r="M123" s="37">
        <f t="shared" si="19"/>
        <v>0.43236074270557023</v>
      </c>
      <c r="N123" s="38">
        <v>219</v>
      </c>
      <c r="O123" s="38">
        <f t="shared" si="20"/>
        <v>84.644171779141089</v>
      </c>
      <c r="P123" s="38">
        <f t="shared" si="21"/>
        <v>116.66355140186917</v>
      </c>
      <c r="Q123" s="38">
        <f t="shared" si="22"/>
        <v>102.33644859813084</v>
      </c>
      <c r="R123" s="38">
        <f t="shared" si="23"/>
        <v>134.35582822085891</v>
      </c>
      <c r="S123" s="39">
        <f t="shared" si="24"/>
        <v>-17.692276818989754</v>
      </c>
      <c r="T123" s="39">
        <f t="shared" si="25"/>
        <v>-17.69227681898974</v>
      </c>
      <c r="U123" t="s">
        <v>473</v>
      </c>
      <c r="V123" t="s">
        <v>299</v>
      </c>
      <c r="W123" t="s">
        <v>156</v>
      </c>
      <c r="X123" t="s">
        <v>489</v>
      </c>
      <c r="Y123" s="41"/>
    </row>
    <row r="124" spans="1:25" ht="15" x14ac:dyDescent="0.25">
      <c r="A124">
        <v>1.82</v>
      </c>
      <c r="B124">
        <v>2.0099999999999998</v>
      </c>
      <c r="C124" s="29">
        <f t="shared" si="17"/>
        <v>4.6962987261494726E-2</v>
      </c>
      <c r="D124" s="30">
        <f>IF(OR($A124="",$B124=""),"",A124*'MPTO_working_2-way'!$G123)</f>
        <v>1.9054726368159205</v>
      </c>
      <c r="E124" s="32">
        <f>IF(OR($A124="",$B124=""),"",B124*'MPTO_working_2-way'!$G123)</f>
        <v>2.104395604395604</v>
      </c>
      <c r="F124" s="30">
        <f>IF(OR($A124="",$B124=""),"",'MPTO_working_2-way'!D123)</f>
        <v>1.9012525336520971</v>
      </c>
      <c r="G124" s="32">
        <f>IF(OR($A124="",$B124=""),"",'MPTO_working_2-way'!E123)</f>
        <v>2.1095669223228186</v>
      </c>
      <c r="H124" s="30">
        <f>IF(OR($A124="",$B124=""),"",'OddsRatio_working_2-way'!M123)</f>
        <v>1.9010444984121553</v>
      </c>
      <c r="I124" s="30">
        <f>IF(OR($A124="",$B124=""),"",'OddsRatio_working_2-way'!N123)</f>
        <v>2.109823101702776</v>
      </c>
      <c r="J124" s="30">
        <f>IF('Log_working_2-way'!$D123="","",A124^('Log_working_2-way'!$D123))</f>
        <v>1.8991069004823022</v>
      </c>
      <c r="K124" s="32">
        <f>IF('Log_working_2-way'!$D123="","",B124^('Log_working_2-way'!$D123))</f>
        <v>2.112214798332626</v>
      </c>
      <c r="L124" s="37">
        <f t="shared" si="18"/>
        <v>0.52480417754569186</v>
      </c>
      <c r="M124" s="37">
        <f t="shared" si="19"/>
        <v>0.47519582245430819</v>
      </c>
      <c r="N124" s="38">
        <v>220</v>
      </c>
      <c r="O124" s="38">
        <f t="shared" si="20"/>
        <v>99.120879120879124</v>
      </c>
      <c r="P124" s="38">
        <f t="shared" si="21"/>
        <v>110.54726368159201</v>
      </c>
      <c r="Q124" s="38">
        <f t="shared" si="22"/>
        <v>109.45273631840797</v>
      </c>
      <c r="R124" s="38">
        <f t="shared" si="23"/>
        <v>120.87912087912086</v>
      </c>
      <c r="S124" s="39">
        <f t="shared" si="24"/>
        <v>-10.331857197528848</v>
      </c>
      <c r="T124" s="39">
        <f t="shared" si="25"/>
        <v>-10.331857197528848</v>
      </c>
      <c r="U124" t="s">
        <v>474</v>
      </c>
      <c r="V124" t="s">
        <v>150</v>
      </c>
      <c r="W124" t="s">
        <v>156</v>
      </c>
      <c r="X124" t="s">
        <v>489</v>
      </c>
      <c r="Y124" s="41"/>
    </row>
    <row r="125" spans="1:25" ht="15" x14ac:dyDescent="0.25">
      <c r="A125">
        <v>1.85</v>
      </c>
      <c r="B125">
        <v>1.97</v>
      </c>
      <c r="C125" s="29">
        <f t="shared" si="17"/>
        <v>4.8154753738510081E-2</v>
      </c>
      <c r="D125" s="30">
        <f>IF(OR($A125="",$B125=""),"",A125*'MPTO_working_2-way'!$G124)</f>
        <v>1.9390862944162437</v>
      </c>
      <c r="E125" s="32">
        <f>IF(OR($A125="",$B125=""),"",B125*'MPTO_working_2-way'!$G124)</f>
        <v>2.0648648648648646</v>
      </c>
      <c r="F125" s="30">
        <f>IF(OR($A125="",$B125=""),"",'MPTO_working_2-way'!D124)</f>
        <v>1.9362465134812061</v>
      </c>
      <c r="G125" s="32">
        <f>IF(OR($A125="",$B125=""),"",'MPTO_working_2-way'!E124)</f>
        <v>2.0680947652149242</v>
      </c>
      <c r="H125" s="30">
        <f>IF(OR($A125="",$B125=""),"",'OddsRatio_working_2-way'!M124)</f>
        <v>1.936102910899125</v>
      </c>
      <c r="I125" s="30">
        <f>IF(OR($A125="",$B125=""),"",'OddsRatio_working_2-way'!N124)</f>
        <v>2.0682586159672365</v>
      </c>
      <c r="J125" s="30">
        <f>IF('Log_working_2-way'!$D124="","",A125^('Log_working_2-way'!$D124))</f>
        <v>1.9347965200176827</v>
      </c>
      <c r="K125" s="32">
        <f>IF('Log_working_2-way'!$D124="","",B125^('Log_working_2-way'!$D124))</f>
        <v>2.0697515219465816</v>
      </c>
      <c r="L125" s="37">
        <f t="shared" si="18"/>
        <v>0.51570680628272247</v>
      </c>
      <c r="M125" s="37">
        <f t="shared" si="19"/>
        <v>0.48429319371727753</v>
      </c>
      <c r="N125" s="38">
        <v>221</v>
      </c>
      <c r="O125" s="38">
        <f t="shared" si="20"/>
        <v>101.54054054054053</v>
      </c>
      <c r="P125" s="38">
        <f t="shared" si="21"/>
        <v>108.81725888324873</v>
      </c>
      <c r="Q125" s="38">
        <f t="shared" si="22"/>
        <v>112.18274111675126</v>
      </c>
      <c r="R125" s="38">
        <f t="shared" si="23"/>
        <v>119.45945945945944</v>
      </c>
      <c r="S125" s="39">
        <f t="shared" si="24"/>
        <v>-10.642200576210726</v>
      </c>
      <c r="T125" s="39">
        <f t="shared" si="25"/>
        <v>-10.642200576210712</v>
      </c>
      <c r="U125" t="s">
        <v>149</v>
      </c>
      <c r="V125" t="s">
        <v>298</v>
      </c>
      <c r="W125" t="s">
        <v>156</v>
      </c>
      <c r="X125" t="s">
        <v>489</v>
      </c>
      <c r="Y125" s="41"/>
    </row>
    <row r="126" spans="1:25" ht="15" x14ac:dyDescent="0.25">
      <c r="A126">
        <v>1.87</v>
      </c>
      <c r="B126">
        <v>1.95</v>
      </c>
      <c r="C126" s="29">
        <f t="shared" si="17"/>
        <v>4.7579871109282745E-2</v>
      </c>
      <c r="D126" s="30">
        <f>IF(OR($A126="",$B126=""),"",A126*'MPTO_working_2-way'!$G125)</f>
        <v>1.9589743589743589</v>
      </c>
      <c r="E126" s="32">
        <f>IF(OR($A126="",$B126=""),"",B126*'MPTO_working_2-way'!$G125)</f>
        <v>2.0427807486631013</v>
      </c>
      <c r="F126" s="30">
        <f>IF(OR($A126="",$B126=""),"",'MPTO_working_2-way'!D125)</f>
        <v>1.9570642694217093</v>
      </c>
      <c r="G126" s="32">
        <f>IF(OR($A126="",$B126=""),"",'MPTO_working_2-way'!E125)</f>
        <v>2.0448619094350202</v>
      </c>
      <c r="H126" s="30">
        <f>IF(OR($A126="",$B126=""),"",'OddsRatio_working_2-way'!M125)</f>
        <v>1.9569688990161649</v>
      </c>
      <c r="I126" s="30">
        <f>IF(OR($A126="",$B126=""),"",'OddsRatio_working_2-way'!N125)</f>
        <v>2.0449660391555815</v>
      </c>
      <c r="J126" s="30">
        <f>IF('Log_working_2-way'!$D125="","",A126^('Log_working_2-way'!$D125))</f>
        <v>1.9560900444564779</v>
      </c>
      <c r="K126" s="32">
        <f>IF('Log_working_2-way'!$D125="","",B126^('Log_working_2-way'!$D125))</f>
        <v>2.0459265900711681</v>
      </c>
      <c r="L126" s="37">
        <f t="shared" si="18"/>
        <v>0.51047120418848169</v>
      </c>
      <c r="M126" s="37">
        <f t="shared" si="19"/>
        <v>0.48952879581151837</v>
      </c>
      <c r="N126" s="38">
        <v>222</v>
      </c>
      <c r="O126" s="38">
        <f t="shared" si="20"/>
        <v>103.28342245989306</v>
      </c>
      <c r="P126" s="38">
        <f t="shared" si="21"/>
        <v>108.15384615384616</v>
      </c>
      <c r="Q126" s="38">
        <f t="shared" si="22"/>
        <v>113.84615384615385</v>
      </c>
      <c r="R126" s="38">
        <f t="shared" si="23"/>
        <v>118.71657754010694</v>
      </c>
      <c r="S126" s="39">
        <f t="shared" si="24"/>
        <v>-10.562731386260793</v>
      </c>
      <c r="T126" s="39">
        <f t="shared" si="25"/>
        <v>-10.562731386260779</v>
      </c>
      <c r="U126" t="s">
        <v>304</v>
      </c>
      <c r="V126" t="s">
        <v>199</v>
      </c>
      <c r="W126" t="s">
        <v>443</v>
      </c>
      <c r="X126" t="s">
        <v>489</v>
      </c>
      <c r="Y126" s="41"/>
    </row>
    <row r="127" spans="1:25" ht="15" x14ac:dyDescent="0.25">
      <c r="A127">
        <v>1.65</v>
      </c>
      <c r="B127">
        <v>2.15</v>
      </c>
      <c r="C127" s="29">
        <f t="shared" si="17"/>
        <v>7.1176885130373568E-2</v>
      </c>
      <c r="D127" s="30">
        <f>IF(OR($A127="",$B127=""),"",A127*'MPTO_working_2-way'!$G126)</f>
        <v>1.7674418604651163</v>
      </c>
      <c r="E127" s="32">
        <f>IF(OR($A127="",$B127=""),"",B127*'MPTO_working_2-way'!$G126)</f>
        <v>2.3030303030303032</v>
      </c>
      <c r="F127" s="30">
        <f>IF(OR($A127="",$B127=""),"",'MPTO_working_2-way'!D126)</f>
        <v>1.7529339098208772</v>
      </c>
      <c r="G127" s="32">
        <f>IF(OR($A127="",$B127=""),"",'MPTO_working_2-way'!E126)</f>
        <v>2.328137817883511</v>
      </c>
      <c r="H127" s="30">
        <f>IF(OR($A127="",$B127=""),"",'OddsRatio_working_2-way'!M126)</f>
        <v>1.751809411556112</v>
      </c>
      <c r="I127" s="30">
        <f>IF(OR($A127="",$B127=""),"",'OddsRatio_working_2-way'!N126)</f>
        <v>2.3301243435223529</v>
      </c>
      <c r="J127" s="30">
        <f>IF('Log_working_2-way'!$D126="","",A127^('Log_working_2-way'!$D126))</f>
        <v>1.7450545823935522</v>
      </c>
      <c r="K127" s="32">
        <f>IF('Log_working_2-way'!$D126="","",B127^('Log_working_2-way'!$D126))</f>
        <v>2.3421835441475034</v>
      </c>
      <c r="L127" s="37">
        <f t="shared" si="18"/>
        <v>0.56578947368421051</v>
      </c>
      <c r="M127" s="37">
        <f t="shared" si="19"/>
        <v>0.43421052631578944</v>
      </c>
      <c r="N127" s="38">
        <v>223</v>
      </c>
      <c r="O127" s="38">
        <f t="shared" si="20"/>
        <v>87.848484848484844</v>
      </c>
      <c r="P127" s="38">
        <f t="shared" si="21"/>
        <v>119.27906976744185</v>
      </c>
      <c r="Q127" s="38">
        <f t="shared" si="22"/>
        <v>103.72093023255813</v>
      </c>
      <c r="R127" s="38">
        <f t="shared" si="23"/>
        <v>135.15151515151516</v>
      </c>
      <c r="S127" s="39">
        <f t="shared" si="24"/>
        <v>-15.872445384073288</v>
      </c>
      <c r="T127" s="39">
        <f t="shared" si="25"/>
        <v>-15.872445384073302</v>
      </c>
      <c r="U127" t="s">
        <v>475</v>
      </c>
      <c r="V127" t="s">
        <v>457</v>
      </c>
      <c r="W127" t="s">
        <v>443</v>
      </c>
      <c r="X127" t="s">
        <v>489</v>
      </c>
      <c r="Y127" s="41"/>
    </row>
    <row r="128" spans="1:25" ht="15" x14ac:dyDescent="0.25">
      <c r="A128">
        <v>1.92</v>
      </c>
      <c r="B128">
        <v>1.9</v>
      </c>
      <c r="C128" s="29">
        <f t="shared" si="17"/>
        <v>4.7149122807017552E-2</v>
      </c>
      <c r="D128" s="30">
        <f>IF(OR($A128="",$B128=""),"",A128*'MPTO_working_2-way'!$G127)</f>
        <v>2.0105263157894737</v>
      </c>
      <c r="E128" s="32">
        <f>IF(OR($A128="",$B128=""),"",B128*'MPTO_working_2-way'!$G127)</f>
        <v>1.9895833333333333</v>
      </c>
      <c r="F128" s="30">
        <f>IF(OR($A128="",$B128=""),"",'MPTO_working_2-way'!D127)</f>
        <v>2.0110253583241455</v>
      </c>
      <c r="G128" s="32">
        <f>IF(OR($A128="",$B128=""),"",'MPTO_working_2-way'!E127)</f>
        <v>1.9890948745910577</v>
      </c>
      <c r="H128" s="30">
        <f>IF(OR($A128="",$B128=""),"",'OddsRatio_working_2-way'!M127)</f>
        <v>2.0110500592068727</v>
      </c>
      <c r="I128" s="30">
        <f>IF(OR($A128="",$B128=""),"",'OddsRatio_working_2-way'!N127)</f>
        <v>1.9890707100936806</v>
      </c>
      <c r="J128" s="30">
        <f>IF('Log_working_2-way'!$D127="","",A128^('Log_working_2-way'!$D127))</f>
        <v>2.0112800109902316</v>
      </c>
      <c r="K128" s="32">
        <f>IF('Log_working_2-way'!$D127="","",B128^('Log_working_2-way'!$D127))</f>
        <v>1.9888458084128613</v>
      </c>
      <c r="L128" s="37">
        <f t="shared" si="18"/>
        <v>0.49738219895287955</v>
      </c>
      <c r="M128" s="37">
        <f t="shared" si="19"/>
        <v>0.50261780104712039</v>
      </c>
      <c r="N128" s="38">
        <v>224</v>
      </c>
      <c r="O128" s="38">
        <f t="shared" si="20"/>
        <v>107.33333333333333</v>
      </c>
      <c r="P128" s="38">
        <f t="shared" si="21"/>
        <v>106.10526315789471</v>
      </c>
      <c r="Q128" s="38">
        <f t="shared" si="22"/>
        <v>117.89473684210526</v>
      </c>
      <c r="R128" s="38">
        <f t="shared" si="23"/>
        <v>116.66666666666667</v>
      </c>
      <c r="S128" s="39">
        <f t="shared" si="24"/>
        <v>-10.561403508771932</v>
      </c>
      <c r="T128" s="39">
        <f t="shared" si="25"/>
        <v>-10.56140350877196</v>
      </c>
      <c r="U128" t="s">
        <v>476</v>
      </c>
      <c r="V128" t="s">
        <v>303</v>
      </c>
      <c r="W128" t="s">
        <v>443</v>
      </c>
      <c r="X128" t="s">
        <v>489</v>
      </c>
      <c r="Y128" s="41"/>
    </row>
    <row r="129" spans="1:25" s="35" customFormat="1" ht="15" x14ac:dyDescent="0.25">
      <c r="A129">
        <v>1.86</v>
      </c>
      <c r="B129">
        <v>1.95</v>
      </c>
      <c r="C129" s="29">
        <f t="shared" si="17"/>
        <v>5.0454921422663279E-2</v>
      </c>
      <c r="D129" s="30">
        <f>IF(OR($A129="",$B129=""),"",A129*'MPTO_working_2-way'!$G128)</f>
        <v>1.9538461538461538</v>
      </c>
      <c r="E129" s="32">
        <f>IF(OR($A129="",$B129=""),"",B129*'MPTO_working_2-way'!$G128)</f>
        <v>2.0483870967741935</v>
      </c>
      <c r="F129" s="30">
        <f>IF(OR($A129="",$B129=""),"",'MPTO_working_2-way'!D128)</f>
        <v>1.9515738498789346</v>
      </c>
      <c r="G129" s="32">
        <f>IF(OR($A129="",$B129=""),"",'MPTO_working_2-way'!E128)</f>
        <v>2.0508905852417301</v>
      </c>
      <c r="H129" s="30">
        <f>IF(OR($A129="",$B129=""),"",'OddsRatio_working_2-way'!M128)</f>
        <v>1.9514531821875092</v>
      </c>
      <c r="I129" s="30">
        <f>IF(OR($A129="",$B129=""),"",'OddsRatio_working_2-way'!N128)</f>
        <v>2.0510238640443412</v>
      </c>
      <c r="J129" s="30">
        <f>IF('Log_working_2-way'!$D128="","",A129^('Log_working_2-way'!$D128))</f>
        <v>1.9504053393638028</v>
      </c>
      <c r="K129" s="32">
        <f>IF('Log_working_2-way'!$D128="","",B129^('Log_working_2-way'!$D128))</f>
        <v>2.0521826410070227</v>
      </c>
      <c r="L129" s="37">
        <f t="shared" si="18"/>
        <v>0.51181102362204722</v>
      </c>
      <c r="M129" s="37">
        <f t="shared" si="19"/>
        <v>0.48818897637795278</v>
      </c>
      <c r="N129" s="38">
        <v>225</v>
      </c>
      <c r="O129" s="38">
        <f t="shared" si="20"/>
        <v>104.03225806451613</v>
      </c>
      <c r="P129" s="38">
        <f t="shared" si="21"/>
        <v>109.61538461538463</v>
      </c>
      <c r="Q129" s="38">
        <f t="shared" si="22"/>
        <v>115.3846153846154</v>
      </c>
      <c r="R129" s="38">
        <f t="shared" si="23"/>
        <v>120.96774193548386</v>
      </c>
      <c r="S129" s="39">
        <f t="shared" si="24"/>
        <v>-11.352357320099273</v>
      </c>
      <c r="T129" s="39">
        <f t="shared" si="25"/>
        <v>-11.35235732009923</v>
      </c>
      <c r="U129" t="s">
        <v>305</v>
      </c>
      <c r="V129" t="s">
        <v>456</v>
      </c>
      <c r="W129" t="s">
        <v>443</v>
      </c>
      <c r="X129" t="s">
        <v>489</v>
      </c>
      <c r="Y129" s="41"/>
    </row>
    <row r="130" spans="1:25" ht="15" x14ac:dyDescent="0.25">
      <c r="A130">
        <v>2.2200000000000002</v>
      </c>
      <c r="B130">
        <v>1.72</v>
      </c>
      <c r="C130" s="29">
        <f t="shared" si="17"/>
        <v>3.1845799287659737E-2</v>
      </c>
      <c r="D130" s="30">
        <f>IF(OR($A130="",$B130=""),"",A130*'MPTO_working_2-way'!$G129)</f>
        <v>2.2906976744186047</v>
      </c>
      <c r="E130" s="32">
        <f>IF(OR($A130="",$B130=""),"",B130*'MPTO_working_2-way'!$G129)</f>
        <v>1.7747747747747746</v>
      </c>
      <c r="F130" s="30">
        <f>IF(OR($A130="",$B130=""),"",'MPTO_working_2-way'!D129)</f>
        <v>2.3013500482160079</v>
      </c>
      <c r="G130" s="32">
        <f>IF(OR($A130="",$B130=""),"",'MPTO_working_2-way'!E129)</f>
        <v>1.7684327528714336</v>
      </c>
      <c r="H130" s="30">
        <f>IF(OR($A130="",$B130=""),"",'OddsRatio_working_2-way'!M129)</f>
        <v>2.3017082793177757</v>
      </c>
      <c r="I130" s="30">
        <f>IF(OR($A130="",$B130=""),"",'OddsRatio_working_2-way'!N129)</f>
        <v>1.768221279597376</v>
      </c>
      <c r="J130" s="30">
        <f>IF('Log_working_2-way'!$D129="","",A130^('Log_working_2-way'!$D129))</f>
        <v>2.3065987127837881</v>
      </c>
      <c r="K130" s="32">
        <f>IF('Log_working_2-way'!$D129="","",B130^('Log_working_2-way'!$D129))</f>
        <v>1.7653459246637417</v>
      </c>
      <c r="L130" s="37">
        <f t="shared" si="18"/>
        <v>0.43654822335025378</v>
      </c>
      <c r="M130" s="37">
        <f t="shared" si="19"/>
        <v>0.56345177664974622</v>
      </c>
      <c r="N130" s="38">
        <v>226</v>
      </c>
      <c r="O130" s="38">
        <f t="shared" si="20"/>
        <v>124.1981981981982</v>
      </c>
      <c r="P130" s="38">
        <f t="shared" si="21"/>
        <v>94.604651162790688</v>
      </c>
      <c r="Q130" s="38">
        <f t="shared" si="22"/>
        <v>131.3953488372093</v>
      </c>
      <c r="R130" s="38">
        <f t="shared" si="23"/>
        <v>101.80180180180179</v>
      </c>
      <c r="S130" s="39">
        <f t="shared" si="24"/>
        <v>-7.1971506390110989</v>
      </c>
      <c r="T130" s="39">
        <f t="shared" si="25"/>
        <v>-7.1971506390110989</v>
      </c>
      <c r="U130" t="s">
        <v>431</v>
      </c>
      <c r="V130" t="s">
        <v>398</v>
      </c>
      <c r="W130" t="s">
        <v>444</v>
      </c>
      <c r="X130" t="s">
        <v>489</v>
      </c>
      <c r="Y130" s="41"/>
    </row>
    <row r="131" spans="1:25" ht="15" x14ac:dyDescent="0.25">
      <c r="A131">
        <v>2.91</v>
      </c>
      <c r="B131">
        <v>1.45</v>
      </c>
      <c r="C131" s="29">
        <f t="shared" ref="C131:C194" si="26">IF(OR($A131="",$B131=""),"",(1/A131)+(1/B131)-1)</f>
        <v>3.3297784097642058E-2</v>
      </c>
      <c r="D131" s="30">
        <f>IF(OR($A131="",$B131=""),"",A131*'MPTO_working_2-way'!$G130)</f>
        <v>3.0068965517241386</v>
      </c>
      <c r="E131" s="32">
        <f>IF(OR($A131="",$B131=""),"",B131*'MPTO_working_2-way'!$G130)</f>
        <v>1.498281786941581</v>
      </c>
      <c r="F131" s="30">
        <f>IF(OR($A131="",$B131=""),"",'MPTO_working_2-way'!D130)</f>
        <v>3.0581627106359859</v>
      </c>
      <c r="G131" s="32">
        <f>IF(OR($A131="",$B131=""),"",'MPTO_working_2-way'!E130)</f>
        <v>1.485870235055903</v>
      </c>
      <c r="H131" s="30">
        <f>IF(OR($A131="",$B131=""),"",'OddsRatio_working_2-way'!M130)</f>
        <v>3.0602049520483261</v>
      </c>
      <c r="I131" s="30">
        <f>IF(OR($A131="",$B131=""),"",'OddsRatio_working_2-way'!N130)</f>
        <v>1.48538860126793</v>
      </c>
      <c r="J131" s="30">
        <f>IF('Log_working_2-way'!$D130="","",A131^('Log_working_2-way'!$D130))</f>
        <v>3.0846456524673593</v>
      </c>
      <c r="K131" s="32">
        <f>IF('Log_working_2-way'!$D130="","",B131^('Log_working_2-way'!$D130))</f>
        <v>1.4796978320109899</v>
      </c>
      <c r="L131" s="37">
        <f t="shared" si="18"/>
        <v>0.33256880733944949</v>
      </c>
      <c r="M131" s="37">
        <f t="shared" si="19"/>
        <v>0.6674311926605504</v>
      </c>
      <c r="N131" s="38">
        <v>227</v>
      </c>
      <c r="O131" s="38">
        <f t="shared" si="20"/>
        <v>148.99312714776633</v>
      </c>
      <c r="P131" s="38">
        <f t="shared" si="21"/>
        <v>70.448275862068954</v>
      </c>
      <c r="Q131" s="38">
        <f t="shared" si="22"/>
        <v>156.55172413793105</v>
      </c>
      <c r="R131" s="38">
        <f t="shared" si="23"/>
        <v>78.006872852233684</v>
      </c>
      <c r="S131" s="39">
        <f t="shared" si="24"/>
        <v>-7.5585969901647161</v>
      </c>
      <c r="T131" s="39">
        <f t="shared" si="25"/>
        <v>-7.5585969901647303</v>
      </c>
      <c r="U131" t="s">
        <v>313</v>
      </c>
      <c r="V131" t="s">
        <v>397</v>
      </c>
      <c r="W131" t="s">
        <v>444</v>
      </c>
      <c r="X131" t="s">
        <v>489</v>
      </c>
      <c r="Y131" s="41"/>
    </row>
    <row r="132" spans="1:25" ht="15" x14ac:dyDescent="0.25">
      <c r="A132">
        <v>1.82</v>
      </c>
      <c r="B132">
        <v>2.08</v>
      </c>
      <c r="C132" s="29">
        <f t="shared" si="26"/>
        <v>3.0219780219780112E-2</v>
      </c>
      <c r="D132" s="30">
        <f>IF(OR($A132="",$B132=""),"",A132*'MPTO_working_2-way'!$G131)</f>
        <v>1.8749999999999998</v>
      </c>
      <c r="E132" s="32">
        <f>IF(OR($A132="",$B132=""),"",B132*'MPTO_working_2-way'!$G131)</f>
        <v>2.1428571428571428</v>
      </c>
      <c r="F132" s="30">
        <f>IF(OR($A132="",$B132=""),"",'MPTO_working_2-way'!D131)</f>
        <v>1.8714652956298199</v>
      </c>
      <c r="G132" s="32">
        <f>IF(OR($A132="",$B132=""),"",'MPTO_working_2-way'!E131)</f>
        <v>2.1474926253687316</v>
      </c>
      <c r="H132" s="30">
        <f>IF(OR($A132="",$B132=""),"",'OddsRatio_working_2-way'!M131)</f>
        <v>1.8713548411865626</v>
      </c>
      <c r="I132" s="30">
        <f>IF(OR($A132="",$B132=""),"",'OddsRatio_working_2-way'!N131)</f>
        <v>2.1476380835140083</v>
      </c>
      <c r="J132" s="30">
        <f>IF('Log_working_2-way'!$D131="","",A132^('Log_working_2-way'!$D131))</f>
        <v>1.8697536002386808</v>
      </c>
      <c r="K132" s="32">
        <f>IF('Log_working_2-way'!$D131="","",B132^('Log_working_2-way'!$D131))</f>
        <v>2.1497509176455911</v>
      </c>
      <c r="L132" s="37">
        <f t="shared" si="18"/>
        <v>0.53333333333333344</v>
      </c>
      <c r="M132" s="37">
        <f t="shared" si="19"/>
        <v>0.46666666666666667</v>
      </c>
      <c r="N132" s="38">
        <v>228</v>
      </c>
      <c r="O132" s="38">
        <f t="shared" si="20"/>
        <v>102.72527472527473</v>
      </c>
      <c r="P132" s="38">
        <f t="shared" si="21"/>
        <v>118.38461538461537</v>
      </c>
      <c r="Q132" s="38">
        <f t="shared" si="22"/>
        <v>109.6153846153846</v>
      </c>
      <c r="R132" s="38">
        <f t="shared" si="23"/>
        <v>125.27472527472526</v>
      </c>
      <c r="S132" s="39">
        <f t="shared" si="24"/>
        <v>-6.8901098901098692</v>
      </c>
      <c r="T132" s="39">
        <f t="shared" si="25"/>
        <v>-6.8901098901098834</v>
      </c>
      <c r="U132" t="s">
        <v>310</v>
      </c>
      <c r="V132" t="s">
        <v>309</v>
      </c>
      <c r="W132" t="s">
        <v>444</v>
      </c>
      <c r="X132" t="s">
        <v>489</v>
      </c>
      <c r="Y132" s="41"/>
    </row>
    <row r="133" spans="1:25" ht="15" x14ac:dyDescent="0.25">
      <c r="A133">
        <v>2.06</v>
      </c>
      <c r="B133">
        <v>1.85</v>
      </c>
      <c r="C133" s="29">
        <f t="shared" si="26"/>
        <v>2.5977433744424072E-2</v>
      </c>
      <c r="D133" s="30">
        <f>IF(OR($A133="",$B133=""),"",A133*'MPTO_working_2-way'!$G132)</f>
        <v>2.1135135135135137</v>
      </c>
      <c r="E133" s="32">
        <f>IF(OR($A133="",$B133=""),"",B133*'MPTO_working_2-way'!$G132)</f>
        <v>1.8980582524271847</v>
      </c>
      <c r="F133" s="30">
        <f>IF(OR($A133="",$B133=""),"",'MPTO_working_2-way'!D132)</f>
        <v>2.1166342682588173</v>
      </c>
      <c r="G133" s="32">
        <f>IF(OR($A133="",$B133=""),"",'MPTO_working_2-way'!E132)</f>
        <v>1.8955483710519774</v>
      </c>
      <c r="H133" s="30">
        <f>IF(OR($A133="",$B133=""),"",'OddsRatio_working_2-way'!M132)</f>
        <v>2.1167178800079327</v>
      </c>
      <c r="I133" s="30">
        <f>IF(OR($A133="",$B133=""),"",'OddsRatio_working_2-way'!N132)</f>
        <v>1.8954813188742858</v>
      </c>
      <c r="J133" s="30">
        <f>IF('Log_working_2-way'!$D132="","",A133^('Log_working_2-way'!$D132))</f>
        <v>2.1181333306010104</v>
      </c>
      <c r="K133" s="32">
        <f>IF('Log_working_2-way'!$D132="","",B133^('Log_working_2-way'!$D132))</f>
        <v>1.8943477245799318</v>
      </c>
      <c r="L133" s="37">
        <f t="shared" ref="L133:L196" si="27">(1/D133)</f>
        <v>0.47314578005115088</v>
      </c>
      <c r="M133" s="37">
        <f t="shared" ref="M133:M196" si="28">(1/E133)</f>
        <v>0.52685421994884907</v>
      </c>
      <c r="N133" s="38">
        <v>229</v>
      </c>
      <c r="O133" s="38">
        <f t="shared" ref="O133:O196" si="29">(1/A133)*((N133*A133)-N133)</f>
        <v>117.83495145631069</v>
      </c>
      <c r="P133" s="38">
        <f t="shared" ref="P133:P196" si="30">(1/B133)*((N133*B133)-N133)</f>
        <v>105.21621621621622</v>
      </c>
      <c r="Q133" s="38">
        <f t="shared" ref="Q133:Q196" si="31">(1/B133)*N133</f>
        <v>123.78378378378376</v>
      </c>
      <c r="R133" s="38">
        <f t="shared" ref="R133:R196" si="32">(1/A133)*N133</f>
        <v>111.16504854368932</v>
      </c>
      <c r="S133" s="39">
        <f t="shared" ref="S133:S196" si="33">O133-Q133</f>
        <v>-5.9488323274730703</v>
      </c>
      <c r="T133" s="39">
        <f t="shared" ref="T133:T196" si="34">P133-R133</f>
        <v>-5.9488323274730988</v>
      </c>
      <c r="U133" t="s">
        <v>312</v>
      </c>
      <c r="V133" t="s">
        <v>307</v>
      </c>
      <c r="W133" t="s">
        <v>444</v>
      </c>
      <c r="X133" t="s">
        <v>489</v>
      </c>
      <c r="Y133" s="41"/>
    </row>
    <row r="134" spans="1:25" s="35" customFormat="1" ht="15" x14ac:dyDescent="0.25">
      <c r="A134">
        <v>2.46</v>
      </c>
      <c r="B134">
        <v>1.57</v>
      </c>
      <c r="C134" s="29">
        <f t="shared" si="26"/>
        <v>4.3446740199886147E-2</v>
      </c>
      <c r="D134" s="30">
        <f>IF(OR($A134="",$B134=""),"",A134*'MPTO_working_2-way'!$G133)</f>
        <v>2.5668789808917198</v>
      </c>
      <c r="E134" s="32">
        <f>IF(OR($A134="",$B134=""),"",B134*'MPTO_working_2-way'!$G133)</f>
        <v>1.6382113821138213</v>
      </c>
      <c r="F134" s="30">
        <f>IF(OR($A134="",$B134=""),"",'MPTO_working_2-way'!D133)</f>
        <v>2.5988829823026718</v>
      </c>
      <c r="G134" s="32">
        <f>IF(OR($A134="",$B134=""),"",'MPTO_working_2-way'!E133)</f>
        <v>1.6254366398720594</v>
      </c>
      <c r="H134" s="30">
        <f>IF(OR($A134="",$B134=""),"",'OddsRatio_working_2-way'!M133)</f>
        <v>2.6004385363930509</v>
      </c>
      <c r="I134" s="30">
        <f>IF(OR($A134="",$B134=""),"",'OddsRatio_working_2-way'!N133)</f>
        <v>1.6248287436603006</v>
      </c>
      <c r="J134" s="30">
        <f>IF('Log_working_2-way'!$D133="","",A134^('Log_working_2-way'!$D133))</f>
        <v>2.6155477368379438</v>
      </c>
      <c r="K134" s="32">
        <f>IF('Log_working_2-way'!$D133="","",B134^('Log_working_2-way'!$D133))</f>
        <v>1.6189851139629738</v>
      </c>
      <c r="L134" s="37">
        <f t="shared" si="27"/>
        <v>0.38957816377171217</v>
      </c>
      <c r="M134" s="37">
        <f t="shared" si="28"/>
        <v>0.61042183622828772</v>
      </c>
      <c r="N134" s="38">
        <v>230</v>
      </c>
      <c r="O134" s="38">
        <f t="shared" si="29"/>
        <v>136.50406504065037</v>
      </c>
      <c r="P134" s="38">
        <f t="shared" si="30"/>
        <v>83.503184713375802</v>
      </c>
      <c r="Q134" s="38">
        <f t="shared" si="31"/>
        <v>146.49681528662418</v>
      </c>
      <c r="R134" s="38">
        <f t="shared" si="32"/>
        <v>93.495934959349597</v>
      </c>
      <c r="S134" s="39">
        <f t="shared" si="33"/>
        <v>-9.9927502459738093</v>
      </c>
      <c r="T134" s="39">
        <f t="shared" si="34"/>
        <v>-9.9927502459737951</v>
      </c>
      <c r="U134" t="s">
        <v>314</v>
      </c>
      <c r="V134" t="s">
        <v>410</v>
      </c>
      <c r="W134" t="s">
        <v>445</v>
      </c>
      <c r="X134" t="s">
        <v>489</v>
      </c>
      <c r="Y134" s="41"/>
    </row>
    <row r="135" spans="1:25" s="35" customFormat="1" ht="15" x14ac:dyDescent="0.25">
      <c r="A135">
        <v>2.4</v>
      </c>
      <c r="B135">
        <v>1.6</v>
      </c>
      <c r="C135" s="29">
        <f t="shared" si="26"/>
        <v>4.1666666666666741E-2</v>
      </c>
      <c r="D135" s="30">
        <f>IF(OR($A135="",$B135=""),"",A135*'MPTO_working_2-way'!$G134)</f>
        <v>2.5</v>
      </c>
      <c r="E135" s="32">
        <f>IF(OR($A135="",$B135=""),"",B135*'MPTO_working_2-way'!$G134)</f>
        <v>1.666666666666667</v>
      </c>
      <c r="F135" s="30">
        <f>IF(OR($A135="",$B135=""),"",'MPTO_working_2-way'!D134)</f>
        <v>2.5263157894736841</v>
      </c>
      <c r="G135" s="32">
        <f>IF(OR($A135="",$B135=""),"",'MPTO_working_2-way'!E134)</f>
        <v>1.6551724137931036</v>
      </c>
      <c r="H135" s="30">
        <f>IF(OR($A135="",$B135=""),"",'OddsRatio_working_2-way'!M134)</f>
        <v>2.5275252316519468</v>
      </c>
      <c r="I135" s="30">
        <f>IF(OR($A135="",$B135=""),"",'OddsRatio_working_2-way'!N134)</f>
        <v>1.6546536707079771</v>
      </c>
      <c r="J135" s="30">
        <f>IF('Log_working_2-way'!$D134="","",A135^('Log_working_2-way'!$D134))</f>
        <v>2.5398728286377308</v>
      </c>
      <c r="K135" s="32">
        <f>IF('Log_working_2-way'!$D134="","",B135^('Log_working_2-way'!$D134))</f>
        <v>1.6494042763805412</v>
      </c>
      <c r="L135" s="37">
        <f t="shared" si="27"/>
        <v>0.4</v>
      </c>
      <c r="M135" s="37">
        <f t="shared" si="28"/>
        <v>0.59999999999999987</v>
      </c>
      <c r="N135" s="38">
        <v>231</v>
      </c>
      <c r="O135" s="38">
        <f t="shared" si="29"/>
        <v>134.75</v>
      </c>
      <c r="P135" s="38">
        <f t="shared" si="30"/>
        <v>86.625000000000014</v>
      </c>
      <c r="Q135" s="38">
        <f t="shared" si="31"/>
        <v>144.375</v>
      </c>
      <c r="R135" s="38">
        <f t="shared" si="32"/>
        <v>96.25</v>
      </c>
      <c r="S135" s="39">
        <f t="shared" si="33"/>
        <v>-9.625</v>
      </c>
      <c r="T135" s="39">
        <f t="shared" si="34"/>
        <v>-9.6249999999999858</v>
      </c>
      <c r="U135" t="s">
        <v>316</v>
      </c>
      <c r="V135" t="s">
        <v>408</v>
      </c>
      <c r="W135" t="s">
        <v>445</v>
      </c>
      <c r="X135" t="s">
        <v>489</v>
      </c>
      <c r="Y135" s="41"/>
    </row>
    <row r="136" spans="1:25" ht="15" x14ac:dyDescent="0.25">
      <c r="A136">
        <v>2.37</v>
      </c>
      <c r="B136">
        <v>1.61</v>
      </c>
      <c r="C136" s="29">
        <f t="shared" si="26"/>
        <v>4.3058940692402459E-2</v>
      </c>
      <c r="D136" s="30">
        <f>IF(OR($A136="",$B136=""),"",A136*'MPTO_working_2-way'!$G135)</f>
        <v>2.4720496894409938</v>
      </c>
      <c r="E136" s="32">
        <f>IF(OR($A136="",$B136=""),"",B136*'MPTO_working_2-way'!$G135)</f>
        <v>1.6793248945147681</v>
      </c>
      <c r="F136" s="30">
        <f>IF(OR($A136="",$B136=""),"",'MPTO_working_2-way'!D135)</f>
        <v>2.4974310305331024</v>
      </c>
      <c r="G136" s="32">
        <f>IF(OR($A136="",$B136=""),"",'MPTO_working_2-way'!E135)</f>
        <v>1.667810389667155</v>
      </c>
      <c r="H136" s="30">
        <f>IF(OR($A136="",$B136=""),"",'OddsRatio_working_2-way'!M135)</f>
        <v>2.4986332571193874</v>
      </c>
      <c r="I136" s="30">
        <f>IF(OR($A136="",$B136=""),"",'OddsRatio_working_2-way'!N135)</f>
        <v>1.6672746619290704</v>
      </c>
      <c r="J136" s="30">
        <f>IF('Log_working_2-way'!$D135="","",A136^('Log_working_2-way'!$D135))</f>
        <v>2.510544822348487</v>
      </c>
      <c r="K136" s="32">
        <f>IF('Log_working_2-way'!$D135="","",B136^('Log_working_2-way'!$D135))</f>
        <v>1.6620127951216401</v>
      </c>
      <c r="L136" s="37">
        <f t="shared" si="27"/>
        <v>0.40452261306532661</v>
      </c>
      <c r="M136" s="37">
        <f t="shared" si="28"/>
        <v>0.59547738693467334</v>
      </c>
      <c r="N136" s="38">
        <v>232</v>
      </c>
      <c r="O136" s="38">
        <f t="shared" si="29"/>
        <v>134.10970464135022</v>
      </c>
      <c r="P136" s="38">
        <f t="shared" si="30"/>
        <v>87.900621118012438</v>
      </c>
      <c r="Q136" s="38">
        <f t="shared" si="31"/>
        <v>144.09937888198758</v>
      </c>
      <c r="R136" s="38">
        <f t="shared" si="32"/>
        <v>97.89029535864978</v>
      </c>
      <c r="S136" s="39">
        <f t="shared" si="33"/>
        <v>-9.9896742406373562</v>
      </c>
      <c r="T136" s="39">
        <f t="shared" si="34"/>
        <v>-9.989674240637342</v>
      </c>
      <c r="U136" t="s">
        <v>407</v>
      </c>
      <c r="V136" t="s">
        <v>434</v>
      </c>
      <c r="W136" t="s">
        <v>445</v>
      </c>
      <c r="X136" t="s">
        <v>489</v>
      </c>
      <c r="Y136" s="41"/>
    </row>
    <row r="137" spans="1:25" s="35" customFormat="1" ht="15" x14ac:dyDescent="0.25">
      <c r="A137">
        <v>2.2799999999999998</v>
      </c>
      <c r="B137">
        <v>1.66</v>
      </c>
      <c r="C137" s="29">
        <f t="shared" si="26"/>
        <v>4.1006129782287015E-2</v>
      </c>
      <c r="D137" s="30">
        <f>IF(OR($A137="",$B137=""),"",A137*'MPTO_working_2-way'!$G136)</f>
        <v>2.3734939759036142</v>
      </c>
      <c r="E137" s="32">
        <f>IF(OR($A137="",$B137=""),"",B137*'MPTO_working_2-way'!$G136)</f>
        <v>1.7280701754385963</v>
      </c>
      <c r="F137" s="30">
        <f>IF(OR($A137="",$B137=""),"",'MPTO_working_2-way'!D136)</f>
        <v>2.3918099089989888</v>
      </c>
      <c r="G137" s="32">
        <f>IF(OR($A137="",$B137=""),"",'MPTO_working_2-way'!E136)</f>
        <v>1.7184889211768977</v>
      </c>
      <c r="H137" s="30">
        <f>IF(OR($A137="",$B137=""),"",'OddsRatio_working_2-way'!M136)</f>
        <v>2.3926212476455824</v>
      </c>
      <c r="I137" s="30">
        <f>IF(OR($A137="",$B137=""),"",'OddsRatio_working_2-way'!N136)</f>
        <v>1.7180703308172531</v>
      </c>
      <c r="J137" s="30">
        <f>IF('Log_working_2-way'!$D136="","",A137^('Log_working_2-way'!$D136))</f>
        <v>2.4011500457345409</v>
      </c>
      <c r="K137" s="32">
        <f>IF('Log_working_2-way'!$D136="","",B137^('Log_working_2-way'!$D136))</f>
        <v>1.7136994378610249</v>
      </c>
      <c r="L137" s="37">
        <f t="shared" si="27"/>
        <v>0.42131979695431476</v>
      </c>
      <c r="M137" s="37">
        <f t="shared" si="28"/>
        <v>0.57868020304568535</v>
      </c>
      <c r="N137" s="38">
        <v>233</v>
      </c>
      <c r="O137" s="38">
        <f t="shared" si="29"/>
        <v>130.80701754385967</v>
      </c>
      <c r="P137" s="38">
        <f t="shared" si="30"/>
        <v>92.638554216867462</v>
      </c>
      <c r="Q137" s="38">
        <f t="shared" si="31"/>
        <v>140.36144578313255</v>
      </c>
      <c r="R137" s="38">
        <f t="shared" si="32"/>
        <v>102.19298245614036</v>
      </c>
      <c r="S137" s="39">
        <f t="shared" si="33"/>
        <v>-9.5544282392728803</v>
      </c>
      <c r="T137" s="39">
        <f t="shared" si="34"/>
        <v>-9.5544282392728945</v>
      </c>
      <c r="U137" t="s">
        <v>413</v>
      </c>
      <c r="V137" t="s">
        <v>411</v>
      </c>
      <c r="W137" t="s">
        <v>445</v>
      </c>
      <c r="X137" t="s">
        <v>489</v>
      </c>
      <c r="Y137" s="41"/>
    </row>
    <row r="138" spans="1:25" ht="15" x14ac:dyDescent="0.25">
      <c r="A138">
        <v>1.85</v>
      </c>
      <c r="B138">
        <v>2.0499999999999998</v>
      </c>
      <c r="C138" s="29">
        <f t="shared" si="26"/>
        <v>2.8345418589321048E-2</v>
      </c>
      <c r="D138" s="30">
        <f>IF(OR($A138="",$B138=""),"",A138*'MPTO_working_2-way'!$G137)</f>
        <v>1.902439024390244</v>
      </c>
      <c r="E138" s="32">
        <f>IF(OR($A138="",$B138=""),"",B138*'MPTO_working_2-way'!$G137)</f>
        <v>2.1081081081081079</v>
      </c>
      <c r="F138" s="30">
        <f>IF(OR($A138="",$B138=""),"",'MPTO_working_2-way'!D137)</f>
        <v>1.8998121477770822</v>
      </c>
      <c r="G138" s="32">
        <f>IF(OR($A138="",$B138=""),"",'MPTO_working_2-way'!E137)</f>
        <v>2.1113430758524703</v>
      </c>
      <c r="H138" s="30">
        <f>IF(OR($A138="",$B138=""),"",'OddsRatio_working_2-way'!M137)</f>
        <v>1.8997354108424378</v>
      </c>
      <c r="I138" s="30">
        <f>IF(OR($A138="",$B138=""),"",'OddsRatio_working_2-way'!N137)</f>
        <v>2.1114378604524222</v>
      </c>
      <c r="J138" s="30">
        <f>IF('Log_working_2-way'!$D137="","",A138^('Log_working_2-way'!$D137))</f>
        <v>1.8985467665018629</v>
      </c>
      <c r="K138" s="32">
        <f>IF('Log_working_2-way'!$D137="","",B138^('Log_working_2-way'!$D137))</f>
        <v>2.1129081281913611</v>
      </c>
      <c r="L138" s="37">
        <f t="shared" si="27"/>
        <v>0.52564102564102555</v>
      </c>
      <c r="M138" s="37">
        <f t="shared" si="28"/>
        <v>0.47435897435897439</v>
      </c>
      <c r="N138" s="38">
        <v>234</v>
      </c>
      <c r="O138" s="38">
        <f t="shared" si="29"/>
        <v>107.51351351351352</v>
      </c>
      <c r="P138" s="38">
        <f t="shared" si="30"/>
        <v>119.85365853658534</v>
      </c>
      <c r="Q138" s="38">
        <f t="shared" si="31"/>
        <v>114.14634146341464</v>
      </c>
      <c r="R138" s="38">
        <f t="shared" si="32"/>
        <v>126.48648648648647</v>
      </c>
      <c r="S138" s="39">
        <f t="shared" si="33"/>
        <v>-6.6328279499011273</v>
      </c>
      <c r="T138" s="39">
        <f t="shared" si="34"/>
        <v>-6.6328279499011273</v>
      </c>
      <c r="U138" t="s">
        <v>322</v>
      </c>
      <c r="V138" t="s">
        <v>418</v>
      </c>
      <c r="W138" t="s">
        <v>446</v>
      </c>
      <c r="X138" t="s">
        <v>489</v>
      </c>
      <c r="Y138" s="41"/>
    </row>
    <row r="139" spans="1:25" ht="15" x14ac:dyDescent="0.25">
      <c r="A139">
        <v>2.19</v>
      </c>
      <c r="B139">
        <v>1.73</v>
      </c>
      <c r="C139" s="29">
        <f t="shared" si="26"/>
        <v>3.4655686647135031E-2</v>
      </c>
      <c r="D139" s="30">
        <f>IF(OR($A139="",$B139=""),"",A139*'MPTO_working_2-way'!$G138)</f>
        <v>2.2658959537572256</v>
      </c>
      <c r="E139" s="32">
        <f>IF(OR($A139="",$B139=""),"",B139*'MPTO_working_2-way'!$G138)</f>
        <v>1.7899543378995435</v>
      </c>
      <c r="F139" s="30">
        <f>IF(OR($A139="",$B139=""),"",'MPTO_working_2-way'!D138)</f>
        <v>2.2763841740018629</v>
      </c>
      <c r="G139" s="32">
        <f>IF(OR($A139="",$B139=""),"",'MPTO_working_2-way'!E138)</f>
        <v>1.7834631769717797</v>
      </c>
      <c r="H139" s="30">
        <f>IF(OR($A139="",$B139=""),"",'OddsRatio_working_2-way'!M138)</f>
        <v>2.2767681803292916</v>
      </c>
      <c r="I139" s="30">
        <f>IF(OR($A139="",$B139=""),"",'OddsRatio_working_2-way'!N138)</f>
        <v>1.7832275391935992</v>
      </c>
      <c r="J139" s="30">
        <f>IF('Log_working_2-way'!$D138="","",A139^('Log_working_2-way'!$D138))</f>
        <v>2.2815927958159761</v>
      </c>
      <c r="K139" s="32">
        <f>IF('Log_working_2-way'!$D138="","",B139^('Log_working_2-way'!$D138))</f>
        <v>1.7802790428165938</v>
      </c>
      <c r="L139" s="37">
        <f t="shared" si="27"/>
        <v>0.44132653061224486</v>
      </c>
      <c r="M139" s="37">
        <f t="shared" si="28"/>
        <v>0.55867346938775508</v>
      </c>
      <c r="N139" s="38">
        <v>235</v>
      </c>
      <c r="O139" s="38">
        <f t="shared" si="29"/>
        <v>127.69406392694064</v>
      </c>
      <c r="P139" s="38">
        <f t="shared" si="30"/>
        <v>99.161849710982679</v>
      </c>
      <c r="Q139" s="38">
        <f t="shared" si="31"/>
        <v>135.83815028901736</v>
      </c>
      <c r="R139" s="38">
        <f t="shared" si="32"/>
        <v>107.30593607305937</v>
      </c>
      <c r="S139" s="39">
        <f t="shared" si="33"/>
        <v>-8.1440863620767203</v>
      </c>
      <c r="T139" s="39">
        <f t="shared" si="34"/>
        <v>-8.1440863620766919</v>
      </c>
      <c r="U139" t="s">
        <v>415</v>
      </c>
      <c r="V139" t="s">
        <v>436</v>
      </c>
      <c r="W139" t="s">
        <v>446</v>
      </c>
      <c r="X139" t="s">
        <v>489</v>
      </c>
      <c r="Y139" s="41"/>
    </row>
    <row r="140" spans="1:25" ht="15" x14ac:dyDescent="0.25">
      <c r="A140">
        <v>1.77</v>
      </c>
      <c r="B140">
        <v>2.0699999999999998</v>
      </c>
      <c r="C140" s="29">
        <f t="shared" si="26"/>
        <v>4.8063538852042953E-2</v>
      </c>
      <c r="D140" s="30">
        <f>IF(OR($A140="",$B140=""),"",A140*'MPTO_working_2-way'!$G139)</f>
        <v>1.855072463768116</v>
      </c>
      <c r="E140" s="32">
        <f>IF(OR($A140="",$B140=""),"",B140*'MPTO_working_2-way'!$G139)</f>
        <v>2.1694915254237288</v>
      </c>
      <c r="F140" s="30">
        <f>IF(OR($A140="",$B140=""),"",'MPTO_working_2-way'!D139)</f>
        <v>1.848633921138273</v>
      </c>
      <c r="G140" s="32">
        <f>IF(OR($A140="",$B140=""),"",'MPTO_working_2-way'!E139)</f>
        <v>2.1783643984660661</v>
      </c>
      <c r="H140" s="30">
        <f>IF(OR($A140="",$B140=""),"",'OddsRatio_working_2-way'!M139)</f>
        <v>1.8483078263368193</v>
      </c>
      <c r="I140" s="30">
        <f>IF(OR($A140="",$B140=""),"",'OddsRatio_working_2-way'!N139)</f>
        <v>2.1788173690654498</v>
      </c>
      <c r="J140" s="30">
        <f>IF('Log_working_2-way'!$D139="","",A140^('Log_working_2-way'!$D139))</f>
        <v>1.8453528280410556</v>
      </c>
      <c r="K140" s="32">
        <f>IF('Log_working_2-way'!$D139="","",B140^('Log_working_2-way'!$D139))</f>
        <v>2.1829380192842547</v>
      </c>
      <c r="L140" s="37">
        <f t="shared" si="27"/>
        <v>0.5390625</v>
      </c>
      <c r="M140" s="37">
        <f t="shared" si="28"/>
        <v>0.4609375</v>
      </c>
      <c r="N140" s="38">
        <v>236</v>
      </c>
      <c r="O140" s="38">
        <f t="shared" si="29"/>
        <v>102.66666666666669</v>
      </c>
      <c r="P140" s="38">
        <f t="shared" si="30"/>
        <v>121.99033816425121</v>
      </c>
      <c r="Q140" s="38">
        <f t="shared" si="31"/>
        <v>114.0096618357488</v>
      </c>
      <c r="R140" s="38">
        <f t="shared" si="32"/>
        <v>133.33333333333334</v>
      </c>
      <c r="S140" s="39">
        <f t="shared" si="33"/>
        <v>-11.342995169082116</v>
      </c>
      <c r="T140" s="39">
        <f t="shared" si="34"/>
        <v>-11.34299516908213</v>
      </c>
      <c r="U140" t="s">
        <v>331</v>
      </c>
      <c r="V140" t="s">
        <v>185</v>
      </c>
      <c r="W140" t="s">
        <v>112</v>
      </c>
      <c r="X140" t="s">
        <v>490</v>
      </c>
      <c r="Y140" s="41"/>
    </row>
    <row r="141" spans="1:25" ht="15" x14ac:dyDescent="0.25">
      <c r="A141">
        <v>1.67</v>
      </c>
      <c r="B141">
        <v>2.23</v>
      </c>
      <c r="C141" s="29">
        <f t="shared" si="26"/>
        <v>4.7232888483123459E-2</v>
      </c>
      <c r="D141" s="30">
        <f>IF(OR($A141="",$B141=""),"",A141*'MPTO_working_2-way'!$G140)</f>
        <v>1.7488789237668161</v>
      </c>
      <c r="E141" s="32">
        <f>IF(OR($A141="",$B141=""),"",B141*'MPTO_working_2-way'!$G140)</f>
        <v>2.3353293413173652</v>
      </c>
      <c r="F141" s="30">
        <f>IF(OR($A141="",$B141=""),"",'MPTO_working_2-way'!D140)</f>
        <v>1.7385681940197473</v>
      </c>
      <c r="G141" s="32">
        <f>IF(OR($A141="",$B141=""),"",'MPTO_working_2-way'!E140)</f>
        <v>2.3539711134287793</v>
      </c>
      <c r="H141" s="30">
        <f>IF(OR($A141="",$B141=""),"",'OddsRatio_working_2-way'!M140)</f>
        <v>1.7380484043438287</v>
      </c>
      <c r="I141" s="30">
        <f>IF(OR($A141="",$B141=""),"",'OddsRatio_working_2-way'!N140)</f>
        <v>2.3549246826013568</v>
      </c>
      <c r="J141" s="30">
        <f>IF('Log_working_2-way'!$D140="","",A141^('Log_working_2-way'!$D140))</f>
        <v>1.7333258264811959</v>
      </c>
      <c r="K141" s="32">
        <f>IF('Log_working_2-way'!$D140="","",B141^('Log_working_2-way'!$D140))</f>
        <v>2.3636503228006438</v>
      </c>
      <c r="L141" s="37">
        <f t="shared" si="27"/>
        <v>0.57179487179487176</v>
      </c>
      <c r="M141" s="37">
        <f t="shared" si="28"/>
        <v>0.42820512820512818</v>
      </c>
      <c r="N141" s="38">
        <v>237</v>
      </c>
      <c r="O141" s="38">
        <f t="shared" si="29"/>
        <v>95.083832335329333</v>
      </c>
      <c r="P141" s="38">
        <f t="shared" si="30"/>
        <v>130.72197309417041</v>
      </c>
      <c r="Q141" s="38">
        <f t="shared" si="31"/>
        <v>106.27802690582961</v>
      </c>
      <c r="R141" s="38">
        <f t="shared" si="32"/>
        <v>141.91616766467067</v>
      </c>
      <c r="S141" s="39">
        <f t="shared" si="33"/>
        <v>-11.194194570500272</v>
      </c>
      <c r="T141" s="39">
        <f t="shared" si="34"/>
        <v>-11.194194570500258</v>
      </c>
      <c r="U141" t="s">
        <v>152</v>
      </c>
      <c r="V141" t="s">
        <v>334</v>
      </c>
      <c r="W141" t="s">
        <v>112</v>
      </c>
      <c r="X141" t="s">
        <v>490</v>
      </c>
      <c r="Y141" s="41"/>
    </row>
    <row r="142" spans="1:25" ht="15" x14ac:dyDescent="0.25">
      <c r="A142">
        <v>1.91</v>
      </c>
      <c r="B142">
        <v>1.93</v>
      </c>
      <c r="C142" s="29">
        <f t="shared" si="26"/>
        <v>4.1694924449990456E-2</v>
      </c>
      <c r="D142" s="30">
        <f>IF(OR($A142="",$B142=""),"",A142*'MPTO_working_2-way'!$G141)</f>
        <v>1.9896373056994816</v>
      </c>
      <c r="E142" s="32">
        <f>IF(OR($A142="",$B142=""),"",B142*'MPTO_working_2-way'!$G141)</f>
        <v>2.0104712041884816</v>
      </c>
      <c r="F142" s="30">
        <f>IF(OR($A142="",$B142=""),"",'MPTO_working_2-way'!D141)</f>
        <v>1.9892075654965866</v>
      </c>
      <c r="G142" s="32">
        <f>IF(OR($A142="",$B142=""),"",'MPTO_working_2-way'!E141)</f>
        <v>2.0109101819272834</v>
      </c>
      <c r="H142" s="30">
        <f>IF(OR($A142="",$B142=""),"",'OddsRatio_working_2-way'!M141)</f>
        <v>1.9891888715790902</v>
      </c>
      <c r="I142" s="30">
        <f>IF(OR($A142="",$B142=""),"",'OddsRatio_working_2-way'!N141)</f>
        <v>2.0109292863390706</v>
      </c>
      <c r="J142" s="30">
        <f>IF('Log_working_2-way'!$D141="","",A142^('Log_working_2-way'!$D141))</f>
        <v>1.9889919289180891</v>
      </c>
      <c r="K142" s="32">
        <f>IF('Log_working_2-way'!$D141="","",B142^('Log_working_2-way'!$D141))</f>
        <v>2.0111305974900358</v>
      </c>
      <c r="L142" s="37">
        <f t="shared" si="27"/>
        <v>0.50260416666666674</v>
      </c>
      <c r="M142" s="37">
        <f t="shared" si="28"/>
        <v>0.49739583333333337</v>
      </c>
      <c r="N142" s="38">
        <v>238</v>
      </c>
      <c r="O142" s="38">
        <f t="shared" si="29"/>
        <v>113.39267015706805</v>
      </c>
      <c r="P142" s="38">
        <f t="shared" si="30"/>
        <v>114.6839378238342</v>
      </c>
      <c r="Q142" s="38">
        <f t="shared" si="31"/>
        <v>123.31606217616581</v>
      </c>
      <c r="R142" s="38">
        <f t="shared" si="32"/>
        <v>124.60732984293193</v>
      </c>
      <c r="S142" s="39">
        <f t="shared" si="33"/>
        <v>-9.9233920190977614</v>
      </c>
      <c r="T142" s="39">
        <f t="shared" si="34"/>
        <v>-9.9233920190977329</v>
      </c>
      <c r="U142" t="s">
        <v>328</v>
      </c>
      <c r="V142" t="s">
        <v>207</v>
      </c>
      <c r="W142" t="s">
        <v>112</v>
      </c>
      <c r="X142" t="s">
        <v>490</v>
      </c>
      <c r="Y142" s="41"/>
    </row>
    <row r="143" spans="1:25" ht="15" x14ac:dyDescent="0.25">
      <c r="A143">
        <v>1.83</v>
      </c>
      <c r="B143">
        <v>2.02</v>
      </c>
      <c r="C143" s="29">
        <f t="shared" si="26"/>
        <v>4.1497592382188975E-2</v>
      </c>
      <c r="D143" s="30">
        <f>IF(OR($A143="",$B143=""),"",A143*'MPTO_working_2-way'!$G142)</f>
        <v>1.9059405940594059</v>
      </c>
      <c r="E143" s="32">
        <f>IF(OR($A143="",$B143=""),"",B143*'MPTO_working_2-way'!$G142)</f>
        <v>2.1038251366120218</v>
      </c>
      <c r="F143" s="30">
        <f>IF(OR($A143="",$B143=""),"",'MPTO_working_2-way'!D142)</f>
        <v>1.9022281685792208</v>
      </c>
      <c r="G143" s="32">
        <f>IF(OR($A143="",$B143=""),"",'MPTO_working_2-way'!E142)</f>
        <v>2.1083670792220381</v>
      </c>
      <c r="H143" s="30">
        <f>IF(OR($A143="",$B143=""),"",'OddsRatio_working_2-way'!M142)</f>
        <v>1.9020673423841918</v>
      </c>
      <c r="I143" s="30">
        <f>IF(OR($A143="",$B143=""),"",'OddsRatio_working_2-way'!N142)</f>
        <v>2.1085646858215363</v>
      </c>
      <c r="J143" s="30">
        <f>IF('Log_working_2-way'!$D142="","",A143^('Log_working_2-way'!$D142))</f>
        <v>1.9003701370951678</v>
      </c>
      <c r="K143" s="32">
        <f>IF('Log_working_2-way'!$D142="","",B143^('Log_working_2-way'!$D142))</f>
        <v>2.1106543395875321</v>
      </c>
      <c r="L143" s="37">
        <f t="shared" si="27"/>
        <v>0.52467532467532474</v>
      </c>
      <c r="M143" s="37">
        <f t="shared" si="28"/>
        <v>0.47532467532467537</v>
      </c>
      <c r="N143" s="38">
        <v>239</v>
      </c>
      <c r="O143" s="38">
        <f t="shared" si="29"/>
        <v>108.39890710382512</v>
      </c>
      <c r="P143" s="38">
        <f t="shared" si="30"/>
        <v>120.6831683168317</v>
      </c>
      <c r="Q143" s="38">
        <f t="shared" si="31"/>
        <v>118.31683168316832</v>
      </c>
      <c r="R143" s="38">
        <f t="shared" si="32"/>
        <v>130.60109289617486</v>
      </c>
      <c r="S143" s="39">
        <f t="shared" si="33"/>
        <v>-9.9179245793431932</v>
      </c>
      <c r="T143" s="39">
        <f t="shared" si="34"/>
        <v>-9.9179245793431647</v>
      </c>
      <c r="U143" t="s">
        <v>153</v>
      </c>
      <c r="V143" t="s">
        <v>184</v>
      </c>
      <c r="W143" t="s">
        <v>112</v>
      </c>
      <c r="X143" t="s">
        <v>490</v>
      </c>
      <c r="Y143" s="41"/>
    </row>
    <row r="144" spans="1:25" ht="15" x14ac:dyDescent="0.25">
      <c r="A144">
        <v>1.73</v>
      </c>
      <c r="B144">
        <v>2.2200000000000002</v>
      </c>
      <c r="C144" s="29">
        <f t="shared" si="26"/>
        <v>2.8485132531375301E-2</v>
      </c>
      <c r="D144" s="30">
        <f>IF(OR($A144="",$B144=""),"",A144*'MPTO_working_2-way'!$G143)</f>
        <v>1.7792792792792793</v>
      </c>
      <c r="E144" s="32">
        <f>IF(OR($A144="",$B144=""),"",B144*'MPTO_working_2-way'!$G143)</f>
        <v>2.2832369942196533</v>
      </c>
      <c r="F144" s="30">
        <f>IF(OR($A144="",$B144=""),"",'MPTO_working_2-way'!D143)</f>
        <v>1.7737034129219971</v>
      </c>
      <c r="G144" s="32">
        <f>IF(OR($A144="",$B144=""),"",'MPTO_working_2-way'!E143)</f>
        <v>2.2924849280725841</v>
      </c>
      <c r="H144" s="30">
        <f>IF(OR($A144="",$B144=""),"",'OddsRatio_working_2-way'!M143)</f>
        <v>1.7735377532723946</v>
      </c>
      <c r="I144" s="30">
        <f>IF(OR($A144="",$B144=""),"",'OddsRatio_working_2-way'!N143)</f>
        <v>2.2927617246470167</v>
      </c>
      <c r="J144" s="30">
        <f>IF('Log_working_2-way'!$D143="","",A144^('Log_working_2-way'!$D143))</f>
        <v>1.771015496161394</v>
      </c>
      <c r="K144" s="32">
        <f>IF('Log_working_2-way'!$D143="","",B144^('Log_working_2-way'!$D143))</f>
        <v>2.2969907932831721</v>
      </c>
      <c r="L144" s="37">
        <f t="shared" si="27"/>
        <v>0.5620253164556962</v>
      </c>
      <c r="M144" s="37">
        <f t="shared" si="28"/>
        <v>0.43797468354430374</v>
      </c>
      <c r="N144" s="38">
        <v>240</v>
      </c>
      <c r="O144" s="38">
        <f t="shared" si="29"/>
        <v>101.27167630057804</v>
      </c>
      <c r="P144" s="38">
        <f t="shared" si="30"/>
        <v>131.8918918918919</v>
      </c>
      <c r="Q144" s="38">
        <f t="shared" si="31"/>
        <v>108.1081081081081</v>
      </c>
      <c r="R144" s="38">
        <f t="shared" si="32"/>
        <v>138.72832369942196</v>
      </c>
      <c r="S144" s="39">
        <f t="shared" si="33"/>
        <v>-6.8364318075300616</v>
      </c>
      <c r="T144" s="39">
        <f t="shared" si="34"/>
        <v>-6.8364318075300616</v>
      </c>
      <c r="U144" t="s">
        <v>211</v>
      </c>
      <c r="V144" t="s">
        <v>186</v>
      </c>
      <c r="W144" t="s">
        <v>439</v>
      </c>
      <c r="X144" t="s">
        <v>490</v>
      </c>
      <c r="Y144" s="41"/>
    </row>
    <row r="145" spans="1:25" ht="15" x14ac:dyDescent="0.25">
      <c r="A145">
        <v>1.53</v>
      </c>
      <c r="B145">
        <v>2.67</v>
      </c>
      <c r="C145" s="29">
        <f t="shared" si="26"/>
        <v>2.81266064478225E-2</v>
      </c>
      <c r="D145" s="30">
        <f>IF(OR($A145="",$B145=""),"",A145*'MPTO_working_2-way'!$G144)</f>
        <v>1.5730337078651684</v>
      </c>
      <c r="E145" s="32">
        <f>IF(OR($A145="",$B145=""),"",B145*'MPTO_working_2-way'!$G144)</f>
        <v>2.7450980392156858</v>
      </c>
      <c r="F145" s="30">
        <f>IF(OR($A145="",$B145=""),"",'MPTO_working_2-way'!D144)</f>
        <v>1.5636447149336854</v>
      </c>
      <c r="G145" s="32">
        <f>IF(OR($A145="",$B145=""),"",'MPTO_working_2-way'!E144)</f>
        <v>2.7741672608739938</v>
      </c>
      <c r="H145" s="30">
        <f>IF(OR($A145="",$B145=""),"",'OddsRatio_working_2-way'!M144)</f>
        <v>1.5633518167726788</v>
      </c>
      <c r="I145" s="30">
        <f>IF(OR($A145="",$B145=""),"",'OddsRatio_working_2-way'!N144)</f>
        <v>2.7750896868120249</v>
      </c>
      <c r="J145" s="30">
        <f>IF('Log_working_2-way'!$D144="","",A145^('Log_working_2-way'!$D144))</f>
        <v>1.5590799638918429</v>
      </c>
      <c r="K145" s="32">
        <f>IF('Log_working_2-way'!$D144="","",B145^('Log_working_2-way'!$D144))</f>
        <v>2.7886529022410445</v>
      </c>
      <c r="L145" s="37">
        <f t="shared" si="27"/>
        <v>0.63571428571428579</v>
      </c>
      <c r="M145" s="37">
        <f t="shared" si="28"/>
        <v>0.36428571428571432</v>
      </c>
      <c r="N145" s="38">
        <v>241</v>
      </c>
      <c r="O145" s="38">
        <f t="shared" si="29"/>
        <v>83.483660130718974</v>
      </c>
      <c r="P145" s="38">
        <f t="shared" si="30"/>
        <v>150.73782771535582</v>
      </c>
      <c r="Q145" s="38">
        <f t="shared" si="31"/>
        <v>90.262172284644208</v>
      </c>
      <c r="R145" s="38">
        <f t="shared" si="32"/>
        <v>157.51633986928104</v>
      </c>
      <c r="S145" s="39">
        <f t="shared" si="33"/>
        <v>-6.7785121539252344</v>
      </c>
      <c r="T145" s="39">
        <f t="shared" si="34"/>
        <v>-6.7785121539252202</v>
      </c>
      <c r="U145" t="s">
        <v>220</v>
      </c>
      <c r="V145" t="s">
        <v>336</v>
      </c>
      <c r="W145" t="s">
        <v>439</v>
      </c>
      <c r="X145" t="s">
        <v>490</v>
      </c>
      <c r="Y145" s="41"/>
    </row>
    <row r="146" spans="1:25" s="35" customFormat="1" ht="15" x14ac:dyDescent="0.25">
      <c r="A146">
        <v>1.67</v>
      </c>
      <c r="B146">
        <v>2.2999999999999998</v>
      </c>
      <c r="C146" s="29">
        <f t="shared" si="26"/>
        <v>3.3585003905233002E-2</v>
      </c>
      <c r="D146" s="30">
        <f>IF(OR($A146="",$B146=""),"",A146*'MPTO_working_2-way'!$G145)</f>
        <v>1.7260869565217389</v>
      </c>
      <c r="E146" s="32">
        <f>IF(OR($A146="",$B146=""),"",B146*'MPTO_working_2-way'!$G145)</f>
        <v>2.3772455089820359</v>
      </c>
      <c r="F146" s="30">
        <f>IF(OR($A146="",$B146=""),"",'MPTO_working_2-way'!D145)</f>
        <v>1.7181838514873629</v>
      </c>
      <c r="G146" s="32">
        <f>IF(OR($A146="",$B146=""),"",'MPTO_working_2-way'!E145)</f>
        <v>2.3924011211460603</v>
      </c>
      <c r="H146" s="30">
        <f>IF(OR($A146="",$B146=""),"",'OddsRatio_working_2-way'!M145)</f>
        <v>1.7179029289427752</v>
      </c>
      <c r="I146" s="30">
        <f>IF(OR($A146="",$B146=""),"",'OddsRatio_working_2-way'!N145)</f>
        <v>2.3929459815307572</v>
      </c>
      <c r="J146" s="30">
        <f>IF('Log_working_2-way'!$D145="","",A146^('Log_working_2-way'!$D145))</f>
        <v>1.7143143993241288</v>
      </c>
      <c r="K146" s="32">
        <f>IF('Log_working_2-way'!$D145="","",B146^('Log_working_2-way'!$D145))</f>
        <v>2.399943779582375</v>
      </c>
      <c r="L146" s="37">
        <f t="shared" si="27"/>
        <v>0.57934508816120911</v>
      </c>
      <c r="M146" s="37">
        <f t="shared" si="28"/>
        <v>0.42065491183879095</v>
      </c>
      <c r="N146" s="38">
        <v>242</v>
      </c>
      <c r="O146" s="38">
        <f t="shared" si="29"/>
        <v>97.089820359281433</v>
      </c>
      <c r="P146" s="38">
        <f t="shared" si="30"/>
        <v>136.78260869565216</v>
      </c>
      <c r="Q146" s="38">
        <f t="shared" si="31"/>
        <v>105.21739130434784</v>
      </c>
      <c r="R146" s="38">
        <f t="shared" si="32"/>
        <v>144.91017964071858</v>
      </c>
      <c r="S146" s="39">
        <f t="shared" si="33"/>
        <v>-8.1275709450664095</v>
      </c>
      <c r="T146" s="39">
        <f t="shared" si="34"/>
        <v>-8.1275709450664237</v>
      </c>
      <c r="U146" t="s">
        <v>223</v>
      </c>
      <c r="V146" t="s">
        <v>191</v>
      </c>
      <c r="W146" t="s">
        <v>154</v>
      </c>
      <c r="X146" t="s">
        <v>490</v>
      </c>
      <c r="Y146" s="41"/>
    </row>
    <row r="147" spans="1:25" ht="15" x14ac:dyDescent="0.25">
      <c r="A147">
        <v>1.85</v>
      </c>
      <c r="B147">
        <v>2.0499999999999998</v>
      </c>
      <c r="C147" s="29">
        <f t="shared" si="26"/>
        <v>2.8345418589321048E-2</v>
      </c>
      <c r="D147" s="30">
        <f>IF(OR($A147="",$B147=""),"",A147*'MPTO_working_2-way'!$G146)</f>
        <v>1.902439024390244</v>
      </c>
      <c r="E147" s="32">
        <f>IF(OR($A147="",$B147=""),"",B147*'MPTO_working_2-way'!$G146)</f>
        <v>2.1081081081081079</v>
      </c>
      <c r="F147" s="30">
        <f>IF(OR($A147="",$B147=""),"",'MPTO_working_2-way'!D146)</f>
        <v>1.8998121477770822</v>
      </c>
      <c r="G147" s="32">
        <f>IF(OR($A147="",$B147=""),"",'MPTO_working_2-way'!E146)</f>
        <v>2.1113430758524703</v>
      </c>
      <c r="H147" s="30">
        <f>IF(OR($A147="",$B147=""),"",'OddsRatio_working_2-way'!M146)</f>
        <v>1.8997354108424378</v>
      </c>
      <c r="I147" s="30">
        <f>IF(OR($A147="",$B147=""),"",'OddsRatio_working_2-way'!N146)</f>
        <v>2.1114378604524222</v>
      </c>
      <c r="J147" s="30">
        <f>IF('Log_working_2-way'!$D146="","",A147^('Log_working_2-way'!$D146))</f>
        <v>1.8985467665018629</v>
      </c>
      <c r="K147" s="32">
        <f>IF('Log_working_2-way'!$D146="","",B147^('Log_working_2-way'!$D146))</f>
        <v>2.1129081281913611</v>
      </c>
      <c r="L147" s="37">
        <f t="shared" si="27"/>
        <v>0.52564102564102555</v>
      </c>
      <c r="M147" s="37">
        <f t="shared" si="28"/>
        <v>0.47435897435897439</v>
      </c>
      <c r="N147" s="38">
        <v>243</v>
      </c>
      <c r="O147" s="38">
        <f t="shared" si="29"/>
        <v>111.64864864864863</v>
      </c>
      <c r="P147" s="38">
        <f t="shared" si="30"/>
        <v>124.46341463414635</v>
      </c>
      <c r="Q147" s="38">
        <f t="shared" si="31"/>
        <v>118.53658536585367</v>
      </c>
      <c r="R147" s="38">
        <f t="shared" si="32"/>
        <v>131.35135135135133</v>
      </c>
      <c r="S147" s="39">
        <f t="shared" si="33"/>
        <v>-6.8879367172050365</v>
      </c>
      <c r="T147" s="39">
        <f t="shared" si="34"/>
        <v>-6.8879367172049797</v>
      </c>
      <c r="U147" t="s">
        <v>224</v>
      </c>
      <c r="V147" t="s">
        <v>121</v>
      </c>
      <c r="W147" t="s">
        <v>154</v>
      </c>
      <c r="X147" t="s">
        <v>490</v>
      </c>
      <c r="Y147" s="41"/>
    </row>
    <row r="148" spans="1:25" ht="15" x14ac:dyDescent="0.25">
      <c r="A148">
        <v>1.81</v>
      </c>
      <c r="B148">
        <v>2.0699999999999998</v>
      </c>
      <c r="C148" s="29">
        <f t="shared" si="26"/>
        <v>3.5577975284917462E-2</v>
      </c>
      <c r="D148" s="30">
        <f>IF(OR($A148="",$B148=""),"",A148*'MPTO_working_2-way'!$G147)</f>
        <v>1.8743961352657006</v>
      </c>
      <c r="E148" s="32">
        <f>IF(OR($A148="",$B148=""),"",B148*'MPTO_working_2-way'!$G147)</f>
        <v>2.1436464088397789</v>
      </c>
      <c r="F148" s="30">
        <f>IF(OR($A148="",$B148=""),"",'MPTO_working_2-way'!D147)</f>
        <v>1.8702173858786533</v>
      </c>
      <c r="G148" s="32">
        <f>IF(OR($A148="",$B148=""),"",'MPTO_working_2-way'!E147)</f>
        <v>2.1491381535549374</v>
      </c>
      <c r="H148" s="30">
        <f>IF(OR($A148="",$B148=""),"",'OddsRatio_working_2-way'!M147)</f>
        <v>1.8700628401410975</v>
      </c>
      <c r="I148" s="30">
        <f>IF(OR($A148="",$B148=""),"",'OddsRatio_working_2-way'!N147)</f>
        <v>2.1493422703098441</v>
      </c>
      <c r="J148" s="30">
        <f>IF('Log_working_2-way'!$D147="","",A148^('Log_working_2-way'!$D147))</f>
        <v>1.8681622223592078</v>
      </c>
      <c r="K148" s="32">
        <f>IF('Log_working_2-way'!$D147="","",B148^('Log_working_2-way'!$D147))</f>
        <v>2.1518584594506485</v>
      </c>
      <c r="L148" s="37">
        <f t="shared" si="27"/>
        <v>0.53350515463917525</v>
      </c>
      <c r="M148" s="37">
        <f t="shared" si="28"/>
        <v>0.46649484536082475</v>
      </c>
      <c r="N148" s="38">
        <v>244</v>
      </c>
      <c r="O148" s="38">
        <f t="shared" si="29"/>
        <v>109.19337016574586</v>
      </c>
      <c r="P148" s="38">
        <f t="shared" si="30"/>
        <v>126.1256038647343</v>
      </c>
      <c r="Q148" s="38">
        <f t="shared" si="31"/>
        <v>117.87439613526571</v>
      </c>
      <c r="R148" s="38">
        <f t="shared" si="32"/>
        <v>134.80662983425415</v>
      </c>
      <c r="S148" s="39">
        <f t="shared" si="33"/>
        <v>-8.6810259695198511</v>
      </c>
      <c r="T148" s="39">
        <f t="shared" si="34"/>
        <v>-8.6810259695198511</v>
      </c>
      <c r="U148" t="s">
        <v>228</v>
      </c>
      <c r="V148" t="s">
        <v>339</v>
      </c>
      <c r="W148" t="s">
        <v>154</v>
      </c>
      <c r="X148" t="s">
        <v>490</v>
      </c>
      <c r="Y148" s="41"/>
    </row>
    <row r="149" spans="1:25" ht="15" x14ac:dyDescent="0.25">
      <c r="A149">
        <v>2.4</v>
      </c>
      <c r="B149">
        <v>1.63</v>
      </c>
      <c r="C149" s="29">
        <f t="shared" si="26"/>
        <v>3.0163599182004175E-2</v>
      </c>
      <c r="D149" s="30">
        <f>IF(OR($A149="",$B149=""),"",A149*'MPTO_working_2-way'!$G148)</f>
        <v>2.4723926380368098</v>
      </c>
      <c r="E149" s="32">
        <f>IF(OR($A149="",$B149=""),"",B149*'MPTO_working_2-way'!$G148)</f>
        <v>1.6791666666666667</v>
      </c>
      <c r="F149" s="30">
        <f>IF(OR($A149="",$B149=""),"",'MPTO_working_2-way'!D148)</f>
        <v>2.49013367281986</v>
      </c>
      <c r="G149" s="32">
        <f>IF(OR($A149="",$B149=""),"",'MPTO_working_2-way'!E148)</f>
        <v>1.6710807347287484</v>
      </c>
      <c r="H149" s="30">
        <f>IF(OR($A149="",$B149=""),"",'OddsRatio_working_2-way'!M148)</f>
        <v>2.4907119849998605</v>
      </c>
      <c r="I149" s="30">
        <f>IF(OR($A149="",$B149=""),"",'OddsRatio_working_2-way'!N148)</f>
        <v>1.670820393249937</v>
      </c>
      <c r="J149" s="30">
        <f>IF('Log_working_2-way'!$D148="","",A149^('Log_working_2-way'!$D148))</f>
        <v>2.4989058285805683</v>
      </c>
      <c r="K149" s="32">
        <f>IF('Log_working_2-way'!$D148="","",B149^('Log_working_2-way'!$D148))</f>
        <v>1.6671533200634385</v>
      </c>
      <c r="L149" s="37">
        <f t="shared" si="27"/>
        <v>0.40446650124069478</v>
      </c>
      <c r="M149" s="37">
        <f t="shared" si="28"/>
        <v>0.59553349875930517</v>
      </c>
      <c r="N149" s="38">
        <v>245</v>
      </c>
      <c r="O149" s="38">
        <f t="shared" si="29"/>
        <v>142.91666666666669</v>
      </c>
      <c r="P149" s="38">
        <f t="shared" si="30"/>
        <v>94.693251533742313</v>
      </c>
      <c r="Q149" s="38">
        <f t="shared" si="31"/>
        <v>150.30674846625766</v>
      </c>
      <c r="R149" s="38">
        <f t="shared" si="32"/>
        <v>102.08333333333334</v>
      </c>
      <c r="S149" s="39">
        <f t="shared" si="33"/>
        <v>-7.3900817995909733</v>
      </c>
      <c r="T149" s="39">
        <f t="shared" si="34"/>
        <v>-7.3900817995910302</v>
      </c>
      <c r="U149" t="s">
        <v>159</v>
      </c>
      <c r="V149" t="s">
        <v>183</v>
      </c>
      <c r="W149" t="s">
        <v>155</v>
      </c>
      <c r="X149" t="s">
        <v>490</v>
      </c>
      <c r="Y149" s="41"/>
    </row>
    <row r="150" spans="1:25" ht="15" x14ac:dyDescent="0.25">
      <c r="A150">
        <v>1.99</v>
      </c>
      <c r="B150">
        <v>1.92</v>
      </c>
      <c r="C150" s="29">
        <f t="shared" si="26"/>
        <v>2.3345896147403788E-2</v>
      </c>
      <c r="D150" s="30">
        <f>IF(OR($A150="",$B150=""),"",A150*'MPTO_working_2-way'!$G149)</f>
        <v>2.0364583333333335</v>
      </c>
      <c r="E150" s="32">
        <f>IF(OR($A150="",$B150=""),"",B150*'MPTO_working_2-way'!$G149)</f>
        <v>1.9648241206030153</v>
      </c>
      <c r="F150" s="30">
        <f>IF(OR($A150="",$B150=""),"",'MPTO_working_2-way'!D149)</f>
        <v>2.0373253705876082</v>
      </c>
      <c r="G150" s="32">
        <f>IF(OR($A150="",$B150=""),"",'MPTO_working_2-way'!E149)</f>
        <v>1.9640176827387685</v>
      </c>
      <c r="H150" s="30">
        <f>IF(OR($A150="",$B150=""),"",'OddsRatio_working_2-way'!M149)</f>
        <v>2.0373461122121879</v>
      </c>
      <c r="I150" s="30">
        <f>IF(OR($A150="",$B150=""),"",'OddsRatio_working_2-way'!N149)</f>
        <v>1.9639984073082948</v>
      </c>
      <c r="J150" s="30">
        <f>IF('Log_working_2-way'!$D149="","",A150^('Log_working_2-way'!$D149))</f>
        <v>2.0377376988644484</v>
      </c>
      <c r="K150" s="32">
        <f>IF('Log_working_2-way'!$D149="","",B150^('Log_working_2-way'!$D149))</f>
        <v>1.9636346459170313</v>
      </c>
      <c r="L150" s="37">
        <f t="shared" si="27"/>
        <v>0.49104859335038359</v>
      </c>
      <c r="M150" s="37">
        <f t="shared" si="28"/>
        <v>0.50895140664961636</v>
      </c>
      <c r="N150" s="38">
        <v>246</v>
      </c>
      <c r="O150" s="38">
        <f t="shared" si="29"/>
        <v>122.38190954773869</v>
      </c>
      <c r="P150" s="38">
        <f t="shared" si="30"/>
        <v>117.875</v>
      </c>
      <c r="Q150" s="38">
        <f t="shared" si="31"/>
        <v>128.125</v>
      </c>
      <c r="R150" s="38">
        <f t="shared" si="32"/>
        <v>123.6180904522613</v>
      </c>
      <c r="S150" s="39">
        <f t="shared" si="33"/>
        <v>-5.7430904522613133</v>
      </c>
      <c r="T150" s="39">
        <f t="shared" si="34"/>
        <v>-5.7430904522612991</v>
      </c>
      <c r="U150" t="s">
        <v>344</v>
      </c>
      <c r="V150" t="s">
        <v>353</v>
      </c>
      <c r="W150" t="s">
        <v>440</v>
      </c>
      <c r="X150" t="s">
        <v>490</v>
      </c>
      <c r="Y150" s="41"/>
    </row>
    <row r="151" spans="1:25" ht="15" x14ac:dyDescent="0.25">
      <c r="A151">
        <v>2.17</v>
      </c>
      <c r="B151">
        <v>1.76</v>
      </c>
      <c r="C151" s="29">
        <f t="shared" si="26"/>
        <v>2.9011311269375728E-2</v>
      </c>
      <c r="D151" s="30">
        <f>IF(OR($A151="",$B151=""),"",A151*'MPTO_working_2-way'!$G150)</f>
        <v>2.2329545454545454</v>
      </c>
      <c r="E151" s="32">
        <f>IF(OR($A151="",$B151=""),"",B151*'MPTO_working_2-way'!$G150)</f>
        <v>1.8110599078341012</v>
      </c>
      <c r="F151" s="30">
        <f>IF(OR($A151="",$B151=""),"",'MPTO_working_2-way'!D150)</f>
        <v>2.2405256365129644</v>
      </c>
      <c r="G151" s="32">
        <f>IF(OR($A151="",$B151=""),"",'MPTO_working_2-way'!E150)</f>
        <v>1.8061099025820484</v>
      </c>
      <c r="H151" s="30">
        <f>IF(OR($A151="",$B151=""),"",'OddsRatio_working_2-way'!M150)</f>
        <v>2.2407552878027661</v>
      </c>
      <c r="I151" s="30">
        <f>IF(OR($A151="",$B151=""),"",'OddsRatio_working_2-way'!N150)</f>
        <v>1.8059606997693183</v>
      </c>
      <c r="J151" s="30">
        <f>IF('Log_working_2-way'!$D150="","",A151^('Log_working_2-way'!$D150))</f>
        <v>2.2442129030289037</v>
      </c>
      <c r="K151" s="32">
        <f>IF('Log_working_2-way'!$D150="","",B151^('Log_working_2-way'!$D150))</f>
        <v>1.8037209689479914</v>
      </c>
      <c r="L151" s="37">
        <f t="shared" si="27"/>
        <v>0.44783715012722647</v>
      </c>
      <c r="M151" s="37">
        <f t="shared" si="28"/>
        <v>0.55216284987277364</v>
      </c>
      <c r="N151" s="38">
        <v>247</v>
      </c>
      <c r="O151" s="38">
        <f t="shared" si="29"/>
        <v>133.17511520737327</v>
      </c>
      <c r="P151" s="38">
        <f t="shared" si="30"/>
        <v>106.65909090909093</v>
      </c>
      <c r="Q151" s="38">
        <f t="shared" si="31"/>
        <v>140.34090909090909</v>
      </c>
      <c r="R151" s="38">
        <f t="shared" si="32"/>
        <v>113.82488479262673</v>
      </c>
      <c r="S151" s="39">
        <f t="shared" si="33"/>
        <v>-7.1657938835358266</v>
      </c>
      <c r="T151" s="39">
        <f t="shared" si="34"/>
        <v>-7.1657938835357982</v>
      </c>
      <c r="U151" t="s">
        <v>346</v>
      </c>
      <c r="V151" t="s">
        <v>354</v>
      </c>
      <c r="W151" t="s">
        <v>440</v>
      </c>
      <c r="X151" t="s">
        <v>490</v>
      </c>
      <c r="Y151" s="41"/>
    </row>
    <row r="152" spans="1:25" ht="15" x14ac:dyDescent="0.25">
      <c r="A152">
        <v>2.08</v>
      </c>
      <c r="B152">
        <v>1.84</v>
      </c>
      <c r="C152" s="29">
        <f t="shared" si="26"/>
        <v>2.4247491638795804E-2</v>
      </c>
      <c r="D152" s="30">
        <f>IF(OR($A152="",$B152=""),"",A152*'MPTO_working_2-way'!$G151)</f>
        <v>2.1304347826086953</v>
      </c>
      <c r="E152" s="32">
        <f>IF(OR($A152="",$B152=""),"",B152*'MPTO_working_2-way'!$G151)</f>
        <v>1.8846153846153844</v>
      </c>
      <c r="F152" s="30">
        <f>IF(OR($A152="",$B152=""),"",'MPTO_working_2-way'!D151)</f>
        <v>2.1338090990187331</v>
      </c>
      <c r="G152" s="32">
        <f>IF(OR($A152="",$B152=""),"",'MPTO_working_2-way'!E151)</f>
        <v>1.8819826907946497</v>
      </c>
      <c r="H152" s="30">
        <f>IF(OR($A152="",$B152=""),"",'OddsRatio_working_2-way'!M151)</f>
        <v>2.1338934190276815</v>
      </c>
      <c r="I152" s="30">
        <f>IF(OR($A152="",$B152=""),"",'OddsRatio_working_2-way'!N151)</f>
        <v>1.8819171036881968</v>
      </c>
      <c r="J152" s="30">
        <f>IF('Log_working_2-way'!$D151="","",A152^('Log_working_2-way'!$D151))</f>
        <v>2.1354221138982008</v>
      </c>
      <c r="K152" s="32">
        <f>IF('Log_working_2-way'!$D151="","",B152^('Log_working_2-way'!$D151))</f>
        <v>1.8807297195989381</v>
      </c>
      <c r="L152" s="37">
        <f t="shared" si="27"/>
        <v>0.46938775510204089</v>
      </c>
      <c r="M152" s="37">
        <f t="shared" si="28"/>
        <v>0.53061224489795922</v>
      </c>
      <c r="N152" s="38">
        <v>248</v>
      </c>
      <c r="O152" s="38">
        <f t="shared" si="29"/>
        <v>128.76923076923077</v>
      </c>
      <c r="P152" s="38">
        <f t="shared" si="30"/>
        <v>113.21739130434781</v>
      </c>
      <c r="Q152" s="38">
        <f t="shared" si="31"/>
        <v>134.78260869565216</v>
      </c>
      <c r="R152" s="38">
        <f t="shared" si="32"/>
        <v>119.23076923076923</v>
      </c>
      <c r="S152" s="39">
        <f t="shared" si="33"/>
        <v>-6.0133779264213842</v>
      </c>
      <c r="T152" s="39">
        <f t="shared" si="34"/>
        <v>-6.0133779264214127</v>
      </c>
      <c r="U152" t="s">
        <v>348</v>
      </c>
      <c r="V152" t="s">
        <v>345</v>
      </c>
      <c r="W152" t="s">
        <v>440</v>
      </c>
      <c r="X152" t="s">
        <v>490</v>
      </c>
      <c r="Y152" s="41"/>
    </row>
    <row r="153" spans="1:25" ht="15" x14ac:dyDescent="0.25">
      <c r="A153">
        <v>1.88</v>
      </c>
      <c r="B153">
        <v>2.04</v>
      </c>
      <c r="C153" s="29">
        <f t="shared" si="26"/>
        <v>2.2110972048393851E-2</v>
      </c>
      <c r="D153" s="30">
        <f>IF(OR($A153="",$B153=""),"",A153*'MPTO_working_2-way'!$G152)</f>
        <v>1.9215686274509802</v>
      </c>
      <c r="E153" s="32">
        <f>IF(OR($A153="",$B153=""),"",B153*'MPTO_working_2-way'!$G152)</f>
        <v>2.0851063829787235</v>
      </c>
      <c r="F153" s="30">
        <f>IF(OR($A153="",$B153=""),"",'MPTO_working_2-way'!D152)</f>
        <v>1.9199038846615937</v>
      </c>
      <c r="G153" s="32">
        <f>IF(OR($A153="",$B153=""),"",'MPTO_working_2-way'!E152)</f>
        <v>2.087070091423596</v>
      </c>
      <c r="H153" s="30">
        <f>IF(OR($A153="",$B153=""),"",'OddsRatio_working_2-way'!M152)</f>
        <v>1.9198662110077995</v>
      </c>
      <c r="I153" s="30">
        <f>IF(OR($A153="",$B153=""),"",'OddsRatio_working_2-way'!N152)</f>
        <v>2.0871146130092182</v>
      </c>
      <c r="J153" s="30">
        <f>IF('Log_working_2-way'!$D152="","",A153^('Log_working_2-way'!$D152))</f>
        <v>1.9191164053861676</v>
      </c>
      <c r="K153" s="32">
        <f>IF('Log_working_2-way'!$D152="","",B153^('Log_working_2-way'!$D152))</f>
        <v>2.0880014698245399</v>
      </c>
      <c r="L153" s="37">
        <f t="shared" si="27"/>
        <v>0.52040816326530615</v>
      </c>
      <c r="M153" s="37">
        <f t="shared" si="28"/>
        <v>0.47959183673469385</v>
      </c>
      <c r="N153" s="38">
        <v>249</v>
      </c>
      <c r="O153" s="38">
        <f t="shared" si="29"/>
        <v>116.55319148936167</v>
      </c>
      <c r="P153" s="38">
        <f t="shared" si="30"/>
        <v>126.94117647058825</v>
      </c>
      <c r="Q153" s="38">
        <f t="shared" si="31"/>
        <v>122.05882352941175</v>
      </c>
      <c r="R153" s="38">
        <f t="shared" si="32"/>
        <v>132.44680851063831</v>
      </c>
      <c r="S153" s="39">
        <f t="shared" si="33"/>
        <v>-5.505632040050088</v>
      </c>
      <c r="T153" s="39">
        <f t="shared" si="34"/>
        <v>-5.5056320400500596</v>
      </c>
      <c r="U153" t="s">
        <v>350</v>
      </c>
      <c r="V153" t="s">
        <v>355</v>
      </c>
      <c r="W153" t="s">
        <v>440</v>
      </c>
      <c r="X153" t="s">
        <v>490</v>
      </c>
      <c r="Y153" s="41"/>
    </row>
    <row r="154" spans="1:25" s="35" customFormat="1" ht="15" x14ac:dyDescent="0.25">
      <c r="A154">
        <v>2.42</v>
      </c>
      <c r="B154">
        <v>1.63</v>
      </c>
      <c r="C154" s="29">
        <f t="shared" si="26"/>
        <v>2.6720073011205159E-2</v>
      </c>
      <c r="D154" s="30">
        <f>IF(OR($A154="",$B154=""),"",A154*'MPTO_working_2-way'!$G153)</f>
        <v>2.4846625766871164</v>
      </c>
      <c r="E154" s="32">
        <f>IF(OR($A154="",$B154=""),"",B154*'MPTO_working_2-way'!$G153)</f>
        <v>1.6735537190082643</v>
      </c>
      <c r="F154" s="30">
        <f>IF(OR($A154="",$B154=""),"",'MPTO_working_2-way'!D153)</f>
        <v>2.5008558929816775</v>
      </c>
      <c r="G154" s="32">
        <f>IF(OR($A154="",$B154=""),"",'MPTO_working_2-way'!E153)</f>
        <v>1.6662864867148226</v>
      </c>
      <c r="H154" s="30">
        <f>IF(OR($A154="",$B154=""),"",'OddsRatio_working_2-way'!M153)</f>
        <v>2.5013221686128042</v>
      </c>
      <c r="I154" s="30">
        <f>IF(OR($A154="",$B154=""),"",'OddsRatio_working_2-way'!N153)</f>
        <v>1.6660795536803288</v>
      </c>
      <c r="J154" s="30">
        <f>IF('Log_working_2-way'!$D153="","",A154^('Log_working_2-way'!$D153))</f>
        <v>2.5087737592448787</v>
      </c>
      <c r="K154" s="32">
        <f>IF('Log_working_2-way'!$D153="","",B154^('Log_working_2-way'!$D153))</f>
        <v>1.6627898940265724</v>
      </c>
      <c r="L154" s="37">
        <f t="shared" si="27"/>
        <v>0.40246913580246918</v>
      </c>
      <c r="M154" s="37">
        <f t="shared" si="28"/>
        <v>0.59753086419753088</v>
      </c>
      <c r="N154" s="38">
        <v>250</v>
      </c>
      <c r="O154" s="38">
        <f t="shared" si="29"/>
        <v>146.69421487603307</v>
      </c>
      <c r="P154" s="38">
        <f t="shared" si="30"/>
        <v>96.625766871165652</v>
      </c>
      <c r="Q154" s="38">
        <f t="shared" si="31"/>
        <v>153.37423312883436</v>
      </c>
      <c r="R154" s="38">
        <f t="shared" si="32"/>
        <v>103.30578512396694</v>
      </c>
      <c r="S154" s="39">
        <f t="shared" si="33"/>
        <v>-6.6800182528012897</v>
      </c>
      <c r="T154" s="39">
        <f t="shared" si="34"/>
        <v>-6.6800182528012897</v>
      </c>
      <c r="U154" t="s">
        <v>356</v>
      </c>
      <c r="V154" t="s">
        <v>352</v>
      </c>
      <c r="W154" t="s">
        <v>440</v>
      </c>
      <c r="X154" t="s">
        <v>490</v>
      </c>
      <c r="Y154" s="41"/>
    </row>
    <row r="155" spans="1:25" ht="15" x14ac:dyDescent="0.25">
      <c r="A155">
        <v>1.95</v>
      </c>
      <c r="B155">
        <v>1.95</v>
      </c>
      <c r="C155" s="29">
        <f t="shared" si="26"/>
        <v>2.5641025641025772E-2</v>
      </c>
      <c r="D155" s="30">
        <f>IF(OR($A155="",$B155=""),"",A155*'MPTO_working_2-way'!$G154)</f>
        <v>2</v>
      </c>
      <c r="E155" s="32">
        <f>IF(OR($A155="",$B155=""),"",B155*'MPTO_working_2-way'!$G154)</f>
        <v>2</v>
      </c>
      <c r="F155" s="30">
        <f>IF(OR($A155="",$B155=""),"",'MPTO_working_2-way'!D154)</f>
        <v>2.0000000000000004</v>
      </c>
      <c r="G155" s="32">
        <f>IF(OR($A155="",$B155=""),"",'MPTO_working_2-way'!E154)</f>
        <v>2.0000000000000004</v>
      </c>
      <c r="H155" s="30">
        <f>IF(OR($A155="",$B155=""),"",'OddsRatio_working_2-way'!M154)</f>
        <v>2.0000000000000004</v>
      </c>
      <c r="I155" s="30">
        <f>IF(OR($A155="",$B155=""),"",'OddsRatio_working_2-way'!N154)</f>
        <v>2.0000000000000004</v>
      </c>
      <c r="J155" s="30">
        <f>IF('Log_working_2-way'!$D154="","",A155^('Log_working_2-way'!$D154))</f>
        <v>1.9999999999999976</v>
      </c>
      <c r="K155" s="32">
        <f>IF('Log_working_2-way'!$D154="","",B155^('Log_working_2-way'!$D154))</f>
        <v>1.9999999999999976</v>
      </c>
      <c r="L155" s="37">
        <f t="shared" si="27"/>
        <v>0.5</v>
      </c>
      <c r="M155" s="37">
        <f t="shared" si="28"/>
        <v>0.5</v>
      </c>
      <c r="N155" s="38">
        <v>251</v>
      </c>
      <c r="O155" s="38">
        <f t="shared" si="29"/>
        <v>122.2820512820513</v>
      </c>
      <c r="P155" s="38">
        <f t="shared" si="30"/>
        <v>122.2820512820513</v>
      </c>
      <c r="Q155" s="38">
        <f t="shared" si="31"/>
        <v>128.71794871794873</v>
      </c>
      <c r="R155" s="38">
        <f t="shared" si="32"/>
        <v>128.71794871794873</v>
      </c>
      <c r="S155" s="39">
        <f t="shared" si="33"/>
        <v>-6.4358974358974308</v>
      </c>
      <c r="T155" s="39">
        <f t="shared" si="34"/>
        <v>-6.4358974358974308</v>
      </c>
      <c r="U155" t="s">
        <v>349</v>
      </c>
      <c r="V155" t="s">
        <v>357</v>
      </c>
      <c r="W155" t="s">
        <v>440</v>
      </c>
      <c r="X155" t="s">
        <v>490</v>
      </c>
      <c r="Y155" s="41"/>
    </row>
    <row r="156" spans="1:25" ht="15" x14ac:dyDescent="0.25">
      <c r="A156">
        <v>1.86</v>
      </c>
      <c r="B156">
        <v>2.0499999999999998</v>
      </c>
      <c r="C156" s="29">
        <f t="shared" si="26"/>
        <v>2.5439286650930981E-2</v>
      </c>
      <c r="D156" s="30">
        <f>IF(OR($A156="",$B156=""),"",A156*'MPTO_working_2-way'!$G155)</f>
        <v>1.9073170731707316</v>
      </c>
      <c r="E156" s="32">
        <f>IF(OR($A156="",$B156=""),"",B156*'MPTO_working_2-way'!$G155)</f>
        <v>2.1021505376344085</v>
      </c>
      <c r="F156" s="30">
        <f>IF(OR($A156="",$B156=""),"",'MPTO_working_2-way'!D155)</f>
        <v>1.905071196602548</v>
      </c>
      <c r="G156" s="32">
        <f>IF(OR($A156="",$B156=""),"",'MPTO_working_2-way'!E155)</f>
        <v>2.1048854540436102</v>
      </c>
      <c r="H156" s="30">
        <f>IF(OR($A156="",$B156=""),"",'OddsRatio_working_2-way'!M155)</f>
        <v>1.9050124966251125</v>
      </c>
      <c r="I156" s="30">
        <f>IF(OR($A156="",$B156=""),"",'OddsRatio_working_2-way'!N155)</f>
        <v>2.1049571179725204</v>
      </c>
      <c r="J156" s="30">
        <f>IF('Log_working_2-way'!$D155="","",A156^('Log_working_2-way'!$D155))</f>
        <v>1.9039984704977753</v>
      </c>
      <c r="K156" s="32">
        <f>IF('Log_working_2-way'!$D155="","",B156^('Log_working_2-way'!$D155))</f>
        <v>2.1061965618695773</v>
      </c>
      <c r="L156" s="37">
        <f t="shared" si="27"/>
        <v>0.52429667519181589</v>
      </c>
      <c r="M156" s="37">
        <f t="shared" si="28"/>
        <v>0.47570332480818417</v>
      </c>
      <c r="N156" s="38">
        <v>252</v>
      </c>
      <c r="O156" s="38">
        <f t="shared" si="29"/>
        <v>116.51612903225808</v>
      </c>
      <c r="P156" s="38">
        <f t="shared" si="30"/>
        <v>129.07317073170728</v>
      </c>
      <c r="Q156" s="38">
        <f t="shared" si="31"/>
        <v>122.92682926829269</v>
      </c>
      <c r="R156" s="38">
        <f t="shared" si="32"/>
        <v>135.48387096774192</v>
      </c>
      <c r="S156" s="39">
        <f t="shared" si="33"/>
        <v>-6.4107002360346144</v>
      </c>
      <c r="T156" s="39">
        <f t="shared" si="34"/>
        <v>-6.4107002360346428</v>
      </c>
      <c r="U156" t="s">
        <v>238</v>
      </c>
      <c r="V156" t="s">
        <v>237</v>
      </c>
      <c r="W156" t="s">
        <v>440</v>
      </c>
      <c r="X156" t="s">
        <v>490</v>
      </c>
      <c r="Y156" s="41"/>
    </row>
    <row r="157" spans="1:25" ht="15" x14ac:dyDescent="0.25">
      <c r="A157">
        <v>1.78</v>
      </c>
      <c r="B157">
        <v>2.0299999999999998</v>
      </c>
      <c r="C157" s="29">
        <f t="shared" si="26"/>
        <v>5.4408590247412514E-2</v>
      </c>
      <c r="D157" s="30">
        <f>IF(OR($A157="",$B157=""),"",A157*'MPTO_working_2-way'!$G156)</f>
        <v>1.8768472906403944</v>
      </c>
      <c r="E157" s="32">
        <f>IF(OR($A157="",$B157=""),"",B157*'MPTO_working_2-way'!$G156)</f>
        <v>2.1404494382022472</v>
      </c>
      <c r="F157" s="30">
        <f>IF(OR($A157="",$B157=""),"",'MPTO_working_2-way'!D156)</f>
        <v>1.8705803178547395</v>
      </c>
      <c r="G157" s="32">
        <f>IF(OR($A157="",$B157=""),"",'MPTO_working_2-way'!E156)</f>
        <v>2.1486590949634299</v>
      </c>
      <c r="H157" s="30">
        <f>IF(OR($A157="",$B157=""),"",'OddsRatio_working_2-way'!M156)</f>
        <v>1.8702192559338466</v>
      </c>
      <c r="I157" s="30">
        <f>IF(OR($A157="",$B157=""),"",'OddsRatio_working_2-way'!N156)</f>
        <v>2.149135684117772</v>
      </c>
      <c r="J157" s="30">
        <f>IF('Log_working_2-way'!$D156="","",A157^('Log_working_2-way'!$D156))</f>
        <v>1.8673274535737974</v>
      </c>
      <c r="K157" s="32">
        <f>IF('Log_working_2-way'!$D156="","",B157^('Log_working_2-way'!$D156))</f>
        <v>2.1529670782097097</v>
      </c>
      <c r="L157" s="37">
        <f t="shared" si="27"/>
        <v>0.53280839895013121</v>
      </c>
      <c r="M157" s="37">
        <f t="shared" si="28"/>
        <v>0.46719160104986879</v>
      </c>
      <c r="N157" s="38">
        <v>253</v>
      </c>
      <c r="O157" s="38">
        <f t="shared" si="29"/>
        <v>110.86516853932586</v>
      </c>
      <c r="P157" s="38">
        <f t="shared" si="30"/>
        <v>128.3694581280788</v>
      </c>
      <c r="Q157" s="38">
        <f t="shared" si="31"/>
        <v>124.6305418719212</v>
      </c>
      <c r="R157" s="38">
        <f t="shared" si="32"/>
        <v>142.13483146067418</v>
      </c>
      <c r="S157" s="39">
        <f t="shared" si="33"/>
        <v>-13.765373332595331</v>
      </c>
      <c r="T157" s="39">
        <f t="shared" si="34"/>
        <v>-13.765373332595374</v>
      </c>
      <c r="U157" t="s">
        <v>361</v>
      </c>
      <c r="V157" t="s">
        <v>261</v>
      </c>
      <c r="W157" t="s">
        <v>86</v>
      </c>
      <c r="X157" t="s">
        <v>490</v>
      </c>
      <c r="Y157" s="41"/>
    </row>
    <row r="158" spans="1:25" ht="15" x14ac:dyDescent="0.25">
      <c r="A158">
        <v>1.85</v>
      </c>
      <c r="B158">
        <v>1.96</v>
      </c>
      <c r="C158" s="29">
        <f t="shared" si="26"/>
        <v>5.0744622173193532E-2</v>
      </c>
      <c r="D158" s="30">
        <f>IF(OR($A158="",$B158=""),"",A158*'MPTO_working_2-way'!$G157)</f>
        <v>1.943877551020408</v>
      </c>
      <c r="E158" s="32">
        <f>IF(OR($A158="",$B158=""),"",B158*'MPTO_working_2-way'!$G157)</f>
        <v>2.0594594594594593</v>
      </c>
      <c r="F158" s="30">
        <f>IF(OR($A158="",$B158=""),"",'MPTO_working_2-way'!D157)</f>
        <v>1.9411134903640255</v>
      </c>
      <c r="G158" s="32">
        <f>IF(OR($A158="",$B158=""),"",'MPTO_working_2-way'!E157)</f>
        <v>2.0625711035267349</v>
      </c>
      <c r="H158" s="30">
        <f>IF(OR($A158="",$B158=""),"",'OddsRatio_working_2-way'!M157)</f>
        <v>1.9409658158863516</v>
      </c>
      <c r="I158" s="30">
        <f>IF(OR($A158="",$B158=""),"",'OddsRatio_working_2-way'!N157)</f>
        <v>2.0627378626481145</v>
      </c>
      <c r="J158" s="30">
        <f>IF('Log_working_2-way'!$D157="","",A158^('Log_working_2-way'!$D157))</f>
        <v>1.9396913428704079</v>
      </c>
      <c r="K158" s="32">
        <f>IF('Log_working_2-way'!$D157="","",B158^('Log_working_2-way'!$D157))</f>
        <v>2.0641792196832438</v>
      </c>
      <c r="L158" s="37">
        <f t="shared" si="27"/>
        <v>0.51443569553805779</v>
      </c>
      <c r="M158" s="37">
        <f t="shared" si="28"/>
        <v>0.48556430446194232</v>
      </c>
      <c r="N158" s="38">
        <v>254</v>
      </c>
      <c r="O158" s="38">
        <f t="shared" si="29"/>
        <v>116.70270270270271</v>
      </c>
      <c r="P158" s="38">
        <f t="shared" si="30"/>
        <v>124.40816326530611</v>
      </c>
      <c r="Q158" s="38">
        <f t="shared" si="31"/>
        <v>129.59183673469389</v>
      </c>
      <c r="R158" s="38">
        <f t="shared" si="32"/>
        <v>137.29729729729726</v>
      </c>
      <c r="S158" s="39">
        <f t="shared" si="33"/>
        <v>-12.889134031991176</v>
      </c>
      <c r="T158" s="39">
        <f t="shared" si="34"/>
        <v>-12.889134031991148</v>
      </c>
      <c r="U158" t="s">
        <v>362</v>
      </c>
      <c r="V158" t="s">
        <v>358</v>
      </c>
      <c r="W158" t="s">
        <v>86</v>
      </c>
      <c r="X158" t="s">
        <v>490</v>
      </c>
      <c r="Y158" s="41"/>
    </row>
    <row r="159" spans="1:25" ht="15" x14ac:dyDescent="0.25">
      <c r="A159">
        <v>2.2999999999999998</v>
      </c>
      <c r="B159">
        <v>1.61</v>
      </c>
      <c r="C159" s="29">
        <f t="shared" si="26"/>
        <v>5.5900621118012417E-2</v>
      </c>
      <c r="D159" s="30">
        <f>IF(OR($A159="",$B159=""),"",A159*'MPTO_working_2-way'!$G158)</f>
        <v>2.4285714285714284</v>
      </c>
      <c r="E159" s="32">
        <f>IF(OR($A159="",$B159=""),"",B159*'MPTO_working_2-way'!$G158)</f>
        <v>1.7000000000000002</v>
      </c>
      <c r="F159" s="30">
        <f>IF(OR($A159="",$B159=""),"",'MPTO_working_2-way'!D158)</f>
        <v>2.4580152671755724</v>
      </c>
      <c r="G159" s="32">
        <f>IF(OR($A159="",$B159=""),"",'MPTO_working_2-way'!E158)</f>
        <v>1.6858638743455499</v>
      </c>
      <c r="H159" s="30">
        <f>IF(OR($A159="",$B159=""),"",'OddsRatio_working_2-way'!M158)</f>
        <v>2.4598450400585694</v>
      </c>
      <c r="I159" s="30">
        <f>IF(OR($A159="",$B159=""),"",'OddsRatio_working_2-way'!N158)</f>
        <v>1.6850042111044057</v>
      </c>
      <c r="J159" s="30">
        <f>IF('Log_working_2-way'!$D158="","",A159^('Log_working_2-way'!$D158))</f>
        <v>2.4738507859319783</v>
      </c>
      <c r="K159" s="32">
        <f>IF('Log_working_2-way'!$D158="","",B159^('Log_working_2-way'!$D158))</f>
        <v>1.6784947360622773</v>
      </c>
      <c r="L159" s="37">
        <f t="shared" si="27"/>
        <v>0.41176470588235298</v>
      </c>
      <c r="M159" s="37">
        <f t="shared" si="28"/>
        <v>0.58823529411764697</v>
      </c>
      <c r="N159" s="38">
        <v>255</v>
      </c>
      <c r="O159" s="38">
        <f t="shared" si="29"/>
        <v>144.13043478260872</v>
      </c>
      <c r="P159" s="38">
        <f t="shared" si="30"/>
        <v>96.614906832298132</v>
      </c>
      <c r="Q159" s="38">
        <f t="shared" si="31"/>
        <v>158.38509316770185</v>
      </c>
      <c r="R159" s="38">
        <f t="shared" si="32"/>
        <v>110.86956521739131</v>
      </c>
      <c r="S159" s="39">
        <f t="shared" si="33"/>
        <v>-14.254658385093137</v>
      </c>
      <c r="T159" s="39">
        <f t="shared" si="34"/>
        <v>-14.25465838509318</v>
      </c>
      <c r="U159" t="s">
        <v>360</v>
      </c>
      <c r="V159" t="s">
        <v>363</v>
      </c>
      <c r="W159" t="s">
        <v>86</v>
      </c>
      <c r="X159" t="s">
        <v>490</v>
      </c>
      <c r="Y159" s="41"/>
    </row>
    <row r="160" spans="1:25" ht="15" x14ac:dyDescent="0.25">
      <c r="A160">
        <v>2.0299999999999998</v>
      </c>
      <c r="B160">
        <v>1.88</v>
      </c>
      <c r="C160" s="29">
        <f t="shared" si="26"/>
        <v>2.4525731055444977E-2</v>
      </c>
      <c r="D160" s="30">
        <f>IF(OR($A160="",$B160=""),"",A160*'MPTO_working_2-way'!$G159)</f>
        <v>2.0797872340425529</v>
      </c>
      <c r="E160" s="32">
        <f>IF(OR($A160="",$B160=""),"",B160*'MPTO_working_2-way'!$G159)</f>
        <v>1.9261083743842364</v>
      </c>
      <c r="F160" s="30">
        <f>IF(OR($A160="",$B160=""),"",'MPTO_working_2-way'!D159)</f>
        <v>2.0818241326641935</v>
      </c>
      <c r="G160" s="32">
        <f>IF(OR($A160="",$B160=""),"",'MPTO_working_2-way'!E159)</f>
        <v>1.9243646631706333</v>
      </c>
      <c r="H160" s="30">
        <f>IF(OR($A160="",$B160=""),"",'OddsRatio_working_2-way'!M159)</f>
        <v>2.081875475946537</v>
      </c>
      <c r="I160" s="30">
        <f>IF(OR($A160="",$B160=""),"",'OddsRatio_working_2-way'!N159)</f>
        <v>1.9243207949834495</v>
      </c>
      <c r="J160" s="30">
        <f>IF('Log_working_2-way'!$D159="","",A160^('Log_working_2-way'!$D159))</f>
        <v>2.0827972819225606</v>
      </c>
      <c r="K160" s="32">
        <f>IF('Log_working_2-way'!$D159="","",B160^('Log_working_2-way'!$D159))</f>
        <v>1.9235339030630429</v>
      </c>
      <c r="L160" s="37">
        <f t="shared" si="27"/>
        <v>0.4808184143222507</v>
      </c>
      <c r="M160" s="37">
        <f t="shared" si="28"/>
        <v>0.51918158567774941</v>
      </c>
      <c r="N160" s="38">
        <v>256</v>
      </c>
      <c r="O160" s="38">
        <f t="shared" si="29"/>
        <v>129.89162561576353</v>
      </c>
      <c r="P160" s="38">
        <f t="shared" si="30"/>
        <v>119.82978723404254</v>
      </c>
      <c r="Q160" s="38">
        <f t="shared" si="31"/>
        <v>136.17021276595744</v>
      </c>
      <c r="R160" s="38">
        <f t="shared" si="32"/>
        <v>126.10837438423647</v>
      </c>
      <c r="S160" s="39">
        <f t="shared" si="33"/>
        <v>-6.2785871501939141</v>
      </c>
      <c r="T160" s="39">
        <f t="shared" si="34"/>
        <v>-6.2785871501939283</v>
      </c>
      <c r="U160" t="s">
        <v>266</v>
      </c>
      <c r="V160" t="s">
        <v>367</v>
      </c>
      <c r="W160" t="s">
        <v>448</v>
      </c>
      <c r="X160" t="s">
        <v>490</v>
      </c>
      <c r="Y160" s="41"/>
    </row>
    <row r="161" spans="1:25" ht="15" x14ac:dyDescent="0.25">
      <c r="A161">
        <v>1.68</v>
      </c>
      <c r="B161">
        <v>2.31</v>
      </c>
      <c r="C161" s="29">
        <f t="shared" si="26"/>
        <v>2.813852813852824E-2</v>
      </c>
      <c r="D161" s="30">
        <f>IF(OR($A161="",$B161=""),"",A161*'MPTO_working_2-way'!$G160)</f>
        <v>1.7272727272727273</v>
      </c>
      <c r="E161" s="32">
        <f>IF(OR($A161="",$B161=""),"",B161*'MPTO_working_2-way'!$G160)</f>
        <v>2.3750000000000004</v>
      </c>
      <c r="F161" s="30">
        <f>IF(OR($A161="",$B161=""),"",'MPTO_working_2-way'!D160)</f>
        <v>1.7206703910614525</v>
      </c>
      <c r="G161" s="32">
        <f>IF(OR($A161="",$B161=""),"",'MPTO_working_2-way'!E160)</f>
        <v>2.3875968992248064</v>
      </c>
      <c r="H161" s="30">
        <f>IF(OR($A161="",$B161=""),"",'OddsRatio_working_2-way'!M160)</f>
        <v>1.7204748222288193</v>
      </c>
      <c r="I161" s="30">
        <f>IF(OR($A161="",$B161=""),"",'OddsRatio_working_2-way'!N160)</f>
        <v>2.3879735545878726</v>
      </c>
      <c r="J161" s="30">
        <f>IF('Log_working_2-way'!$D160="","",A161^('Log_working_2-way'!$D160))</f>
        <v>1.7174872145429791</v>
      </c>
      <c r="K161" s="32">
        <f>IF('Log_working_2-way'!$D160="","",B161^('Log_working_2-way'!$D160))</f>
        <v>2.3937530589126359</v>
      </c>
      <c r="L161" s="37">
        <f t="shared" si="27"/>
        <v>0.57894736842105265</v>
      </c>
      <c r="M161" s="37">
        <f t="shared" si="28"/>
        <v>0.42105263157894729</v>
      </c>
      <c r="N161" s="38">
        <v>257</v>
      </c>
      <c r="O161" s="38">
        <f t="shared" si="29"/>
        <v>104.02380952380952</v>
      </c>
      <c r="P161" s="38">
        <f t="shared" si="30"/>
        <v>145.74458874458873</v>
      </c>
      <c r="Q161" s="38">
        <f t="shared" si="31"/>
        <v>111.25541125541126</v>
      </c>
      <c r="R161" s="38">
        <f t="shared" si="32"/>
        <v>152.97619047619048</v>
      </c>
      <c r="S161" s="39">
        <f t="shared" si="33"/>
        <v>-7.2316017316017422</v>
      </c>
      <c r="T161" s="39">
        <f t="shared" si="34"/>
        <v>-7.2316017316017565</v>
      </c>
      <c r="U161" t="s">
        <v>370</v>
      </c>
      <c r="V161" t="s">
        <v>267</v>
      </c>
      <c r="W161" t="s">
        <v>448</v>
      </c>
      <c r="X161" t="s">
        <v>490</v>
      </c>
      <c r="Y161" s="41"/>
    </row>
    <row r="162" spans="1:25" ht="15" x14ac:dyDescent="0.25">
      <c r="A162">
        <v>1.81</v>
      </c>
      <c r="B162">
        <v>2.09</v>
      </c>
      <c r="C162" s="29">
        <f t="shared" si="26"/>
        <v>3.0955087366835166E-2</v>
      </c>
      <c r="D162" s="30">
        <f>IF(OR($A162="",$B162=""),"",A162*'MPTO_working_2-way'!$G161)</f>
        <v>1.8660287081339717</v>
      </c>
      <c r="E162" s="32">
        <f>IF(OR($A162="",$B162=""),"",B162*'MPTO_working_2-way'!$G161)</f>
        <v>2.1546961325966851</v>
      </c>
      <c r="F162" s="30">
        <f>IF(OR($A162="",$B162=""),"",'MPTO_working_2-way'!D161)</f>
        <v>1.8621674173619833</v>
      </c>
      <c r="G162" s="32">
        <f>IF(OR($A162="",$B162=""),"",'MPTO_working_2-way'!E161)</f>
        <v>2.159867538325388</v>
      </c>
      <c r="H162" s="30">
        <f>IF(OR($A162="",$B162=""),"",'OddsRatio_working_2-way'!M161)</f>
        <v>1.8620436566990362</v>
      </c>
      <c r="I162" s="30">
        <f>IF(OR($A162="",$B162=""),"",'OddsRatio_working_2-way'!N161)</f>
        <v>2.1600340565456171</v>
      </c>
      <c r="J162" s="30">
        <f>IF('Log_working_2-way'!$D161="","",A162^('Log_working_2-way'!$D161))</f>
        <v>1.8602936584659731</v>
      </c>
      <c r="K162" s="32">
        <f>IF('Log_working_2-way'!$D161="","",B162^('Log_working_2-way'!$D161))</f>
        <v>2.1623937828196005</v>
      </c>
      <c r="L162" s="37">
        <f t="shared" si="27"/>
        <v>0.53589743589743577</v>
      </c>
      <c r="M162" s="37">
        <f t="shared" si="28"/>
        <v>0.46410256410256412</v>
      </c>
      <c r="N162" s="38">
        <v>258</v>
      </c>
      <c r="O162" s="38">
        <f t="shared" si="29"/>
        <v>115.45856353591162</v>
      </c>
      <c r="P162" s="38">
        <f t="shared" si="30"/>
        <v>134.55502392344496</v>
      </c>
      <c r="Q162" s="38">
        <f t="shared" si="31"/>
        <v>123.44497607655504</v>
      </c>
      <c r="R162" s="38">
        <f t="shared" si="32"/>
        <v>142.54143646408841</v>
      </c>
      <c r="S162" s="39">
        <f t="shared" si="33"/>
        <v>-7.9864125406434141</v>
      </c>
      <c r="T162" s="39">
        <f t="shared" si="34"/>
        <v>-7.9864125406434425</v>
      </c>
      <c r="U162" t="s">
        <v>427</v>
      </c>
      <c r="V162" t="s">
        <v>373</v>
      </c>
      <c r="W162" t="s">
        <v>448</v>
      </c>
      <c r="X162" t="s">
        <v>490</v>
      </c>
      <c r="Y162" s="41"/>
    </row>
    <row r="163" spans="1:25" ht="15" x14ac:dyDescent="0.25">
      <c r="A163">
        <v>1.94</v>
      </c>
      <c r="B163">
        <v>1.96</v>
      </c>
      <c r="C163" s="29">
        <f t="shared" si="26"/>
        <v>2.5667999158426325E-2</v>
      </c>
      <c r="D163" s="30">
        <f>IF(OR($A163="",$B163=""),"",A163*'MPTO_working_2-way'!$G162)</f>
        <v>1.989795918367347</v>
      </c>
      <c r="E163" s="32">
        <f>IF(OR($A163="",$B163=""),"",B163*'MPTO_working_2-way'!$G162)</f>
        <v>2.0103092783505154</v>
      </c>
      <c r="F163" s="30">
        <f>IF(OR($A163="",$B163=""),"",'MPTO_working_2-way'!D162)</f>
        <v>1.9895353704478862</v>
      </c>
      <c r="G163" s="32">
        <f>IF(OR($A163="",$B163=""),"",'MPTO_working_2-way'!E162)</f>
        <v>2.0105752961082914</v>
      </c>
      <c r="H163" s="30">
        <f>IF(OR($A163="",$B163=""),"",'OddsRatio_working_2-way'!M162)</f>
        <v>1.9895285072531594</v>
      </c>
      <c r="I163" s="30">
        <f>IF(OR($A163="",$B163=""),"",'OddsRatio_working_2-way'!N162)</f>
        <v>2.0105823052798226</v>
      </c>
      <c r="J163" s="30">
        <f>IF('Log_working_2-way'!$D162="","",A163^('Log_working_2-way'!$D162))</f>
        <v>1.9894107081664238</v>
      </c>
      <c r="K163" s="32">
        <f>IF('Log_working_2-way'!$D162="","",B163^('Log_working_2-way'!$D162))</f>
        <v>2.0107026250536491</v>
      </c>
      <c r="L163" s="37">
        <f t="shared" si="27"/>
        <v>0.50256410256410255</v>
      </c>
      <c r="M163" s="37">
        <f t="shared" si="28"/>
        <v>0.49743589743589745</v>
      </c>
      <c r="N163" s="38">
        <v>259</v>
      </c>
      <c r="O163" s="38">
        <f t="shared" si="29"/>
        <v>125.49484536082474</v>
      </c>
      <c r="P163" s="38">
        <f t="shared" si="30"/>
        <v>126.85714285714285</v>
      </c>
      <c r="Q163" s="38">
        <f t="shared" si="31"/>
        <v>132.14285714285714</v>
      </c>
      <c r="R163" s="38">
        <f t="shared" si="32"/>
        <v>133.50515463917526</v>
      </c>
      <c r="S163" s="39">
        <f t="shared" si="33"/>
        <v>-6.6480117820323983</v>
      </c>
      <c r="T163" s="39">
        <f t="shared" si="34"/>
        <v>-6.6480117820324125</v>
      </c>
      <c r="U163" t="s">
        <v>262</v>
      </c>
      <c r="V163" t="s">
        <v>264</v>
      </c>
      <c r="W163" t="s">
        <v>448</v>
      </c>
      <c r="X163" t="s">
        <v>490</v>
      </c>
      <c r="Y163" s="41"/>
    </row>
    <row r="164" spans="1:25" ht="15" x14ac:dyDescent="0.25">
      <c r="A164">
        <v>2.31</v>
      </c>
      <c r="B164">
        <v>1.67</v>
      </c>
      <c r="C164" s="29">
        <f t="shared" si="26"/>
        <v>3.1702828110013792E-2</v>
      </c>
      <c r="D164" s="30">
        <f>IF(OR($A164="",$B164=""),"",A164*'MPTO_working_2-way'!$G163)</f>
        <v>2.3832335329341321</v>
      </c>
      <c r="E164" s="32">
        <f>IF(OR($A164="",$B164=""),"",B164*'MPTO_working_2-way'!$G163)</f>
        <v>1.722943722943723</v>
      </c>
      <c r="F164" s="30">
        <f>IF(OR($A164="",$B164=""),"",'MPTO_working_2-way'!D163)</f>
        <v>2.397799670572148</v>
      </c>
      <c r="G164" s="32">
        <f>IF(OR($A164="",$B164=""),"",'MPTO_working_2-way'!E163)</f>
        <v>1.7154100984947862</v>
      </c>
      <c r="H164" s="30">
        <f>IF(OR($A164="",$B164=""),"",'OddsRatio_working_2-way'!M163)</f>
        <v>2.3982932026570873</v>
      </c>
      <c r="I164" s="30">
        <f>IF(OR($A164="",$B164=""),"",'OddsRatio_working_2-way'!N163)</f>
        <v>1.7151575921986633</v>
      </c>
      <c r="J164" s="30">
        <f>IF('Log_working_2-way'!$D163="","",A164^('Log_working_2-way'!$D163))</f>
        <v>2.4050060096166201</v>
      </c>
      <c r="K164" s="32">
        <f>IF('Log_working_2-way'!$D163="","",B164^('Log_working_2-way'!$D163))</f>
        <v>1.7117407279082215</v>
      </c>
      <c r="L164" s="37">
        <f t="shared" si="27"/>
        <v>0.41959798994974867</v>
      </c>
      <c r="M164" s="37">
        <f t="shared" si="28"/>
        <v>0.58040201005025127</v>
      </c>
      <c r="N164" s="38">
        <v>260</v>
      </c>
      <c r="O164" s="38">
        <f t="shared" si="29"/>
        <v>147.44588744588745</v>
      </c>
      <c r="P164" s="38">
        <f t="shared" si="30"/>
        <v>104.31137724550898</v>
      </c>
      <c r="Q164" s="38">
        <f t="shared" si="31"/>
        <v>155.68862275449104</v>
      </c>
      <c r="R164" s="38">
        <f t="shared" si="32"/>
        <v>112.55411255411255</v>
      </c>
      <c r="S164" s="39">
        <f t="shared" si="33"/>
        <v>-8.2427353086035851</v>
      </c>
      <c r="T164" s="39">
        <f t="shared" si="34"/>
        <v>-8.2427353086035708</v>
      </c>
      <c r="U164" t="s">
        <v>376</v>
      </c>
      <c r="V164" t="s">
        <v>281</v>
      </c>
      <c r="W164" t="s">
        <v>449</v>
      </c>
      <c r="X164" t="s">
        <v>490</v>
      </c>
      <c r="Y164" s="41"/>
    </row>
    <row r="165" spans="1:25" ht="15" x14ac:dyDescent="0.25">
      <c r="A165">
        <v>2.16</v>
      </c>
      <c r="B165">
        <v>1.75</v>
      </c>
      <c r="C165" s="29">
        <f t="shared" si="26"/>
        <v>3.4391534391534417E-2</v>
      </c>
      <c r="D165" s="30">
        <f>IF(OR($A165="",$B165=""),"",A165*'MPTO_working_2-way'!$G164)</f>
        <v>2.2342857142857144</v>
      </c>
      <c r="E165" s="32">
        <f>IF(OR($A165="",$B165=""),"",B165*'MPTO_working_2-way'!$G164)</f>
        <v>1.8101851851851851</v>
      </c>
      <c r="F165" s="30">
        <f>IF(OR($A165="",$B165=""),"",'MPTO_working_2-way'!D164)</f>
        <v>2.2433234421364987</v>
      </c>
      <c r="G165" s="32">
        <f>IF(OR($A165="",$B165=""),"",'MPTO_working_2-way'!E164)</f>
        <v>1.8042959427207637</v>
      </c>
      <c r="H165" s="30">
        <f>IF(OR($A165="",$B165=""),"",'OddsRatio_working_2-way'!M164)</f>
        <v>2.2436505404118421</v>
      </c>
      <c r="I165" s="30">
        <f>IF(OR($A165="",$B165=""),"",'OddsRatio_working_2-way'!N164)</f>
        <v>1.8040844011283466</v>
      </c>
      <c r="J165" s="30">
        <f>IF('Log_working_2-way'!$D164="","",A165^('Log_working_2-way'!$D164))</f>
        <v>2.2478012615174499</v>
      </c>
      <c r="K165" s="32">
        <f>IF('Log_working_2-way'!$D164="","",B165^('Log_working_2-way'!$D164))</f>
        <v>1.8014096722292445</v>
      </c>
      <c r="L165" s="37">
        <f t="shared" si="27"/>
        <v>0.4475703324808184</v>
      </c>
      <c r="M165" s="37">
        <f t="shared" si="28"/>
        <v>0.55242966751918166</v>
      </c>
      <c r="N165" s="38">
        <v>261</v>
      </c>
      <c r="O165" s="38">
        <f t="shared" si="29"/>
        <v>140.16666666666666</v>
      </c>
      <c r="P165" s="38">
        <f t="shared" si="30"/>
        <v>111.85714285714285</v>
      </c>
      <c r="Q165" s="38">
        <f t="shared" si="31"/>
        <v>149.14285714285714</v>
      </c>
      <c r="R165" s="38">
        <f t="shared" si="32"/>
        <v>120.83333333333331</v>
      </c>
      <c r="S165" s="39">
        <f t="shared" si="33"/>
        <v>-8.9761904761904816</v>
      </c>
      <c r="T165" s="39">
        <f t="shared" si="34"/>
        <v>-8.9761904761904674</v>
      </c>
      <c r="U165" t="s">
        <v>268</v>
      </c>
      <c r="V165" t="s">
        <v>279</v>
      </c>
      <c r="W165" t="s">
        <v>449</v>
      </c>
      <c r="X165" t="s">
        <v>490</v>
      </c>
      <c r="Y165" s="41"/>
    </row>
    <row r="166" spans="1:25" ht="15" x14ac:dyDescent="0.25">
      <c r="A166">
        <v>2.11</v>
      </c>
      <c r="B166">
        <v>1.79</v>
      </c>
      <c r="C166" s="29">
        <f t="shared" si="26"/>
        <v>3.2592867166194583E-2</v>
      </c>
      <c r="D166" s="30">
        <f>IF(OR($A166="",$B166=""),"",A166*'MPTO_working_2-way'!$G165)</f>
        <v>2.1787709497206706</v>
      </c>
      <c r="E166" s="32">
        <f>IF(OR($A166="",$B166=""),"",B166*'MPTO_working_2-way'!$G165)</f>
        <v>1.8483412322274884</v>
      </c>
      <c r="F166" s="30">
        <f>IF(OR($A166="",$B166=""),"",'MPTO_working_2-way'!D165)</f>
        <v>2.1851369724319478</v>
      </c>
      <c r="G166" s="32">
        <f>IF(OR($A166="",$B166=""),"",'MPTO_working_2-way'!E165)</f>
        <v>1.8437843247333352</v>
      </c>
      <c r="H166" s="30">
        <f>IF(OR($A166="",$B166=""),"",'OddsRatio_working_2-way'!M165)</f>
        <v>2.1853536565680476</v>
      </c>
      <c r="I166" s="30">
        <f>IF(OR($A166="",$B166=""),"",'OddsRatio_working_2-way'!N165)</f>
        <v>1.8436300798997822</v>
      </c>
      <c r="J166" s="30">
        <f>IF('Log_working_2-way'!$D165="","",A166^('Log_working_2-way'!$D165))</f>
        <v>2.1882656756587764</v>
      </c>
      <c r="K166" s="32">
        <f>IF('Log_working_2-way'!$D165="","",B166^('Log_working_2-way'!$D165))</f>
        <v>1.8415626408173078</v>
      </c>
      <c r="L166" s="37">
        <f t="shared" si="27"/>
        <v>0.4589743589743589</v>
      </c>
      <c r="M166" s="37">
        <f t="shared" si="28"/>
        <v>0.54102564102564099</v>
      </c>
      <c r="N166" s="38">
        <v>262</v>
      </c>
      <c r="O166" s="38">
        <f t="shared" si="29"/>
        <v>137.8293838862559</v>
      </c>
      <c r="P166" s="38">
        <f t="shared" si="30"/>
        <v>115.63128491620112</v>
      </c>
      <c r="Q166" s="38">
        <f t="shared" si="31"/>
        <v>146.36871508379886</v>
      </c>
      <c r="R166" s="38">
        <f t="shared" si="32"/>
        <v>124.17061611374407</v>
      </c>
      <c r="S166" s="39">
        <f t="shared" si="33"/>
        <v>-8.539331197542964</v>
      </c>
      <c r="T166" s="39">
        <f t="shared" si="34"/>
        <v>-8.5393311975429498</v>
      </c>
      <c r="U166" t="s">
        <v>270</v>
      </c>
      <c r="V166" t="s">
        <v>380</v>
      </c>
      <c r="W166" t="s">
        <v>449</v>
      </c>
      <c r="X166" t="s">
        <v>490</v>
      </c>
      <c r="Y166" s="41"/>
    </row>
    <row r="167" spans="1:25" s="35" customFormat="1" ht="15" x14ac:dyDescent="0.25">
      <c r="A167">
        <v>2.2999999999999998</v>
      </c>
      <c r="B167">
        <v>1.67</v>
      </c>
      <c r="C167" s="29">
        <f t="shared" si="26"/>
        <v>3.3585003905233002E-2</v>
      </c>
      <c r="D167" s="30">
        <f>IF(OR($A167="",$B167=""),"",A167*'MPTO_working_2-way'!$G166)</f>
        <v>2.3772455089820359</v>
      </c>
      <c r="E167" s="32">
        <f>IF(OR($A167="",$B167=""),"",B167*'MPTO_working_2-way'!$G166)</f>
        <v>1.7260869565217389</v>
      </c>
      <c r="F167" s="30">
        <f>IF(OR($A167="",$B167=""),"",'MPTO_working_2-way'!D166)</f>
        <v>2.3924011211460603</v>
      </c>
      <c r="G167" s="32">
        <f>IF(OR($A167="",$B167=""),"",'MPTO_working_2-way'!E166)</f>
        <v>1.7181838514873629</v>
      </c>
      <c r="H167" s="30">
        <f>IF(OR($A167="",$B167=""),"",'OddsRatio_working_2-way'!M166)</f>
        <v>2.3929459815307572</v>
      </c>
      <c r="I167" s="30">
        <f>IF(OR($A167="",$B167=""),"",'OddsRatio_working_2-way'!N166)</f>
        <v>1.7179029289427752</v>
      </c>
      <c r="J167" s="30">
        <f>IF('Log_working_2-way'!$D166="","",A167^('Log_working_2-way'!$D166))</f>
        <v>2.399943779582375</v>
      </c>
      <c r="K167" s="32">
        <f>IF('Log_working_2-way'!$D166="","",B167^('Log_working_2-way'!$D166))</f>
        <v>1.7143143993241288</v>
      </c>
      <c r="L167" s="37">
        <f t="shared" si="27"/>
        <v>0.42065491183879095</v>
      </c>
      <c r="M167" s="37">
        <f t="shared" si="28"/>
        <v>0.57934508816120911</v>
      </c>
      <c r="N167" s="38">
        <v>263</v>
      </c>
      <c r="O167" s="38">
        <f t="shared" si="29"/>
        <v>148.65217391304347</v>
      </c>
      <c r="P167" s="38">
        <f t="shared" si="30"/>
        <v>105.51497005988024</v>
      </c>
      <c r="Q167" s="38">
        <f t="shared" si="31"/>
        <v>157.48502994011977</v>
      </c>
      <c r="R167" s="38">
        <f t="shared" si="32"/>
        <v>114.34782608695653</v>
      </c>
      <c r="S167" s="39">
        <f t="shared" si="33"/>
        <v>-8.8328560270763035</v>
      </c>
      <c r="T167" s="39">
        <f t="shared" si="34"/>
        <v>-8.8328560270762893</v>
      </c>
      <c r="U167" t="s">
        <v>280</v>
      </c>
      <c r="V167" t="s">
        <v>274</v>
      </c>
      <c r="W167" t="s">
        <v>449</v>
      </c>
      <c r="X167" t="s">
        <v>490</v>
      </c>
      <c r="Y167" s="41"/>
    </row>
    <row r="168" spans="1:25" ht="15" x14ac:dyDescent="0.25">
      <c r="A168">
        <v>1.88</v>
      </c>
      <c r="B168">
        <v>2.0099999999999998</v>
      </c>
      <c r="C168" s="29">
        <f t="shared" si="26"/>
        <v>2.9427331427966497E-2</v>
      </c>
      <c r="D168" s="30">
        <f>IF(OR($A168="",$B168=""),"",A168*'MPTO_working_2-way'!$G167)</f>
        <v>1.9353233830845769</v>
      </c>
      <c r="E168" s="32">
        <f>IF(OR($A168="",$B168=""),"",B168*'MPTO_working_2-way'!$G167)</f>
        <v>2.0691489361702122</v>
      </c>
      <c r="F168" s="30">
        <f>IF(OR($A168="",$B168=""),"",'MPTO_working_2-way'!D167)</f>
        <v>1.9334834220221038</v>
      </c>
      <c r="G168" s="32">
        <f>IF(OR($A168="",$B168=""),"",'MPTO_working_2-way'!E167)</f>
        <v>2.0712563034422273</v>
      </c>
      <c r="H168" s="30">
        <f>IF(OR($A168="",$B168=""),"",'OddsRatio_working_2-way'!M167)</f>
        <v>1.9334276237142709</v>
      </c>
      <c r="I168" s="30">
        <f>IF(OR($A168="",$B168=""),"",'OddsRatio_working_2-way'!N167)</f>
        <v>2.0713203408538785</v>
      </c>
      <c r="J168" s="30">
        <f>IF('Log_working_2-way'!$D167="","",A168^('Log_working_2-way'!$D167))</f>
        <v>1.9325939690668699</v>
      </c>
      <c r="K168" s="32">
        <f>IF('Log_working_2-way'!$D167="","",B168^('Log_working_2-way'!$D167))</f>
        <v>2.0722780043286777</v>
      </c>
      <c r="L168" s="37">
        <f t="shared" si="27"/>
        <v>0.5167095115681235</v>
      </c>
      <c r="M168" s="37">
        <f t="shared" si="28"/>
        <v>0.48329048843187672</v>
      </c>
      <c r="N168" s="38">
        <v>264</v>
      </c>
      <c r="O168" s="38">
        <f t="shared" si="29"/>
        <v>123.57446808510637</v>
      </c>
      <c r="P168" s="38">
        <f t="shared" si="30"/>
        <v>132.65671641791045</v>
      </c>
      <c r="Q168" s="38">
        <f t="shared" si="31"/>
        <v>131.34328358208958</v>
      </c>
      <c r="R168" s="38">
        <f t="shared" si="32"/>
        <v>140.42553191489361</v>
      </c>
      <c r="S168" s="39">
        <f t="shared" si="33"/>
        <v>-7.7688154969832084</v>
      </c>
      <c r="T168" s="39">
        <f t="shared" si="34"/>
        <v>-7.7688154969831658</v>
      </c>
      <c r="U168" t="s">
        <v>383</v>
      </c>
      <c r="V168" t="s">
        <v>388</v>
      </c>
      <c r="W168" t="s">
        <v>441</v>
      </c>
      <c r="X168" t="s">
        <v>490</v>
      </c>
      <c r="Y168" s="41"/>
    </row>
    <row r="169" spans="1:25" ht="15" x14ac:dyDescent="0.25">
      <c r="A169">
        <v>1.85</v>
      </c>
      <c r="B169">
        <v>2.0499999999999998</v>
      </c>
      <c r="C169" s="29">
        <f t="shared" si="26"/>
        <v>2.8345418589321048E-2</v>
      </c>
      <c r="D169" s="30">
        <f>IF(OR($A169="",$B169=""),"",A169*'MPTO_working_2-way'!$G168)</f>
        <v>1.902439024390244</v>
      </c>
      <c r="E169" s="32">
        <f>IF(OR($A169="",$B169=""),"",B169*'MPTO_working_2-way'!$G168)</f>
        <v>2.1081081081081079</v>
      </c>
      <c r="F169" s="30">
        <f>IF(OR($A169="",$B169=""),"",'MPTO_working_2-way'!D168)</f>
        <v>1.8998121477770822</v>
      </c>
      <c r="G169" s="32">
        <f>IF(OR($A169="",$B169=""),"",'MPTO_working_2-way'!E168)</f>
        <v>2.1113430758524703</v>
      </c>
      <c r="H169" s="30">
        <f>IF(OR($A169="",$B169=""),"",'OddsRatio_working_2-way'!M168)</f>
        <v>1.8997354108424378</v>
      </c>
      <c r="I169" s="30">
        <f>IF(OR($A169="",$B169=""),"",'OddsRatio_working_2-way'!N168)</f>
        <v>2.1114378604524222</v>
      </c>
      <c r="J169" s="30">
        <f>IF('Log_working_2-way'!$D168="","",A169^('Log_working_2-way'!$D168))</f>
        <v>1.8985467665018629</v>
      </c>
      <c r="K169" s="32">
        <f>IF('Log_working_2-way'!$D168="","",B169^('Log_working_2-way'!$D168))</f>
        <v>2.1129081281913611</v>
      </c>
      <c r="L169" s="37">
        <f t="shared" si="27"/>
        <v>0.52564102564102555</v>
      </c>
      <c r="M169" s="37">
        <f t="shared" si="28"/>
        <v>0.47435897435897439</v>
      </c>
      <c r="N169" s="38">
        <v>265</v>
      </c>
      <c r="O169" s="38">
        <f t="shared" si="29"/>
        <v>121.75675675675674</v>
      </c>
      <c r="P169" s="38">
        <f t="shared" si="30"/>
        <v>135.73170731707319</v>
      </c>
      <c r="Q169" s="38">
        <f t="shared" si="31"/>
        <v>129.26829268292684</v>
      </c>
      <c r="R169" s="38">
        <f t="shared" si="32"/>
        <v>143.24324324324323</v>
      </c>
      <c r="S169" s="39">
        <f t="shared" si="33"/>
        <v>-7.5115359261700974</v>
      </c>
      <c r="T169" s="39">
        <f t="shared" si="34"/>
        <v>-7.5115359261700405</v>
      </c>
      <c r="U169" t="s">
        <v>285</v>
      </c>
      <c r="V169" t="s">
        <v>386</v>
      </c>
      <c r="W169" t="s">
        <v>441</v>
      </c>
      <c r="X169" t="s">
        <v>490</v>
      </c>
      <c r="Y169" s="41"/>
    </row>
    <row r="170" spans="1:25" ht="15" x14ac:dyDescent="0.25">
      <c r="A170">
        <v>1.71</v>
      </c>
      <c r="B170">
        <v>2.23</v>
      </c>
      <c r="C170" s="29">
        <f t="shared" si="26"/>
        <v>3.3225814910969431E-2</v>
      </c>
      <c r="D170" s="30">
        <f>IF(OR($A170="",$B170=""),"",A170*'MPTO_working_2-way'!$G169)</f>
        <v>1.7668161434977576</v>
      </c>
      <c r="E170" s="32">
        <f>IF(OR($A170="",$B170=""),"",B170*'MPTO_working_2-way'!$G169)</f>
        <v>2.3040935672514617</v>
      </c>
      <c r="F170" s="30">
        <f>IF(OR($A170="",$B170=""),"",'MPTO_working_2-way'!D169)</f>
        <v>1.7599981538319522</v>
      </c>
      <c r="G170" s="32">
        <f>IF(OR($A170="",$B170=""),"",'MPTO_working_2-way'!E169)</f>
        <v>2.315792669966295</v>
      </c>
      <c r="H170" s="30">
        <f>IF(OR($A170="",$B170=""),"",'OddsRatio_working_2-way'!M169)</f>
        <v>1.7597603387632996</v>
      </c>
      <c r="I170" s="30">
        <f>IF(OR($A170="",$B170=""),"",'OddsRatio_working_2-way'!N169)</f>
        <v>2.3162045305336028</v>
      </c>
      <c r="J170" s="30">
        <f>IF('Log_working_2-way'!$D169="","",A170^('Log_working_2-way'!$D169))</f>
        <v>1.7566662454529891</v>
      </c>
      <c r="K170" s="32">
        <f>IF('Log_working_2-way'!$D169="","",B170^('Log_working_2-way'!$D169))</f>
        <v>2.3215866387713424</v>
      </c>
      <c r="L170" s="37">
        <f t="shared" si="27"/>
        <v>0.56598984771573613</v>
      </c>
      <c r="M170" s="37">
        <f t="shared" si="28"/>
        <v>0.43401015228426398</v>
      </c>
      <c r="N170" s="38">
        <v>266</v>
      </c>
      <c r="O170" s="38">
        <f t="shared" si="29"/>
        <v>110.44444444444444</v>
      </c>
      <c r="P170" s="38">
        <f t="shared" si="30"/>
        <v>146.71748878923765</v>
      </c>
      <c r="Q170" s="38">
        <f t="shared" si="31"/>
        <v>119.28251121076234</v>
      </c>
      <c r="R170" s="38">
        <f t="shared" si="32"/>
        <v>155.55555555555554</v>
      </c>
      <c r="S170" s="39">
        <f t="shared" si="33"/>
        <v>-8.838066766317894</v>
      </c>
      <c r="T170" s="39">
        <f t="shared" si="34"/>
        <v>-8.838066766317894</v>
      </c>
      <c r="U170" t="s">
        <v>487</v>
      </c>
      <c r="V170" t="s">
        <v>286</v>
      </c>
      <c r="W170" t="s">
        <v>441</v>
      </c>
      <c r="X170" t="s">
        <v>490</v>
      </c>
      <c r="Y170" s="41"/>
    </row>
    <row r="171" spans="1:25" ht="15" x14ac:dyDescent="0.25">
      <c r="A171">
        <v>1.42</v>
      </c>
      <c r="B171">
        <v>2.95</v>
      </c>
      <c r="C171" s="29">
        <f t="shared" si="26"/>
        <v>4.3208402960133618E-2</v>
      </c>
      <c r="D171" s="30">
        <f>IF(OR($A171="",$B171=""),"",A171*'MPTO_working_2-way'!$G170)</f>
        <v>1.4813559322033896</v>
      </c>
      <c r="E171" s="32">
        <f>IF(OR($A171="",$B171=""),"",B171*'MPTO_working_2-way'!$G170)</f>
        <v>3.0774647887323945</v>
      </c>
      <c r="F171" s="30">
        <f>IF(OR($A171="",$B171=""),"",'MPTO_working_2-way'!D170)</f>
        <v>1.4649414233257561</v>
      </c>
      <c r="G171" s="32">
        <f>IF(OR($A171="",$B171=""),"",'MPTO_working_2-way'!E170)</f>
        <v>3.1508085746521246</v>
      </c>
      <c r="H171" s="30">
        <f>IF(OR($A171="",$B171=""),"",'OddsRatio_working_2-way'!M170)</f>
        <v>1.4640954808922568</v>
      </c>
      <c r="I171" s="30">
        <f>IF(OR($A171="",$B171=""),"",'OddsRatio_working_2-way'!N170)</f>
        <v>3.1547290184283359</v>
      </c>
      <c r="J171" s="30">
        <f>IF('Log_working_2-way'!$D170="","",A171^('Log_working_2-way'!$D170))</f>
        <v>1.456527635749437</v>
      </c>
      <c r="K171" s="32">
        <f>IF('Log_working_2-way'!$D170="","",B171^('Log_working_2-way'!$D170))</f>
        <v>3.1904478977614552</v>
      </c>
      <c r="L171" s="37">
        <f t="shared" si="27"/>
        <v>0.67505720823798643</v>
      </c>
      <c r="M171" s="37">
        <f t="shared" si="28"/>
        <v>0.32494279176201374</v>
      </c>
      <c r="N171" s="38">
        <v>267</v>
      </c>
      <c r="O171" s="38">
        <f t="shared" si="29"/>
        <v>78.971830985915489</v>
      </c>
      <c r="P171" s="38">
        <f t="shared" si="30"/>
        <v>176.49152542372883</v>
      </c>
      <c r="Q171" s="38">
        <f t="shared" si="31"/>
        <v>90.508474576271183</v>
      </c>
      <c r="R171" s="38">
        <f t="shared" si="32"/>
        <v>188.02816901408451</v>
      </c>
      <c r="S171" s="39">
        <f t="shared" si="33"/>
        <v>-11.536643590355695</v>
      </c>
      <c r="T171" s="39">
        <f t="shared" si="34"/>
        <v>-11.536643590355681</v>
      </c>
      <c r="U171" t="s">
        <v>382</v>
      </c>
      <c r="V171" t="s">
        <v>389</v>
      </c>
      <c r="W171" t="s">
        <v>441</v>
      </c>
      <c r="X171" t="s">
        <v>490</v>
      </c>
      <c r="Y171" s="41"/>
    </row>
    <row r="172" spans="1:25" ht="15" x14ac:dyDescent="0.25">
      <c r="A172">
        <v>1.73</v>
      </c>
      <c r="B172">
        <v>2.2000000000000002</v>
      </c>
      <c r="C172" s="29">
        <f t="shared" si="26"/>
        <v>3.2580136626379375E-2</v>
      </c>
      <c r="D172" s="30">
        <f>IF(OR($A172="",$B172=""),"",A172*'MPTO_working_2-way'!$G171)</f>
        <v>1.7863636363636364</v>
      </c>
      <c r="E172" s="32">
        <f>IF(OR($A172="",$B172=""),"",B172*'MPTO_working_2-way'!$G171)</f>
        <v>2.2716763005780347</v>
      </c>
      <c r="F172" s="30">
        <f>IF(OR($A172="",$B172=""),"",'MPTO_working_2-way'!D171)</f>
        <v>1.7801683816651075</v>
      </c>
      <c r="G172" s="32">
        <f>IF(OR($A172="",$B172=""),"",'MPTO_working_2-way'!E171)</f>
        <v>2.2817745803357314</v>
      </c>
      <c r="H172" s="30">
        <f>IF(OR($A172="",$B172=""),"",'OddsRatio_working_2-way'!M171)</f>
        <v>1.7799572637865058</v>
      </c>
      <c r="I172" s="30">
        <f>IF(OR($A172="",$B172=""),"",'OddsRatio_working_2-way'!N171)</f>
        <v>2.2821215295120645</v>
      </c>
      <c r="J172" s="30">
        <f>IF('Log_working_2-way'!$D171="","",A172^('Log_working_2-way'!$D171))</f>
        <v>1.7771471488652957</v>
      </c>
      <c r="K172" s="32">
        <f>IF('Log_working_2-way'!$D171="","",B172^('Log_working_2-way'!$D171))</f>
        <v>2.2867575998445693</v>
      </c>
      <c r="L172" s="37">
        <f t="shared" si="27"/>
        <v>0.55979643765903309</v>
      </c>
      <c r="M172" s="37">
        <f t="shared" si="28"/>
        <v>0.44020356234096691</v>
      </c>
      <c r="N172" s="38">
        <v>268</v>
      </c>
      <c r="O172" s="38">
        <f t="shared" si="29"/>
        <v>113.08670520231215</v>
      </c>
      <c r="P172" s="38">
        <f t="shared" si="30"/>
        <v>146.18181818181819</v>
      </c>
      <c r="Q172" s="38">
        <f t="shared" si="31"/>
        <v>121.81818181818181</v>
      </c>
      <c r="R172" s="38">
        <f t="shared" si="32"/>
        <v>154.91329479768788</v>
      </c>
      <c r="S172" s="39">
        <f t="shared" si="33"/>
        <v>-8.7314766158696671</v>
      </c>
      <c r="T172" s="39">
        <f t="shared" si="34"/>
        <v>-8.7314766158696955</v>
      </c>
      <c r="U172" t="s">
        <v>385</v>
      </c>
      <c r="V172" t="s">
        <v>195</v>
      </c>
      <c r="W172" t="s">
        <v>441</v>
      </c>
      <c r="X172" t="s">
        <v>490</v>
      </c>
      <c r="Y172" s="41"/>
    </row>
    <row r="173" spans="1:25" ht="15" x14ac:dyDescent="0.25">
      <c r="A173">
        <v>2.2599999999999998</v>
      </c>
      <c r="B173">
        <v>1.69</v>
      </c>
      <c r="C173" s="29">
        <f t="shared" si="26"/>
        <v>3.4193852437555794E-2</v>
      </c>
      <c r="D173" s="30">
        <f>IF(OR($A173="",$B173=""),"",A173*'MPTO_working_2-way'!$G172)</f>
        <v>2.3372781065088759</v>
      </c>
      <c r="E173" s="32">
        <f>IF(OR($A173="",$B173=""),"",B173*'MPTO_working_2-way'!$G172)</f>
        <v>1.7477876106194692</v>
      </c>
      <c r="F173" s="30">
        <f>IF(OR($A173="",$B173=""),"",'MPTO_working_2-way'!D172)</f>
        <v>2.3508340001231001</v>
      </c>
      <c r="G173" s="32">
        <f>IF(OR($A173="",$B173=""),"",'MPTO_working_2-way'!E172)</f>
        <v>1.740283410033262</v>
      </c>
      <c r="H173" s="30">
        <f>IF(OR($A173="",$B173=""),"",'OddsRatio_working_2-way'!M172)</f>
        <v>2.351327849384353</v>
      </c>
      <c r="I173" s="30">
        <f>IF(OR($A173="",$B173=""),"",'OddsRatio_working_2-way'!N172)</f>
        <v>1.7400128699009547</v>
      </c>
      <c r="J173" s="30">
        <f>IF('Log_working_2-way'!$D172="","",A173^('Log_working_2-way'!$D172))</f>
        <v>2.3575800032398484</v>
      </c>
      <c r="K173" s="32">
        <f>IF('Log_working_2-way'!$D172="","",B173^('Log_working_2-way'!$D172))</f>
        <v>1.7366048392090647</v>
      </c>
      <c r="L173" s="37">
        <f t="shared" si="27"/>
        <v>0.42784810126582273</v>
      </c>
      <c r="M173" s="37">
        <f t="shared" si="28"/>
        <v>0.57215189873417716</v>
      </c>
      <c r="N173" s="38">
        <v>269</v>
      </c>
      <c r="O173" s="38">
        <f t="shared" si="29"/>
        <v>149.97345132743362</v>
      </c>
      <c r="P173" s="38">
        <f t="shared" si="30"/>
        <v>109.82840236686391</v>
      </c>
      <c r="Q173" s="38">
        <f t="shared" si="31"/>
        <v>159.17159763313609</v>
      </c>
      <c r="R173" s="38">
        <f t="shared" si="32"/>
        <v>119.02654867256638</v>
      </c>
      <c r="S173" s="39">
        <f t="shared" si="33"/>
        <v>-9.1981463057024655</v>
      </c>
      <c r="T173" s="39">
        <f t="shared" si="34"/>
        <v>-9.1981463057024655</v>
      </c>
      <c r="U173" t="s">
        <v>395</v>
      </c>
      <c r="V173" t="s">
        <v>291</v>
      </c>
      <c r="W173" t="s">
        <v>442</v>
      </c>
      <c r="X173" t="s">
        <v>490</v>
      </c>
      <c r="Y173" s="41"/>
    </row>
    <row r="174" spans="1:25" ht="15" x14ac:dyDescent="0.25">
      <c r="A174">
        <v>1.63</v>
      </c>
      <c r="B174">
        <v>2.39</v>
      </c>
      <c r="C174" s="29">
        <f t="shared" si="26"/>
        <v>3.19069743563416E-2</v>
      </c>
      <c r="D174" s="30">
        <f>IF(OR($A174="",$B174=""),"",A174*'MPTO_working_2-way'!$G173)</f>
        <v>1.6820083682008367</v>
      </c>
      <c r="E174" s="32">
        <f>IF(OR($A174="",$B174=""),"",B174*'MPTO_working_2-way'!$G173)</f>
        <v>2.4662576687116564</v>
      </c>
      <c r="F174" s="30">
        <f>IF(OR($A174="",$B174=""),"",'MPTO_working_2-way'!D173)</f>
        <v>1.6735184827201064</v>
      </c>
      <c r="G174" s="32">
        <f>IF(OR($A174="",$B174=""),"",'MPTO_working_2-way'!E173)</f>
        <v>2.4847402493861024</v>
      </c>
      <c r="H174" s="30">
        <f>IF(OR($A174="",$B174=""),"",'OddsRatio_working_2-way'!M173)</f>
        <v>1.6732290918193764</v>
      </c>
      <c r="I174" s="30">
        <f>IF(OR($A174="",$B174=""),"",'OddsRatio_working_2-way'!N173)</f>
        <v>2.4853784724268779</v>
      </c>
      <c r="J174" s="30">
        <f>IF('Log_working_2-way'!$D173="","",A174^('Log_working_2-way'!$D173))</f>
        <v>1.6693751275261461</v>
      </c>
      <c r="K174" s="32">
        <f>IF('Log_working_2-way'!$D173="","",B174^('Log_working_2-way'!$D173))</f>
        <v>2.4939306210789667</v>
      </c>
      <c r="L174" s="37">
        <f t="shared" si="27"/>
        <v>0.59452736318407962</v>
      </c>
      <c r="M174" s="37">
        <f t="shared" si="28"/>
        <v>0.40547263681592038</v>
      </c>
      <c r="N174" s="38">
        <v>270</v>
      </c>
      <c r="O174" s="38">
        <f t="shared" si="29"/>
        <v>104.35582822085888</v>
      </c>
      <c r="P174" s="38">
        <f t="shared" si="30"/>
        <v>157.02928870292888</v>
      </c>
      <c r="Q174" s="38">
        <f t="shared" si="31"/>
        <v>112.97071129707112</v>
      </c>
      <c r="R174" s="38">
        <f t="shared" si="32"/>
        <v>165.64417177914112</v>
      </c>
      <c r="S174" s="39">
        <f t="shared" si="33"/>
        <v>-8.6148830762122373</v>
      </c>
      <c r="T174" s="39">
        <f t="shared" si="34"/>
        <v>-8.6148830762122373</v>
      </c>
      <c r="U174" t="s">
        <v>289</v>
      </c>
      <c r="V174" t="s">
        <v>394</v>
      </c>
      <c r="W174" t="s">
        <v>442</v>
      </c>
      <c r="X174" t="s">
        <v>490</v>
      </c>
      <c r="Y174" s="41"/>
    </row>
    <row r="175" spans="1:25" ht="15" x14ac:dyDescent="0.25">
      <c r="A175">
        <v>2.23</v>
      </c>
      <c r="B175">
        <v>1.71</v>
      </c>
      <c r="C175" s="29">
        <f t="shared" si="26"/>
        <v>3.3225814910969431E-2</v>
      </c>
      <c r="D175" s="30">
        <f>IF(OR($A175="",$B175=""),"",A175*'MPTO_working_2-way'!$G174)</f>
        <v>2.3040935672514617</v>
      </c>
      <c r="E175" s="32">
        <f>IF(OR($A175="",$B175=""),"",B175*'MPTO_working_2-way'!$G174)</f>
        <v>1.7668161434977576</v>
      </c>
      <c r="F175" s="30">
        <f>IF(OR($A175="",$B175=""),"",'MPTO_working_2-way'!D174)</f>
        <v>2.315792669966295</v>
      </c>
      <c r="G175" s="32">
        <f>IF(OR($A175="",$B175=""),"",'MPTO_working_2-way'!E174)</f>
        <v>1.7599981538319522</v>
      </c>
      <c r="H175" s="30">
        <f>IF(OR($A175="",$B175=""),"",'OddsRatio_working_2-way'!M174)</f>
        <v>2.3162045305336028</v>
      </c>
      <c r="I175" s="30">
        <f>IF(OR($A175="",$B175=""),"",'OddsRatio_working_2-way'!N174)</f>
        <v>1.7597603387632996</v>
      </c>
      <c r="J175" s="30">
        <f>IF('Log_working_2-way'!$D174="","",A175^('Log_working_2-way'!$D174))</f>
        <v>2.3215866387713424</v>
      </c>
      <c r="K175" s="32">
        <f>IF('Log_working_2-way'!$D174="","",B175^('Log_working_2-way'!$D174))</f>
        <v>1.7566662454529891</v>
      </c>
      <c r="L175" s="37">
        <f t="shared" si="27"/>
        <v>0.43401015228426398</v>
      </c>
      <c r="M175" s="37">
        <f t="shared" si="28"/>
        <v>0.56598984771573613</v>
      </c>
      <c r="N175" s="38">
        <v>271</v>
      </c>
      <c r="O175" s="38">
        <f t="shared" si="29"/>
        <v>149.47533632286999</v>
      </c>
      <c r="P175" s="38">
        <f t="shared" si="30"/>
        <v>112.52046783625728</v>
      </c>
      <c r="Q175" s="38">
        <f t="shared" si="31"/>
        <v>158.47953216374268</v>
      </c>
      <c r="R175" s="38">
        <f t="shared" si="32"/>
        <v>121.52466367713005</v>
      </c>
      <c r="S175" s="39">
        <f t="shared" si="33"/>
        <v>-9.0041958408726828</v>
      </c>
      <c r="T175" s="39">
        <f t="shared" si="34"/>
        <v>-9.004195840872768</v>
      </c>
      <c r="U175" t="s">
        <v>293</v>
      </c>
      <c r="V175" t="s">
        <v>292</v>
      </c>
      <c r="W175" t="s">
        <v>442</v>
      </c>
      <c r="X175" t="s">
        <v>490</v>
      </c>
      <c r="Y175" s="41"/>
    </row>
    <row r="176" spans="1:25" ht="15" x14ac:dyDescent="0.25">
      <c r="A176">
        <v>1.75</v>
      </c>
      <c r="B176">
        <v>2.16</v>
      </c>
      <c r="C176" s="29">
        <f t="shared" si="26"/>
        <v>3.4391534391534417E-2</v>
      </c>
      <c r="D176" s="30">
        <f>IF(OR($A176="",$B176=""),"",A176*'MPTO_working_2-way'!$G175)</f>
        <v>1.8101851851851851</v>
      </c>
      <c r="E176" s="32">
        <f>IF(OR($A176="",$B176=""),"",B176*'MPTO_working_2-way'!$G175)</f>
        <v>2.2342857142857144</v>
      </c>
      <c r="F176" s="30">
        <f>IF(OR($A176="",$B176=""),"",'MPTO_working_2-way'!D175)</f>
        <v>1.8042959427207637</v>
      </c>
      <c r="G176" s="32">
        <f>IF(OR($A176="",$B176=""),"",'MPTO_working_2-way'!E175)</f>
        <v>2.2433234421364987</v>
      </c>
      <c r="H176" s="30">
        <f>IF(OR($A176="",$B176=""),"",'OddsRatio_working_2-way'!M175)</f>
        <v>1.8040844011283466</v>
      </c>
      <c r="I176" s="30">
        <f>IF(OR($A176="",$B176=""),"",'OddsRatio_working_2-way'!N175)</f>
        <v>2.2436505404118421</v>
      </c>
      <c r="J176" s="30">
        <f>IF('Log_working_2-way'!$D175="","",A176^('Log_working_2-way'!$D175))</f>
        <v>1.8014096722292445</v>
      </c>
      <c r="K176" s="32">
        <f>IF('Log_working_2-way'!$D175="","",B176^('Log_working_2-way'!$D175))</f>
        <v>2.2478012615174499</v>
      </c>
      <c r="L176" s="37">
        <f t="shared" si="27"/>
        <v>0.55242966751918166</v>
      </c>
      <c r="M176" s="37">
        <f t="shared" si="28"/>
        <v>0.4475703324808184</v>
      </c>
      <c r="N176" s="38">
        <v>272</v>
      </c>
      <c r="O176" s="38">
        <f t="shared" si="29"/>
        <v>116.57142857142857</v>
      </c>
      <c r="P176" s="38">
        <f t="shared" si="30"/>
        <v>146.07407407407405</v>
      </c>
      <c r="Q176" s="38">
        <f t="shared" si="31"/>
        <v>125.92592592592591</v>
      </c>
      <c r="R176" s="38">
        <f t="shared" si="32"/>
        <v>155.42857142857142</v>
      </c>
      <c r="S176" s="39">
        <f t="shared" si="33"/>
        <v>-9.3544973544973402</v>
      </c>
      <c r="T176" s="39">
        <f t="shared" si="34"/>
        <v>-9.3544973544973686</v>
      </c>
      <c r="U176" t="s">
        <v>196</v>
      </c>
      <c r="V176" t="s">
        <v>396</v>
      </c>
      <c r="W176" t="s">
        <v>442</v>
      </c>
      <c r="X176" t="s">
        <v>490</v>
      </c>
      <c r="Y176" s="41"/>
    </row>
    <row r="177" spans="1:25" ht="15" x14ac:dyDescent="0.25">
      <c r="A177">
        <v>1.83</v>
      </c>
      <c r="B177">
        <v>2.0499999999999998</v>
      </c>
      <c r="C177" s="29">
        <f t="shared" si="26"/>
        <v>3.4252965480474407E-2</v>
      </c>
      <c r="D177" s="30">
        <f>IF(OR($A177="",$B177=""),"",A177*'MPTO_working_2-way'!$G176)</f>
        <v>1.8926829268292682</v>
      </c>
      <c r="E177" s="32">
        <f>IF(OR($A177="",$B177=""),"",B177*'MPTO_working_2-way'!$G176)</f>
        <v>2.1202185792349724</v>
      </c>
      <c r="F177" s="30">
        <f>IF(OR($A177="",$B177=""),"",'MPTO_working_2-way'!D176)</f>
        <v>1.8892106257081707</v>
      </c>
      <c r="G177" s="32">
        <f>IF(OR($A177="",$B177=""),"",'MPTO_working_2-way'!E176)</f>
        <v>2.1245929491717397</v>
      </c>
      <c r="H177" s="30">
        <f>IF(OR($A177="",$B177=""),"",'OddsRatio_working_2-way'!M176)</f>
        <v>1.8890872794479689</v>
      </c>
      <c r="I177" s="30">
        <f>IF(OR($A177="",$B177=""),"",'OddsRatio_working_2-way'!N176)</f>
        <v>2.1247489679763456</v>
      </c>
      <c r="J177" s="30">
        <f>IF('Log_working_2-way'!$D176="","",A177^('Log_working_2-way'!$D176))</f>
        <v>1.8875091450726849</v>
      </c>
      <c r="K177" s="32">
        <f>IF('Log_working_2-way'!$D176="","",B177^('Log_working_2-way'!$D176))</f>
        <v>2.1267489530128172</v>
      </c>
      <c r="L177" s="37">
        <f t="shared" si="27"/>
        <v>0.52835051546391754</v>
      </c>
      <c r="M177" s="37">
        <f t="shared" si="28"/>
        <v>0.47164948453608252</v>
      </c>
      <c r="N177" s="38">
        <v>273</v>
      </c>
      <c r="O177" s="38">
        <f t="shared" si="29"/>
        <v>123.81967213114754</v>
      </c>
      <c r="P177" s="38">
        <f t="shared" si="30"/>
        <v>139.82926829268294</v>
      </c>
      <c r="Q177" s="38">
        <f t="shared" si="31"/>
        <v>133.17073170731709</v>
      </c>
      <c r="R177" s="38">
        <f t="shared" si="32"/>
        <v>149.18032786885243</v>
      </c>
      <c r="S177" s="39">
        <f t="shared" si="33"/>
        <v>-9.351059576169547</v>
      </c>
      <c r="T177" s="39">
        <f t="shared" si="34"/>
        <v>-9.3510595761694901</v>
      </c>
      <c r="U177" t="s">
        <v>462</v>
      </c>
      <c r="V177" t="s">
        <v>479</v>
      </c>
      <c r="W177" t="s">
        <v>458</v>
      </c>
      <c r="X177" t="s">
        <v>490</v>
      </c>
      <c r="Y177" s="41"/>
    </row>
    <row r="178" spans="1:25" s="35" customFormat="1" ht="15" x14ac:dyDescent="0.25">
      <c r="A178">
        <v>1.7</v>
      </c>
      <c r="B178">
        <v>2.2200000000000002</v>
      </c>
      <c r="C178" s="29">
        <f t="shared" si="26"/>
        <v>3.868574456809748E-2</v>
      </c>
      <c r="D178" s="30">
        <f>IF(OR($A178="",$B178=""),"",A178*'MPTO_working_2-way'!$G177)</f>
        <v>1.7657657657657657</v>
      </c>
      <c r="E178" s="32">
        <f>IF(OR($A178="",$B178=""),"",B178*'MPTO_working_2-way'!$G177)</f>
        <v>2.3058823529411767</v>
      </c>
      <c r="F178" s="30">
        <f>IF(OR($A178="",$B178=""),"",'MPTO_working_2-way'!D177)</f>
        <v>1.7578015836050302</v>
      </c>
      <c r="G178" s="32">
        <f>IF(OR($A178="",$B178=""),"",'MPTO_working_2-way'!E177)</f>
        <v>2.3196066379840201</v>
      </c>
      <c r="H178" s="30">
        <f>IF(OR($A178="",$B178=""),"",'OddsRatio_working_2-way'!M177)</f>
        <v>1.7574763968621581</v>
      </c>
      <c r="I178" s="30">
        <f>IF(OR($A178="",$B178=""),"",'OddsRatio_working_2-way'!N177)</f>
        <v>2.3201731488169055</v>
      </c>
      <c r="J178" s="30">
        <f>IF('Log_working_2-way'!$D177="","",A178^('Log_working_2-way'!$D177))</f>
        <v>1.7538490082446418</v>
      </c>
      <c r="K178" s="32">
        <f>IF('Log_working_2-way'!$D177="","",B178^('Log_working_2-way'!$D177))</f>
        <v>2.3265255894258647</v>
      </c>
      <c r="L178" s="37">
        <f t="shared" si="27"/>
        <v>0.56632653061224492</v>
      </c>
      <c r="M178" s="37">
        <f t="shared" si="28"/>
        <v>0.43367346938775503</v>
      </c>
      <c r="N178" s="38">
        <v>274</v>
      </c>
      <c r="O178" s="38">
        <f t="shared" si="29"/>
        <v>112.82352941176471</v>
      </c>
      <c r="P178" s="38">
        <f t="shared" si="30"/>
        <v>150.5765765765766</v>
      </c>
      <c r="Q178" s="38">
        <f t="shared" si="31"/>
        <v>123.42342342342342</v>
      </c>
      <c r="R178" s="38">
        <f t="shared" si="32"/>
        <v>161.1764705882353</v>
      </c>
      <c r="S178" s="39">
        <f t="shared" si="33"/>
        <v>-10.599894011658705</v>
      </c>
      <c r="T178" s="39">
        <f t="shared" si="34"/>
        <v>-10.599894011658705</v>
      </c>
      <c r="U178" t="s">
        <v>478</v>
      </c>
      <c r="V178" t="s">
        <v>466</v>
      </c>
      <c r="W178" t="s">
        <v>458</v>
      </c>
      <c r="X178" t="s">
        <v>490</v>
      </c>
      <c r="Y178" s="41"/>
    </row>
    <row r="179" spans="1:25" ht="15" x14ac:dyDescent="0.25">
      <c r="A179">
        <v>1.8</v>
      </c>
      <c r="B179">
        <v>2.11</v>
      </c>
      <c r="C179" s="29">
        <f t="shared" si="26"/>
        <v>2.9489204844655115E-2</v>
      </c>
      <c r="D179" s="30">
        <f>IF(OR($A179="",$B179=""),"",A179*'MPTO_working_2-way'!$G178)</f>
        <v>1.8530805687203793</v>
      </c>
      <c r="E179" s="32">
        <f>IF(OR($A179="",$B179=""),"",B179*'MPTO_working_2-way'!$G178)</f>
        <v>2.1722222222222221</v>
      </c>
      <c r="F179" s="30">
        <f>IF(OR($A179="",$B179=""),"",'MPTO_working_2-way'!D178)</f>
        <v>1.8490749756572542</v>
      </c>
      <c r="G179" s="32">
        <f>IF(OR($A179="",$B179=""),"",'MPTO_working_2-way'!E178)</f>
        <v>2.1777522935779814</v>
      </c>
      <c r="H179" s="30">
        <f>IF(OR($A179="",$B179=""),"",'OddsRatio_working_2-way'!M178)</f>
        <v>1.8489527199560174</v>
      </c>
      <c r="I179" s="30">
        <f>IF(OR($A179="",$B179=""),"",'OddsRatio_working_2-way'!N178)</f>
        <v>2.1779218989389744</v>
      </c>
      <c r="J179" s="30">
        <f>IF('Log_working_2-way'!$D178="","",A179^('Log_working_2-way'!$D178))</f>
        <v>1.847139460573918</v>
      </c>
      <c r="K179" s="32">
        <f>IF('Log_working_2-way'!$D178="","",B179^('Log_working_2-way'!$D178))</f>
        <v>2.1804431814833727</v>
      </c>
      <c r="L179" s="37">
        <f t="shared" si="27"/>
        <v>0.53964194373401531</v>
      </c>
      <c r="M179" s="37">
        <f t="shared" si="28"/>
        <v>0.46035805626598469</v>
      </c>
      <c r="N179" s="38">
        <v>275</v>
      </c>
      <c r="O179" s="38">
        <f t="shared" si="29"/>
        <v>122.22222222222223</v>
      </c>
      <c r="P179" s="38">
        <f t="shared" si="30"/>
        <v>144.66824644549763</v>
      </c>
      <c r="Q179" s="38">
        <f t="shared" si="31"/>
        <v>130.33175355450237</v>
      </c>
      <c r="R179" s="38">
        <f t="shared" si="32"/>
        <v>152.77777777777777</v>
      </c>
      <c r="S179" s="39">
        <f t="shared" si="33"/>
        <v>-8.1095313322801417</v>
      </c>
      <c r="T179" s="39">
        <f t="shared" si="34"/>
        <v>-8.1095313322801417</v>
      </c>
      <c r="U179" t="s">
        <v>308</v>
      </c>
      <c r="V179" t="s">
        <v>403</v>
      </c>
      <c r="W179" t="s">
        <v>444</v>
      </c>
      <c r="X179" t="s">
        <v>490</v>
      </c>
      <c r="Y179" s="41"/>
    </row>
    <row r="180" spans="1:25" ht="15" x14ac:dyDescent="0.25">
      <c r="A180">
        <v>2.16</v>
      </c>
      <c r="B180">
        <v>1.77</v>
      </c>
      <c r="C180" s="29">
        <f t="shared" si="26"/>
        <v>2.79347143753923E-2</v>
      </c>
      <c r="D180" s="30">
        <f>IF(OR($A180="",$B180=""),"",A180*'MPTO_working_2-way'!$G179)</f>
        <v>2.2203389830508473</v>
      </c>
      <c r="E180" s="32">
        <f>IF(OR($A180="",$B180=""),"",B180*'MPTO_working_2-way'!$G179)</f>
        <v>1.8194444444444444</v>
      </c>
      <c r="F180" s="30">
        <f>IF(OR($A180="",$B180=""),"",'MPTO_working_2-way'!D179)</f>
        <v>2.2271932890597692</v>
      </c>
      <c r="G180" s="32">
        <f>IF(OR($A180="",$B180=""),"",'MPTO_working_2-way'!E179)</f>
        <v>1.8148675590999714</v>
      </c>
      <c r="H180" s="30">
        <f>IF(OR($A180="",$B180=""),"",'OddsRatio_working_2-way'!M179)</f>
        <v>2.2273929715024061</v>
      </c>
      <c r="I180" s="30">
        <f>IF(OR($A180="",$B180=""),"",'OddsRatio_working_2-way'!N179)</f>
        <v>1.8147349897041836</v>
      </c>
      <c r="J180" s="30">
        <f>IF('Log_working_2-way'!$D179="","",A180^('Log_working_2-way'!$D179))</f>
        <v>2.2305183638047077</v>
      </c>
      <c r="K180" s="32">
        <f>IF('Log_working_2-way'!$D179="","",B180^('Log_working_2-way'!$D179))</f>
        <v>1.8126656451578935</v>
      </c>
      <c r="L180" s="37">
        <f t="shared" si="27"/>
        <v>0.45038167938931301</v>
      </c>
      <c r="M180" s="37">
        <f t="shared" si="28"/>
        <v>0.54961832061068705</v>
      </c>
      <c r="N180" s="38">
        <v>276</v>
      </c>
      <c r="O180" s="38">
        <f t="shared" si="29"/>
        <v>148.22222222222226</v>
      </c>
      <c r="P180" s="38">
        <f t="shared" si="30"/>
        <v>120.06779661016948</v>
      </c>
      <c r="Q180" s="38">
        <f t="shared" si="31"/>
        <v>155.93220338983051</v>
      </c>
      <c r="R180" s="38">
        <f t="shared" si="32"/>
        <v>127.77777777777776</v>
      </c>
      <c r="S180" s="39">
        <f t="shared" si="33"/>
        <v>-7.7099811676082481</v>
      </c>
      <c r="T180" s="39">
        <f t="shared" si="34"/>
        <v>-7.7099811676082766</v>
      </c>
      <c r="U180" t="s">
        <v>200</v>
      </c>
      <c r="V180" t="s">
        <v>400</v>
      </c>
      <c r="W180" t="s">
        <v>444</v>
      </c>
      <c r="X180" t="s">
        <v>490</v>
      </c>
      <c r="Y180" s="41"/>
    </row>
    <row r="181" spans="1:25" s="35" customFormat="1" ht="15" x14ac:dyDescent="0.25">
      <c r="A181">
        <v>2.33</v>
      </c>
      <c r="B181">
        <v>1.67</v>
      </c>
      <c r="C181" s="29">
        <f t="shared" si="26"/>
        <v>2.7986944565804084E-2</v>
      </c>
      <c r="D181" s="30">
        <f>IF(OR($A181="",$B181=""),"",A181*'MPTO_working_2-way'!$G180)</f>
        <v>2.3952095808383236</v>
      </c>
      <c r="E181" s="32">
        <f>IF(OR($A181="",$B181=""),"",B181*'MPTO_working_2-way'!$G180)</f>
        <v>1.7167381974248928</v>
      </c>
      <c r="F181" s="30">
        <f>IF(OR($A181="",$B181=""),"",'MPTO_working_2-way'!D180)</f>
        <v>2.4085296029216061</v>
      </c>
      <c r="G181" s="32">
        <f>IF(OR($A181="",$B181=""),"",'MPTO_working_2-way'!E180)</f>
        <v>1.7099602293950913</v>
      </c>
      <c r="H181" s="30">
        <f>IF(OR($A181="",$B181=""),"",'OddsRatio_working_2-way'!M180)</f>
        <v>2.408926764195241</v>
      </c>
      <c r="I181" s="30">
        <f>IF(OR($A181="",$B181=""),"",'OddsRatio_working_2-way'!N180)</f>
        <v>1.7097600992562489</v>
      </c>
      <c r="J181" s="30">
        <f>IF('Log_working_2-way'!$D180="","",A181^('Log_working_2-way'!$D180))</f>
        <v>2.4150421151239718</v>
      </c>
      <c r="K181" s="32">
        <f>IF('Log_working_2-way'!$D180="","",B181^('Log_working_2-way'!$D180))</f>
        <v>1.7066927473832643</v>
      </c>
      <c r="L181" s="37">
        <f t="shared" si="27"/>
        <v>0.41749999999999998</v>
      </c>
      <c r="M181" s="37">
        <f t="shared" si="28"/>
        <v>0.58250000000000002</v>
      </c>
      <c r="N181" s="38">
        <v>277</v>
      </c>
      <c r="O181" s="38">
        <f t="shared" si="29"/>
        <v>158.11587982832617</v>
      </c>
      <c r="P181" s="38">
        <f t="shared" si="30"/>
        <v>111.1317365269461</v>
      </c>
      <c r="Q181" s="38">
        <f t="shared" si="31"/>
        <v>165.8682634730539</v>
      </c>
      <c r="R181" s="38">
        <f t="shared" si="32"/>
        <v>118.88412017167383</v>
      </c>
      <c r="S181" s="39">
        <f t="shared" si="33"/>
        <v>-7.752383644727729</v>
      </c>
      <c r="T181" s="39">
        <f t="shared" si="34"/>
        <v>-7.752383644727729</v>
      </c>
      <c r="U181" t="s">
        <v>401</v>
      </c>
      <c r="V181" t="s">
        <v>311</v>
      </c>
      <c r="W181" t="s">
        <v>444</v>
      </c>
      <c r="X181" t="s">
        <v>490</v>
      </c>
      <c r="Y181" s="41"/>
    </row>
    <row r="182" spans="1:25" s="50" customFormat="1" ht="15" x14ac:dyDescent="0.25">
      <c r="A182">
        <v>1.93</v>
      </c>
      <c r="B182">
        <v>1.97</v>
      </c>
      <c r="C182" s="29">
        <f t="shared" si="26"/>
        <v>2.5748928223876311E-2</v>
      </c>
      <c r="D182" s="30">
        <f>IF(OR($A182="",$B182=""),"",A182*'MPTO_working_2-way'!$G181)</f>
        <v>1.9796954314720812</v>
      </c>
      <c r="E182" s="32">
        <f>IF(OR($A182="",$B182=""),"",B182*'MPTO_working_2-way'!$G181)</f>
        <v>2.0207253886010363</v>
      </c>
      <c r="F182" s="30">
        <f>IF(OR($A182="",$B182=""),"",'MPTO_working_2-way'!D181)</f>
        <v>1.9791780536685666</v>
      </c>
      <c r="G182" s="32">
        <f>IF(OR($A182="",$B182=""),"",'MPTO_working_2-way'!E181)</f>
        <v>2.0212647191728026</v>
      </c>
      <c r="H182" s="30">
        <f>IF(OR($A182="",$B182=""),"",'OddsRatio_working_2-way'!M181)</f>
        <v>1.9791643818062103</v>
      </c>
      <c r="I182" s="30">
        <f>IF(OR($A182="",$B182=""),"",'OddsRatio_working_2-way'!N181)</f>
        <v>2.021278978873144</v>
      </c>
      <c r="J182" s="30">
        <f>IF('Log_working_2-way'!$D181="","",A182^('Log_working_2-way'!$D181))</f>
        <v>1.9789304913693861</v>
      </c>
      <c r="K182" s="32">
        <f>IF('Log_working_2-way'!$D181="","",B182^('Log_working_2-way'!$D181))</f>
        <v>2.0215229873993761</v>
      </c>
      <c r="L182" s="37">
        <f t="shared" si="27"/>
        <v>0.50512820512820511</v>
      </c>
      <c r="M182" s="37">
        <f t="shared" si="28"/>
        <v>0.49487179487179483</v>
      </c>
      <c r="N182" s="38">
        <v>278</v>
      </c>
      <c r="O182" s="38">
        <f t="shared" si="29"/>
        <v>133.95854922279793</v>
      </c>
      <c r="P182" s="38">
        <f t="shared" si="30"/>
        <v>136.88324873096445</v>
      </c>
      <c r="Q182" s="38">
        <f t="shared" si="31"/>
        <v>141.11675126903552</v>
      </c>
      <c r="R182" s="38">
        <f t="shared" si="32"/>
        <v>144.0414507772021</v>
      </c>
      <c r="S182" s="39">
        <f t="shared" si="33"/>
        <v>-7.1582020462375908</v>
      </c>
      <c r="T182" s="39">
        <f t="shared" si="34"/>
        <v>-7.1582020462376477</v>
      </c>
      <c r="U182" t="s">
        <v>404</v>
      </c>
      <c r="V182" t="s">
        <v>432</v>
      </c>
      <c r="W182" t="s">
        <v>444</v>
      </c>
      <c r="X182" t="s">
        <v>490</v>
      </c>
      <c r="Y182" s="52"/>
    </row>
    <row r="183" spans="1:25" ht="15" x14ac:dyDescent="0.25">
      <c r="A183">
        <v>2.21</v>
      </c>
      <c r="B183">
        <v>1.69</v>
      </c>
      <c r="C183" s="29">
        <f t="shared" si="26"/>
        <v>4.4204664114166459E-2</v>
      </c>
      <c r="D183" s="30">
        <f>IF(OR($A183="",$B183=""),"",A183*'MPTO_working_2-way'!$G182)</f>
        <v>2.3076923076923079</v>
      </c>
      <c r="E183" s="32">
        <f>IF(OR($A183="",$B183=""),"",B183*'MPTO_working_2-way'!$G182)</f>
        <v>1.7647058823529413</v>
      </c>
      <c r="F183" s="30">
        <f>IF(OR($A183="",$B183=""),"",'MPTO_working_2-way'!D182)</f>
        <v>2.3234937323089366</v>
      </c>
      <c r="G183" s="32">
        <f>IF(OR($A183="",$B183=""),"",'MPTO_working_2-way'!E182)</f>
        <v>1.7555759242285367</v>
      </c>
      <c r="H183" s="30">
        <f>IF(OR($A183="",$B183=""),"",'OddsRatio_working_2-way'!M182)</f>
        <v>2.3242443839434617</v>
      </c>
      <c r="I183" s="30">
        <f>IF(OR($A183="",$B183=""),"",'OddsRatio_working_2-way'!N182)</f>
        <v>1.7551476239016437</v>
      </c>
      <c r="J183" s="30">
        <f>IF('Log_working_2-way'!$D182="","",A183^('Log_working_2-way'!$D182))</f>
        <v>2.3316041139779355</v>
      </c>
      <c r="K183" s="32">
        <f>IF('Log_working_2-way'!$D182="","",B183^('Log_working_2-way'!$D182))</f>
        <v>1.7509739490156586</v>
      </c>
      <c r="L183" s="37">
        <f t="shared" si="27"/>
        <v>0.43333333333333329</v>
      </c>
      <c r="M183" s="37">
        <f t="shared" si="28"/>
        <v>0.56666666666666665</v>
      </c>
      <c r="N183" s="38">
        <v>279</v>
      </c>
      <c r="O183" s="38">
        <f t="shared" si="29"/>
        <v>152.75565610859729</v>
      </c>
      <c r="P183" s="38">
        <f t="shared" si="30"/>
        <v>113.91124260355029</v>
      </c>
      <c r="Q183" s="38">
        <f t="shared" si="31"/>
        <v>165.08875739644972</v>
      </c>
      <c r="R183" s="38">
        <f t="shared" si="32"/>
        <v>126.24434389140272</v>
      </c>
      <c r="S183" s="39">
        <f t="shared" si="33"/>
        <v>-12.333101287852429</v>
      </c>
      <c r="T183" s="39">
        <f t="shared" si="34"/>
        <v>-12.333101287852429</v>
      </c>
      <c r="U183" t="s">
        <v>405</v>
      </c>
      <c r="V183" t="s">
        <v>414</v>
      </c>
      <c r="W183" t="s">
        <v>445</v>
      </c>
      <c r="X183" t="s">
        <v>490</v>
      </c>
      <c r="Y183" s="41"/>
    </row>
    <row r="184" spans="1:25" ht="15" x14ac:dyDescent="0.25">
      <c r="A184">
        <v>2.4900000000000002</v>
      </c>
      <c r="B184">
        <v>1.56</v>
      </c>
      <c r="C184" s="29">
        <f t="shared" si="26"/>
        <v>4.26320667284521E-2</v>
      </c>
      <c r="D184" s="30">
        <f>IF(OR($A184="",$B184=""),"",A184*'MPTO_working_2-way'!$G183)</f>
        <v>2.5961538461538458</v>
      </c>
      <c r="E184" s="32">
        <f>IF(OR($A184="",$B184=""),"",B184*'MPTO_working_2-way'!$G183)</f>
        <v>1.6265060240963853</v>
      </c>
      <c r="F184" s="30">
        <f>IF(OR($A184="",$B184=""),"",'MPTO_working_2-way'!D183)</f>
        <v>2.6295694557270508</v>
      </c>
      <c r="G184" s="32">
        <f>IF(OR($A184="",$B184=""),"",'MPTO_working_2-way'!E183)</f>
        <v>1.6136590229312062</v>
      </c>
      <c r="H184" s="30">
        <f>IF(OR($A184="",$B184=""),"",'OddsRatio_working_2-way'!M183)</f>
        <v>2.6311696066670334</v>
      </c>
      <c r="I184" s="30">
        <f>IF(OR($A184="",$B184=""),"",'OddsRatio_working_2-way'!N183)</f>
        <v>1.6130570333782139</v>
      </c>
      <c r="J184" s="30">
        <f>IF('Log_working_2-way'!$D183="","",A184^('Log_working_2-way'!$D183))</f>
        <v>2.6469548581107705</v>
      </c>
      <c r="K184" s="32">
        <f>IF('Log_working_2-way'!$D183="","",B184^('Log_working_2-way'!$D183))</f>
        <v>1.607181183548904</v>
      </c>
      <c r="L184" s="37">
        <f t="shared" si="27"/>
        <v>0.38518518518518524</v>
      </c>
      <c r="M184" s="37">
        <f t="shared" si="28"/>
        <v>0.61481481481481493</v>
      </c>
      <c r="N184" s="38">
        <v>280</v>
      </c>
      <c r="O184" s="38">
        <f t="shared" si="29"/>
        <v>167.55020080321285</v>
      </c>
      <c r="P184" s="38">
        <f t="shared" si="30"/>
        <v>100.51282051282051</v>
      </c>
      <c r="Q184" s="38">
        <f t="shared" si="31"/>
        <v>179.48717948717947</v>
      </c>
      <c r="R184" s="38">
        <f t="shared" si="32"/>
        <v>112.44979919678713</v>
      </c>
      <c r="S184" s="39">
        <f t="shared" si="33"/>
        <v>-11.936978683966629</v>
      </c>
      <c r="T184" s="39">
        <f t="shared" si="34"/>
        <v>-11.936978683966615</v>
      </c>
      <c r="U184" t="s">
        <v>315</v>
      </c>
      <c r="V184" t="s">
        <v>203</v>
      </c>
      <c r="W184" t="s">
        <v>445</v>
      </c>
      <c r="X184" t="s">
        <v>490</v>
      </c>
      <c r="Y184" s="41"/>
    </row>
    <row r="185" spans="1:25" ht="15" x14ac:dyDescent="0.25">
      <c r="A185">
        <v>2.68</v>
      </c>
      <c r="B185">
        <v>1.49</v>
      </c>
      <c r="C185" s="29">
        <f t="shared" si="26"/>
        <v>4.4275267955524278E-2</v>
      </c>
      <c r="D185" s="30">
        <f>IF(OR($A185="",$B185=""),"",A185*'MPTO_working_2-way'!$G184)</f>
        <v>2.7986577181208054</v>
      </c>
      <c r="E185" s="32">
        <f>IF(OR($A185="",$B185=""),"",B185*'MPTO_working_2-way'!$G184)</f>
        <v>1.5559701492537312</v>
      </c>
      <c r="F185" s="30">
        <f>IF(OR($A185="",$B185=""),"",'MPTO_working_2-way'!D184)</f>
        <v>2.8490296803652964</v>
      </c>
      <c r="G185" s="32">
        <f>IF(OR($A185="",$B185=""),"",'MPTO_working_2-way'!E184)</f>
        <v>1.5408242012656272</v>
      </c>
      <c r="H185" s="30">
        <f>IF(OR($A185="",$B185=""),"",'OddsRatio_working_2-way'!M184)</f>
        <v>2.8516401995451033</v>
      </c>
      <c r="I185" s="30">
        <f>IF(OR($A185="",$B185=""),"",'OddsRatio_working_2-way'!N184)</f>
        <v>1.5400617248673218</v>
      </c>
      <c r="J185" s="30">
        <f>IF('Log_working_2-way'!$D184="","",A185^('Log_working_2-way'!$D184))</f>
        <v>2.8757866306500204</v>
      </c>
      <c r="K185" s="32">
        <f>IF('Log_working_2-way'!$D184="","",B185^('Log_working_2-way'!$D184))</f>
        <v>1.5331096744473196</v>
      </c>
      <c r="L185" s="37">
        <f t="shared" si="27"/>
        <v>0.35731414868105515</v>
      </c>
      <c r="M185" s="37">
        <f t="shared" si="28"/>
        <v>0.64268585131894485</v>
      </c>
      <c r="N185" s="38">
        <v>281</v>
      </c>
      <c r="O185" s="38">
        <f t="shared" si="29"/>
        <v>176.14925373134329</v>
      </c>
      <c r="P185" s="38">
        <f t="shared" si="30"/>
        <v>92.409395973154361</v>
      </c>
      <c r="Q185" s="38">
        <f t="shared" si="31"/>
        <v>188.59060402684565</v>
      </c>
      <c r="R185" s="38">
        <f t="shared" si="32"/>
        <v>104.85074626865671</v>
      </c>
      <c r="S185" s="39">
        <f t="shared" si="33"/>
        <v>-12.44135029550236</v>
      </c>
      <c r="T185" s="39">
        <f t="shared" si="34"/>
        <v>-12.441350295502346</v>
      </c>
      <c r="U185" t="s">
        <v>202</v>
      </c>
      <c r="V185" t="s">
        <v>319</v>
      </c>
      <c r="W185" t="s">
        <v>445</v>
      </c>
      <c r="X185" t="s">
        <v>490</v>
      </c>
      <c r="Y185" s="41"/>
    </row>
    <row r="186" spans="1:25" s="50" customFormat="1" ht="15" x14ac:dyDescent="0.25">
      <c r="A186">
        <v>1.89</v>
      </c>
      <c r="B186">
        <v>1.96</v>
      </c>
      <c r="C186" s="29">
        <f t="shared" si="26"/>
        <v>3.9304610733182255E-2</v>
      </c>
      <c r="D186" s="30">
        <f>IF(OR($A186="",$B186=""),"",A186*'MPTO_working_2-way'!$G185)</f>
        <v>1.9642857142857144</v>
      </c>
      <c r="E186" s="32">
        <f>IF(OR($A186="",$B186=""),"",B186*'MPTO_working_2-way'!$G185)</f>
        <v>2.0370370370370372</v>
      </c>
      <c r="F186" s="30">
        <f>IF(OR($A186="",$B186=""),"",'MPTO_working_2-way'!D185)</f>
        <v>1.9629080118694364</v>
      </c>
      <c r="G186" s="32">
        <f>IF(OR($A186="",$B186=""),"",'MPTO_working_2-way'!E185)</f>
        <v>2.0385208012326657</v>
      </c>
      <c r="H186" s="30">
        <f>IF(OR($A186="",$B186=""),"",'OddsRatio_working_2-way'!M185)</f>
        <v>1.9628516673576117</v>
      </c>
      <c r="I186" s="30">
        <f>IF(OR($A186="",$B186=""),"",'OddsRatio_working_2-way'!N185)</f>
        <v>2.0385815737789974</v>
      </c>
      <c r="J186" s="30">
        <f>IF('Log_working_2-way'!$D185="","",A186^('Log_working_2-way'!$D185))</f>
        <v>1.9622220256096747</v>
      </c>
      <c r="K186" s="32">
        <f>IF('Log_working_2-way'!$D185="","",B186^('Log_working_2-way'!$D185))</f>
        <v>2.0392611823308071</v>
      </c>
      <c r="L186" s="37">
        <f t="shared" si="27"/>
        <v>0.50909090909090904</v>
      </c>
      <c r="M186" s="37">
        <f t="shared" si="28"/>
        <v>0.49090909090909085</v>
      </c>
      <c r="N186" s="38">
        <v>282</v>
      </c>
      <c r="O186" s="38">
        <f t="shared" si="29"/>
        <v>132.79365079365081</v>
      </c>
      <c r="P186" s="38">
        <f t="shared" si="30"/>
        <v>138.12244897959187</v>
      </c>
      <c r="Q186" s="38">
        <f t="shared" si="31"/>
        <v>143.87755102040816</v>
      </c>
      <c r="R186" s="38">
        <f t="shared" si="32"/>
        <v>149.20634920634922</v>
      </c>
      <c r="S186" s="39">
        <f t="shared" si="33"/>
        <v>-11.083900226757351</v>
      </c>
      <c r="T186" s="39">
        <f t="shared" si="34"/>
        <v>-11.083900226757351</v>
      </c>
      <c r="U186" t="s">
        <v>318</v>
      </c>
      <c r="V186" t="s">
        <v>412</v>
      </c>
      <c r="W186" t="s">
        <v>445</v>
      </c>
      <c r="X186" t="s">
        <v>490</v>
      </c>
      <c r="Y186" s="52"/>
    </row>
    <row r="187" spans="1:25" ht="15" x14ac:dyDescent="0.25">
      <c r="A187">
        <v>2.57</v>
      </c>
      <c r="B187">
        <v>1.53</v>
      </c>
      <c r="C187" s="29">
        <f t="shared" si="26"/>
        <v>4.2699829607588891E-2</v>
      </c>
      <c r="D187" s="30">
        <f>IF(OR($A187="",$B187=""),"",A187*'MPTO_working_2-way'!$G186)</f>
        <v>2.6797385620915031</v>
      </c>
      <c r="E187" s="32">
        <f>IF(OR($A187="",$B187=""),"",B187*'MPTO_working_2-way'!$G186)</f>
        <v>1.595330739299611</v>
      </c>
      <c r="F187" s="30">
        <f>IF(OR($A187="",$B187=""),"",'MPTO_working_2-way'!D186)</f>
        <v>2.7192005808927768</v>
      </c>
      <c r="G187" s="32">
        <f>IF(OR($A187="",$B187=""),"",'MPTO_working_2-way'!E186)</f>
        <v>1.5816656945757326</v>
      </c>
      <c r="H187" s="30">
        <f>IF(OR($A187="",$B187=""),"",'OddsRatio_working_2-way'!M186)</f>
        <v>2.7211229331292399</v>
      </c>
      <c r="I187" s="30">
        <f>IF(OR($A187="",$B187=""),"",'OddsRatio_working_2-way'!N186)</f>
        <v>1.5810160220117813</v>
      </c>
      <c r="J187" s="30">
        <f>IF('Log_working_2-way'!$D186="","",A187^('Log_working_2-way'!$D186))</f>
        <v>2.7398584941677284</v>
      </c>
      <c r="K187" s="32">
        <f>IF('Log_working_2-way'!$D186="","",B187^('Log_working_2-way'!$D186))</f>
        <v>1.5747593860945028</v>
      </c>
      <c r="L187" s="37">
        <f t="shared" si="27"/>
        <v>0.37317073170731713</v>
      </c>
      <c r="M187" s="37">
        <f t="shared" si="28"/>
        <v>0.62682926829268293</v>
      </c>
      <c r="N187" s="38">
        <v>283</v>
      </c>
      <c r="O187" s="38">
        <f t="shared" si="29"/>
        <v>172.88326848249025</v>
      </c>
      <c r="P187" s="38">
        <f t="shared" si="30"/>
        <v>98.032679738562095</v>
      </c>
      <c r="Q187" s="38">
        <f t="shared" si="31"/>
        <v>184.96732026143792</v>
      </c>
      <c r="R187" s="38">
        <f t="shared" si="32"/>
        <v>110.11673151750973</v>
      </c>
      <c r="S187" s="39">
        <f t="shared" si="33"/>
        <v>-12.084051778947668</v>
      </c>
      <c r="T187" s="39">
        <f t="shared" si="34"/>
        <v>-12.084051778947639</v>
      </c>
      <c r="U187" t="s">
        <v>409</v>
      </c>
      <c r="V187" t="s">
        <v>433</v>
      </c>
      <c r="W187" t="s">
        <v>445</v>
      </c>
      <c r="X187" t="s">
        <v>490</v>
      </c>
      <c r="Y187" s="41"/>
    </row>
    <row r="188" spans="1:25" s="35" customFormat="1" ht="15" x14ac:dyDescent="0.25">
      <c r="A188">
        <v>2.09</v>
      </c>
      <c r="B188">
        <v>1.8</v>
      </c>
      <c r="C188" s="29">
        <f t="shared" si="26"/>
        <v>3.4024455077086735E-2</v>
      </c>
      <c r="D188" s="30">
        <f>IF(OR($A188="",$B188=""),"",A188*'MPTO_working_2-way'!$G187)</f>
        <v>2.161111111111111</v>
      </c>
      <c r="E188" s="32">
        <f>IF(OR($A188="",$B188=""),"",B188*'MPTO_working_2-way'!$G187)</f>
        <v>1.8612440191387563</v>
      </c>
      <c r="F188" s="30">
        <f>IF(OR($A188="",$B188=""),"",'MPTO_working_2-way'!D187)</f>
        <v>2.1670506912442398</v>
      </c>
      <c r="G188" s="32">
        <f>IF(OR($A188="",$B188=""),"",'MPTO_working_2-way'!E187)</f>
        <v>1.8568608094768018</v>
      </c>
      <c r="H188" s="30">
        <f>IF(OR($A188="",$B188=""),"",'OddsRatio_working_2-way'!M187)</f>
        <v>2.1672617529928755</v>
      </c>
      <c r="I188" s="30">
        <f>IF(OR($A188="",$B188=""),"",'OddsRatio_working_2-way'!N187)</f>
        <v>1.8567058737562385</v>
      </c>
      <c r="J188" s="30">
        <f>IF('Log_working_2-way'!$D187="","",A188^('Log_working_2-way'!$D187))</f>
        <v>2.1699807722915003</v>
      </c>
      <c r="K188" s="32">
        <f>IF('Log_working_2-way'!$D187="","",B188^('Log_working_2-way'!$D187))</f>
        <v>1.8547149010332622</v>
      </c>
      <c r="L188" s="37">
        <f t="shared" si="27"/>
        <v>0.46272493573264784</v>
      </c>
      <c r="M188" s="37">
        <f t="shared" si="28"/>
        <v>0.53727506426735205</v>
      </c>
      <c r="N188" s="38">
        <v>284</v>
      </c>
      <c r="O188" s="38">
        <f t="shared" si="29"/>
        <v>148.11483253588517</v>
      </c>
      <c r="P188" s="38">
        <f t="shared" si="30"/>
        <v>126.22222222222223</v>
      </c>
      <c r="Q188" s="38">
        <f t="shared" si="31"/>
        <v>157.77777777777777</v>
      </c>
      <c r="R188" s="38">
        <f t="shared" si="32"/>
        <v>135.88516746411486</v>
      </c>
      <c r="S188" s="39">
        <f t="shared" si="33"/>
        <v>-9.6629452418926007</v>
      </c>
      <c r="T188" s="39">
        <f t="shared" si="34"/>
        <v>-9.6629452418926292</v>
      </c>
      <c r="U188" t="s">
        <v>204</v>
      </c>
      <c r="V188" t="s">
        <v>323</v>
      </c>
      <c r="W188" t="s">
        <v>446</v>
      </c>
      <c r="X188" t="s">
        <v>490</v>
      </c>
      <c r="Y188" s="41"/>
    </row>
    <row r="189" spans="1:25" s="35" customFormat="1" ht="15" x14ac:dyDescent="0.25">
      <c r="A189">
        <v>2.2200000000000002</v>
      </c>
      <c r="B189">
        <v>1.71</v>
      </c>
      <c r="C189" s="29">
        <f t="shared" si="26"/>
        <v>3.5245772087877381E-2</v>
      </c>
      <c r="D189" s="30">
        <f>IF(OR($A189="",$B189=""),"",A189*'MPTO_working_2-way'!$G188)</f>
        <v>2.2982456140350882</v>
      </c>
      <c r="E189" s="32">
        <f>IF(OR($A189="",$B189=""),"",B189*'MPTO_working_2-way'!$G188)</f>
        <v>1.7702702702702702</v>
      </c>
      <c r="F189" s="30">
        <f>IF(OR($A189="",$B189=""),"",'MPTO_working_2-way'!D188)</f>
        <v>2.3103888990323171</v>
      </c>
      <c r="G189" s="32">
        <f>IF(OR($A189="",$B189=""),"",'MPTO_working_2-way'!E188)</f>
        <v>1.7631322279503969</v>
      </c>
      <c r="H189" s="30">
        <f>IF(OR($A189="",$B189=""),"",'OddsRatio_working_2-way'!M188)</f>
        <v>2.310843186332725</v>
      </c>
      <c r="I189" s="30">
        <f>IF(OR($A189="",$B189=""),"",'OddsRatio_working_2-way'!N188)</f>
        <v>1.7628677559805201</v>
      </c>
      <c r="J189" s="30">
        <f>IF('Log_working_2-way'!$D188="","",A189^('Log_working_2-way'!$D188))</f>
        <v>2.3164405926032319</v>
      </c>
      <c r="K189" s="32">
        <f>IF('Log_working_2-way'!$D188="","",B189^('Log_working_2-way'!$D188))</f>
        <v>1.7596240997267032</v>
      </c>
      <c r="L189" s="37">
        <f t="shared" si="27"/>
        <v>0.43511450381679379</v>
      </c>
      <c r="M189" s="37">
        <f t="shared" si="28"/>
        <v>0.56488549618320616</v>
      </c>
      <c r="N189" s="38">
        <v>285</v>
      </c>
      <c r="O189" s="38">
        <f t="shared" si="29"/>
        <v>156.62162162162161</v>
      </c>
      <c r="P189" s="38">
        <f t="shared" si="30"/>
        <v>118.3333333333333</v>
      </c>
      <c r="Q189" s="38">
        <f t="shared" si="31"/>
        <v>166.66666666666666</v>
      </c>
      <c r="R189" s="38">
        <f t="shared" si="32"/>
        <v>128.37837837837836</v>
      </c>
      <c r="S189" s="39">
        <f t="shared" si="33"/>
        <v>-10.045045045045043</v>
      </c>
      <c r="T189" s="39">
        <f t="shared" si="34"/>
        <v>-10.045045045045057</v>
      </c>
      <c r="U189" t="s">
        <v>324</v>
      </c>
      <c r="V189" t="s">
        <v>438</v>
      </c>
      <c r="W189" t="s">
        <v>446</v>
      </c>
      <c r="X189" t="s">
        <v>490</v>
      </c>
      <c r="Y189" s="41"/>
    </row>
    <row r="190" spans="1:25" s="35" customFormat="1" ht="15" x14ac:dyDescent="0.25">
      <c r="A190">
        <v>1.92</v>
      </c>
      <c r="B190">
        <v>1.97</v>
      </c>
      <c r="C190" s="29">
        <f t="shared" si="26"/>
        <v>2.844754653130277E-2</v>
      </c>
      <c r="D190" s="30">
        <f>IF(OR($A190="",$B190=""),"",A190*'MPTO_working_2-way'!$G189)</f>
        <v>1.9746192893401013</v>
      </c>
      <c r="E190" s="32">
        <f>IF(OR($A190="",$B190=""),"",B190*'MPTO_working_2-way'!$G189)</f>
        <v>2.0260416666666665</v>
      </c>
      <c r="F190" s="30">
        <f>IF(OR($A190="",$B190=""),"",'MPTO_working_2-way'!D189)</f>
        <v>1.9739066903246005</v>
      </c>
      <c r="G190" s="32">
        <f>IF(OR($A190="",$B190=""),"",'MPTO_working_2-way'!E189)</f>
        <v>2.0267924123888115</v>
      </c>
      <c r="H190" s="30">
        <f>IF(OR($A190="",$B190=""),"",'OddsRatio_working_2-way'!M189)</f>
        <v>1.9738858291644976</v>
      </c>
      <c r="I190" s="30">
        <f>IF(OR($A190="",$B190=""),"",'OddsRatio_working_2-way'!N189)</f>
        <v>2.0268144068364817</v>
      </c>
      <c r="J190" s="30">
        <f>IF('Log_working_2-way'!$D189="","",A190^('Log_working_2-way'!$D189))</f>
        <v>1.9735629954505829</v>
      </c>
      <c r="K190" s="32">
        <f>IF('Log_working_2-way'!$D189="","",B190^('Log_working_2-way'!$D189))</f>
        <v>2.0271548987306875</v>
      </c>
      <c r="L190" s="37">
        <f t="shared" si="27"/>
        <v>0.50642673521850901</v>
      </c>
      <c r="M190" s="37">
        <f t="shared" si="28"/>
        <v>0.49357326478149105</v>
      </c>
      <c r="N190" s="38">
        <v>286</v>
      </c>
      <c r="O190" s="38">
        <f t="shared" si="29"/>
        <v>137.04166666666669</v>
      </c>
      <c r="P190" s="38">
        <f t="shared" si="30"/>
        <v>140.82233502538068</v>
      </c>
      <c r="Q190" s="38">
        <f t="shared" si="31"/>
        <v>145.17766497461929</v>
      </c>
      <c r="R190" s="38">
        <f t="shared" si="32"/>
        <v>148.95833333333334</v>
      </c>
      <c r="S190" s="39">
        <f t="shared" si="33"/>
        <v>-8.1359983079526046</v>
      </c>
      <c r="T190" s="39">
        <f t="shared" si="34"/>
        <v>-8.1359983079526614</v>
      </c>
      <c r="U190" t="s">
        <v>420</v>
      </c>
      <c r="V190" t="s">
        <v>422</v>
      </c>
      <c r="W190" t="s">
        <v>446</v>
      </c>
      <c r="X190" t="s">
        <v>490</v>
      </c>
      <c r="Y190" s="41"/>
    </row>
    <row r="191" spans="1:25" ht="15" x14ac:dyDescent="0.25">
      <c r="A191">
        <v>1.88</v>
      </c>
      <c r="B191">
        <v>2.0099999999999998</v>
      </c>
      <c r="C191" s="29">
        <f t="shared" si="26"/>
        <v>2.9427331427966497E-2</v>
      </c>
      <c r="D191" s="30">
        <f>IF(OR($A191="",$B191=""),"",A191*'MPTO_working_2-way'!$G190)</f>
        <v>1.9353233830845769</v>
      </c>
      <c r="E191" s="32">
        <f>IF(OR($A191="",$B191=""),"",B191*'MPTO_working_2-way'!$G190)</f>
        <v>2.0691489361702122</v>
      </c>
      <c r="F191" s="30">
        <f>IF(OR($A191="",$B191=""),"",'MPTO_working_2-way'!D190)</f>
        <v>1.9334834220221038</v>
      </c>
      <c r="G191" s="32">
        <f>IF(OR($A191="",$B191=""),"",'MPTO_working_2-way'!E190)</f>
        <v>2.0712563034422273</v>
      </c>
      <c r="H191" s="30">
        <f>IF(OR($A191="",$B191=""),"",'OddsRatio_working_2-way'!M190)</f>
        <v>1.9334276237142709</v>
      </c>
      <c r="I191" s="30">
        <f>IF(OR($A191="",$B191=""),"",'OddsRatio_working_2-way'!N190)</f>
        <v>2.0713203408538785</v>
      </c>
      <c r="J191" s="30">
        <f>IF('Log_working_2-way'!$D190="","",A191^('Log_working_2-way'!$D190))</f>
        <v>1.9325939690668699</v>
      </c>
      <c r="K191" s="32">
        <f>IF('Log_working_2-way'!$D190="","",B191^('Log_working_2-way'!$D190))</f>
        <v>2.0722780043286777</v>
      </c>
      <c r="L191" s="37">
        <f t="shared" si="27"/>
        <v>0.5167095115681235</v>
      </c>
      <c r="M191" s="37">
        <f t="shared" si="28"/>
        <v>0.48329048843187672</v>
      </c>
      <c r="N191" s="38">
        <v>287</v>
      </c>
      <c r="O191" s="38">
        <f t="shared" si="29"/>
        <v>134.34042553191486</v>
      </c>
      <c r="P191" s="38">
        <f t="shared" si="30"/>
        <v>144.21393034825869</v>
      </c>
      <c r="Q191" s="38">
        <f t="shared" si="31"/>
        <v>142.78606965174131</v>
      </c>
      <c r="R191" s="38">
        <f t="shared" si="32"/>
        <v>152.65957446808511</v>
      </c>
      <c r="S191" s="39">
        <f t="shared" si="33"/>
        <v>-8.4456441198264542</v>
      </c>
      <c r="T191" s="39">
        <f t="shared" si="34"/>
        <v>-8.4456441198264258</v>
      </c>
      <c r="U191" t="s">
        <v>437</v>
      </c>
      <c r="V191" t="s">
        <v>416</v>
      </c>
      <c r="W191" t="s">
        <v>446</v>
      </c>
      <c r="X191" t="s">
        <v>490</v>
      </c>
      <c r="Y191" s="41"/>
    </row>
    <row r="192" spans="1:25" s="35" customFormat="1" ht="15" x14ac:dyDescent="0.25">
      <c r="A192">
        <v>1.71</v>
      </c>
      <c r="B192">
        <v>2.23</v>
      </c>
      <c r="C192" s="29">
        <f t="shared" si="26"/>
        <v>3.3225814910969431E-2</v>
      </c>
      <c r="D192" s="30">
        <f>IF(OR($A192="",$B192=""),"",A192*'MPTO_working_2-way'!$G191)</f>
        <v>1.7668161434977576</v>
      </c>
      <c r="E192" s="32">
        <f>IF(OR($A192="",$B192=""),"",B192*'MPTO_working_2-way'!$G191)</f>
        <v>2.3040935672514617</v>
      </c>
      <c r="F192" s="30">
        <f>IF(OR($A192="",$B192=""),"",'MPTO_working_2-way'!D191)</f>
        <v>1.7599981538319522</v>
      </c>
      <c r="G192" s="32">
        <f>IF(OR($A192="",$B192=""),"",'MPTO_working_2-way'!E191)</f>
        <v>2.315792669966295</v>
      </c>
      <c r="H192" s="30">
        <f>IF(OR($A192="",$B192=""),"",'OddsRatio_working_2-way'!M191)</f>
        <v>1.7597603387632996</v>
      </c>
      <c r="I192" s="30">
        <f>IF(OR($A192="",$B192=""),"",'OddsRatio_working_2-way'!N191)</f>
        <v>2.3162045305336028</v>
      </c>
      <c r="J192" s="30">
        <f>IF('Log_working_2-way'!$D191="","",A192^('Log_working_2-way'!$D191))</f>
        <v>1.7566662454529891</v>
      </c>
      <c r="K192" s="32">
        <f>IF('Log_working_2-way'!$D191="","",B192^('Log_working_2-way'!$D191))</f>
        <v>2.3215866387713424</v>
      </c>
      <c r="L192" s="37">
        <f t="shared" si="27"/>
        <v>0.56598984771573613</v>
      </c>
      <c r="M192" s="37">
        <f t="shared" si="28"/>
        <v>0.43401015228426398</v>
      </c>
      <c r="N192" s="38">
        <v>288</v>
      </c>
      <c r="O192" s="38">
        <f t="shared" si="29"/>
        <v>119.57894736842105</v>
      </c>
      <c r="P192" s="38">
        <f t="shared" si="30"/>
        <v>158.85201793721973</v>
      </c>
      <c r="Q192" s="38">
        <f t="shared" si="31"/>
        <v>129.14798206278027</v>
      </c>
      <c r="R192" s="38">
        <f t="shared" si="32"/>
        <v>168.42105263157893</v>
      </c>
      <c r="S192" s="39">
        <f t="shared" si="33"/>
        <v>-9.5690346943592175</v>
      </c>
      <c r="T192" s="39">
        <f t="shared" si="34"/>
        <v>-9.5690346943592033</v>
      </c>
      <c r="U192" t="s">
        <v>326</v>
      </c>
      <c r="V192" t="s">
        <v>205</v>
      </c>
      <c r="W192" t="s">
        <v>446</v>
      </c>
      <c r="X192" t="s">
        <v>490</v>
      </c>
      <c r="Y192" s="41"/>
    </row>
    <row r="193" spans="1:25" s="35" customFormat="1" ht="15" x14ac:dyDescent="0.25">
      <c r="A193">
        <v>2.0499999999999998</v>
      </c>
      <c r="B193">
        <v>1.83</v>
      </c>
      <c r="C193" s="29">
        <f t="shared" si="26"/>
        <v>3.4252965480474407E-2</v>
      </c>
      <c r="D193" s="30">
        <f>IF(OR($A193="",$B193=""),"",A193*'MPTO_working_2-way'!$G192)</f>
        <v>2.1202185792349724</v>
      </c>
      <c r="E193" s="32">
        <f>IF(OR($A193="",$B193=""),"",B193*'MPTO_working_2-way'!$G192)</f>
        <v>1.8926829268292682</v>
      </c>
      <c r="F193" s="30">
        <f>IF(OR($A193="",$B193=""),"",'MPTO_working_2-way'!D192)</f>
        <v>2.1245929491717397</v>
      </c>
      <c r="G193" s="32">
        <f>IF(OR($A193="",$B193=""),"",'MPTO_working_2-way'!E192)</f>
        <v>1.8892106257081707</v>
      </c>
      <c r="H193" s="30">
        <f>IF(OR($A193="",$B193=""),"",'OddsRatio_working_2-way'!M192)</f>
        <v>2.1247489679763456</v>
      </c>
      <c r="I193" s="30">
        <f>IF(OR($A193="",$B193=""),"",'OddsRatio_working_2-way'!N192)</f>
        <v>1.8890872794479689</v>
      </c>
      <c r="J193" s="30">
        <f>IF('Log_working_2-way'!$D192="","",A193^('Log_working_2-way'!$D192))</f>
        <v>2.1267489530128172</v>
      </c>
      <c r="K193" s="32">
        <f>IF('Log_working_2-way'!$D192="","",B193^('Log_working_2-way'!$D192))</f>
        <v>1.8875091450726849</v>
      </c>
      <c r="L193" s="37">
        <f t="shared" si="27"/>
        <v>0.47164948453608252</v>
      </c>
      <c r="M193" s="37">
        <f t="shared" si="28"/>
        <v>0.52835051546391754</v>
      </c>
      <c r="N193" s="38">
        <v>289</v>
      </c>
      <c r="O193" s="38">
        <f t="shared" si="29"/>
        <v>148.02439024390242</v>
      </c>
      <c r="P193" s="38">
        <f t="shared" si="30"/>
        <v>131.07650273224041</v>
      </c>
      <c r="Q193" s="38">
        <f t="shared" si="31"/>
        <v>157.92349726775956</v>
      </c>
      <c r="R193" s="38">
        <f t="shared" si="32"/>
        <v>140.97560975609758</v>
      </c>
      <c r="S193" s="39">
        <f t="shared" si="33"/>
        <v>-9.899107023857141</v>
      </c>
      <c r="T193" s="39">
        <f t="shared" si="34"/>
        <v>-9.8991070238571695</v>
      </c>
      <c r="U193" t="s">
        <v>182</v>
      </c>
      <c r="V193" t="s">
        <v>99</v>
      </c>
      <c r="W193" t="s">
        <v>94</v>
      </c>
      <c r="X193" t="s">
        <v>491</v>
      </c>
      <c r="Y193" s="41"/>
    </row>
    <row r="194" spans="1:25" ht="15" x14ac:dyDescent="0.25">
      <c r="A194">
        <v>2.19</v>
      </c>
      <c r="B194">
        <v>1.69</v>
      </c>
      <c r="C194" s="29">
        <f t="shared" si="26"/>
        <v>4.8336980897571102E-2</v>
      </c>
      <c r="D194" s="30">
        <f>IF(OR($A194="",$B194=""),"",A194*'MPTO_working_2-way'!$G193)</f>
        <v>2.2958579881656807</v>
      </c>
      <c r="E194" s="32">
        <f>IF(OR($A194="",$B194=""),"",B194*'MPTO_working_2-way'!$G193)</f>
        <v>1.7716894977168951</v>
      </c>
      <c r="F194" s="30">
        <f>IF(OR($A194="",$B194=""),"",'MPTO_working_2-way'!D193)</f>
        <v>2.3123926150385805</v>
      </c>
      <c r="G194" s="32">
        <f>IF(OR($A194="",$B194=""),"",'MPTO_working_2-way'!E193)</f>
        <v>1.7619671038537528</v>
      </c>
      <c r="H194" s="30">
        <f>IF(OR($A194="",$B194=""),"",'OddsRatio_working_2-way'!M193)</f>
        <v>2.3132546139874859</v>
      </c>
      <c r="I194" s="30">
        <f>IF(OR($A194="",$B194=""),"",'OddsRatio_working_2-way'!N193)</f>
        <v>1.761466961051567</v>
      </c>
      <c r="J194" s="30">
        <f>IF('Log_working_2-way'!$D193="","",A194^('Log_working_2-way'!$D193))</f>
        <v>2.3209867282319023</v>
      </c>
      <c r="K194" s="32">
        <f>IF('Log_working_2-way'!$D193="","",B194^('Log_working_2-way'!$D193))</f>
        <v>1.7570098765015589</v>
      </c>
      <c r="L194" s="37">
        <f t="shared" si="27"/>
        <v>0.4355670103092783</v>
      </c>
      <c r="M194" s="37">
        <f t="shared" si="28"/>
        <v>0.56443298969072164</v>
      </c>
      <c r="N194" s="38">
        <v>290</v>
      </c>
      <c r="O194" s="38">
        <f t="shared" si="29"/>
        <v>157.57990867579912</v>
      </c>
      <c r="P194" s="38">
        <f t="shared" si="30"/>
        <v>118.40236686390531</v>
      </c>
      <c r="Q194" s="38">
        <f t="shared" si="31"/>
        <v>171.59763313609469</v>
      </c>
      <c r="R194" s="38">
        <f t="shared" si="32"/>
        <v>132.42009132420091</v>
      </c>
      <c r="S194" s="39">
        <f t="shared" si="33"/>
        <v>-14.017724460295568</v>
      </c>
      <c r="T194" s="39">
        <f t="shared" si="34"/>
        <v>-14.017724460295597</v>
      </c>
      <c r="U194" t="s">
        <v>254</v>
      </c>
      <c r="V194" t="s">
        <v>241</v>
      </c>
      <c r="W194" t="s">
        <v>447</v>
      </c>
      <c r="X194" t="s">
        <v>491</v>
      </c>
      <c r="Y194" s="41"/>
    </row>
    <row r="195" spans="1:25" ht="15" x14ac:dyDescent="0.25">
      <c r="A195">
        <v>2.35</v>
      </c>
      <c r="B195">
        <v>1.58</v>
      </c>
      <c r="C195" s="29">
        <f t="shared" ref="C195:C201" si="35">IF(OR($A195="",$B195=""),"",(1/A195)+(1/B195)-1)</f>
        <v>5.8443307298680303E-2</v>
      </c>
      <c r="D195" s="30">
        <f>IF(OR($A195="",$B195=""),"",A195*'MPTO_working_2-way'!$G194)</f>
        <v>2.4873417721518987</v>
      </c>
      <c r="E195" s="32">
        <f>IF(OR($A195="",$B195=""),"",B195*'MPTO_working_2-way'!$G194)</f>
        <v>1.672340425531915</v>
      </c>
      <c r="F195" s="30">
        <f>IF(OR($A195="",$B195=""),"",'MPTO_working_2-way'!D194)</f>
        <v>2.5232755691471289</v>
      </c>
      <c r="G195" s="32">
        <f>IF(OR($A195="",$B195=""),"",'MPTO_working_2-way'!E194)</f>
        <v>1.6564800356903859</v>
      </c>
      <c r="H195" s="30">
        <f>IF(OR($A195="",$B195=""),"",'OddsRatio_working_2-way'!M194)</f>
        <v>2.5256428831468232</v>
      </c>
      <c r="I195" s="30">
        <f>IF(OR($A195="",$B195=""),"",'OddsRatio_working_2-way'!N194)</f>
        <v>1.6554613868334498</v>
      </c>
      <c r="J195" s="30">
        <f>IF('Log_working_2-way'!$D194="","",A195^('Log_working_2-way'!$D194))</f>
        <v>2.5428605175877279</v>
      </c>
      <c r="K195" s="32">
        <f>IF('Log_working_2-way'!$D194="","",B195^('Log_working_2-way'!$D194))</f>
        <v>1.6481467304362736</v>
      </c>
      <c r="L195" s="37">
        <f t="shared" si="27"/>
        <v>0.4020356234096692</v>
      </c>
      <c r="M195" s="37">
        <f t="shared" si="28"/>
        <v>0.59796437659033075</v>
      </c>
      <c r="N195" s="38">
        <v>291</v>
      </c>
      <c r="O195" s="38">
        <f t="shared" si="29"/>
        <v>167.17021276595744</v>
      </c>
      <c r="P195" s="38">
        <f t="shared" si="30"/>
        <v>106.82278481012659</v>
      </c>
      <c r="Q195" s="38">
        <f t="shared" si="31"/>
        <v>184.17721518987341</v>
      </c>
      <c r="R195" s="38">
        <f t="shared" si="32"/>
        <v>123.82978723404256</v>
      </c>
      <c r="S195" s="39">
        <f t="shared" si="33"/>
        <v>-17.007002423915964</v>
      </c>
      <c r="T195" s="39">
        <f t="shared" si="34"/>
        <v>-17.007002423915964</v>
      </c>
      <c r="U195" t="s">
        <v>425</v>
      </c>
      <c r="V195" t="s">
        <v>110</v>
      </c>
      <c r="W195" t="s">
        <v>86</v>
      </c>
      <c r="X195" t="s">
        <v>491</v>
      </c>
      <c r="Y195" s="41"/>
    </row>
    <row r="196" spans="1:25" ht="15" x14ac:dyDescent="0.25">
      <c r="A196">
        <v>2.41</v>
      </c>
      <c r="B196">
        <v>1.56</v>
      </c>
      <c r="C196" s="29">
        <f t="shared" si="35"/>
        <v>5.5963400361740412E-2</v>
      </c>
      <c r="D196" s="30">
        <f>IF(OR($A196="",$B196=""),"",A196*'MPTO_working_2-way'!$G195)</f>
        <v>2.5448717948717947</v>
      </c>
      <c r="E196" s="32">
        <f>IF(OR($A196="",$B196=""),"",B196*'MPTO_working_2-way'!$G195)</f>
        <v>1.6473029045643151</v>
      </c>
      <c r="F196" s="30">
        <f>IF(OR($A196="",$B196=""),"",'MPTO_working_2-way'!D195)</f>
        <v>2.5842727522683524</v>
      </c>
      <c r="G196" s="32">
        <f>IF(OR($A196="",$B196=""),"",'MPTO_working_2-way'!E195)</f>
        <v>1.63120444290177</v>
      </c>
      <c r="H196" s="30">
        <f>IF(OR($A196="",$B196=""),"",'OddsRatio_working_2-way'!M195)</f>
        <v>2.5867757065373604</v>
      </c>
      <c r="I196" s="30">
        <f>IF(OR($A196="",$B196=""),"",'OddsRatio_working_2-way'!N195)</f>
        <v>1.6302087912488812</v>
      </c>
      <c r="J196" s="30">
        <f>IF('Log_working_2-way'!$D195="","",A196^('Log_working_2-way'!$D195))</f>
        <v>2.605667572166757</v>
      </c>
      <c r="K196" s="32">
        <f>IF('Log_working_2-way'!$D195="","",B196^('Log_working_2-way'!$D195))</f>
        <v>1.6227939190709439</v>
      </c>
      <c r="L196" s="37">
        <f t="shared" si="27"/>
        <v>0.39294710327455923</v>
      </c>
      <c r="M196" s="37">
        <f t="shared" si="28"/>
        <v>0.60705289672544094</v>
      </c>
      <c r="N196" s="38">
        <v>292</v>
      </c>
      <c r="O196" s="38">
        <f t="shared" si="29"/>
        <v>170.83817427385893</v>
      </c>
      <c r="P196" s="38">
        <f t="shared" si="30"/>
        <v>104.82051282051283</v>
      </c>
      <c r="Q196" s="38">
        <f t="shared" si="31"/>
        <v>187.17948717948715</v>
      </c>
      <c r="R196" s="38">
        <f t="shared" si="32"/>
        <v>121.16182572614107</v>
      </c>
      <c r="S196" s="39">
        <f t="shared" si="33"/>
        <v>-16.341312905628229</v>
      </c>
      <c r="T196" s="39">
        <f t="shared" si="34"/>
        <v>-16.341312905628243</v>
      </c>
      <c r="U196" t="s">
        <v>258</v>
      </c>
      <c r="V196" t="s">
        <v>111</v>
      </c>
      <c r="W196" t="s">
        <v>86</v>
      </c>
      <c r="X196" t="s">
        <v>491</v>
      </c>
      <c r="Y196" s="41"/>
    </row>
    <row r="197" spans="1:25" ht="15" x14ac:dyDescent="0.25">
      <c r="A197">
        <v>1.68</v>
      </c>
      <c r="B197">
        <v>2.31</v>
      </c>
      <c r="C197" s="29">
        <f t="shared" si="35"/>
        <v>2.813852813852824E-2</v>
      </c>
      <c r="D197" s="30">
        <f>IF(OR($A197="",$B197=""),"",A197*'MPTO_working_2-way'!$G196)</f>
        <v>1.7272727272727273</v>
      </c>
      <c r="E197" s="32">
        <f>IF(OR($A197="",$B197=""),"",B197*'MPTO_working_2-way'!$G196)</f>
        <v>2.3750000000000004</v>
      </c>
      <c r="F197" s="30">
        <f>IF(OR($A197="",$B197=""),"",'MPTO_working_2-way'!D196)</f>
        <v>1.7206703910614525</v>
      </c>
      <c r="G197" s="32">
        <f>IF(OR($A197="",$B197=""),"",'MPTO_working_2-way'!E196)</f>
        <v>2.3875968992248064</v>
      </c>
      <c r="H197" s="30">
        <f>IF(OR($A197="",$B197=""),"",'OddsRatio_working_2-way'!M196)</f>
        <v>1.7204748222288193</v>
      </c>
      <c r="I197" s="30">
        <f>IF(OR($A197="",$B197=""),"",'OddsRatio_working_2-way'!N196)</f>
        <v>2.3879735545878726</v>
      </c>
      <c r="J197" s="30">
        <f>IF('Log_working_2-way'!$D196="","",A197^('Log_working_2-way'!$D196))</f>
        <v>1.7174872145429791</v>
      </c>
      <c r="K197" s="32">
        <f>IF('Log_working_2-way'!$D196="","",B197^('Log_working_2-way'!$D196))</f>
        <v>2.3937530589126359</v>
      </c>
      <c r="L197" s="37">
        <f t="shared" ref="L197:L201" si="36">(1/D197)</f>
        <v>0.57894736842105265</v>
      </c>
      <c r="M197" s="37">
        <f t="shared" ref="M197:M201" si="37">(1/E197)</f>
        <v>0.42105263157894729</v>
      </c>
      <c r="N197" s="38">
        <v>293</v>
      </c>
      <c r="O197" s="38">
        <f t="shared" ref="O197:O201" si="38">(1/A197)*((N197*A197)-N197)</f>
        <v>118.5952380952381</v>
      </c>
      <c r="P197" s="38">
        <f t="shared" ref="P197:P201" si="39">(1/B197)*((N197*B197)-N197)</f>
        <v>166.16017316017317</v>
      </c>
      <c r="Q197" s="38">
        <f t="shared" ref="Q197:Q201" si="40">(1/B197)*N197</f>
        <v>126.83982683982684</v>
      </c>
      <c r="R197" s="38">
        <f t="shared" ref="R197:R201" si="41">(1/A197)*N197</f>
        <v>174.4047619047619</v>
      </c>
      <c r="S197" s="39">
        <f t="shared" ref="S197:S201" si="42">O197-Q197</f>
        <v>-8.2445887445887394</v>
      </c>
      <c r="T197" s="39">
        <f t="shared" ref="T197:T201" si="43">P197-R197</f>
        <v>-8.2445887445887251</v>
      </c>
      <c r="U197" t="s">
        <v>374</v>
      </c>
      <c r="V197" t="s">
        <v>365</v>
      </c>
      <c r="W197" t="s">
        <v>448</v>
      </c>
      <c r="X197" t="s">
        <v>491</v>
      </c>
      <c r="Y197" s="41"/>
    </row>
    <row r="198" spans="1:25" s="35" customFormat="1" ht="15" x14ac:dyDescent="0.25">
      <c r="A198">
        <v>1.86</v>
      </c>
      <c r="B198">
        <v>2.02</v>
      </c>
      <c r="C198" s="29">
        <f t="shared" si="35"/>
        <v>3.2683913552645549E-2</v>
      </c>
      <c r="D198" s="30">
        <f>IF(OR($A198="",$B198=""),"",A198*'MPTO_working_2-way'!$G197)</f>
        <v>1.9207920792079207</v>
      </c>
      <c r="E198" s="32">
        <f>IF(OR($A198="",$B198=""),"",B198*'MPTO_working_2-way'!$G197)</f>
        <v>2.086021505376344</v>
      </c>
      <c r="F198" s="30">
        <f>IF(OR($A198="",$B198=""),"",'MPTO_working_2-way'!D197)</f>
        <v>1.918308996221791</v>
      </c>
      <c r="G198" s="32">
        <f>IF(OR($A198="",$B198=""),"",'MPTO_working_2-way'!E197)</f>
        <v>2.0889580785055042</v>
      </c>
      <c r="H198" s="30">
        <f>IF(OR($A198="",$B198=""),"",'OddsRatio_working_2-way'!M197)</f>
        <v>1.9182250567818113</v>
      </c>
      <c r="I198" s="30">
        <f>IF(OR($A198="",$B198=""),"",'OddsRatio_working_2-way'!N197)</f>
        <v>2.0890576254854043</v>
      </c>
      <c r="J198" s="30">
        <f>IF('Log_working_2-way'!$D197="","",A198^('Log_working_2-way'!$D197))</f>
        <v>1.9170973793045412</v>
      </c>
      <c r="K198" s="32">
        <f>IF('Log_working_2-way'!$D197="","",B198^('Log_working_2-way'!$D197))</f>
        <v>2.0903967480076013</v>
      </c>
      <c r="L198" s="37">
        <f t="shared" si="36"/>
        <v>0.52061855670103097</v>
      </c>
      <c r="M198" s="37">
        <f t="shared" si="37"/>
        <v>0.47938144329896909</v>
      </c>
      <c r="N198" s="38">
        <v>294</v>
      </c>
      <c r="O198" s="38">
        <f t="shared" si="38"/>
        <v>135.93548387096774</v>
      </c>
      <c r="P198" s="38">
        <f t="shared" si="39"/>
        <v>148.45544554455446</v>
      </c>
      <c r="Q198" s="38">
        <f t="shared" si="40"/>
        <v>145.54455445544554</v>
      </c>
      <c r="R198" s="38">
        <f t="shared" si="41"/>
        <v>158.06451612903226</v>
      </c>
      <c r="S198" s="39">
        <f t="shared" si="42"/>
        <v>-9.6090705844777915</v>
      </c>
      <c r="T198" s="39">
        <f t="shared" si="43"/>
        <v>-9.6090705844777915</v>
      </c>
      <c r="U198" t="s">
        <v>287</v>
      </c>
      <c r="V198" t="s">
        <v>290</v>
      </c>
      <c r="W198" t="s">
        <v>442</v>
      </c>
      <c r="X198" t="s">
        <v>491</v>
      </c>
      <c r="Y198" s="41"/>
    </row>
    <row r="199" spans="1:25" ht="15" x14ac:dyDescent="0.25">
      <c r="A199">
        <v>2.2999999999999998</v>
      </c>
      <c r="B199">
        <v>1.68</v>
      </c>
      <c r="C199" s="29">
        <f t="shared" si="35"/>
        <v>3.002070393374745E-2</v>
      </c>
      <c r="D199" s="30">
        <f>IF(OR($A199="",$B199=""),"",A199*'MPTO_working_2-way'!$G198)</f>
        <v>2.3690476190476191</v>
      </c>
      <c r="E199" s="32">
        <f>IF(OR($A199="",$B199=""),"",B199*'MPTO_working_2-way'!$G198)</f>
        <v>1.7304347826086957</v>
      </c>
      <c r="F199" s="30">
        <f>IF(OR($A199="",$B199=""),"",'MPTO_working_2-way'!D198)</f>
        <v>2.3822441430332923</v>
      </c>
      <c r="G199" s="32">
        <f>IF(OR($A199="",$B199=""),"",'MPTO_working_2-way'!E198)</f>
        <v>1.7234611953612846</v>
      </c>
      <c r="H199" s="30">
        <f>IF(OR($A199="",$B199=""),"",'OddsRatio_working_2-way'!M198)</f>
        <v>2.3826657968874305</v>
      </c>
      <c r="I199" s="30">
        <f>IF(OR($A199="",$B199=""),"",'OddsRatio_working_2-way'!N198)</f>
        <v>1.7232405706795793</v>
      </c>
      <c r="J199" s="30">
        <f>IF('Log_working_2-way'!$D198="","",A199^('Log_working_2-way'!$D198))</f>
        <v>2.3887319209255629</v>
      </c>
      <c r="K199" s="32">
        <f>IF('Log_working_2-way'!$D198="","",B199^('Log_working_2-way'!$D198))</f>
        <v>1.7200813813896441</v>
      </c>
      <c r="L199" s="37">
        <f t="shared" si="36"/>
        <v>0.42211055276381909</v>
      </c>
      <c r="M199" s="37">
        <f t="shared" si="37"/>
        <v>0.57788944723618085</v>
      </c>
      <c r="N199" s="38">
        <v>295</v>
      </c>
      <c r="O199" s="38">
        <f t="shared" si="38"/>
        <v>166.73913043478262</v>
      </c>
      <c r="P199" s="38">
        <f t="shared" si="39"/>
        <v>119.40476190476188</v>
      </c>
      <c r="Q199" s="38">
        <f t="shared" si="40"/>
        <v>175.5952380952381</v>
      </c>
      <c r="R199" s="38">
        <f t="shared" si="41"/>
        <v>128.2608695652174</v>
      </c>
      <c r="S199" s="39">
        <f t="shared" si="42"/>
        <v>-8.8561076604554785</v>
      </c>
      <c r="T199" s="39">
        <f t="shared" si="43"/>
        <v>-8.8561076604555211</v>
      </c>
      <c r="U199" t="s">
        <v>402</v>
      </c>
      <c r="V199" t="s">
        <v>306</v>
      </c>
      <c r="W199" t="s">
        <v>444</v>
      </c>
      <c r="X199" t="s">
        <v>491</v>
      </c>
      <c r="Y199" s="41"/>
    </row>
    <row r="200" spans="1:25" s="50" customFormat="1" ht="15" x14ac:dyDescent="0.25">
      <c r="A200">
        <v>2.29</v>
      </c>
      <c r="B200">
        <v>1.65</v>
      </c>
      <c r="C200" s="29">
        <f t="shared" si="35"/>
        <v>4.2741828768029677E-2</v>
      </c>
      <c r="D200" s="30">
        <f>IF(OR($A200="",$B200=""),"",A200*'MPTO_working_2-way'!$G199)</f>
        <v>2.3878787878787882</v>
      </c>
      <c r="E200" s="32">
        <f>IF(OR($A200="",$B200=""),"",B200*'MPTO_working_2-way'!$G199)</f>
        <v>1.7205240174672489</v>
      </c>
      <c r="F200" s="30">
        <f>IF(OR($A200="",$B200=""),"",'MPTO_working_2-way'!D199)</f>
        <v>2.40783813923849</v>
      </c>
      <c r="G200" s="32">
        <f>IF(OR($A200="",$B200=""),"",'MPTO_working_2-way'!E199)</f>
        <v>1.7103089283693562</v>
      </c>
      <c r="H200" s="30">
        <f>IF(OR($A200="",$B200=""),"",'OddsRatio_working_2-way'!M199)</f>
        <v>2.408763778855556</v>
      </c>
      <c r="I200" s="30">
        <f>IF(OR($A200="",$B200=""),"",'OddsRatio_working_2-way'!N199)</f>
        <v>1.709842214152024</v>
      </c>
      <c r="J200" s="30">
        <f>IF('Log_working_2-way'!$D199="","",A200^('Log_working_2-way'!$D199))</f>
        <v>2.4180839337723543</v>
      </c>
      <c r="K200" s="32">
        <f>IF('Log_working_2-way'!$D199="","",B200^('Log_working_2-way'!$D199))</f>
        <v>1.7051768771820035</v>
      </c>
      <c r="L200" s="37">
        <f t="shared" si="36"/>
        <v>0.41878172588832485</v>
      </c>
      <c r="M200" s="37">
        <f t="shared" si="37"/>
        <v>0.58121827411167515</v>
      </c>
      <c r="N200" s="38">
        <v>296</v>
      </c>
      <c r="O200" s="38">
        <f t="shared" si="38"/>
        <v>166.74235807860265</v>
      </c>
      <c r="P200" s="38">
        <f t="shared" si="39"/>
        <v>116.60606060606059</v>
      </c>
      <c r="Q200" s="38">
        <f t="shared" si="40"/>
        <v>179.39393939393941</v>
      </c>
      <c r="R200" s="38">
        <f t="shared" si="41"/>
        <v>129.25764192139738</v>
      </c>
      <c r="S200" s="39">
        <f t="shared" si="42"/>
        <v>-12.651581315336756</v>
      </c>
      <c r="T200" s="39">
        <f t="shared" si="43"/>
        <v>-12.651581315336784</v>
      </c>
      <c r="U200" t="s">
        <v>320</v>
      </c>
      <c r="V200" t="s">
        <v>317</v>
      </c>
      <c r="W200" t="s">
        <v>445</v>
      </c>
      <c r="X200" t="s">
        <v>491</v>
      </c>
      <c r="Y200" s="52"/>
    </row>
    <row r="201" spans="1:25" s="35" customFormat="1" ht="15" x14ac:dyDescent="0.25">
      <c r="A201">
        <v>1.96</v>
      </c>
      <c r="B201">
        <v>1.91</v>
      </c>
      <c r="C201" s="29">
        <f t="shared" si="35"/>
        <v>3.3764291056736839E-2</v>
      </c>
      <c r="D201" s="30">
        <f>IF(OR($A201="",$B201=""),"",A201*'MPTO_working_2-way'!$G200)</f>
        <v>2.0261780104712042</v>
      </c>
      <c r="E201" s="32">
        <f>IF(OR($A201="",$B201=""),"",B201*'MPTO_working_2-way'!$G200)</f>
        <v>1.9744897959183674</v>
      </c>
      <c r="F201" s="30">
        <f>IF(OR($A201="",$B201=""),"",'MPTO_working_2-way'!D200)</f>
        <v>2.0270738574832143</v>
      </c>
      <c r="G201" s="32">
        <f>IF(OR($A201="",$B201=""),"",'MPTO_working_2-way'!E200)</f>
        <v>1.9736398144242935</v>
      </c>
      <c r="H201" s="30">
        <f>IF(OR($A201="",$B201=""),"",'OddsRatio_working_2-way'!M200)</f>
        <v>2.0271051820261912</v>
      </c>
      <c r="I201" s="30">
        <f>IF(OR($A201="",$B201=""),"",'OddsRatio_working_2-way'!N200)</f>
        <v>1.9736101204623264</v>
      </c>
      <c r="J201" s="30">
        <f>IF('Log_working_2-way'!$D200="","",A201^('Log_working_2-way'!$D200))</f>
        <v>2.0275133700590602</v>
      </c>
      <c r="K201" s="32">
        <f>IF('Log_working_2-way'!$D200="","",B201^('Log_working_2-way'!$D200))</f>
        <v>1.9732233459331785</v>
      </c>
      <c r="L201" s="37">
        <f t="shared" si="36"/>
        <v>0.49354005167958659</v>
      </c>
      <c r="M201" s="37">
        <f t="shared" si="37"/>
        <v>0.50645994832041341</v>
      </c>
      <c r="N201" s="38">
        <v>297</v>
      </c>
      <c r="O201" s="38">
        <f t="shared" si="38"/>
        <v>145.46938775510205</v>
      </c>
      <c r="P201" s="38">
        <f t="shared" si="39"/>
        <v>141.50261780104711</v>
      </c>
      <c r="Q201" s="38">
        <f t="shared" si="40"/>
        <v>155.49738219895289</v>
      </c>
      <c r="R201" s="38">
        <f t="shared" si="41"/>
        <v>151.53061224489795</v>
      </c>
      <c r="S201" s="39">
        <f t="shared" si="42"/>
        <v>-10.027994443850844</v>
      </c>
      <c r="T201" s="39">
        <f t="shared" si="43"/>
        <v>-10.027994443850844</v>
      </c>
      <c r="U201" t="s">
        <v>419</v>
      </c>
      <c r="V201" t="s">
        <v>325</v>
      </c>
      <c r="W201" t="s">
        <v>446</v>
      </c>
      <c r="X201" t="s">
        <v>491</v>
      </c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76" activePane="bottomLeft" state="frozen"/>
      <selection pane="bottomLeft" activeCell="S3" sqref="S3:S20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3.92</v>
      </c>
      <c r="B3">
        <v>3.76</v>
      </c>
      <c r="C3">
        <v>1.94</v>
      </c>
      <c r="D3" s="20">
        <f>IF(OR($A3="",$B3="",$C3=""),"",(1/A3)+(1/B3)+(1/C3)-1)</f>
        <v>3.6523405150610255E-2</v>
      </c>
      <c r="E3" s="17">
        <f>IF(OR($A3="",$B3="",$C3=""),"",A3*'MPTO_working_3-way'!$I2)</f>
        <v>4.063171748190392</v>
      </c>
      <c r="F3" s="21">
        <f>IF(OR($A3="",$B3="",$C3=""),"",B3*'MPTO_working_3-way'!$I2)</f>
        <v>3.8973280033662943</v>
      </c>
      <c r="G3" s="22">
        <f>IF(OR($A3="",$B3="",$C3=""),"",C3*'MPTO_working_3-way'!$I2)</f>
        <v>2.0108554059921837</v>
      </c>
      <c r="H3" s="17">
        <f>IF(OR($A3="",$B3="",$C3=""),"",'MPTO_working_3-way'!E2)</f>
        <v>4.1164532703535235</v>
      </c>
      <c r="I3" s="21">
        <f>IF(OR($A3="",$B3="",$C3=""),"",'MPTO_working_3-way'!F2)</f>
        <v>3.94037459173264</v>
      </c>
      <c r="J3" s="22">
        <f>IF(OR($A3="",$B3="",$C3=""),"",'MPTO_working_3-way'!G2)</f>
        <v>1.9869282014640175</v>
      </c>
      <c r="K3" s="17">
        <f>IF(OR($A3="",$B3="",$C3=""),"",'OddsRatio_working_3-way'!H2)</f>
        <v>4.0943478911218856</v>
      </c>
      <c r="L3" s="21">
        <f>IF(OR($A3="",$B3="",$C3=""),"",'OddsRatio_working_3-way'!I2)</f>
        <v>3.9247945820193166</v>
      </c>
      <c r="M3" s="22">
        <f>IF(OR($A3="",$B3="",$C3=""),"",'OddsRatio_working_3-way'!J2)</f>
        <v>1.9961256909775937</v>
      </c>
      <c r="N3" s="23">
        <f>(1/E3)* 100</f>
        <v>24.611315050744984</v>
      </c>
      <c r="O3" s="24">
        <f>(1/F3)* 100</f>
        <v>25.658605052904342</v>
      </c>
      <c r="P3" s="24">
        <f>(1/G3)* 100</f>
        <v>49.730079896350688</v>
      </c>
      <c r="Q3" t="s">
        <v>333</v>
      </c>
      <c r="R3" t="s">
        <v>332</v>
      </c>
      <c r="S3" t="s">
        <v>488</v>
      </c>
      <c r="T3" s="35">
        <v>100</v>
      </c>
      <c r="U3" s="35">
        <f>(1/A4)*((T3*A4)-T3)</f>
        <v>35.483870967741936</v>
      </c>
      <c r="V3" s="35">
        <f>(1/B4)*((T3*B4)-T3)</f>
        <v>78.308026030368765</v>
      </c>
      <c r="W3" s="35">
        <f>(1/C4)*((T3*C4)-T3)</f>
        <v>83.579638752052546</v>
      </c>
      <c r="X3" s="35">
        <f>((1/B4)+(1/C4))*T3</f>
        <v>38.112335217578689</v>
      </c>
      <c r="Y3" s="35">
        <f>((1/A4)+(1/C4))*T3</f>
        <v>80.936490280205518</v>
      </c>
      <c r="Z3" s="35">
        <f>((1/A4)+(1/B4))*T3</f>
        <v>86.208103001889299</v>
      </c>
      <c r="AA3" s="35">
        <f t="shared" ref="AA3" si="0">U3-X3</f>
        <v>-2.6284642498367532</v>
      </c>
      <c r="AB3" s="35">
        <f t="shared" ref="AB3" si="1">V3-Y3</f>
        <v>-2.6284642498367532</v>
      </c>
      <c r="AC3" s="35">
        <f t="shared" ref="AC3" si="2">W3-Z3</f>
        <v>-2.6284642498367532</v>
      </c>
      <c r="AD3" s="27"/>
      <c r="AE3" s="27"/>
      <c r="AF3">
        <v>1.73</v>
      </c>
      <c r="AG3">
        <v>2.17</v>
      </c>
      <c r="AH3" s="41"/>
      <c r="AI3" s="27"/>
      <c r="AJ3" t="s">
        <v>112</v>
      </c>
    </row>
    <row r="4" spans="1:36" ht="15" x14ac:dyDescent="0.25">
      <c r="A4">
        <v>1.55</v>
      </c>
      <c r="B4">
        <v>4.6100000000000003</v>
      </c>
      <c r="C4">
        <v>6.09</v>
      </c>
      <c r="D4" s="20">
        <f t="shared" ref="D4:D67" si="3">IF(OR($A4="",$B4="",$C4=""),"",(1/A4)+(1/B4)+(1/C4)-1)</f>
        <v>2.6284642498367594E-2</v>
      </c>
      <c r="E4" s="17">
        <f>IF(OR($A4="",$B4="",$C4=""),"",A4*'MPTO_working_3-way'!$I3)</f>
        <v>1.5907411958724698</v>
      </c>
      <c r="F4" s="21">
        <f>IF(OR($A4="",$B4="",$C4=""),"",B4*'MPTO_working_3-way'!$I3)</f>
        <v>4.7311722019174747</v>
      </c>
      <c r="G4" s="22">
        <f>IF(OR($A4="",$B4="",$C4=""),"",C4*'MPTO_working_3-way'!$I3)</f>
        <v>6.2500734728150587</v>
      </c>
      <c r="H4" s="17">
        <f>IF(OR($A4="",$B4="",$C4=""),"",'MPTO_working_3-way'!E3)</f>
        <v>1.5713394156382166</v>
      </c>
      <c r="I4" s="21">
        <f>IF(OR($A4="",$B4="",$C4=""),"",'MPTO_working_3-way'!F3)</f>
        <v>4.804038646983896</v>
      </c>
      <c r="J4" s="22">
        <f>IF(OR($A4="",$B4="",$C4=""),"",'MPTO_working_3-way'!G3)</f>
        <v>6.4332650246800638</v>
      </c>
      <c r="K4" s="17">
        <f>IF(OR($A4="",$B4="",$C4=""),"",'OddsRatio_working_3-way'!H3)</f>
        <v>1.5778027146618476</v>
      </c>
      <c r="L4" s="21">
        <f>IF(OR($A4="",$B4="",$C4=""),"",'OddsRatio_working_3-way'!I3)</f>
        <v>4.7924869089623101</v>
      </c>
      <c r="M4" s="22">
        <f>IF(OR($A4="",$B4="",$C4=""),"",'OddsRatio_working_3-way'!J3)</f>
        <v>6.3473014865978277</v>
      </c>
      <c r="N4" s="23">
        <f t="shared" ref="N4" si="4">(1/E4)* 100</f>
        <v>62.863777124444972</v>
      </c>
      <c r="O4" s="24">
        <f t="shared" ref="O4" si="5">(1/F4)* 100</f>
        <v>21.136410963750478</v>
      </c>
      <c r="P4" s="24">
        <f t="shared" ref="P4" si="6">(1/G4)* 100</f>
        <v>15.999811911804548</v>
      </c>
      <c r="Q4" t="s">
        <v>337</v>
      </c>
      <c r="R4" t="s">
        <v>222</v>
      </c>
      <c r="S4" t="s">
        <v>488</v>
      </c>
      <c r="T4" s="35">
        <v>100</v>
      </c>
      <c r="U4" s="35">
        <f t="shared" ref="U4" si="7">(1/A5)*((T4*A5)-T4)</f>
        <v>53.271028037383175</v>
      </c>
      <c r="V4" s="35">
        <f t="shared" ref="V4" si="8">(1/B5)*((T4*B5)-T4)</f>
        <v>72.67759562841529</v>
      </c>
      <c r="W4" s="35">
        <f t="shared" ref="W4" si="9">(1/C5)*((T4*C5)-T4)</f>
        <v>71.346704871060169</v>
      </c>
      <c r="X4" s="35">
        <f t="shared" ref="X4" si="10">((1/B5)+(1/C5))*T4</f>
        <v>55.97569950052452</v>
      </c>
      <c r="Y4" s="35">
        <f t="shared" ref="Y4" si="11">((1/A5)+(1/C5))*T4</f>
        <v>75.382267091556642</v>
      </c>
      <c r="Z4" s="35">
        <f t="shared" ref="Z4" si="12">((1/A5)+(1/B5))*T4</f>
        <v>74.051376334201507</v>
      </c>
      <c r="AA4" s="35">
        <f t="shared" ref="AA4" si="13">U4-X4</f>
        <v>-2.7046714631413451</v>
      </c>
      <c r="AB4" s="35">
        <f t="shared" ref="AB4" si="14">V4-Y4</f>
        <v>-2.7046714631413522</v>
      </c>
      <c r="AC4" s="35">
        <f t="shared" ref="AC4" si="15">W4-Z4</f>
        <v>-2.704671463141338</v>
      </c>
      <c r="AD4" s="4"/>
      <c r="AE4" s="4"/>
      <c r="AF4">
        <v>1.57</v>
      </c>
      <c r="AG4">
        <v>2.5499999999999998</v>
      </c>
      <c r="AH4" s="4"/>
      <c r="AI4" s="4"/>
      <c r="AJ4" t="s">
        <v>439</v>
      </c>
    </row>
    <row r="5" spans="1:36" s="12" customFormat="1" ht="15" x14ac:dyDescent="0.25">
      <c r="A5">
        <v>2.14</v>
      </c>
      <c r="B5">
        <v>3.66</v>
      </c>
      <c r="C5">
        <v>3.49</v>
      </c>
      <c r="D5" s="20">
        <f t="shared" si="3"/>
        <v>2.7046714631413504E-2</v>
      </c>
      <c r="E5" s="17">
        <f>IF(OR($A5="",$B5="",$C5=""),"",A5*'MPTO_working_3-way'!$I4)</f>
        <v>2.197879969311225</v>
      </c>
      <c r="F5" s="21">
        <f>IF(OR($A5="",$B5="",$C5=""),"",B5*'MPTO_working_3-way'!$I4)</f>
        <v>3.7589909755509736</v>
      </c>
      <c r="G5" s="22">
        <f>IF(OR($A5="",$B5="",$C5=""),"",C5*'MPTO_working_3-way'!$I4)</f>
        <v>3.5843930340636332</v>
      </c>
      <c r="H5" s="17">
        <f>IF(OR($A5="",$B5="",$C5=""),"",'MPTO_working_3-way'!E4)</f>
        <v>2.1820999595645403</v>
      </c>
      <c r="I5" s="21">
        <f>IF(OR($A5="",$B5="",$C5=""),"",'MPTO_working_3-way'!F4)</f>
        <v>3.7848899839549359</v>
      </c>
      <c r="J5" s="22">
        <f>IF(OR($A5="",$B5="",$C5=""),"",'MPTO_working_3-way'!G4)</f>
        <v>3.6033779250752573</v>
      </c>
      <c r="K5" s="17">
        <f>IF(OR($A5="",$B5="",$C5=""),"",'OddsRatio_working_3-way'!H4)</f>
        <v>2.1886019222874653</v>
      </c>
      <c r="L5" s="21">
        <f>IF(OR($A5="",$B5="",$C5=""),"",'OddsRatio_working_3-way'!I4)</f>
        <v>3.7734044853374189</v>
      </c>
      <c r="M5" s="22">
        <f>IF(OR($A5="",$B5="",$C5=""),"",'OddsRatio_working_3-way'!J4)</f>
        <v>3.5961568302594631</v>
      </c>
      <c r="N5" s="23">
        <f t="shared" ref="N5:N68" si="16">(1/E5)* 100</f>
        <v>45.498389992306151</v>
      </c>
      <c r="O5" s="24">
        <f t="shared" ref="O5:O68" si="17">(1/F5)* 100</f>
        <v>26.602883765993219</v>
      </c>
      <c r="P5" s="24">
        <f t="shared" ref="P5:P68" si="18">(1/G5)* 100</f>
        <v>27.898726241700622</v>
      </c>
      <c r="Q5" t="s">
        <v>341</v>
      </c>
      <c r="R5" t="s">
        <v>189</v>
      </c>
      <c r="S5" t="s">
        <v>488</v>
      </c>
      <c r="T5" s="35">
        <v>100</v>
      </c>
      <c r="U5" s="35">
        <f t="shared" ref="U5:U68" si="19">(1/A6)*((T5*A6)-T5)</f>
        <v>35.483870967741936</v>
      </c>
      <c r="V5" s="35">
        <f t="shared" ref="V5:V68" si="20">(1/B6)*((T5*B6)-T5)</f>
        <v>78.070175438596479</v>
      </c>
      <c r="W5" s="35">
        <f t="shared" ref="W5:W68" si="21">(1/C6)*((T5*C6)-T5)</f>
        <v>83.249581239530997</v>
      </c>
      <c r="X5" s="35">
        <f t="shared" ref="X5:X68" si="22">((1/B6)+(1/C6))*T5</f>
        <v>38.680243321872524</v>
      </c>
      <c r="Y5" s="35">
        <f t="shared" ref="Y5:Y68" si="23">((1/A6)+(1/C6))*T5</f>
        <v>81.266547792727067</v>
      </c>
      <c r="Z5" s="35">
        <f t="shared" ref="Z5:Z68" si="24">((1/A6)+(1/B6))*T5</f>
        <v>86.445953593661571</v>
      </c>
      <c r="AA5" s="35">
        <f t="shared" ref="AA5:AA68" si="25">U5-X5</f>
        <v>-3.1963723541305882</v>
      </c>
      <c r="AB5" s="35">
        <f t="shared" ref="AB5:AB68" si="26">V5-Y5</f>
        <v>-3.1963723541305882</v>
      </c>
      <c r="AC5" s="35">
        <f t="shared" ref="AC5:AC68" si="27">W5-Z5</f>
        <v>-3.196372354130574</v>
      </c>
      <c r="AD5" s="27"/>
      <c r="AE5" s="27"/>
      <c r="AF5">
        <v>1.81</v>
      </c>
      <c r="AG5">
        <v>2.08</v>
      </c>
      <c r="AH5" s="36"/>
      <c r="AI5" s="27"/>
      <c r="AJ5" t="s">
        <v>154</v>
      </c>
    </row>
    <row r="6" spans="1:36" s="12" customFormat="1" ht="15" x14ac:dyDescent="0.25">
      <c r="A6">
        <v>1.55</v>
      </c>
      <c r="B6">
        <v>4.5599999999999996</v>
      </c>
      <c r="C6">
        <v>5.97</v>
      </c>
      <c r="D6" s="20">
        <f t="shared" si="3"/>
        <v>3.1963723541305944E-2</v>
      </c>
      <c r="E6" s="17">
        <f>IF(OR($A6="",$B6="",$C6=""),"",A6*'MPTO_working_3-way'!$I5)</f>
        <v>1.5995437714890242</v>
      </c>
      <c r="F6" s="21">
        <f>IF(OR($A6="",$B6="",$C6=""),"",B6*'MPTO_working_3-way'!$I5)</f>
        <v>4.7057545793483548</v>
      </c>
      <c r="G6" s="22">
        <f>IF(OR($A6="",$B6="",$C6=""),"",C6*'MPTO_working_3-way'!$I5)</f>
        <v>6.1608234295415958</v>
      </c>
      <c r="H6" s="17">
        <f>IF(OR($A6="",$B6="",$C6=""),"",'MPTO_working_3-way'!E5)</f>
        <v>1.5760274479132819</v>
      </c>
      <c r="I6" s="21">
        <f>IF(OR($A6="",$B6="",$C6=""),"",'MPTO_working_3-way'!F5)</f>
        <v>4.7928604530709054</v>
      </c>
      <c r="J6" s="22">
        <f>IF(OR($A6="",$B6="",$C6=""),"",'MPTO_working_3-way'!G5)</f>
        <v>6.3755337376594428</v>
      </c>
      <c r="K6" s="17">
        <f>IF(OR($A6="",$B6="",$C6=""),"",'OddsRatio_working_3-way'!H5)</f>
        <v>1.5838033079935845</v>
      </c>
      <c r="L6" s="21">
        <f>IF(OR($A6="",$B6="",$C6=""),"",'OddsRatio_working_3-way'!I5)</f>
        <v>4.7787995935584702</v>
      </c>
      <c r="M6" s="22">
        <f>IF(OR($A6="",$B6="",$C6=""),"",'OddsRatio_working_3-way'!J5)</f>
        <v>6.2754589831420224</v>
      </c>
      <c r="N6" s="23">
        <f t="shared" si="16"/>
        <v>62.517826509311114</v>
      </c>
      <c r="O6" s="24">
        <f t="shared" si="17"/>
        <v>21.250576993296544</v>
      </c>
      <c r="P6" s="24">
        <f t="shared" si="18"/>
        <v>16.231596497392335</v>
      </c>
      <c r="Q6" t="s">
        <v>226</v>
      </c>
      <c r="R6" t="s">
        <v>188</v>
      </c>
      <c r="S6" t="s">
        <v>488</v>
      </c>
      <c r="T6" s="35">
        <v>100</v>
      </c>
      <c r="U6" s="35">
        <f t="shared" si="19"/>
        <v>35.897435897435898</v>
      </c>
      <c r="V6" s="35">
        <f t="shared" si="20"/>
        <v>77.011494252873561</v>
      </c>
      <c r="W6" s="35">
        <f t="shared" si="21"/>
        <v>84.732824427480921</v>
      </c>
      <c r="X6" s="35">
        <f t="shared" si="22"/>
        <v>38.255681319645525</v>
      </c>
      <c r="Y6" s="35">
        <f t="shared" si="23"/>
        <v>79.369739675083181</v>
      </c>
      <c r="Z6" s="35">
        <f t="shared" si="24"/>
        <v>87.091069849690541</v>
      </c>
      <c r="AA6" s="35">
        <f t="shared" si="25"/>
        <v>-2.3582454222096274</v>
      </c>
      <c r="AB6" s="35">
        <f t="shared" si="26"/>
        <v>-2.3582454222096203</v>
      </c>
      <c r="AC6" s="35">
        <f t="shared" si="27"/>
        <v>-2.3582454222096203</v>
      </c>
      <c r="AD6" s="27"/>
      <c r="AE6" s="27"/>
      <c r="AF6">
        <v>1.53</v>
      </c>
      <c r="AG6">
        <v>2.62</v>
      </c>
      <c r="AH6" s="36"/>
      <c r="AI6" s="27"/>
      <c r="AJ6" t="s">
        <v>154</v>
      </c>
    </row>
    <row r="7" spans="1:36" s="12" customFormat="1" ht="15" x14ac:dyDescent="0.25">
      <c r="A7">
        <v>1.56</v>
      </c>
      <c r="B7">
        <v>4.3499999999999996</v>
      </c>
      <c r="C7">
        <v>6.55</v>
      </c>
      <c r="D7" s="20">
        <f t="shared" si="3"/>
        <v>2.358245422209615E-2</v>
      </c>
      <c r="E7" s="17">
        <f>IF(OR($A7="",$B7="",$C7=""),"",A7*'MPTO_working_3-way'!$I6)</f>
        <v>1.5967886285864701</v>
      </c>
      <c r="F7" s="21">
        <f>IF(OR($A7="",$B7="",$C7=""),"",B7*'MPTO_working_3-way'!$I6)</f>
        <v>4.4525836758661175</v>
      </c>
      <c r="G7" s="22">
        <f>IF(OR($A7="",$B7="",$C7=""),"",C7*'MPTO_working_3-way'!$I6)</f>
        <v>6.7044650751547294</v>
      </c>
      <c r="H7" s="17">
        <f>IF(OR($A7="",$B7="",$C7=""),"",'MPTO_working_3-way'!E6)</f>
        <v>1.5793675892136969</v>
      </c>
      <c r="I7" s="21">
        <f>IF(OR($A7="",$B7="",$C7=""),"",'MPTO_working_3-way'!F6)</f>
        <v>4.504012727235879</v>
      </c>
      <c r="J7" s="22">
        <f>IF(OR($A7="",$B7="",$C7=""),"",'MPTO_working_3-way'!G6)</f>
        <v>6.9055557281794711</v>
      </c>
      <c r="K7" s="17">
        <f>IF(OR($A7="",$B7="",$C7=""),"",'OddsRatio_working_3-way'!H6)</f>
        <v>1.5852932726275906</v>
      </c>
      <c r="L7" s="21">
        <f>IF(OR($A7="",$B7="",$C7=""),"",'OddsRatio_working_3-way'!I6)</f>
        <v>4.5013079701829062</v>
      </c>
      <c r="M7" s="22">
        <f>IF(OR($A7="",$B7="",$C7=""),"",'OddsRatio_working_3-way'!J6)</f>
        <v>6.8006743983627276</v>
      </c>
      <c r="N7" s="23">
        <f t="shared" si="16"/>
        <v>62.625696482146978</v>
      </c>
      <c r="O7" s="24">
        <f t="shared" si="17"/>
        <v>22.458870462563059</v>
      </c>
      <c r="P7" s="24">
        <f t="shared" si="18"/>
        <v>14.91543305528997</v>
      </c>
      <c r="Q7" t="s">
        <v>173</v>
      </c>
      <c r="R7" t="s">
        <v>170</v>
      </c>
      <c r="S7" t="s">
        <v>488</v>
      </c>
      <c r="T7" s="35">
        <v>100</v>
      </c>
      <c r="U7" s="35">
        <f t="shared" si="19"/>
        <v>79.123173277661792</v>
      </c>
      <c r="V7" s="35">
        <f t="shared" si="20"/>
        <v>73.68421052631578</v>
      </c>
      <c r="W7" s="35">
        <f t="shared" si="21"/>
        <v>44.751381215469614</v>
      </c>
      <c r="X7" s="35">
        <f t="shared" si="22"/>
        <v>81.564408258214598</v>
      </c>
      <c r="Y7" s="35">
        <f t="shared" si="23"/>
        <v>76.125445506868601</v>
      </c>
      <c r="Z7" s="35">
        <f t="shared" si="24"/>
        <v>47.192616196022414</v>
      </c>
      <c r="AA7" s="35">
        <f t="shared" si="25"/>
        <v>-2.4412349805528066</v>
      </c>
      <c r="AB7" s="35">
        <f t="shared" si="26"/>
        <v>-2.4412349805528208</v>
      </c>
      <c r="AC7" s="35">
        <f t="shared" si="27"/>
        <v>-2.4412349805527995</v>
      </c>
      <c r="AD7" s="27"/>
      <c r="AE7" s="27"/>
      <c r="AF7">
        <v>1.76</v>
      </c>
      <c r="AG7">
        <v>2.17</v>
      </c>
      <c r="AH7" s="36"/>
      <c r="AI7" s="27"/>
      <c r="AJ7" t="s">
        <v>155</v>
      </c>
    </row>
    <row r="8" spans="1:36" ht="15" x14ac:dyDescent="0.25">
      <c r="A8">
        <v>4.79</v>
      </c>
      <c r="B8">
        <v>3.8</v>
      </c>
      <c r="C8">
        <v>1.81</v>
      </c>
      <c r="D8" s="20">
        <f t="shared" si="3"/>
        <v>2.4412349805527978E-2</v>
      </c>
      <c r="E8" s="17">
        <f>IF(OR($A8="",$B8="",$C8=""),"",A8*'MPTO_working_3-way'!$I7)</f>
        <v>4.9069351555684788</v>
      </c>
      <c r="F8" s="21">
        <f>IF(OR($A8="",$B8="",$C8=""),"",B8*'MPTO_working_3-way'!$I7)</f>
        <v>3.8927669292610063</v>
      </c>
      <c r="G8" s="22">
        <f>IF(OR($A8="",$B8="",$C8=""),"",C8*'MPTO_working_3-way'!$I7)</f>
        <v>1.8541863531480056</v>
      </c>
      <c r="H8" s="17">
        <f>IF(OR($A8="",$B8="",$C8=""),"",'MPTO_working_3-way'!E7)</f>
        <v>4.9842791527061401</v>
      </c>
      <c r="I8" s="21">
        <f>IF(OR($A8="",$B8="",$C8=""),"",'MPTO_working_3-way'!F7)</f>
        <v>3.9212542381757571</v>
      </c>
      <c r="J8" s="22">
        <f>IF(OR($A8="",$B8="",$C8=""),"",'MPTO_working_3-way'!G7)</f>
        <v>1.8370576256669862</v>
      </c>
      <c r="K8" s="17">
        <f>IF(OR($A8="",$B8="",$C8=""),"",'OddsRatio_working_3-way'!H7)</f>
        <v>4.9465822725965962</v>
      </c>
      <c r="L8" s="21">
        <f>IF(OR($A8="",$B8="",$C8=""),"",'OddsRatio_working_3-way'!I7)</f>
        <v>3.9156808346360079</v>
      </c>
      <c r="M8" s="22">
        <f>IF(OR($A8="",$B8="",$C8=""),"",'OddsRatio_working_3-way'!J7)</f>
        <v>1.8434648128768447</v>
      </c>
      <c r="N8" s="23">
        <f t="shared" si="16"/>
        <v>20.379319642428573</v>
      </c>
      <c r="O8" s="24">
        <f t="shared" si="17"/>
        <v>25.688668707166538</v>
      </c>
      <c r="P8" s="24">
        <f t="shared" si="18"/>
        <v>53.932011650404888</v>
      </c>
      <c r="Q8" t="s">
        <v>236</v>
      </c>
      <c r="R8" t="s">
        <v>193</v>
      </c>
      <c r="S8" t="s">
        <v>488</v>
      </c>
      <c r="T8" s="35">
        <v>100</v>
      </c>
      <c r="U8" s="35">
        <f t="shared" si="19"/>
        <v>32.885906040268459</v>
      </c>
      <c r="V8" s="35">
        <f t="shared" si="20"/>
        <v>77.064220183486242</v>
      </c>
      <c r="W8" s="35">
        <f t="shared" si="21"/>
        <v>87.546699875466999</v>
      </c>
      <c r="X8" s="35">
        <f t="shared" si="22"/>
        <v>35.389079941046766</v>
      </c>
      <c r="Y8" s="35">
        <f t="shared" si="23"/>
        <v>79.567394084264549</v>
      </c>
      <c r="Z8" s="35">
        <f t="shared" si="24"/>
        <v>90.049873776245306</v>
      </c>
      <c r="AA8" s="35">
        <f t="shared" si="25"/>
        <v>-2.5031739007783074</v>
      </c>
      <c r="AB8" s="35">
        <f t="shared" si="26"/>
        <v>-2.5031739007783074</v>
      </c>
      <c r="AC8" s="35">
        <f t="shared" si="27"/>
        <v>-2.5031739007783074</v>
      </c>
      <c r="AF8">
        <v>1.93</v>
      </c>
      <c r="AG8">
        <v>1.98</v>
      </c>
      <c r="AJ8" t="s">
        <v>440</v>
      </c>
    </row>
    <row r="9" spans="1:36" ht="15" x14ac:dyDescent="0.25">
      <c r="A9">
        <v>1.49</v>
      </c>
      <c r="B9">
        <v>4.3600000000000003</v>
      </c>
      <c r="C9">
        <v>8.0299999999999994</v>
      </c>
      <c r="D9" s="20">
        <f t="shared" si="3"/>
        <v>2.5031739007782994E-2</v>
      </c>
      <c r="E9" s="17">
        <f>IF(OR($A9="",$B9="",$C9=""),"",A9*'MPTO_working_3-way'!$I8)</f>
        <v>1.5272972911215967</v>
      </c>
      <c r="F9" s="21">
        <f>IF(OR($A9="",$B9="",$C9=""),"",B9*'MPTO_working_3-way'!$I8)</f>
        <v>4.4691383820739343</v>
      </c>
      <c r="G9" s="22">
        <f>IF(OR($A9="",$B9="",$C9=""),"",C9*'MPTO_working_3-way'!$I8)</f>
        <v>8.2310048642324976</v>
      </c>
      <c r="H9" s="17">
        <f>IF(OR($A9="",$B9="",$C9=""),"",'MPTO_working_3-way'!E8)</f>
        <v>1.5087575228539272</v>
      </c>
      <c r="I9" s="21">
        <f>IF(OR($A9="",$B9="",$C9=""),"",'MPTO_working_3-way'!F8)</f>
        <v>4.5246026025222639</v>
      </c>
      <c r="J9" s="22">
        <f>IF(OR($A9="",$B9="",$C9=""),"",'MPTO_working_3-way'!G8)</f>
        <v>8.6066601874941675</v>
      </c>
      <c r="K9" s="17">
        <f>IF(OR($A9="",$B9="",$C9=""),"",'OddsRatio_working_3-way'!H8)</f>
        <v>1.5149541109562161</v>
      </c>
      <c r="L9" s="21">
        <f>IF(OR($A9="",$B9="",$C9=""),"",'OddsRatio_working_3-way'!I8)</f>
        <v>4.5311139036997687</v>
      </c>
      <c r="M9" s="22">
        <f>IF(OR($A9="",$B9="",$C9=""),"",'OddsRatio_working_3-way'!J8)</f>
        <v>8.388015102086122</v>
      </c>
      <c r="N9" s="23">
        <f t="shared" si="16"/>
        <v>65.475137408620228</v>
      </c>
      <c r="O9" s="24">
        <f t="shared" si="17"/>
        <v>22.375677692395442</v>
      </c>
      <c r="P9" s="24">
        <f t="shared" si="18"/>
        <v>12.149184898984327</v>
      </c>
      <c r="Q9" t="s">
        <v>364</v>
      </c>
      <c r="R9" t="s">
        <v>371</v>
      </c>
      <c r="S9" t="s">
        <v>488</v>
      </c>
      <c r="T9" s="35">
        <v>100</v>
      </c>
      <c r="U9" s="35">
        <f t="shared" si="19"/>
        <v>89.878542510121463</v>
      </c>
      <c r="V9" s="35">
        <f t="shared" si="20"/>
        <v>81.583793738489874</v>
      </c>
      <c r="W9" s="35">
        <f t="shared" si="21"/>
        <v>25.925925925925924</v>
      </c>
      <c r="X9" s="35">
        <f t="shared" si="22"/>
        <v>92.490280335584202</v>
      </c>
      <c r="Y9" s="35">
        <f t="shared" si="23"/>
        <v>84.195531563952613</v>
      </c>
      <c r="Z9" s="35">
        <f t="shared" si="24"/>
        <v>28.537663751388671</v>
      </c>
      <c r="AA9" s="35">
        <f t="shared" si="25"/>
        <v>-2.6117378254627397</v>
      </c>
      <c r="AB9" s="35">
        <f t="shared" si="26"/>
        <v>-2.6117378254627397</v>
      </c>
      <c r="AC9" s="35">
        <f t="shared" si="27"/>
        <v>-2.6117378254627468</v>
      </c>
      <c r="AF9">
        <v>1.93</v>
      </c>
      <c r="AG9">
        <v>1.98</v>
      </c>
      <c r="AJ9" t="s">
        <v>448</v>
      </c>
    </row>
    <row r="10" spans="1:36" ht="15" x14ac:dyDescent="0.25">
      <c r="A10">
        <v>9.8800000000000008</v>
      </c>
      <c r="B10">
        <v>5.43</v>
      </c>
      <c r="C10">
        <v>1.35</v>
      </c>
      <c r="D10" s="20">
        <f t="shared" si="3"/>
        <v>2.6117378254627344E-2</v>
      </c>
      <c r="E10" s="17">
        <f>IF(OR($A10="",$B10="",$C10=""),"",A10*'MPTO_working_3-way'!$I9)</f>
        <v>10.138039697155719</v>
      </c>
      <c r="F10" s="21">
        <f>IF(OR($A10="",$B10="",$C10=""),"",B10*'MPTO_working_3-way'!$I9)</f>
        <v>5.5718173639226265</v>
      </c>
      <c r="G10" s="22">
        <f>IF(OR($A10="",$B10="",$C10=""),"",C10*'MPTO_working_3-way'!$I9)</f>
        <v>1.385258460643747</v>
      </c>
      <c r="H10" s="17">
        <f>IF(OR($A10="",$B10="",$C10=""),"",'MPTO_working_3-way'!E9)</f>
        <v>10.809784506819419</v>
      </c>
      <c r="I10" s="21">
        <f>IF(OR($A10="",$B10="",$C10=""),"",'MPTO_working_3-way'!F9)</f>
        <v>5.699425849971826</v>
      </c>
      <c r="J10" s="22">
        <f>IF(OR($A10="",$B10="",$C10=""),"",'MPTO_working_3-way'!G9)</f>
        <v>1.3660549988041772</v>
      </c>
      <c r="K10" s="17">
        <f>IF(OR($A10="",$B10="",$C10=""),"",'OddsRatio_working_3-way'!H9)</f>
        <v>10.434735273719344</v>
      </c>
      <c r="L10" s="21">
        <f>IF(OR($A10="",$B10="",$C10=""),"",'OddsRatio_working_3-way'!I9)</f>
        <v>5.7067429349748524</v>
      </c>
      <c r="M10" s="22">
        <f>IF(OR($A10="",$B10="",$C10=""),"",'OddsRatio_working_3-way'!J9)</f>
        <v>1.3718645659686679</v>
      </c>
      <c r="N10" s="23">
        <f t="shared" si="16"/>
        <v>9.8638398533846274</v>
      </c>
      <c r="O10" s="24">
        <f t="shared" si="17"/>
        <v>17.947465515918992</v>
      </c>
      <c r="P10" s="24">
        <f t="shared" si="18"/>
        <v>72.188694630696375</v>
      </c>
      <c r="Q10" t="s">
        <v>368</v>
      </c>
      <c r="R10" t="s">
        <v>265</v>
      </c>
      <c r="S10" t="s">
        <v>488</v>
      </c>
      <c r="T10" s="35">
        <v>100</v>
      </c>
      <c r="U10" s="35">
        <f t="shared" si="19"/>
        <v>70.501474926253692</v>
      </c>
      <c r="V10" s="35">
        <f t="shared" si="20"/>
        <v>71.181556195965413</v>
      </c>
      <c r="W10" s="35">
        <f t="shared" si="21"/>
        <v>55.55555555555555</v>
      </c>
      <c r="X10" s="35">
        <f t="shared" si="22"/>
        <v>73.262888248479015</v>
      </c>
      <c r="Y10" s="35">
        <f t="shared" si="23"/>
        <v>73.94296951819075</v>
      </c>
      <c r="Z10" s="35">
        <f t="shared" si="24"/>
        <v>58.316968877780894</v>
      </c>
      <c r="AA10" s="35">
        <f t="shared" si="25"/>
        <v>-2.761413322225323</v>
      </c>
      <c r="AB10" s="35">
        <f t="shared" si="26"/>
        <v>-2.7614133222253372</v>
      </c>
      <c r="AC10" s="35">
        <f t="shared" si="27"/>
        <v>-2.7614133222253443</v>
      </c>
      <c r="AF10">
        <v>1.65</v>
      </c>
      <c r="AG10">
        <v>2.36</v>
      </c>
      <c r="AJ10" t="s">
        <v>448</v>
      </c>
    </row>
    <row r="11" spans="1:36" ht="15" x14ac:dyDescent="0.25">
      <c r="A11">
        <v>3.39</v>
      </c>
      <c r="B11">
        <v>3.47</v>
      </c>
      <c r="C11">
        <v>2.25</v>
      </c>
      <c r="D11" s="20">
        <f t="shared" si="3"/>
        <v>2.7614133222253479E-2</v>
      </c>
      <c r="E11" s="17">
        <f>IF(OR($A11="",$B11="",$C11=""),"",A11*'MPTO_working_3-way'!$I10)</f>
        <v>3.4836119116234396</v>
      </c>
      <c r="F11" s="21">
        <f>IF(OR($A11="",$B11="",$C11=""),"",B11*'MPTO_working_3-way'!$I10)</f>
        <v>3.56582104228122</v>
      </c>
      <c r="G11" s="22">
        <f>IF(OR($A11="",$B11="",$C11=""),"",C11*'MPTO_working_3-way'!$I10)</f>
        <v>2.3121317997500705</v>
      </c>
      <c r="H11" s="17">
        <f>IF(OR($A11="",$B11="",$C11=""),"",'MPTO_working_3-way'!E10)</f>
        <v>3.4991885772834692</v>
      </c>
      <c r="I11" s="21">
        <f>IF(OR($A11="",$B11="",$C11=""),"",'MPTO_working_3-way'!F10)</f>
        <v>3.5844898511960186</v>
      </c>
      <c r="J11" s="22">
        <f>IF(OR($A11="",$B11="",$C11=""),"",'MPTO_working_3-way'!G10)</f>
        <v>2.2975843502529369</v>
      </c>
      <c r="K11" s="17">
        <f>IF(OR($A11="",$B11="",$C11=""),"",'OddsRatio_working_3-way'!H10)</f>
        <v>3.4927938272613703</v>
      </c>
      <c r="L11" s="21">
        <f>IF(OR($A11="",$B11="",$C11=""),"",'OddsRatio_working_3-way'!I10)</f>
        <v>3.5762346248266041</v>
      </c>
      <c r="M11" s="22">
        <f>IF(OR($A11="",$B11="",$C11=""),"",'OddsRatio_working_3-way'!J10)</f>
        <v>2.3037624619567838</v>
      </c>
      <c r="N11" s="23">
        <f t="shared" si="16"/>
        <v>28.705838232536586</v>
      </c>
      <c r="O11" s="24">
        <f t="shared" si="17"/>
        <v>28.044032163774936</v>
      </c>
      <c r="P11" s="24">
        <f t="shared" si="18"/>
        <v>43.250129603688457</v>
      </c>
      <c r="Q11" t="s">
        <v>387</v>
      </c>
      <c r="R11" t="s">
        <v>390</v>
      </c>
      <c r="S11" t="s">
        <v>488</v>
      </c>
      <c r="T11" s="35">
        <v>100</v>
      </c>
      <c r="U11" s="35">
        <f t="shared" si="19"/>
        <v>71.098265895953759</v>
      </c>
      <c r="V11" s="35">
        <f t="shared" si="20"/>
        <v>66.329966329966325</v>
      </c>
      <c r="W11" s="35">
        <f t="shared" si="21"/>
        <v>59.839357429718881</v>
      </c>
      <c r="X11" s="35">
        <f t="shared" si="22"/>
        <v>73.830676240314787</v>
      </c>
      <c r="Y11" s="35">
        <f t="shared" si="23"/>
        <v>69.062376674327368</v>
      </c>
      <c r="Z11" s="35">
        <f t="shared" si="24"/>
        <v>62.571767774079909</v>
      </c>
      <c r="AA11" s="35">
        <f t="shared" si="25"/>
        <v>-2.7324103443610284</v>
      </c>
      <c r="AB11" s="35">
        <f t="shared" si="26"/>
        <v>-2.7324103443610426</v>
      </c>
      <c r="AC11" s="35">
        <f t="shared" si="27"/>
        <v>-2.7324103443610284</v>
      </c>
      <c r="AF11">
        <v>1.97</v>
      </c>
      <c r="AG11">
        <v>1.92</v>
      </c>
      <c r="AJ11" t="s">
        <v>441</v>
      </c>
    </row>
    <row r="12" spans="1:36" ht="15" x14ac:dyDescent="0.25">
      <c r="A12">
        <v>3.46</v>
      </c>
      <c r="B12">
        <v>2.97</v>
      </c>
      <c r="C12">
        <v>2.4900000000000002</v>
      </c>
      <c r="D12" s="20">
        <f t="shared" si="3"/>
        <v>2.7324103443610248E-2</v>
      </c>
      <c r="E12" s="17">
        <f>IF(OR($A12="",$B12="",$C12=""),"",A12*'MPTO_working_3-way'!$I11)</f>
        <v>3.5545413979148912</v>
      </c>
      <c r="F12" s="21">
        <f>IF(OR($A12="",$B12="",$C12=""),"",B12*'MPTO_working_3-way'!$I11)</f>
        <v>3.0511525872275227</v>
      </c>
      <c r="G12" s="22">
        <f>IF(OR($A12="",$B12="",$C12=""),"",C12*'MPTO_working_3-way'!$I11)</f>
        <v>2.5580370175745899</v>
      </c>
      <c r="H12" s="17">
        <f>IF(OR($A12="",$B12="",$C12=""),"",'MPTO_working_3-way'!E11)</f>
        <v>3.5725857503358571</v>
      </c>
      <c r="I12" s="21">
        <f>IF(OR($A12="",$B12="",$C12=""),"",'MPTO_working_3-way'!F11)</f>
        <v>3.0525747803777126</v>
      </c>
      <c r="J12" s="22">
        <f>IF(OR($A12="",$B12="",$C12=""),"",'MPTO_working_3-way'!G11)</f>
        <v>2.5477811434783484</v>
      </c>
      <c r="K12" s="17">
        <f>IF(OR($A12="",$B12="",$C12=""),"",'OddsRatio_working_3-way'!H11)</f>
        <v>3.56321219791772</v>
      </c>
      <c r="L12" s="21">
        <f>IF(OR($A12="",$B12="",$C12=""),"",'OddsRatio_working_3-way'!I11)</f>
        <v>3.0526536706902072</v>
      </c>
      <c r="M12" s="22">
        <f>IF(OR($A12="",$B12="",$C12=""),"",'OddsRatio_working_3-way'!J11)</f>
        <v>2.5525147052428467</v>
      </c>
      <c r="N12" s="23">
        <f t="shared" si="16"/>
        <v>28.133024434223898</v>
      </c>
      <c r="O12" s="24">
        <f t="shared" si="17"/>
        <v>32.774499845930869</v>
      </c>
      <c r="P12" s="24">
        <f t="shared" si="18"/>
        <v>39.09247571984524</v>
      </c>
      <c r="Q12" t="s">
        <v>393</v>
      </c>
      <c r="R12" t="s">
        <v>288</v>
      </c>
      <c r="S12" t="s">
        <v>488</v>
      </c>
      <c r="T12" s="35">
        <v>100</v>
      </c>
      <c r="U12" s="35">
        <f t="shared" si="19"/>
        <v>62.546816479400754</v>
      </c>
      <c r="V12" s="35">
        <f t="shared" si="20"/>
        <v>67.637540453074436</v>
      </c>
      <c r="W12" s="35">
        <f t="shared" si="21"/>
        <v>65.397923875432525</v>
      </c>
      <c r="X12" s="35">
        <f t="shared" si="22"/>
        <v>66.964535671493039</v>
      </c>
      <c r="Y12" s="35">
        <f t="shared" si="23"/>
        <v>72.055259645166728</v>
      </c>
      <c r="Z12" s="35">
        <f t="shared" si="24"/>
        <v>69.815643067524817</v>
      </c>
      <c r="AA12" s="35">
        <f t="shared" si="25"/>
        <v>-4.4177191920922851</v>
      </c>
      <c r="AB12" s="35">
        <f t="shared" si="26"/>
        <v>-4.4177191920922922</v>
      </c>
      <c r="AC12" s="35">
        <f t="shared" si="27"/>
        <v>-4.4177191920922922</v>
      </c>
      <c r="AF12">
        <v>2.63</v>
      </c>
      <c r="AG12">
        <v>1.53</v>
      </c>
      <c r="AJ12" t="s">
        <v>442</v>
      </c>
    </row>
    <row r="13" spans="1:36" ht="15" x14ac:dyDescent="0.25">
      <c r="A13">
        <v>2.67</v>
      </c>
      <c r="B13">
        <v>3.09</v>
      </c>
      <c r="C13">
        <v>2.89</v>
      </c>
      <c r="D13" s="20">
        <f t="shared" si="3"/>
        <v>4.4177191920923065E-2</v>
      </c>
      <c r="E13" s="17">
        <f>IF(OR($A13="",$B13="",$C13=""),"",A13*'MPTO_working_3-way'!$I12)</f>
        <v>2.7879531024288644</v>
      </c>
      <c r="F13" s="21">
        <f>IF(OR($A13="",$B13="",$C13=""),"",B13*'MPTO_working_3-way'!$I12)</f>
        <v>3.2265075230356519</v>
      </c>
      <c r="G13" s="22">
        <f>IF(OR($A13="",$B13="",$C13=""),"",C13*'MPTO_working_3-way'!$I12)</f>
        <v>3.0176720846514677</v>
      </c>
      <c r="H13" s="17">
        <f>IF(OR($A13="",$B13="",$C13=""),"",'MPTO_working_3-way'!E12)</f>
        <v>2.7792746907590162</v>
      </c>
      <c r="I13" s="21">
        <f>IF(OR($A13="",$B13="",$C13=""),"",'MPTO_working_3-way'!F12)</f>
        <v>3.2373055192473679</v>
      </c>
      <c r="J13" s="22">
        <f>IF(OR($A13="",$B13="",$C13=""),"",'MPTO_working_3-way'!G12)</f>
        <v>3.0184575910261171</v>
      </c>
      <c r="K13" s="17">
        <f>IF(OR($A13="",$B13="",$C13=""),"",'OddsRatio_working_3-way'!H12)</f>
        <v>2.783385285773365</v>
      </c>
      <c r="L13" s="21">
        <f>IF(OR($A13="",$B13="",$C13=""),"",'OddsRatio_working_3-way'!I12)</f>
        <v>3.2319013456684629</v>
      </c>
      <c r="M13" s="22">
        <f>IF(OR($A13="",$B13="",$C13=""),"",'OddsRatio_working_3-way'!J12)</f>
        <v>3.0183222695279408</v>
      </c>
      <c r="N13" s="23">
        <f t="shared" si="16"/>
        <v>35.868609092771329</v>
      </c>
      <c r="O13" s="24">
        <f t="shared" si="17"/>
        <v>30.993264167540275</v>
      </c>
      <c r="P13" s="24">
        <f t="shared" si="18"/>
        <v>33.138126739688389</v>
      </c>
      <c r="Q13" t="s">
        <v>468</v>
      </c>
      <c r="R13" t="s">
        <v>469</v>
      </c>
      <c r="S13" t="s">
        <v>488</v>
      </c>
      <c r="T13" s="35">
        <v>100</v>
      </c>
      <c r="U13" s="35">
        <f t="shared" si="19"/>
        <v>51.456310679611654</v>
      </c>
      <c r="V13" s="35">
        <f t="shared" si="20"/>
        <v>70.238095238095241</v>
      </c>
      <c r="W13" s="35">
        <f t="shared" si="21"/>
        <v>71.83098591549296</v>
      </c>
      <c r="X13" s="35">
        <f t="shared" si="22"/>
        <v>57.930918846411807</v>
      </c>
      <c r="Y13" s="35">
        <f t="shared" si="23"/>
        <v>76.712703404895393</v>
      </c>
      <c r="Z13" s="35">
        <f t="shared" si="24"/>
        <v>78.305594082293112</v>
      </c>
      <c r="AA13" s="35">
        <f t="shared" si="25"/>
        <v>-6.4746081668001523</v>
      </c>
      <c r="AB13" s="35">
        <f t="shared" si="26"/>
        <v>-6.4746081668001523</v>
      </c>
      <c r="AC13" s="35">
        <f t="shared" si="27"/>
        <v>-6.4746081668001523</v>
      </c>
      <c r="AF13">
        <v>2.33</v>
      </c>
      <c r="AG13">
        <v>1.62</v>
      </c>
      <c r="AJ13" t="s">
        <v>74</v>
      </c>
    </row>
    <row r="14" spans="1:36" ht="15" x14ac:dyDescent="0.25">
      <c r="A14">
        <v>2.06</v>
      </c>
      <c r="B14">
        <v>3.36</v>
      </c>
      <c r="C14">
        <v>3.55</v>
      </c>
      <c r="D14" s="20">
        <f t="shared" si="3"/>
        <v>6.4746081668001665E-2</v>
      </c>
      <c r="E14" s="17">
        <f>IF(OR($A14="",$B14="",$C14=""),"",A14*'MPTO_working_3-way'!$I13)</f>
        <v>2.1933769282360833</v>
      </c>
      <c r="F14" s="21">
        <f>IF(OR($A14="",$B14="",$C14=""),"",B14*'MPTO_working_3-way'!$I13)</f>
        <v>3.5775468344044854</v>
      </c>
      <c r="G14" s="22">
        <f>IF(OR($A14="",$B14="",$C14=""),"",C14*'MPTO_working_3-way'!$I13)</f>
        <v>3.7798485899214058</v>
      </c>
      <c r="H14" s="17">
        <f>IF(OR($A14="",$B14="",$C14=""),"",'MPTO_working_3-way'!E13)</f>
        <v>2.1558467385798528</v>
      </c>
      <c r="I14" s="21">
        <f>IF(OR($A14="",$B14="",$C14=""),"",'MPTO_working_3-way'!F13)</f>
        <v>3.6227024859347914</v>
      </c>
      <c r="J14" s="22">
        <f>IF(OR($A14="",$B14="",$C14=""),"",'MPTO_working_3-way'!G13)</f>
        <v>3.8445551969658727</v>
      </c>
      <c r="K14" s="17">
        <f>IF(OR($A14="",$B14="",$C14=""),"",'OddsRatio_working_3-way'!H13)</f>
        <v>2.1706894907465588</v>
      </c>
      <c r="L14" s="21">
        <f>IF(OR($A14="",$B14="",$C14=""),"",'OddsRatio_working_3-way'!I13)</f>
        <v>3.6064407529829046</v>
      </c>
      <c r="M14" s="22">
        <f>IF(OR($A14="",$B14="",$C14=""),"",'OddsRatio_working_3-way'!J13)</f>
        <v>3.8162813220789862</v>
      </c>
      <c r="N14" s="23">
        <f t="shared" si="16"/>
        <v>45.591798980223672</v>
      </c>
      <c r="O14" s="24">
        <f t="shared" si="17"/>
        <v>27.952114850970467</v>
      </c>
      <c r="P14" s="24">
        <f t="shared" si="18"/>
        <v>26.456086168805847</v>
      </c>
      <c r="Q14" t="s">
        <v>198</v>
      </c>
      <c r="R14" t="s">
        <v>302</v>
      </c>
      <c r="S14" t="s">
        <v>488</v>
      </c>
      <c r="T14" s="35">
        <v>100</v>
      </c>
      <c r="U14" s="35">
        <f t="shared" si="19"/>
        <v>52.606635071090047</v>
      </c>
      <c r="V14" s="35">
        <f t="shared" si="20"/>
        <v>69.512195121951223</v>
      </c>
      <c r="W14" s="35">
        <f t="shared" si="21"/>
        <v>75.609756097560975</v>
      </c>
      <c r="X14" s="35">
        <f t="shared" si="22"/>
        <v>54.878048780487809</v>
      </c>
      <c r="Y14" s="35">
        <f t="shared" si="23"/>
        <v>71.783608831348971</v>
      </c>
      <c r="Z14" s="35">
        <f t="shared" si="24"/>
        <v>77.881169806958738</v>
      </c>
      <c r="AA14" s="35">
        <f t="shared" si="25"/>
        <v>-2.2714137093977627</v>
      </c>
      <c r="AB14" s="35">
        <f t="shared" si="26"/>
        <v>-2.2714137093977484</v>
      </c>
      <c r="AC14" s="35">
        <f t="shared" si="27"/>
        <v>-2.2714137093977627</v>
      </c>
      <c r="AF14">
        <v>1.95</v>
      </c>
      <c r="AG14">
        <v>1.87</v>
      </c>
      <c r="AJ14" t="s">
        <v>443</v>
      </c>
    </row>
    <row r="15" spans="1:36" ht="15" x14ac:dyDescent="0.25">
      <c r="A15">
        <v>2.11</v>
      </c>
      <c r="B15">
        <v>3.28</v>
      </c>
      <c r="C15">
        <v>4.0999999999999996</v>
      </c>
      <c r="D15" s="20">
        <f t="shared" si="3"/>
        <v>2.2714137093977627E-2</v>
      </c>
      <c r="E15" s="17">
        <f>IF(OR($A15="",$B15="",$C15=""),"",A15*'MPTO_working_3-way'!$I14)</f>
        <v>2.1579268292682925</v>
      </c>
      <c r="F15" s="21">
        <f>IF(OR($A15="",$B15="",$C15=""),"",B15*'MPTO_working_3-way'!$I14)</f>
        <v>3.3545023696682463</v>
      </c>
      <c r="G15" s="22">
        <f>IF(OR($A15="",$B15="",$C15=""),"",C15*'MPTO_working_3-way'!$I14)</f>
        <v>4.1931279620853079</v>
      </c>
      <c r="H15" s="17">
        <f>IF(OR($A15="",$B15="",$C15=""),"",'MPTO_working_3-way'!E14)</f>
        <v>2.144255793778659</v>
      </c>
      <c r="I15" s="21">
        <f>IF(OR($A15="",$B15="",$C15=""),"",'MPTO_working_3-way'!F14)</f>
        <v>3.3635303265940903</v>
      </c>
      <c r="J15" s="22">
        <f>IF(OR($A15="",$B15="",$C15=""),"",'MPTO_working_3-way'!G14)</f>
        <v>4.2313524089019321</v>
      </c>
      <c r="K15" s="17">
        <f>IF(OR($A15="",$B15="",$C15=""),"",'OddsRatio_working_3-way'!H14)</f>
        <v>2.1499587520203165</v>
      </c>
      <c r="L15" s="21">
        <f>IF(OR($A15="",$B15="",$C15=""),"",'OddsRatio_working_3-way'!I14)</f>
        <v>3.3620774365822723</v>
      </c>
      <c r="M15" s="22">
        <f>IF(OR($A15="",$B15="",$C15=""),"",'OddsRatio_working_3-way'!J14)</f>
        <v>4.2115965146513341</v>
      </c>
      <c r="N15" s="23">
        <f t="shared" si="16"/>
        <v>46.340774230008478</v>
      </c>
      <c r="O15" s="24">
        <f t="shared" si="17"/>
        <v>29.810680983328623</v>
      </c>
      <c r="P15" s="24">
        <f t="shared" si="18"/>
        <v>23.848544786662902</v>
      </c>
      <c r="Q15" t="s">
        <v>399</v>
      </c>
      <c r="R15" t="s">
        <v>201</v>
      </c>
      <c r="S15" t="s">
        <v>488</v>
      </c>
      <c r="T15" s="35">
        <v>100</v>
      </c>
      <c r="U15" s="35">
        <f t="shared" si="19"/>
        <v>39.024390243902438</v>
      </c>
      <c r="V15" s="35">
        <f t="shared" si="20"/>
        <v>74.811083123425689</v>
      </c>
      <c r="W15" s="35">
        <f t="shared" si="21"/>
        <v>83.108108108108112</v>
      </c>
      <c r="X15" s="35">
        <f t="shared" si="22"/>
        <v>42.080808768466198</v>
      </c>
      <c r="Y15" s="35">
        <f t="shared" si="23"/>
        <v>77.867501647989457</v>
      </c>
      <c r="Z15" s="35">
        <f t="shared" si="24"/>
        <v>86.164526632671866</v>
      </c>
      <c r="AA15" s="35">
        <f t="shared" si="25"/>
        <v>-3.0564185245637603</v>
      </c>
      <c r="AB15" s="35">
        <f t="shared" si="26"/>
        <v>-3.0564185245637674</v>
      </c>
      <c r="AC15" s="35">
        <f t="shared" si="27"/>
        <v>-3.0564185245637532</v>
      </c>
      <c r="AF15">
        <v>2.25</v>
      </c>
      <c r="AG15">
        <v>1.71</v>
      </c>
      <c r="AJ15" t="s">
        <v>444</v>
      </c>
    </row>
    <row r="16" spans="1:36" ht="15" x14ac:dyDescent="0.25">
      <c r="A16">
        <v>1.64</v>
      </c>
      <c r="B16">
        <v>3.97</v>
      </c>
      <c r="C16">
        <v>5.92</v>
      </c>
      <c r="D16" s="20">
        <f t="shared" si="3"/>
        <v>3.0564185245637532E-2</v>
      </c>
      <c r="E16" s="17">
        <f>IF(OR($A16="",$B16="",$C16=""),"",A16*'MPTO_working_3-way'!$I15)</f>
        <v>1.6901252638028454</v>
      </c>
      <c r="F16" s="21">
        <f>IF(OR($A16="",$B16="",$C16=""),"",B16*'MPTO_working_3-way'!$I15)</f>
        <v>4.0913398154251812</v>
      </c>
      <c r="G16" s="22">
        <f>IF(OR($A16="",$B16="",$C16=""),"",C16*'MPTO_working_3-way'!$I15)</f>
        <v>6.1009399766541739</v>
      </c>
      <c r="H16" s="17">
        <f>IF(OR($A16="",$B16="",$C16=""),"",'MPTO_working_3-way'!E15)</f>
        <v>1.6678674316668247</v>
      </c>
      <c r="I16" s="21">
        <f>IF(OR($A16="",$B16="",$C16=""),"",'MPTO_working_3-way'!F15)</f>
        <v>4.1373414145300096</v>
      </c>
      <c r="J16" s="22">
        <f>IF(OR($A16="",$B16="",$C16=""),"",'MPTO_working_3-way'!G15)</f>
        <v>6.2999722790298698</v>
      </c>
      <c r="K16" s="17">
        <f>IF(OR($A16="",$B16="",$C16=""),"",'OddsRatio_working_3-way'!H15)</f>
        <v>1.6756991517054527</v>
      </c>
      <c r="L16" s="21">
        <f>IF(OR($A16="",$B16="",$C16=""),"",'OddsRatio_working_3-way'!I15)</f>
        <v>4.1356663758831127</v>
      </c>
      <c r="M16" s="22">
        <f>IF(OR($A16="",$B16="",$C16=""),"",'OddsRatio_working_3-way'!J15)</f>
        <v>6.1944372287356639</v>
      </c>
      <c r="N16" s="23">
        <f t="shared" si="16"/>
        <v>59.167212124263635</v>
      </c>
      <c r="O16" s="24">
        <f t="shared" si="17"/>
        <v>24.441871003474144</v>
      </c>
      <c r="P16" s="24">
        <f t="shared" si="18"/>
        <v>16.390916872262224</v>
      </c>
      <c r="Q16" t="s">
        <v>321</v>
      </c>
      <c r="R16" t="s">
        <v>406</v>
      </c>
      <c r="S16" t="s">
        <v>488</v>
      </c>
      <c r="T16" s="35">
        <v>100</v>
      </c>
      <c r="U16" s="35">
        <f t="shared" si="19"/>
        <v>48.453608247422686</v>
      </c>
      <c r="V16" s="35">
        <f t="shared" si="20"/>
        <v>72.451790633608823</v>
      </c>
      <c r="W16" s="35">
        <f t="shared" si="21"/>
        <v>76.133651551312653</v>
      </c>
      <c r="X16" s="35">
        <f t="shared" si="22"/>
        <v>51.414557815078531</v>
      </c>
      <c r="Y16" s="35">
        <f t="shared" si="23"/>
        <v>75.412740201264668</v>
      </c>
      <c r="Z16" s="35">
        <f t="shared" si="24"/>
        <v>79.094601118968512</v>
      </c>
      <c r="AA16" s="35">
        <f t="shared" si="25"/>
        <v>-2.9609495676558453</v>
      </c>
      <c r="AB16" s="35">
        <f t="shared" si="26"/>
        <v>-2.9609495676558453</v>
      </c>
      <c r="AC16" s="35">
        <f t="shared" si="27"/>
        <v>-2.9609495676558595</v>
      </c>
      <c r="AF16">
        <v>2.02</v>
      </c>
      <c r="AG16">
        <v>1.87</v>
      </c>
      <c r="AJ16" t="s">
        <v>445</v>
      </c>
    </row>
    <row r="17" spans="1:36" ht="15" x14ac:dyDescent="0.25">
      <c r="A17">
        <v>1.94</v>
      </c>
      <c r="B17">
        <v>3.63</v>
      </c>
      <c r="C17">
        <v>4.1900000000000004</v>
      </c>
      <c r="D17" s="20">
        <f t="shared" si="3"/>
        <v>2.9609495676558684E-2</v>
      </c>
      <c r="E17" s="17">
        <f>IF(OR($A17="",$B17="",$C17=""),"",A17*'MPTO_working_3-way'!$I16)</f>
        <v>1.9974424216125237</v>
      </c>
      <c r="F17" s="21">
        <f>IF(OR($A17="",$B17="",$C17=""),"",B17*'MPTO_working_3-way'!$I16)</f>
        <v>3.7374824693059079</v>
      </c>
      <c r="G17" s="22">
        <f>IF(OR($A17="",$B17="",$C17=""),"",C17*'MPTO_working_3-way'!$I16)</f>
        <v>4.3140637868847813</v>
      </c>
      <c r="H17" s="17">
        <f>IF(OR($A17="",$B17="",$C17=""),"",'MPTO_working_3-way'!E16)</f>
        <v>1.9778712378465557</v>
      </c>
      <c r="I17" s="21">
        <f>IF(OR($A17="",$B17="",$C17=""),"",'MPTO_working_3-way'!F16)</f>
        <v>3.7648864300527931</v>
      </c>
      <c r="J17" s="22">
        <f>IF(OR($A17="",$B17="",$C17=""),"",'MPTO_working_3-way'!G16)</f>
        <v>4.3707506246754182</v>
      </c>
      <c r="K17" s="17">
        <f>IF(OR($A17="",$B17="",$C17=""),"",'OddsRatio_working_3-way'!H16)</f>
        <v>1.9854694252777645</v>
      </c>
      <c r="L17" s="21">
        <f>IF(OR($A17="",$B17="",$C17=""),"",'OddsRatio_working_3-way'!I16)</f>
        <v>3.7572176473197048</v>
      </c>
      <c r="M17" s="22">
        <f>IF(OR($A17="",$B17="",$C17=""),"",'OddsRatio_working_3-way'!J16)</f>
        <v>4.3443058155702881</v>
      </c>
      <c r="N17" s="23">
        <f t="shared" si="16"/>
        <v>50.06402132947121</v>
      </c>
      <c r="O17" s="24">
        <f t="shared" si="17"/>
        <v>26.755978341370284</v>
      </c>
      <c r="P17" s="24">
        <f t="shared" si="18"/>
        <v>23.180000329158503</v>
      </c>
      <c r="Q17" t="s">
        <v>435</v>
      </c>
      <c r="R17" t="s">
        <v>417</v>
      </c>
      <c r="S17" t="s">
        <v>488</v>
      </c>
      <c r="T17" s="35">
        <v>100</v>
      </c>
      <c r="U17" s="35">
        <f t="shared" si="19"/>
        <v>35.483870967741936</v>
      </c>
      <c r="V17" s="35">
        <f t="shared" si="20"/>
        <v>75.786924939467312</v>
      </c>
      <c r="W17" s="35">
        <f t="shared" si="21"/>
        <v>85.611510791366896</v>
      </c>
      <c r="X17" s="35">
        <f t="shared" si="22"/>
        <v>38.601564269165777</v>
      </c>
      <c r="Y17" s="35">
        <f t="shared" si="23"/>
        <v>78.904618240891153</v>
      </c>
      <c r="Z17" s="35">
        <f t="shared" si="24"/>
        <v>88.729204092790752</v>
      </c>
      <c r="AA17" s="35">
        <f t="shared" si="25"/>
        <v>-3.1176933014238415</v>
      </c>
      <c r="AB17" s="35">
        <f t="shared" si="26"/>
        <v>-3.1176933014238415</v>
      </c>
      <c r="AC17" s="35">
        <f t="shared" si="27"/>
        <v>-3.1176933014238557</v>
      </c>
      <c r="AF17">
        <v>1.82</v>
      </c>
      <c r="AG17">
        <v>2.0699999999999998</v>
      </c>
      <c r="AJ17" t="s">
        <v>446</v>
      </c>
    </row>
    <row r="18" spans="1:36" ht="15" x14ac:dyDescent="0.25">
      <c r="A18">
        <v>1.55</v>
      </c>
      <c r="B18">
        <v>4.13</v>
      </c>
      <c r="C18">
        <v>6.95</v>
      </c>
      <c r="D18" s="20">
        <f t="shared" si="3"/>
        <v>3.1176933014238406E-2</v>
      </c>
      <c r="E18" s="17">
        <f>IF(OR($A18="",$B18="",$C18=""),"",A18*'MPTO_working_3-way'!$I17)</f>
        <v>1.5983242461720695</v>
      </c>
      <c r="F18" s="21">
        <f>IF(OR($A18="",$B18="",$C18=""),"",B18*'MPTO_working_3-way'!$I17)</f>
        <v>4.2587607333488045</v>
      </c>
      <c r="G18" s="22">
        <f>IF(OR($A18="",$B18="",$C18=""),"",C18*'MPTO_working_3-way'!$I17)</f>
        <v>7.1666796844489573</v>
      </c>
      <c r="H18" s="17">
        <f>IF(OR($A18="",$B18="",$C18=""),"",'MPTO_working_3-way'!E17)</f>
        <v>1.5753762905595472</v>
      </c>
      <c r="I18" s="21">
        <f>IF(OR($A18="",$B18="",$C18=""),"",'MPTO_working_3-way'!F17)</f>
        <v>4.3152098621341279</v>
      </c>
      <c r="J18" s="22">
        <f>IF(OR($A18="",$B18="",$C18=""),"",'MPTO_working_3-way'!G17)</f>
        <v>7.4910530000827844</v>
      </c>
      <c r="K18" s="17">
        <f>IF(OR($A18="",$B18="",$C18=""),"",'OddsRatio_working_3-way'!H17)</f>
        <v>1.5831835511413888</v>
      </c>
      <c r="L18" s="21">
        <f>IF(OR($A18="",$B18="",$C18=""),"",'OddsRatio_working_3-way'!I17)</f>
        <v>4.3188445728591764</v>
      </c>
      <c r="M18" s="22">
        <f>IF(OR($A18="",$B18="",$C18=""),"",'OddsRatio_working_3-way'!J17)</f>
        <v>7.3089856896204797</v>
      </c>
      <c r="N18" s="23">
        <f t="shared" si="16"/>
        <v>62.565527764154552</v>
      </c>
      <c r="O18" s="24">
        <f t="shared" si="17"/>
        <v>23.481009209307395</v>
      </c>
      <c r="P18" s="24">
        <f t="shared" si="18"/>
        <v>13.953463026538063</v>
      </c>
      <c r="Q18" t="s">
        <v>421</v>
      </c>
      <c r="R18" t="s">
        <v>327</v>
      </c>
      <c r="S18" t="s">
        <v>488</v>
      </c>
      <c r="T18" s="35">
        <v>100</v>
      </c>
      <c r="U18" s="35">
        <f t="shared" si="19"/>
        <v>24.242424242424242</v>
      </c>
      <c r="V18" s="35">
        <f t="shared" si="20"/>
        <v>80.952380952380949</v>
      </c>
      <c r="W18" s="35">
        <f t="shared" si="21"/>
        <v>89.429175475687103</v>
      </c>
      <c r="X18" s="35">
        <f t="shared" si="22"/>
        <v>29.618443571931941</v>
      </c>
      <c r="Y18" s="35">
        <f t="shared" si="23"/>
        <v>86.328400281888648</v>
      </c>
      <c r="Z18" s="35">
        <f t="shared" si="24"/>
        <v>94.805194805194802</v>
      </c>
      <c r="AA18" s="35">
        <f t="shared" si="25"/>
        <v>-5.3760193295076988</v>
      </c>
      <c r="AB18" s="35">
        <f t="shared" si="26"/>
        <v>-5.3760193295076988</v>
      </c>
      <c r="AC18" s="35">
        <f t="shared" si="27"/>
        <v>-5.3760193295076988</v>
      </c>
      <c r="AF18">
        <v>1.81</v>
      </c>
      <c r="AG18">
        <v>2.08</v>
      </c>
      <c r="AJ18" t="s">
        <v>446</v>
      </c>
    </row>
    <row r="19" spans="1:36" ht="15" x14ac:dyDescent="0.25">
      <c r="A19">
        <v>1.32</v>
      </c>
      <c r="B19">
        <v>5.25</v>
      </c>
      <c r="C19">
        <v>9.4600000000000009</v>
      </c>
      <c r="D19" s="20">
        <f t="shared" si="3"/>
        <v>5.3760193295077086E-2</v>
      </c>
      <c r="E19" s="17">
        <f>IF(OR($A19="",$B19="",$C19=""),"",A19*'MPTO_working_3-way'!$I18)</f>
        <v>1.3909634551495018</v>
      </c>
      <c r="F19" s="21">
        <f>IF(OR($A19="",$B19="",$C19=""),"",B19*'MPTO_working_3-way'!$I18)</f>
        <v>5.5322410147991548</v>
      </c>
      <c r="G19" s="22">
        <f>IF(OR($A19="",$B19="",$C19=""),"",C19*'MPTO_working_3-way'!$I18)</f>
        <v>9.9685714285714297</v>
      </c>
      <c r="H19" s="17">
        <f>IF(OR($A19="",$B19="",$C19=""),"",'MPTO_working_3-way'!E18)</f>
        <v>1.3519804001633322</v>
      </c>
      <c r="I19" s="21">
        <f>IF(OR($A19="",$B19="",$C19=""),"",'MPTO_working_3-way'!F18)</f>
        <v>5.7952158693115532</v>
      </c>
      <c r="J19" s="22">
        <f>IF(OR($A19="",$B19="",$C19=""),"",'MPTO_working_3-way'!G18)</f>
        <v>11.391055045871564</v>
      </c>
      <c r="K19" s="17">
        <f>IF(OR($A19="",$B19="",$C19=""),"",'OddsRatio_working_3-way'!H18)</f>
        <v>1.3628565412760287</v>
      </c>
      <c r="L19" s="21">
        <f>IF(OR($A19="",$B19="",$C19=""),"",'OddsRatio_working_3-way'!I18)</f>
        <v>5.8191884388222554</v>
      </c>
      <c r="M19" s="22">
        <f>IF(OR($A19="",$B19="",$C19=""),"",'OddsRatio_working_3-way'!J18)</f>
        <v>10.593019809985011</v>
      </c>
      <c r="N19" s="23">
        <f t="shared" si="16"/>
        <v>71.892614884876267</v>
      </c>
      <c r="O19" s="24">
        <f t="shared" si="17"/>
        <v>18.07585745676889</v>
      </c>
      <c r="P19" s="24">
        <f t="shared" si="18"/>
        <v>10.031527658354829</v>
      </c>
      <c r="Q19" t="s">
        <v>329</v>
      </c>
      <c r="R19" t="s">
        <v>206</v>
      </c>
      <c r="S19" t="s">
        <v>489</v>
      </c>
      <c r="T19" s="35">
        <v>100</v>
      </c>
      <c r="U19" s="35">
        <f t="shared" si="19"/>
        <v>57.983193277310924</v>
      </c>
      <c r="V19" s="35">
        <f t="shared" si="20"/>
        <v>72.375690607734811</v>
      </c>
      <c r="W19" s="35">
        <f t="shared" si="21"/>
        <v>65.156794425087099</v>
      </c>
      <c r="X19" s="35">
        <f t="shared" si="22"/>
        <v>62.467514967178083</v>
      </c>
      <c r="Y19" s="35">
        <f t="shared" si="23"/>
        <v>76.860012297601969</v>
      </c>
      <c r="Z19" s="35">
        <f t="shared" si="24"/>
        <v>69.641116114954272</v>
      </c>
      <c r="AA19" s="35">
        <f t="shared" si="25"/>
        <v>-4.4843216898671585</v>
      </c>
      <c r="AB19" s="35">
        <f t="shared" si="26"/>
        <v>-4.4843216898671585</v>
      </c>
      <c r="AC19" s="35">
        <f t="shared" si="27"/>
        <v>-4.4843216898671727</v>
      </c>
      <c r="AF19">
        <v>1.59</v>
      </c>
      <c r="AG19">
        <v>2.39</v>
      </c>
      <c r="AJ19" t="s">
        <v>112</v>
      </c>
    </row>
    <row r="20" spans="1:36" ht="15" x14ac:dyDescent="0.25">
      <c r="A20">
        <v>2.38</v>
      </c>
      <c r="B20">
        <v>3.62</v>
      </c>
      <c r="C20">
        <v>2.87</v>
      </c>
      <c r="D20" s="20">
        <f t="shared" si="3"/>
        <v>4.4843216898671656E-2</v>
      </c>
      <c r="E20" s="17">
        <f>IF(OR($A20="",$B20="",$C20=""),"",A20*'MPTO_working_3-way'!$I19)</f>
        <v>2.4867268562188385</v>
      </c>
      <c r="F20" s="21">
        <f>IF(OR($A20="",$B20="",$C20=""),"",B20*'MPTO_working_3-way'!$I19)</f>
        <v>3.7823324451731914</v>
      </c>
      <c r="G20" s="22">
        <f>IF(OR($A20="",$B20="",$C20=""),"",C20*'MPTO_working_3-way'!$I19)</f>
        <v>2.9987000324991877</v>
      </c>
      <c r="H20" s="17">
        <f>IF(OR($A20="",$B20="",$C20=""),"",'MPTO_working_3-way'!E19)</f>
        <v>2.4677932725939851</v>
      </c>
      <c r="I20" s="21">
        <f>IF(OR($A20="",$B20="",$C20=""),"",'MPTO_working_3-way'!F19)</f>
        <v>3.8270867852463493</v>
      </c>
      <c r="J20" s="22">
        <f>IF(OR($A20="",$B20="",$C20=""),"",'MPTO_working_3-way'!G19)</f>
        <v>2.9986417641672487</v>
      </c>
      <c r="K20" s="17">
        <f>IF(OR($A20="",$B20="",$C20=""),"",'OddsRatio_working_3-way'!H19)</f>
        <v>2.4764547303461106</v>
      </c>
      <c r="L20" s="21">
        <f>IF(OR($A20="",$B20="",$C20=""),"",'OddsRatio_working_3-way'!I19)</f>
        <v>3.8031241981933399</v>
      </c>
      <c r="M20" s="22">
        <f>IF(OR($A20="",$B20="",$C20=""),"",'OddsRatio_working_3-way'!J19)</f>
        <v>3.0007031490921938</v>
      </c>
      <c r="N20" s="23">
        <f t="shared" si="16"/>
        <v>40.213503847404361</v>
      </c>
      <c r="O20" s="24">
        <f t="shared" si="17"/>
        <v>26.438712474260324</v>
      </c>
      <c r="P20" s="24">
        <f t="shared" si="18"/>
        <v>33.347783678335318</v>
      </c>
      <c r="Q20" t="s">
        <v>208</v>
      </c>
      <c r="R20" t="s">
        <v>209</v>
      </c>
      <c r="S20" t="s">
        <v>489</v>
      </c>
      <c r="T20" s="35">
        <v>100</v>
      </c>
      <c r="U20" s="35">
        <f t="shared" si="19"/>
        <v>61.389961389961393</v>
      </c>
      <c r="V20" s="35">
        <f t="shared" si="20"/>
        <v>71.346704871060169</v>
      </c>
      <c r="W20" s="35">
        <f t="shared" si="21"/>
        <v>62.825278810408925</v>
      </c>
      <c r="X20" s="35">
        <f t="shared" si="22"/>
        <v>65.828016318530899</v>
      </c>
      <c r="Y20" s="35">
        <f t="shared" si="23"/>
        <v>75.784759799629683</v>
      </c>
      <c r="Z20" s="35">
        <f t="shared" si="24"/>
        <v>67.263333738978432</v>
      </c>
      <c r="AA20" s="35">
        <f t="shared" si="25"/>
        <v>-4.4380549285695068</v>
      </c>
      <c r="AB20" s="35">
        <f t="shared" si="26"/>
        <v>-4.4380549285695139</v>
      </c>
      <c r="AC20" s="35">
        <f t="shared" si="27"/>
        <v>-4.4380549285695068</v>
      </c>
      <c r="AF20">
        <v>1.84</v>
      </c>
      <c r="AG20">
        <v>2</v>
      </c>
      <c r="AJ20" t="s">
        <v>112</v>
      </c>
    </row>
    <row r="21" spans="1:36" ht="15" x14ac:dyDescent="0.25">
      <c r="A21">
        <v>2.59</v>
      </c>
      <c r="B21">
        <v>3.49</v>
      </c>
      <c r="C21">
        <v>2.69</v>
      </c>
      <c r="D21" s="20">
        <f t="shared" si="3"/>
        <v>4.4380549285695237E-2</v>
      </c>
      <c r="E21" s="17">
        <f>IF(OR($A21="",$B21="",$C21=""),"",A21*'MPTO_working_3-way'!$I20)</f>
        <v>2.7049456226499506</v>
      </c>
      <c r="F21" s="21">
        <f>IF(OR($A21="",$B21="",$C21=""),"",B21*'MPTO_working_3-way'!$I20)</f>
        <v>3.6448881170070764</v>
      </c>
      <c r="G21" s="22">
        <f>IF(OR($A21="",$B21="",$C21=""),"",C21*'MPTO_working_3-way'!$I20)</f>
        <v>2.8093836775785199</v>
      </c>
      <c r="H21" s="17">
        <f>IF(OR($A21="",$B21="",$C21=""),"",'MPTO_working_3-way'!E20)</f>
        <v>2.6931901391532249</v>
      </c>
      <c r="I21" s="21">
        <f>IF(OR($A21="",$B21="",$C21=""),"",'MPTO_working_3-way'!F20)</f>
        <v>3.6799958773452714</v>
      </c>
      <c r="J21" s="22">
        <f>IF(OR($A21="",$B21="",$C21=""),"",'MPTO_working_3-way'!G20)</f>
        <v>2.8014838134417928</v>
      </c>
      <c r="K21" s="17">
        <f>IF(OR($A21="",$B21="",$C21=""),"",'OddsRatio_working_3-way'!H20)</f>
        <v>2.6991981268399314</v>
      </c>
      <c r="L21" s="21">
        <f>IF(OR($A21="",$B21="",$C21=""),"",'OddsRatio_working_3-way'!I20)</f>
        <v>3.6610083873153636</v>
      </c>
      <c r="M21" s="22">
        <f>IF(OR($A21="",$B21="",$C21=""),"",'OddsRatio_working_3-way'!J20)</f>
        <v>2.8060659335594238</v>
      </c>
      <c r="N21" s="23">
        <f t="shared" si="16"/>
        <v>36.969319886746241</v>
      </c>
      <c r="O21" s="24">
        <f t="shared" si="17"/>
        <v>27.435684385866114</v>
      </c>
      <c r="P21" s="24">
        <f t="shared" si="18"/>
        <v>35.594995727387641</v>
      </c>
      <c r="Q21" t="s">
        <v>119</v>
      </c>
      <c r="R21" t="s">
        <v>330</v>
      </c>
      <c r="S21" t="s">
        <v>489</v>
      </c>
      <c r="T21" s="35">
        <v>100</v>
      </c>
      <c r="U21" s="35">
        <f t="shared" si="19"/>
        <v>78.213507625272342</v>
      </c>
      <c r="V21" s="35">
        <f t="shared" si="20"/>
        <v>75.490196078431367</v>
      </c>
      <c r="W21" s="35">
        <f t="shared" si="21"/>
        <v>41.520467836257311</v>
      </c>
      <c r="X21" s="35">
        <f t="shared" si="22"/>
        <v>82.989336085311322</v>
      </c>
      <c r="Y21" s="35">
        <f t="shared" si="23"/>
        <v>80.266024538470361</v>
      </c>
      <c r="Z21" s="35">
        <f t="shared" si="24"/>
        <v>46.296296296296298</v>
      </c>
      <c r="AA21" s="35">
        <f t="shared" si="25"/>
        <v>-4.77582846003898</v>
      </c>
      <c r="AB21" s="35">
        <f t="shared" si="26"/>
        <v>-4.7758284600389942</v>
      </c>
      <c r="AC21" s="35">
        <f t="shared" si="27"/>
        <v>-4.7758284600389871</v>
      </c>
      <c r="AF21">
        <v>1.91</v>
      </c>
      <c r="AG21">
        <v>1.93</v>
      </c>
      <c r="AJ21" t="s">
        <v>112</v>
      </c>
    </row>
    <row r="22" spans="1:36" ht="15" x14ac:dyDescent="0.25">
      <c r="A22">
        <v>4.59</v>
      </c>
      <c r="B22">
        <v>4.08</v>
      </c>
      <c r="C22">
        <v>1.71</v>
      </c>
      <c r="D22" s="20">
        <f t="shared" si="3"/>
        <v>4.7758284600389889E-2</v>
      </c>
      <c r="E22" s="17">
        <f>IF(OR($A22="",$B22="",$C22=""),"",A22*'MPTO_working_3-way'!$I21)</f>
        <v>4.8092105263157894</v>
      </c>
      <c r="F22" s="21">
        <f>IF(OR($A22="",$B22="",$C22=""),"",B22*'MPTO_working_3-way'!$I21)</f>
        <v>4.2748538011695905</v>
      </c>
      <c r="G22" s="22">
        <f>IF(OR($A22="",$B22="",$C22=""),"",C22*'MPTO_working_3-way'!$I21)</f>
        <v>1.7916666666666667</v>
      </c>
      <c r="H22" s="17">
        <f>IF(OR($A22="",$B22="",$C22=""),"",'MPTO_working_3-way'!E21)</f>
        <v>4.9518311725182169</v>
      </c>
      <c r="I22" s="21">
        <f>IF(OR($A22="",$B22="",$C22=""),"",'MPTO_working_3-way'!F21)</f>
        <v>4.3634089392928619</v>
      </c>
      <c r="J22" s="22">
        <f>IF(OR($A22="",$B22="",$C22=""),"",'MPTO_working_3-way'!G21)</f>
        <v>1.7578526556253569</v>
      </c>
      <c r="K22" s="17">
        <f>IF(OR($A22="",$B22="",$C22=""),"",'OddsRatio_working_3-way'!H21)</f>
        <v>4.891581038121168</v>
      </c>
      <c r="L22" s="21">
        <f>IF(OR($A22="",$B22="",$C22=""),"",'OddsRatio_working_3-way'!I21)</f>
        <v>4.3387380494187182</v>
      </c>
      <c r="M22" s="22">
        <f>IF(OR($A22="",$B22="",$C22=""),"",'OddsRatio_working_3-way'!J21)</f>
        <v>1.7696441607426265</v>
      </c>
      <c r="N22" s="23">
        <f t="shared" si="16"/>
        <v>20.79343365253078</v>
      </c>
      <c r="O22" s="24">
        <f t="shared" si="17"/>
        <v>23.392612859097127</v>
      </c>
      <c r="P22" s="24">
        <f t="shared" si="18"/>
        <v>55.813953488372093</v>
      </c>
      <c r="Q22" t="s">
        <v>120</v>
      </c>
      <c r="R22" t="s">
        <v>210</v>
      </c>
      <c r="S22" t="s">
        <v>489</v>
      </c>
      <c r="T22" s="35">
        <v>100</v>
      </c>
      <c r="U22" s="35">
        <f t="shared" si="19"/>
        <v>52.606635071090047</v>
      </c>
      <c r="V22" s="35">
        <f t="shared" si="20"/>
        <v>72.067039106145245</v>
      </c>
      <c r="W22" s="35">
        <f t="shared" si="21"/>
        <v>73.118279569892465</v>
      </c>
      <c r="X22" s="35">
        <f t="shared" si="22"/>
        <v>54.814681323962276</v>
      </c>
      <c r="Y22" s="35">
        <f t="shared" si="23"/>
        <v>74.275085359017481</v>
      </c>
      <c r="Z22" s="35">
        <f t="shared" si="24"/>
        <v>75.326325822764701</v>
      </c>
      <c r="AA22" s="35">
        <f t="shared" si="25"/>
        <v>-2.2080462528722293</v>
      </c>
      <c r="AB22" s="35">
        <f t="shared" si="26"/>
        <v>-2.2080462528722364</v>
      </c>
      <c r="AC22" s="35">
        <f t="shared" si="27"/>
        <v>-2.2080462528722364</v>
      </c>
      <c r="AF22">
        <v>1.63</v>
      </c>
      <c r="AG22">
        <v>2.2999999999999998</v>
      </c>
      <c r="AJ22" t="s">
        <v>112</v>
      </c>
    </row>
    <row r="23" spans="1:36" ht="15" x14ac:dyDescent="0.25">
      <c r="A23">
        <v>2.11</v>
      </c>
      <c r="B23">
        <v>3.58</v>
      </c>
      <c r="C23">
        <v>3.72</v>
      </c>
      <c r="D23" s="20">
        <f t="shared" si="3"/>
        <v>2.2080462528722311E-2</v>
      </c>
      <c r="E23" s="17">
        <f>IF(OR($A23="",$B23="",$C23=""),"",A23*'MPTO_working_3-way'!$I22)</f>
        <v>2.1565897759356041</v>
      </c>
      <c r="F23" s="21">
        <f>IF(OR($A23="",$B23="",$C23=""),"",B23*'MPTO_working_3-way'!$I22)</f>
        <v>3.6590480558528258</v>
      </c>
      <c r="G23" s="22">
        <f>IF(OR($A23="",$B23="",$C23=""),"",C23*'MPTO_working_3-way'!$I22)</f>
        <v>3.8021393206068472</v>
      </c>
      <c r="H23" s="17">
        <f>IF(OR($A23="",$B23="",$C23=""),"",'MPTO_working_3-way'!E22)</f>
        <v>2.1432850568550013</v>
      </c>
      <c r="I23" s="21">
        <f>IF(OR($A23="",$B23="",$C23=""),"",'MPTO_working_3-way'!F22)</f>
        <v>3.6768834973544013</v>
      </c>
      <c r="J23" s="22">
        <f>IF(OR($A23="",$B23="",$C23=""),"",'MPTO_working_3-way'!G22)</f>
        <v>3.8247199665204783</v>
      </c>
      <c r="K23" s="17">
        <f>IF(OR($A23="",$B23="",$C23=""),"",'OddsRatio_working_3-way'!H22)</f>
        <v>2.1487279262497192</v>
      </c>
      <c r="L23" s="21">
        <f>IF(OR($A23="",$B23="",$C23=""),"",'OddsRatio_working_3-way'!I22)</f>
        <v>3.670016261012861</v>
      </c>
      <c r="M23" s="22">
        <f>IF(OR($A23="",$B23="",$C23=""),"",'OddsRatio_working_3-way'!J22)</f>
        <v>3.8149008643236368</v>
      </c>
      <c r="N23" s="23">
        <f t="shared" si="16"/>
        <v>46.369504815359008</v>
      </c>
      <c r="O23" s="24">
        <f t="shared" si="17"/>
        <v>27.329512614638968</v>
      </c>
      <c r="P23" s="24">
        <f t="shared" si="18"/>
        <v>26.30098257000202</v>
      </c>
      <c r="Q23" t="s">
        <v>219</v>
      </c>
      <c r="R23" t="s">
        <v>214</v>
      </c>
      <c r="S23" t="s">
        <v>489</v>
      </c>
      <c r="T23" s="35">
        <v>100</v>
      </c>
      <c r="U23" s="35">
        <f t="shared" si="19"/>
        <v>27.536231884057976</v>
      </c>
      <c r="V23" s="35">
        <f t="shared" si="20"/>
        <v>80.237154150197625</v>
      </c>
      <c r="W23" s="35">
        <f t="shared" si="21"/>
        <v>89.440337909186908</v>
      </c>
      <c r="X23" s="35">
        <f t="shared" si="22"/>
        <v>30.322507940615466</v>
      </c>
      <c r="Y23" s="35">
        <f t="shared" si="23"/>
        <v>83.023430206755137</v>
      </c>
      <c r="Z23" s="35">
        <f t="shared" si="24"/>
        <v>92.226613965744406</v>
      </c>
      <c r="AA23" s="35">
        <f t="shared" si="25"/>
        <v>-2.7862760565574902</v>
      </c>
      <c r="AB23" s="35">
        <f t="shared" si="26"/>
        <v>-2.7862760565575115</v>
      </c>
      <c r="AC23" s="35">
        <f t="shared" si="27"/>
        <v>-2.7862760565574973</v>
      </c>
      <c r="AF23">
        <v>1.81</v>
      </c>
      <c r="AG23">
        <v>2.1</v>
      </c>
      <c r="AJ23" t="s">
        <v>439</v>
      </c>
    </row>
    <row r="24" spans="1:36" ht="15" x14ac:dyDescent="0.25">
      <c r="A24">
        <v>1.38</v>
      </c>
      <c r="B24">
        <v>5.0599999999999996</v>
      </c>
      <c r="C24">
        <v>9.4700000000000006</v>
      </c>
      <c r="D24" s="20">
        <f t="shared" si="3"/>
        <v>2.7862760565575018E-2</v>
      </c>
      <c r="E24" s="17">
        <f>IF(OR($A24="",$B24="",$C24=""),"",A24*'MPTO_working_3-way'!$I23)</f>
        <v>1.4184506095804934</v>
      </c>
      <c r="F24" s="21">
        <f>IF(OR($A24="",$B24="",$C24=""),"",B24*'MPTO_working_3-way'!$I23)</f>
        <v>5.2009855684618094</v>
      </c>
      <c r="G24" s="22">
        <f>IF(OR($A24="",$B24="",$C24=""),"",C24*'MPTO_working_3-way'!$I23)</f>
        <v>9.733860342555996</v>
      </c>
      <c r="H24" s="17">
        <f>IF(OR($A24="",$B24="",$C24=""),"",'MPTO_working_3-way'!E23)</f>
        <v>1.3979169192290812</v>
      </c>
      <c r="I24" s="21">
        <f>IF(OR($A24="",$B24="",$C24=""),"",'MPTO_working_3-way'!F23)</f>
        <v>5.3095219921058412</v>
      </c>
      <c r="J24" s="22">
        <f>IF(OR($A24="",$B24="",$C24=""),"",'MPTO_working_3-way'!G23)</f>
        <v>10.38324192360105</v>
      </c>
      <c r="K24" s="17">
        <f>IF(OR($A24="",$B24="",$C24=""),"",'OddsRatio_working_3-way'!H23)</f>
        <v>1.4042688153749205</v>
      </c>
      <c r="L24" s="21">
        <f>IF(OR($A24="",$B24="",$C24=""),"",'OddsRatio_working_3-way'!I23)</f>
        <v>5.3192931326899417</v>
      </c>
      <c r="M24" s="22">
        <f>IF(OR($A24="",$B24="",$C24=""),"",'OddsRatio_working_3-way'!J23)</f>
        <v>10.01093912164626</v>
      </c>
      <c r="N24" s="23">
        <f t="shared" si="16"/>
        <v>70.499458581483481</v>
      </c>
      <c r="O24" s="24">
        <f t="shared" si="17"/>
        <v>19.227125067677314</v>
      </c>
      <c r="P24" s="24">
        <f t="shared" si="18"/>
        <v>10.273416350839197</v>
      </c>
      <c r="Q24" t="s">
        <v>221</v>
      </c>
      <c r="R24" t="s">
        <v>338</v>
      </c>
      <c r="S24" t="s">
        <v>489</v>
      </c>
      <c r="T24" s="35">
        <v>100</v>
      </c>
      <c r="U24" s="35">
        <f t="shared" si="19"/>
        <v>36.708860759493668</v>
      </c>
      <c r="V24" s="35">
        <f t="shared" si="20"/>
        <v>77.011494252873561</v>
      </c>
      <c r="W24" s="35">
        <f t="shared" si="21"/>
        <v>83.713355048859938</v>
      </c>
      <c r="X24" s="35">
        <f t="shared" si="22"/>
        <v>39.275150698266501</v>
      </c>
      <c r="Y24" s="35">
        <f t="shared" si="23"/>
        <v>79.577784191646387</v>
      </c>
      <c r="Z24" s="35">
        <f t="shared" si="24"/>
        <v>86.279644987632764</v>
      </c>
      <c r="AA24" s="35">
        <f t="shared" si="25"/>
        <v>-2.5662899387728331</v>
      </c>
      <c r="AB24" s="35">
        <f t="shared" si="26"/>
        <v>-2.566289938772826</v>
      </c>
      <c r="AC24" s="35">
        <f t="shared" si="27"/>
        <v>-2.566289938772826</v>
      </c>
      <c r="AF24">
        <v>1.56</v>
      </c>
      <c r="AG24">
        <v>2.57</v>
      </c>
      <c r="AJ24" t="s">
        <v>439</v>
      </c>
    </row>
    <row r="25" spans="1:36" ht="15" x14ac:dyDescent="0.25">
      <c r="A25">
        <v>1.58</v>
      </c>
      <c r="B25">
        <v>4.3499999999999996</v>
      </c>
      <c r="C25">
        <v>6.14</v>
      </c>
      <c r="D25" s="20">
        <f t="shared" si="3"/>
        <v>2.5662899387728366E-2</v>
      </c>
      <c r="E25" s="17">
        <f>IF(OR($A25="",$B25="",$C25=""),"",A25*'MPTO_working_3-way'!$I24)</f>
        <v>1.620547381032611</v>
      </c>
      <c r="F25" s="21">
        <f>IF(OR($A25="",$B25="",$C25=""),"",B25*'MPTO_working_3-way'!$I24)</f>
        <v>4.4616336123366178</v>
      </c>
      <c r="G25" s="22">
        <f>IF(OR($A25="",$B25="",$C25=""),"",C25*'MPTO_working_3-way'!$I24)</f>
        <v>6.2975702022406521</v>
      </c>
      <c r="H25" s="17">
        <f>IF(OR($A25="",$B25="",$C25=""),"",'MPTO_working_3-way'!E24)</f>
        <v>1.6016475376631909</v>
      </c>
      <c r="I25" s="21">
        <f>IF(OR($A25="",$B25="",$C25=""),"",'MPTO_working_3-way'!F24)</f>
        <v>4.5181248666160849</v>
      </c>
      <c r="J25" s="22">
        <f>IF(OR($A25="",$B25="",$C25=""),"",'MPTO_working_3-way'!G24)</f>
        <v>6.4803711298411857</v>
      </c>
      <c r="K25" s="17">
        <f>IF(OR($A25="",$B25="",$C25=""),"",'OddsRatio_working_3-way'!H24)</f>
        <v>1.6080849986862067</v>
      </c>
      <c r="L25" s="21">
        <f>IF(OR($A25="",$B25="",$C25=""),"",'OddsRatio_working_3-way'!I24)</f>
        <v>4.5122150786186053</v>
      </c>
      <c r="M25" s="22">
        <f>IF(OR($A25="",$B25="",$C25=""),"",'OddsRatio_working_3-way'!J24)</f>
        <v>6.3888911952536223</v>
      </c>
      <c r="N25" s="23">
        <f t="shared" si="16"/>
        <v>61.70754472867069</v>
      </c>
      <c r="O25" s="24">
        <f t="shared" si="17"/>
        <v>22.413315096850511</v>
      </c>
      <c r="P25" s="24">
        <f t="shared" si="18"/>
        <v>15.879140174478781</v>
      </c>
      <c r="Q25" t="s">
        <v>215</v>
      </c>
      <c r="R25" t="s">
        <v>218</v>
      </c>
      <c r="S25" t="s">
        <v>489</v>
      </c>
      <c r="T25" s="35">
        <v>100</v>
      </c>
      <c r="U25" s="35">
        <f t="shared" si="19"/>
        <v>73.118279569892465</v>
      </c>
      <c r="V25" s="35">
        <f t="shared" si="20"/>
        <v>73.045822102425873</v>
      </c>
      <c r="W25" s="35">
        <f t="shared" si="21"/>
        <v>51.456310679611654</v>
      </c>
      <c r="X25" s="35">
        <f t="shared" si="22"/>
        <v>75.497867217962479</v>
      </c>
      <c r="Y25" s="35">
        <f t="shared" si="23"/>
        <v>75.425409750495874</v>
      </c>
      <c r="Z25" s="35">
        <f t="shared" si="24"/>
        <v>53.835898327681655</v>
      </c>
      <c r="AA25" s="35">
        <f t="shared" si="25"/>
        <v>-2.3795876480700144</v>
      </c>
      <c r="AB25" s="35">
        <f t="shared" si="26"/>
        <v>-2.3795876480700002</v>
      </c>
      <c r="AC25" s="35">
        <f t="shared" si="27"/>
        <v>-2.3795876480700002</v>
      </c>
      <c r="AF25">
        <v>1.79</v>
      </c>
      <c r="AG25">
        <v>2.12</v>
      </c>
      <c r="AJ25" t="s">
        <v>439</v>
      </c>
    </row>
    <row r="26" spans="1:36" ht="15" x14ac:dyDescent="0.25">
      <c r="A26">
        <v>3.72</v>
      </c>
      <c r="B26">
        <v>3.71</v>
      </c>
      <c r="C26">
        <v>2.06</v>
      </c>
      <c r="D26" s="20">
        <f t="shared" si="3"/>
        <v>2.3795876480700029E-2</v>
      </c>
      <c r="E26" s="17">
        <f>IF(OR($A26="",$B26="",$C26=""),"",A26*'MPTO_working_3-way'!$I25)</f>
        <v>3.8085206605082043</v>
      </c>
      <c r="F26" s="21">
        <f>IF(OR($A26="",$B26="",$C26=""),"",B26*'MPTO_working_3-way'!$I25)</f>
        <v>3.7982827017433971</v>
      </c>
      <c r="G26" s="22">
        <f>IF(OR($A26="",$B26="",$C26=""),"",C26*'MPTO_working_3-way'!$I25)</f>
        <v>2.1090195055502421</v>
      </c>
      <c r="H26" s="17">
        <f>IF(OR($A26="",$B26="",$C26=""),"",'MPTO_working_3-way'!E25)</f>
        <v>3.8331029345198782</v>
      </c>
      <c r="I26" s="21">
        <f>IF(OR($A26="",$B26="",$C26=""),"",'MPTO_working_3-way'!F25)</f>
        <v>3.822486477881665</v>
      </c>
      <c r="J26" s="22">
        <f>IF(OR($A26="",$B26="",$C26=""),"",'MPTO_working_3-way'!G25)</f>
        <v>2.094219196508897</v>
      </c>
      <c r="K26" s="17">
        <f>IF(OR($A26="",$B26="",$C26=""),"",'OddsRatio_working_3-way'!H25)</f>
        <v>3.8230897137967252</v>
      </c>
      <c r="L26" s="21">
        <f>IF(OR($A26="",$B26="",$C26=""),"",'OddsRatio_working_3-way'!I25)</f>
        <v>3.8127107074960023</v>
      </c>
      <c r="M26" s="22">
        <f>IF(OR($A26="",$B26="",$C26=""),"",'OddsRatio_working_3-way'!J25)</f>
        <v>2.1001746678766651</v>
      </c>
      <c r="N26" s="23">
        <f t="shared" si="16"/>
        <v>26.256914144363897</v>
      </c>
      <c r="O26" s="24">
        <f t="shared" si="17"/>
        <v>26.327687497852747</v>
      </c>
      <c r="P26" s="24">
        <f t="shared" si="18"/>
        <v>47.415398357783353</v>
      </c>
      <c r="Q26" t="s">
        <v>217</v>
      </c>
      <c r="R26" t="s">
        <v>187</v>
      </c>
      <c r="S26" t="s">
        <v>489</v>
      </c>
      <c r="T26" s="35">
        <v>100</v>
      </c>
      <c r="U26" s="35">
        <f t="shared" si="19"/>
        <v>62.825278810408925</v>
      </c>
      <c r="V26" s="35">
        <f t="shared" si="20"/>
        <v>69.418960244648318</v>
      </c>
      <c r="W26" s="35">
        <f t="shared" si="21"/>
        <v>65.635738831615114</v>
      </c>
      <c r="X26" s="35">
        <f t="shared" si="22"/>
        <v>64.945300923736554</v>
      </c>
      <c r="Y26" s="35">
        <f t="shared" si="23"/>
        <v>71.538982357975954</v>
      </c>
      <c r="Z26" s="35">
        <f t="shared" si="24"/>
        <v>67.75576094494275</v>
      </c>
      <c r="AA26" s="35">
        <f t="shared" si="25"/>
        <v>-2.1200221133276287</v>
      </c>
      <c r="AB26" s="35">
        <f t="shared" si="26"/>
        <v>-2.1200221133276358</v>
      </c>
      <c r="AC26" s="35">
        <f t="shared" si="27"/>
        <v>-2.1200221133276358</v>
      </c>
      <c r="AF26">
        <v>1.72</v>
      </c>
      <c r="AG26">
        <v>2.23</v>
      </c>
      <c r="AJ26" t="s">
        <v>439</v>
      </c>
    </row>
    <row r="27" spans="1:36" ht="15" x14ac:dyDescent="0.25">
      <c r="A27">
        <v>2.69</v>
      </c>
      <c r="B27">
        <v>3.27</v>
      </c>
      <c r="C27">
        <v>2.91</v>
      </c>
      <c r="D27" s="20">
        <f t="shared" si="3"/>
        <v>2.1200221133276465E-2</v>
      </c>
      <c r="E27" s="17">
        <f>IF(OR($A27="",$B27="",$C27=""),"",A27*'MPTO_working_3-way'!$I26)</f>
        <v>2.7470285948485138</v>
      </c>
      <c r="F27" s="21">
        <f>IF(OR($A27="",$B27="",$C27=""),"",B27*'MPTO_working_3-way'!$I26)</f>
        <v>3.3393247231058139</v>
      </c>
      <c r="G27" s="22">
        <f>IF(OR($A27="",$B27="",$C27=""),"",C27*'MPTO_working_3-way'!$I26)</f>
        <v>2.9716926434978346</v>
      </c>
      <c r="H27" s="17">
        <f>IF(OR($A27="",$B27="",$C27=""),"",'MPTO_working_3-way'!E26)</f>
        <v>2.7421265411801059</v>
      </c>
      <c r="I27" s="21">
        <f>IF(OR($A27="",$B27="",$C27=""),"",'MPTO_working_3-way'!F26)</f>
        <v>3.3473514030514671</v>
      </c>
      <c r="J27" s="22">
        <f>IF(OR($A27="",$B27="",$C27=""),"",'MPTO_working_3-way'!G26)</f>
        <v>2.971098302797162</v>
      </c>
      <c r="K27" s="17">
        <f>IF(OR($A27="",$B27="",$C27=""),"",'OddsRatio_working_3-way'!H26)</f>
        <v>2.7444973591165041</v>
      </c>
      <c r="L27" s="21">
        <f>IF(OR($A27="",$B27="",$C27=""),"",'OddsRatio_working_3-way'!I26)</f>
        <v>3.3432005947896237</v>
      </c>
      <c r="M27" s="22">
        <f>IF(OR($A27="",$B27="",$C27=""),"",'OddsRatio_working_3-way'!J26)</f>
        <v>2.9715916898890664</v>
      </c>
      <c r="N27" s="23">
        <f t="shared" si="16"/>
        <v>36.40297017203585</v>
      </c>
      <c r="O27" s="24">
        <f t="shared" si="17"/>
        <v>29.946174239381172</v>
      </c>
      <c r="P27" s="24">
        <f t="shared" si="18"/>
        <v>33.650855588582971</v>
      </c>
      <c r="Q27" t="s">
        <v>335</v>
      </c>
      <c r="R27" t="s">
        <v>216</v>
      </c>
      <c r="S27" t="s">
        <v>489</v>
      </c>
      <c r="T27" s="35">
        <v>100</v>
      </c>
      <c r="U27" s="35">
        <f t="shared" si="19"/>
        <v>85.590778097982707</v>
      </c>
      <c r="V27" s="35">
        <f t="shared" si="20"/>
        <v>80.353634577603145</v>
      </c>
      <c r="W27" s="35">
        <f t="shared" si="21"/>
        <v>31.506849315068493</v>
      </c>
      <c r="X27" s="35">
        <f t="shared" si="22"/>
        <v>88.139516107328362</v>
      </c>
      <c r="Y27" s="35">
        <f t="shared" si="23"/>
        <v>82.902372586948786</v>
      </c>
      <c r="Z27" s="35">
        <f t="shared" si="24"/>
        <v>34.055587324414148</v>
      </c>
      <c r="AA27" s="35">
        <f t="shared" si="25"/>
        <v>-2.5487380093456551</v>
      </c>
      <c r="AB27" s="35">
        <f t="shared" si="26"/>
        <v>-2.5487380093456409</v>
      </c>
      <c r="AC27" s="35">
        <f t="shared" si="27"/>
        <v>-2.5487380093456551</v>
      </c>
      <c r="AF27">
        <v>2.2400000000000002</v>
      </c>
      <c r="AG27">
        <v>1.71</v>
      </c>
      <c r="AJ27" t="s">
        <v>439</v>
      </c>
    </row>
    <row r="28" spans="1:36" ht="15" x14ac:dyDescent="0.25">
      <c r="A28">
        <v>6.94</v>
      </c>
      <c r="B28">
        <v>5.09</v>
      </c>
      <c r="C28">
        <v>1.46</v>
      </c>
      <c r="D28" s="20">
        <f t="shared" si="3"/>
        <v>2.5487380093456524E-2</v>
      </c>
      <c r="E28" s="17">
        <f>IF(OR($A28="",$B28="",$C28=""),"",A28*'MPTO_working_3-way'!$I27)</f>
        <v>7.116882417848589</v>
      </c>
      <c r="F28" s="21">
        <f>IF(OR($A28="",$B28="",$C28=""),"",B28*'MPTO_working_3-way'!$I27)</f>
        <v>5.2197307646756936</v>
      </c>
      <c r="G28" s="22">
        <f>IF(OR($A28="",$B28="",$C28=""),"",C28*'MPTO_working_3-way'!$I27)</f>
        <v>1.4972115749364465</v>
      </c>
      <c r="H28" s="17">
        <f>IF(OR($A28="",$B28="",$C28=""),"",'MPTO_working_3-way'!E27)</f>
        <v>7.3748256649422705</v>
      </c>
      <c r="I28" s="21">
        <f>IF(OR($A28="",$B28="",$C28=""),"",'MPTO_working_3-way'!F27)</f>
        <v>5.3200584154519817</v>
      </c>
      <c r="J28" s="22">
        <f>IF(OR($A28="",$B28="",$C28=""),"",'MPTO_working_3-way'!G27)</f>
        <v>1.4783370837241092</v>
      </c>
      <c r="K28" s="17">
        <f>IF(OR($A28="",$B28="",$C28=""),"",'OddsRatio_working_3-way'!H27)</f>
        <v>7.2543095417486434</v>
      </c>
      <c r="L28" s="21">
        <f>IF(OR($A28="",$B28="",$C28=""),"",'OddsRatio_working_3-way'!I27)</f>
        <v>5.3064185228538632</v>
      </c>
      <c r="M28" s="22">
        <f>IF(OR($A28="",$B28="",$C28=""),"",'OddsRatio_working_3-way'!J27)</f>
        <v>1.4843404695630262</v>
      </c>
      <c r="N28" s="23">
        <f t="shared" si="16"/>
        <v>14.051096270637794</v>
      </c>
      <c r="O28" s="24">
        <f t="shared" si="17"/>
        <v>19.15807625112501</v>
      </c>
      <c r="P28" s="24">
        <f t="shared" si="18"/>
        <v>66.79082747823719</v>
      </c>
      <c r="Q28" t="s">
        <v>213</v>
      </c>
      <c r="R28" t="s">
        <v>212</v>
      </c>
      <c r="S28" t="s">
        <v>489</v>
      </c>
      <c r="T28" s="35">
        <v>100</v>
      </c>
      <c r="U28" s="35">
        <f t="shared" si="19"/>
        <v>57.446808510638299</v>
      </c>
      <c r="V28" s="35">
        <f t="shared" si="20"/>
        <v>70.326409495548958</v>
      </c>
      <c r="W28" s="35">
        <f t="shared" si="21"/>
        <v>69.512195121951223</v>
      </c>
      <c r="X28" s="35">
        <f t="shared" si="22"/>
        <v>60.161395382499819</v>
      </c>
      <c r="Y28" s="35">
        <f t="shared" si="23"/>
        <v>73.040996367410486</v>
      </c>
      <c r="Z28" s="35">
        <f t="shared" si="24"/>
        <v>72.226781993812736</v>
      </c>
      <c r="AA28" s="35">
        <f t="shared" si="25"/>
        <v>-2.7145868718615205</v>
      </c>
      <c r="AB28" s="35">
        <f t="shared" si="26"/>
        <v>-2.7145868718615276</v>
      </c>
      <c r="AC28" s="35">
        <f t="shared" si="27"/>
        <v>-2.7145868718615134</v>
      </c>
      <c r="AF28">
        <v>1.36</v>
      </c>
      <c r="AG28">
        <v>3.36</v>
      </c>
      <c r="AJ28" t="s">
        <v>439</v>
      </c>
    </row>
    <row r="29" spans="1:36" ht="15" x14ac:dyDescent="0.25">
      <c r="A29">
        <v>2.35</v>
      </c>
      <c r="B29">
        <v>3.37</v>
      </c>
      <c r="C29">
        <v>3.28</v>
      </c>
      <c r="D29" s="20">
        <f t="shared" si="3"/>
        <v>2.714586871861524E-2</v>
      </c>
      <c r="E29" s="17">
        <f>IF(OR($A29="",$B29="",$C29=""),"",A29*'MPTO_working_3-way'!$I28)</f>
        <v>2.413792791488746</v>
      </c>
      <c r="F29" s="21">
        <f>IF(OR($A29="",$B29="",$C29=""),"",B29*'MPTO_working_3-way'!$I28)</f>
        <v>3.4614815775817336</v>
      </c>
      <c r="G29" s="22">
        <f>IF(OR($A29="",$B29="",$C29=""),"",C29*'MPTO_working_3-way'!$I28)</f>
        <v>3.369038449397058</v>
      </c>
      <c r="H29" s="17">
        <f>IF(OR($A29="",$B29="",$C29=""),"",'MPTO_working_3-way'!E28)</f>
        <v>2.4010567032067756</v>
      </c>
      <c r="I29" s="21">
        <f>IF(OR($A29="",$B29="",$C29=""),"",'MPTO_working_3-way'!F28)</f>
        <v>3.4759965493339089</v>
      </c>
      <c r="J29" s="22">
        <f>IF(OR($A29="",$B29="",$C29=""),"",'MPTO_working_3-way'!G28)</f>
        <v>3.3803263385467459</v>
      </c>
      <c r="K29" s="17">
        <f>IF(OR($A29="",$B29="",$C29=""),"",'OddsRatio_working_3-way'!H28)</f>
        <v>2.4066120356043736</v>
      </c>
      <c r="L29" s="21">
        <f>IF(OR($A29="",$B29="",$C29=""),"",'OddsRatio_working_3-way'!I28)</f>
        <v>3.4693855736165675</v>
      </c>
      <c r="M29" s="22">
        <f>IF(OR($A29="",$B29="",$C29=""),"",'OddsRatio_working_3-way'!J28)</f>
        <v>3.3756114379096092</v>
      </c>
      <c r="N29" s="23">
        <f t="shared" si="16"/>
        <v>41.428576782816293</v>
      </c>
      <c r="O29" s="24">
        <f t="shared" si="17"/>
        <v>28.889363631934213</v>
      </c>
      <c r="P29" s="24">
        <f t="shared" si="18"/>
        <v>29.682059585249483</v>
      </c>
      <c r="Q29" t="s">
        <v>190</v>
      </c>
      <c r="R29" t="s">
        <v>225</v>
      </c>
      <c r="S29" t="s">
        <v>489</v>
      </c>
      <c r="T29" s="35">
        <v>100</v>
      </c>
      <c r="U29" s="35">
        <f t="shared" si="19"/>
        <v>74.874371859296474</v>
      </c>
      <c r="V29" s="35">
        <f t="shared" si="20"/>
        <v>74.160206718346245</v>
      </c>
      <c r="W29" s="35">
        <f t="shared" si="21"/>
        <v>48.186528497409334</v>
      </c>
      <c r="X29" s="35">
        <f t="shared" si="22"/>
        <v>77.653264784244428</v>
      </c>
      <c r="Y29" s="35">
        <f t="shared" si="23"/>
        <v>76.939099643294199</v>
      </c>
      <c r="Z29" s="35">
        <f t="shared" si="24"/>
        <v>50.965421422357259</v>
      </c>
      <c r="AA29" s="35">
        <f t="shared" si="25"/>
        <v>-2.7788929249479537</v>
      </c>
      <c r="AB29" s="35">
        <f t="shared" si="26"/>
        <v>-2.7788929249479537</v>
      </c>
      <c r="AC29" s="35">
        <f t="shared" si="27"/>
        <v>-2.7788929249479253</v>
      </c>
      <c r="AF29">
        <v>1.95</v>
      </c>
      <c r="AG29">
        <v>1.93</v>
      </c>
      <c r="AJ29" t="s">
        <v>154</v>
      </c>
    </row>
    <row r="30" spans="1:36" s="35" customFormat="1" ht="15" x14ac:dyDescent="0.25">
      <c r="A30">
        <v>3.98</v>
      </c>
      <c r="B30">
        <v>3.87</v>
      </c>
      <c r="C30">
        <v>1.93</v>
      </c>
      <c r="D30" s="20">
        <f t="shared" si="3"/>
        <v>2.7788929249479288E-2</v>
      </c>
      <c r="E30" s="17">
        <f>IF(OR($A30="",$B30="",$C30=""),"",A30*'MPTO_working_3-way'!$I29)</f>
        <v>4.0905999384129279</v>
      </c>
      <c r="F30" s="21">
        <f>IF(OR($A30="",$B30="",$C30=""),"",B30*'MPTO_working_3-way'!$I29)</f>
        <v>3.9775431561954848</v>
      </c>
      <c r="G30" s="22">
        <f>IF(OR($A30="",$B30="",$C30=""),"",C30*'MPTO_working_3-way'!$I29)</f>
        <v>1.9836326334514949</v>
      </c>
      <c r="H30" s="17">
        <f>IF(OR($A30="",$B30="",$C30=""),"",'MPTO_working_3-way'!E29)</f>
        <v>4.1323457276600415</v>
      </c>
      <c r="I30" s="21">
        <f>IF(OR($A30="",$B30="",$C30=""),"",'MPTO_working_3-way'!F29)</f>
        <v>4.0138887551141815</v>
      </c>
      <c r="J30" s="22">
        <f>IF(OR($A30="",$B30="",$C30=""),"",'MPTO_working_3-way'!G29)</f>
        <v>1.9651317299182018</v>
      </c>
      <c r="K30" s="17">
        <f>IF(OR($A30="",$B30="",$C30=""),"",'OddsRatio_working_3-way'!H29)</f>
        <v>4.1153913169490153</v>
      </c>
      <c r="L30" s="21">
        <f>IF(OR($A30="",$B30="",$C30=""),"",'OddsRatio_working_3-way'!I29)</f>
        <v>4.0003936508871387</v>
      </c>
      <c r="M30" s="22">
        <f>IF(OR($A30="",$B30="",$C30=""),"",'OddsRatio_working_3-way'!J29)</f>
        <v>1.9722529948867726</v>
      </c>
      <c r="N30" s="23">
        <f t="shared" si="16"/>
        <v>24.4462918656372</v>
      </c>
      <c r="O30" s="24">
        <f t="shared" si="17"/>
        <v>25.14114770677935</v>
      </c>
      <c r="P30" s="24">
        <f t="shared" si="18"/>
        <v>50.412560427583465</v>
      </c>
      <c r="Q30" t="s">
        <v>343</v>
      </c>
      <c r="R30" t="s">
        <v>229</v>
      </c>
      <c r="S30" t="s">
        <v>489</v>
      </c>
      <c r="T30" s="35">
        <v>100</v>
      </c>
      <c r="U30" s="35">
        <f t="shared" si="19"/>
        <v>69.969969969969966</v>
      </c>
      <c r="V30" s="35">
        <f t="shared" si="20"/>
        <v>72.67759562841529</v>
      </c>
      <c r="W30" s="35">
        <f t="shared" si="21"/>
        <v>54.545454545454554</v>
      </c>
      <c r="X30" s="35">
        <f t="shared" si="22"/>
        <v>72.776949826130149</v>
      </c>
      <c r="Y30" s="35">
        <f t="shared" si="23"/>
        <v>75.484575484575473</v>
      </c>
      <c r="Z30" s="35">
        <f t="shared" si="24"/>
        <v>57.35243440161473</v>
      </c>
      <c r="AA30" s="35">
        <f t="shared" si="25"/>
        <v>-2.8069798561601829</v>
      </c>
      <c r="AB30" s="35">
        <f t="shared" si="26"/>
        <v>-2.8069798561601829</v>
      </c>
      <c r="AC30" s="35">
        <f t="shared" si="27"/>
        <v>-2.8069798561601758</v>
      </c>
      <c r="AD30" s="36"/>
      <c r="AE30" s="36"/>
      <c r="AF30">
        <v>1.73</v>
      </c>
      <c r="AG30">
        <v>2.2000000000000002</v>
      </c>
      <c r="AH30" s="36"/>
      <c r="AI30" s="36"/>
      <c r="AJ30" t="s">
        <v>154</v>
      </c>
    </row>
    <row r="31" spans="1:36" ht="15" x14ac:dyDescent="0.25">
      <c r="A31">
        <v>3.33</v>
      </c>
      <c r="B31">
        <v>3.66</v>
      </c>
      <c r="C31">
        <v>2.2000000000000002</v>
      </c>
      <c r="D31" s="20">
        <f t="shared" si="3"/>
        <v>2.8069798561601855E-2</v>
      </c>
      <c r="E31" s="17">
        <f>IF(OR($A31="",$B31="",$C31=""),"",A31*'MPTO_working_3-way'!$I30)</f>
        <v>3.4234724292101344</v>
      </c>
      <c r="F31" s="21">
        <f>IF(OR($A31="",$B31="",$C31=""),"",B31*'MPTO_working_3-way'!$I30)</f>
        <v>3.762735462735463</v>
      </c>
      <c r="G31" s="22">
        <f>IF(OR($A31="",$B31="",$C31=""),"",C31*'MPTO_working_3-way'!$I30)</f>
        <v>2.2617535568355245</v>
      </c>
      <c r="H31" s="17">
        <f>IF(OR($A31="",$B31="",$C31=""),"",'MPTO_working_3-way'!E30)</f>
        <v>3.4370910843571183</v>
      </c>
      <c r="I31" s="21">
        <f>IF(OR($A31="",$B31="",$C31=""),"",'MPTO_working_3-way'!F30)</f>
        <v>3.789781657413585</v>
      </c>
      <c r="J31" s="22">
        <f>IF(OR($A31="",$B31="",$C31=""),"",'MPTO_working_3-way'!G30)</f>
        <v>2.2462377229637132</v>
      </c>
      <c r="K31" s="17">
        <f>IF(OR($A31="",$B31="",$C31=""),"",'OddsRatio_working_3-way'!H30)</f>
        <v>3.4324478622340342</v>
      </c>
      <c r="L31" s="21">
        <f>IF(OR($A31="",$B31="",$C31=""),"",'OddsRatio_working_3-way'!I30)</f>
        <v>3.776957645297224</v>
      </c>
      <c r="M31" s="22">
        <f>IF(OR($A31="",$B31="",$C31=""),"",'OddsRatio_working_3-way'!J30)</f>
        <v>2.252762847502507</v>
      </c>
      <c r="N31" s="23">
        <f t="shared" si="16"/>
        <v>29.210108177524319</v>
      </c>
      <c r="O31" s="24">
        <f t="shared" si="17"/>
        <v>26.576409899222948</v>
      </c>
      <c r="P31" s="24">
        <f t="shared" si="18"/>
        <v>44.213481923252715</v>
      </c>
      <c r="Q31" t="s">
        <v>122</v>
      </c>
      <c r="R31" t="s">
        <v>340</v>
      </c>
      <c r="S31" t="s">
        <v>489</v>
      </c>
      <c r="T31" s="35">
        <v>100</v>
      </c>
      <c r="U31" s="35">
        <f t="shared" si="19"/>
        <v>72.826086956521735</v>
      </c>
      <c r="V31" s="35">
        <f t="shared" si="20"/>
        <v>73.474801061007966</v>
      </c>
      <c r="W31" s="35">
        <f t="shared" si="21"/>
        <v>50.73891625615763</v>
      </c>
      <c r="X31" s="35">
        <f t="shared" si="22"/>
        <v>75.786282682834411</v>
      </c>
      <c r="Y31" s="35">
        <f t="shared" si="23"/>
        <v>76.434996787320628</v>
      </c>
      <c r="Z31" s="35">
        <f t="shared" si="24"/>
        <v>53.699111982470306</v>
      </c>
      <c r="AA31" s="35">
        <f t="shared" si="25"/>
        <v>-2.9601957263126764</v>
      </c>
      <c r="AB31" s="35">
        <f t="shared" si="26"/>
        <v>-2.9601957263126621</v>
      </c>
      <c r="AC31" s="35">
        <f t="shared" si="27"/>
        <v>-2.9601957263126764</v>
      </c>
      <c r="AF31">
        <v>1.74</v>
      </c>
      <c r="AG31">
        <v>2.19</v>
      </c>
      <c r="AJ31" t="s">
        <v>154</v>
      </c>
    </row>
    <row r="32" spans="1:36" ht="15" x14ac:dyDescent="0.25">
      <c r="A32">
        <v>3.68</v>
      </c>
      <c r="B32">
        <v>3.77</v>
      </c>
      <c r="C32">
        <v>2.0299999999999998</v>
      </c>
      <c r="D32" s="20">
        <f t="shared" si="3"/>
        <v>2.9601957263126755E-2</v>
      </c>
      <c r="E32" s="17">
        <f>IF(OR($A32="",$B32="",$C32=""),"",A32*'MPTO_working_3-way'!$I31)</f>
        <v>3.7889352027283065</v>
      </c>
      <c r="F32" s="21">
        <f>IF(OR($A32="",$B32="",$C32=""),"",B32*'MPTO_working_3-way'!$I31)</f>
        <v>3.881599378881988</v>
      </c>
      <c r="G32" s="22">
        <f>IF(OR($A32="",$B32="",$C32=""),"",C32*'MPTO_working_3-way'!$I31)</f>
        <v>2.0900919732441472</v>
      </c>
      <c r="H32" s="17">
        <f>IF(OR($A32="",$B32="",$C32=""),"",'MPTO_working_3-way'!E31)</f>
        <v>3.8186622487391086</v>
      </c>
      <c r="I32" s="21">
        <f>IF(OR($A32="",$B32="",$C32=""),"",'MPTO_working_3-way'!F31)</f>
        <v>3.915661808583272</v>
      </c>
      <c r="J32" s="22">
        <f>IF(OR($A32="",$B32="",$C32=""),"",'MPTO_working_3-way'!G31)</f>
        <v>2.0714933748183375</v>
      </c>
      <c r="K32" s="17">
        <f>IF(OR($A32="",$B32="",$C32=""),"",'OddsRatio_working_3-way'!H31)</f>
        <v>3.807202157353982</v>
      </c>
      <c r="L32" s="21">
        <f>IF(OR($A32="",$B32="",$C32=""),"",'OddsRatio_working_3-way'!I31)</f>
        <v>3.9014738715934794</v>
      </c>
      <c r="M32" s="22">
        <f>IF(OR($A32="",$B32="",$C32=""),"",'OddsRatio_working_3-way'!J31)</f>
        <v>2.0788873962964929</v>
      </c>
      <c r="N32" s="23">
        <f t="shared" si="16"/>
        <v>26.392639263926394</v>
      </c>
      <c r="O32" s="24">
        <f t="shared" si="17"/>
        <v>25.762576257625756</v>
      </c>
      <c r="P32" s="24">
        <f t="shared" si="18"/>
        <v>47.844784478447842</v>
      </c>
      <c r="Q32" t="s">
        <v>227</v>
      </c>
      <c r="R32" t="s">
        <v>342</v>
      </c>
      <c r="S32" t="s">
        <v>489</v>
      </c>
      <c r="T32" s="35">
        <v>100</v>
      </c>
      <c r="U32" s="35">
        <f t="shared" si="19"/>
        <v>75.845410628019309</v>
      </c>
      <c r="V32" s="35">
        <f t="shared" si="20"/>
        <v>75.186104218362274</v>
      </c>
      <c r="W32" s="35">
        <f t="shared" si="21"/>
        <v>46.524064171122987</v>
      </c>
      <c r="X32" s="35">
        <f t="shared" si="22"/>
        <v>78.28983161051471</v>
      </c>
      <c r="Y32" s="35">
        <f t="shared" si="23"/>
        <v>77.630525200857676</v>
      </c>
      <c r="Z32" s="35">
        <f t="shared" si="24"/>
        <v>48.968485153618388</v>
      </c>
      <c r="AA32" s="35">
        <f t="shared" si="25"/>
        <v>-2.4444209824954015</v>
      </c>
      <c r="AB32" s="35">
        <f t="shared" si="26"/>
        <v>-2.4444209824954015</v>
      </c>
      <c r="AC32" s="35">
        <f t="shared" si="27"/>
        <v>-2.4444209824954015</v>
      </c>
      <c r="AF32">
        <v>1.88</v>
      </c>
      <c r="AG32">
        <v>2.0099999999999998</v>
      </c>
      <c r="AJ32" t="s">
        <v>154</v>
      </c>
    </row>
    <row r="33" spans="1:36" ht="15" x14ac:dyDescent="0.25">
      <c r="A33">
        <v>4.1399999999999997</v>
      </c>
      <c r="B33">
        <v>4.03</v>
      </c>
      <c r="C33">
        <v>1.87</v>
      </c>
      <c r="D33" s="20">
        <f t="shared" si="3"/>
        <v>2.4444209824953766E-2</v>
      </c>
      <c r="E33" s="17">
        <f>IF(OR($A33="",$B33="",$C33=""),"",A33*'MPTO_working_3-way'!$I32)</f>
        <v>4.2411990286753083</v>
      </c>
      <c r="F33" s="21">
        <f>IF(OR($A33="",$B33="",$C33=""),"",B33*'MPTO_working_3-way'!$I32)</f>
        <v>4.1285101655945642</v>
      </c>
      <c r="G33" s="22">
        <f>IF(OR($A33="",$B33="",$C33=""),"",C33*'MPTO_working_3-way'!$I32)</f>
        <v>1.9157106723726636</v>
      </c>
      <c r="H33" s="17">
        <f>IF(OR($A33="",$B33="",$C33=""),"",'MPTO_working_3-way'!E32)</f>
        <v>4.2845300946357545</v>
      </c>
      <c r="I33" s="21">
        <f>IF(OR($A33="",$B33="",$C33=""),"",'MPTO_working_3-way'!F32)</f>
        <v>4.1668248692925172</v>
      </c>
      <c r="J33" s="22">
        <f>IF(OR($A33="",$B33="",$C33=""),"",'MPTO_working_3-way'!G32)</f>
        <v>1.8989338476558528</v>
      </c>
      <c r="K33" s="17">
        <f>IF(OR($A33="",$B33="",$C33=""),"",'OddsRatio_working_3-way'!H32)</f>
        <v>4.2672944963954169</v>
      </c>
      <c r="L33" s="21">
        <f>IF(OR($A33="",$B33="",$C33=""),"",'OddsRatio_working_3-way'!I32)</f>
        <v>4.1528351350567236</v>
      </c>
      <c r="M33" s="22">
        <f>IF(OR($A33="",$B33="",$C33=""),"",'OddsRatio_working_3-way'!J32)</f>
        <v>1.9052694942242085</v>
      </c>
      <c r="N33" s="23">
        <f t="shared" si="16"/>
        <v>23.578237975602363</v>
      </c>
      <c r="O33" s="24">
        <f t="shared" si="17"/>
        <v>24.221812709427731</v>
      </c>
      <c r="P33" s="24">
        <f t="shared" si="18"/>
        <v>52.199949314969928</v>
      </c>
      <c r="Q33" t="s">
        <v>175</v>
      </c>
      <c r="R33" t="s">
        <v>172</v>
      </c>
      <c r="S33" t="s">
        <v>489</v>
      </c>
      <c r="T33" s="35">
        <v>100</v>
      </c>
      <c r="U33" s="35">
        <f t="shared" si="19"/>
        <v>60.784313725490193</v>
      </c>
      <c r="V33" s="35">
        <f t="shared" si="20"/>
        <v>68.75</v>
      </c>
      <c r="W33" s="35">
        <f t="shared" si="21"/>
        <v>68.253968253968253</v>
      </c>
      <c r="X33" s="35">
        <f t="shared" si="22"/>
        <v>62.996031746031747</v>
      </c>
      <c r="Y33" s="35">
        <f t="shared" si="23"/>
        <v>70.961718020541554</v>
      </c>
      <c r="Z33" s="35">
        <f t="shared" si="24"/>
        <v>70.465686274509807</v>
      </c>
      <c r="AA33" s="35">
        <f t="shared" si="25"/>
        <v>-2.2117180205415536</v>
      </c>
      <c r="AB33" s="35">
        <f t="shared" si="26"/>
        <v>-2.2117180205415536</v>
      </c>
      <c r="AC33" s="35">
        <f t="shared" si="27"/>
        <v>-2.2117180205415536</v>
      </c>
      <c r="AF33">
        <v>1.63</v>
      </c>
      <c r="AG33">
        <v>2.41</v>
      </c>
      <c r="AJ33" t="s">
        <v>155</v>
      </c>
    </row>
    <row r="34" spans="1:36" ht="15" x14ac:dyDescent="0.25">
      <c r="A34">
        <v>2.5499999999999998</v>
      </c>
      <c r="B34">
        <v>3.2</v>
      </c>
      <c r="C34">
        <v>3.15</v>
      </c>
      <c r="D34" s="20">
        <f t="shared" si="3"/>
        <v>2.2117180205415643E-2</v>
      </c>
      <c r="E34" s="17">
        <f>IF(OR($A34="",$B34="",$C34=""),"",A34*'MPTO_working_3-way'!$I33)</f>
        <v>2.6063988095238098</v>
      </c>
      <c r="F34" s="21">
        <f>IF(OR($A34="",$B34="",$C34=""),"",B34*'MPTO_working_3-way'!$I33)</f>
        <v>3.2707749766573304</v>
      </c>
      <c r="G34" s="22">
        <f>IF(OR($A34="",$B34="",$C34=""),"",C34*'MPTO_working_3-way'!$I33)</f>
        <v>3.2196691176470593</v>
      </c>
      <c r="H34" s="17">
        <f>IF(OR($A34="",$B34="",$C34=""),"",'MPTO_working_3-way'!E33)</f>
        <v>2.5988574895101362</v>
      </c>
      <c r="I34" s="21">
        <f>IF(OR($A34="",$B34="",$C34=""),"",'MPTO_working_3-way'!F33)</f>
        <v>3.2773173530536797</v>
      </c>
      <c r="J34" s="22">
        <f>IF(OR($A34="",$B34="",$C34=""),"",'MPTO_working_3-way'!G33)</f>
        <v>3.2248917884699835</v>
      </c>
      <c r="K34" s="17">
        <f>IF(OR($A34="",$B34="",$C34=""),"",'OddsRatio_working_3-way'!H33)</f>
        <v>2.6023103575733786</v>
      </c>
      <c r="L34" s="21">
        <f>IF(OR($A34="",$B34="",$C34=""),"",'OddsRatio_working_3-way'!I33)</f>
        <v>3.2742469591364083</v>
      </c>
      <c r="M34" s="22">
        <f>IF(OR($A34="",$B34="",$C34=""),"",'OddsRatio_working_3-way'!J33)</f>
        <v>3.2225595282469448</v>
      </c>
      <c r="N34" s="23">
        <f t="shared" si="16"/>
        <v>38.36711390236939</v>
      </c>
      <c r="O34" s="24">
        <f t="shared" si="17"/>
        <v>30.573793890950608</v>
      </c>
      <c r="P34" s="24">
        <f t="shared" si="18"/>
        <v>31.059092206679985</v>
      </c>
      <c r="Q34" t="s">
        <v>169</v>
      </c>
      <c r="R34" t="s">
        <v>157</v>
      </c>
      <c r="S34" t="s">
        <v>489</v>
      </c>
      <c r="T34" s="35">
        <v>100</v>
      </c>
      <c r="U34" s="35">
        <f t="shared" si="19"/>
        <v>55.357142857142868</v>
      </c>
      <c r="V34" s="35">
        <f t="shared" si="20"/>
        <v>70.760233918128648</v>
      </c>
      <c r="W34" s="35">
        <f t="shared" si="21"/>
        <v>71.590909090909093</v>
      </c>
      <c r="X34" s="35">
        <f t="shared" si="22"/>
        <v>57.648856990962251</v>
      </c>
      <c r="Y34" s="35">
        <f t="shared" si="23"/>
        <v>73.05194805194806</v>
      </c>
      <c r="Z34" s="35">
        <f t="shared" si="24"/>
        <v>73.882623224728476</v>
      </c>
      <c r="AA34" s="35">
        <f t="shared" si="25"/>
        <v>-2.2917141338193829</v>
      </c>
      <c r="AB34" s="35">
        <f t="shared" si="26"/>
        <v>-2.2917141338194114</v>
      </c>
      <c r="AC34" s="35">
        <f t="shared" si="27"/>
        <v>-2.2917141338193829</v>
      </c>
      <c r="AF34">
        <v>2.38</v>
      </c>
      <c r="AG34">
        <v>1.65</v>
      </c>
      <c r="AJ34" t="s">
        <v>155</v>
      </c>
    </row>
    <row r="35" spans="1:36" s="35" customFormat="1" ht="15" x14ac:dyDescent="0.25">
      <c r="A35">
        <v>2.2400000000000002</v>
      </c>
      <c r="B35">
        <v>3.42</v>
      </c>
      <c r="C35">
        <v>3.52</v>
      </c>
      <c r="D35" s="20">
        <f t="shared" si="3"/>
        <v>2.2917141338193892E-2</v>
      </c>
      <c r="E35" s="17">
        <f>IF(OR($A35="",$B35="",$C35=""),"",A35*'MPTO_working_3-way'!$I34)</f>
        <v>2.2913343965975543</v>
      </c>
      <c r="F35" s="21">
        <f>IF(OR($A35="",$B35="",$C35=""),"",B35*'MPTO_working_3-way'!$I34)</f>
        <v>3.4983766233766231</v>
      </c>
      <c r="G35" s="22">
        <f>IF(OR($A35="",$B35="",$C35=""),"",C35*'MPTO_working_3-way'!$I34)</f>
        <v>3.6006683375104425</v>
      </c>
      <c r="H35" s="17">
        <f>IF(OR($A35="",$B35="",$C35=""),"",'MPTO_working_3-way'!E34)</f>
        <v>2.2789969782418993</v>
      </c>
      <c r="I35" s="21">
        <f>IF(OR($A35="",$B35="",$C35=""),"",'MPTO_working_3-way'!F34)</f>
        <v>3.5117462716422554</v>
      </c>
      <c r="J35" s="22">
        <f>IF(OR($A35="",$B35="",$C35=""),"",'MPTO_working_3-way'!G34)</f>
        <v>3.6172662858712696</v>
      </c>
      <c r="K35" s="17">
        <f>IF(OR($A35="",$B35="",$C35=""),"",'OddsRatio_working_3-way'!H34)</f>
        <v>2.2842311756819536</v>
      </c>
      <c r="L35" s="21">
        <f>IF(OR($A35="",$B35="",$C35=""),"",'OddsRatio_working_3-way'!I34)</f>
        <v>3.5063221331857477</v>
      </c>
      <c r="M35" s="22">
        <f>IF(OR($A35="",$B35="",$C35=""),"",'OddsRatio_working_3-way'!J34)</f>
        <v>3.6098891634826784</v>
      </c>
      <c r="N35" s="23">
        <f t="shared" si="16"/>
        <v>43.64269141531323</v>
      </c>
      <c r="O35" s="24">
        <f t="shared" si="17"/>
        <v>28.584686774941996</v>
      </c>
      <c r="P35" s="24">
        <f t="shared" si="18"/>
        <v>27.772621809744781</v>
      </c>
      <c r="Q35" t="s">
        <v>230</v>
      </c>
      <c r="R35" t="s">
        <v>174</v>
      </c>
      <c r="S35" t="s">
        <v>489</v>
      </c>
      <c r="T35" s="35">
        <v>100</v>
      </c>
      <c r="U35" s="35">
        <f t="shared" si="19"/>
        <v>50</v>
      </c>
      <c r="V35" s="35">
        <f t="shared" si="20"/>
        <v>70.930232558139537</v>
      </c>
      <c r="W35" s="35">
        <f t="shared" si="21"/>
        <v>76.689976689976689</v>
      </c>
      <c r="X35" s="35">
        <f t="shared" si="22"/>
        <v>52.379790751883768</v>
      </c>
      <c r="Y35" s="35">
        <f t="shared" si="23"/>
        <v>73.310023310023311</v>
      </c>
      <c r="Z35" s="35">
        <f t="shared" si="24"/>
        <v>79.069767441860478</v>
      </c>
      <c r="AA35" s="35">
        <f t="shared" si="25"/>
        <v>-2.3797907518837675</v>
      </c>
      <c r="AB35" s="35">
        <f t="shared" si="26"/>
        <v>-2.3797907518837746</v>
      </c>
      <c r="AC35" s="35">
        <f t="shared" si="27"/>
        <v>-2.3797907518837889</v>
      </c>
      <c r="AD35" s="36"/>
      <c r="AE35" s="36"/>
      <c r="AF35">
        <v>2.23</v>
      </c>
      <c r="AG35">
        <v>1.72</v>
      </c>
      <c r="AH35" s="36"/>
      <c r="AI35" s="36"/>
      <c r="AJ35" t="s">
        <v>155</v>
      </c>
    </row>
    <row r="36" spans="1:36" ht="15" x14ac:dyDescent="0.25">
      <c r="A36">
        <v>2</v>
      </c>
      <c r="B36">
        <v>3.44</v>
      </c>
      <c r="C36">
        <v>4.29</v>
      </c>
      <c r="D36" s="20">
        <f t="shared" si="3"/>
        <v>2.3797907518837924E-2</v>
      </c>
      <c r="E36" s="17">
        <f>IF(OR($A36="",$B36="",$C36=""),"",A36*'MPTO_working_3-way'!$I35)</f>
        <v>2.0475958150376758</v>
      </c>
      <c r="F36" s="21">
        <f>IF(OR($A36="",$B36="",$C36=""),"",B36*'MPTO_working_3-way'!$I35)</f>
        <v>3.5218648018648024</v>
      </c>
      <c r="G36" s="22">
        <f>IF(OR($A36="",$B36="",$C36=""),"",C36*'MPTO_working_3-way'!$I35)</f>
        <v>4.3920930232558151</v>
      </c>
      <c r="H36" s="17">
        <f>IF(OR($A36="",$B36="",$C36=""),"",'MPTO_working_3-way'!E35)</f>
        <v>2.0322420725997468</v>
      </c>
      <c r="I36" s="21">
        <f>IF(OR($A36="",$B36="",$C36=""),"",'MPTO_working_3-way'!F35)</f>
        <v>3.5365050963351128</v>
      </c>
      <c r="J36" s="22">
        <f>IF(OR($A36="",$B36="",$C36=""),"",'MPTO_working_3-way'!G35)</f>
        <v>4.4411363453976422</v>
      </c>
      <c r="K36" s="17">
        <f>IF(OR($A36="",$B36="",$C36=""),"",'OddsRatio_working_3-way'!H35)</f>
        <v>2.0384044910530825</v>
      </c>
      <c r="L36" s="21">
        <f>IF(OR($A36="",$B36="",$C36=""),"",'OddsRatio_working_3-way'!I35)</f>
        <v>3.533706958169522</v>
      </c>
      <c r="M36" s="22">
        <f>IF(OR($A36="",$B36="",$C36=""),"",'OddsRatio_working_3-way'!J35)</f>
        <v>4.4163507755646423</v>
      </c>
      <c r="N36" s="23">
        <f t="shared" si="16"/>
        <v>48.837763422641103</v>
      </c>
      <c r="O36" s="24">
        <f t="shared" si="17"/>
        <v>28.394048501535522</v>
      </c>
      <c r="P36" s="24">
        <f t="shared" si="18"/>
        <v>22.768188075823357</v>
      </c>
      <c r="Q36" t="s">
        <v>171</v>
      </c>
      <c r="R36" t="s">
        <v>123</v>
      </c>
      <c r="S36" t="s">
        <v>489</v>
      </c>
      <c r="T36" s="35">
        <v>100</v>
      </c>
      <c r="U36" s="35">
        <f t="shared" si="19"/>
        <v>26.470588235294116</v>
      </c>
      <c r="V36" s="35">
        <f t="shared" si="20"/>
        <v>82.363315696649025</v>
      </c>
      <c r="W36" s="35">
        <f t="shared" si="21"/>
        <v>88.814317673378085</v>
      </c>
      <c r="X36" s="35">
        <f t="shared" si="22"/>
        <v>28.822366629972894</v>
      </c>
      <c r="Y36" s="35">
        <f t="shared" si="23"/>
        <v>84.715094091327799</v>
      </c>
      <c r="Z36" s="35">
        <f t="shared" si="24"/>
        <v>91.166096068056845</v>
      </c>
      <c r="AA36" s="35">
        <f t="shared" si="25"/>
        <v>-2.351778394678778</v>
      </c>
      <c r="AB36" s="35">
        <f t="shared" si="26"/>
        <v>-2.3517783946787745</v>
      </c>
      <c r="AC36" s="35">
        <f t="shared" si="27"/>
        <v>-2.3517783946787603</v>
      </c>
      <c r="AF36">
        <v>2.4</v>
      </c>
      <c r="AG36">
        <v>1.63</v>
      </c>
      <c r="AJ36" t="s">
        <v>155</v>
      </c>
    </row>
    <row r="37" spans="1:36" ht="15" x14ac:dyDescent="0.25">
      <c r="A37">
        <v>1.36</v>
      </c>
      <c r="B37">
        <v>5.67</v>
      </c>
      <c r="C37">
        <v>8.94</v>
      </c>
      <c r="D37" s="20">
        <f t="shared" si="3"/>
        <v>2.3517783946787718E-2</v>
      </c>
      <c r="E37" s="17">
        <f>IF(OR($A37="",$B37="",$C37=""),"",A37*'MPTO_working_3-way'!$I36)</f>
        <v>1.3919841861676314</v>
      </c>
      <c r="F37" s="21">
        <f>IF(OR($A37="",$B37="",$C37=""),"",B37*'MPTO_working_3-way'!$I36)</f>
        <v>5.8033458349782867</v>
      </c>
      <c r="G37" s="22">
        <f>IF(OR($A37="",$B37="",$C37=""),"",C37*'MPTO_working_3-way'!$I36)</f>
        <v>9.1502489884842824</v>
      </c>
      <c r="H37" s="17">
        <f>IF(OR($A37="",$B37="",$C37=""),"",'MPTO_working_3-way'!E36)</f>
        <v>1.3746557484583655</v>
      </c>
      <c r="I37" s="21">
        <f>IF(OR($A37="",$B37="",$C37=""),"",'MPTO_working_3-way'!F36)</f>
        <v>5.9337468075334279</v>
      </c>
      <c r="J37" s="22">
        <f>IF(OR($A37="",$B37="",$C37=""),"",'MPTO_working_3-way'!G36)</f>
        <v>9.6137611884683025</v>
      </c>
      <c r="K37" s="17">
        <f>IF(OR($A37="",$B37="",$C37=""),"",'OddsRatio_working_3-way'!H36)</f>
        <v>1.3798993121529135</v>
      </c>
      <c r="L37" s="21">
        <f>IF(OR($A37="",$B37="",$C37=""),"",'OddsRatio_working_3-way'!I36)</f>
        <v>5.9281382993169567</v>
      </c>
      <c r="M37" s="22">
        <f>IF(OR($A37="",$B37="",$C37=""),"",'OddsRatio_working_3-way'!J36)</f>
        <v>9.3788903847059153</v>
      </c>
      <c r="N37" s="23">
        <f t="shared" si="16"/>
        <v>71.839896597760173</v>
      </c>
      <c r="O37" s="24">
        <f t="shared" si="17"/>
        <v>17.231439042849004</v>
      </c>
      <c r="P37" s="24">
        <f t="shared" si="18"/>
        <v>10.928664359390812</v>
      </c>
      <c r="Q37" t="s">
        <v>160</v>
      </c>
      <c r="R37" t="s">
        <v>124</v>
      </c>
      <c r="S37" t="s">
        <v>489</v>
      </c>
      <c r="T37" s="35">
        <v>100</v>
      </c>
      <c r="U37" s="35">
        <f t="shared" si="19"/>
        <v>90.557129367327676</v>
      </c>
      <c r="V37" s="35">
        <f t="shared" si="20"/>
        <v>83.792544570502429</v>
      </c>
      <c r="W37" s="35">
        <f t="shared" si="21"/>
        <v>22.480620155038757</v>
      </c>
      <c r="X37" s="35">
        <f t="shared" si="22"/>
        <v>93.726835274458793</v>
      </c>
      <c r="Y37" s="35">
        <f t="shared" si="23"/>
        <v>86.96225047763356</v>
      </c>
      <c r="Z37" s="35">
        <f t="shared" si="24"/>
        <v>25.650326062169903</v>
      </c>
      <c r="AA37" s="35">
        <f t="shared" si="25"/>
        <v>-3.1697059071311173</v>
      </c>
      <c r="AB37" s="35">
        <f t="shared" si="26"/>
        <v>-3.1697059071311315</v>
      </c>
      <c r="AC37" s="35">
        <f t="shared" si="27"/>
        <v>-3.1697059071311458</v>
      </c>
      <c r="AF37">
        <v>1.67</v>
      </c>
      <c r="AG37">
        <v>2.3199999999999998</v>
      </c>
      <c r="AJ37" t="s">
        <v>155</v>
      </c>
    </row>
    <row r="38" spans="1:36" ht="15" x14ac:dyDescent="0.25">
      <c r="A38">
        <v>10.59</v>
      </c>
      <c r="B38">
        <v>6.17</v>
      </c>
      <c r="C38">
        <v>1.29</v>
      </c>
      <c r="D38" s="20">
        <f t="shared" si="3"/>
        <v>3.1697059071311262E-2</v>
      </c>
      <c r="E38" s="17">
        <f>IF(OR($A38="",$B38="",$C38=""),"",A38*'MPTO_working_3-way'!$I37)</f>
        <v>10.925671855565186</v>
      </c>
      <c r="F38" s="21">
        <f>IF(OR($A38="",$B38="",$C38=""),"",B38*'MPTO_working_3-way'!$I37)</f>
        <v>6.3655708544699907</v>
      </c>
      <c r="G38" s="22">
        <f>IF(OR($A38="",$B38="",$C38=""),"",C38*'MPTO_working_3-way'!$I37)</f>
        <v>1.3308892062019915</v>
      </c>
      <c r="H38" s="17">
        <f>IF(OR($A38="",$B38="",$C38=""),"",'MPTO_working_3-way'!E37)</f>
        <v>11.924206883585429</v>
      </c>
      <c r="I38" s="21">
        <f>IF(OR($A38="",$B38="",$C38=""),"",'MPTO_working_3-way'!F37)</f>
        <v>6.6002737239780718</v>
      </c>
      <c r="J38" s="22">
        <f>IF(OR($A38="",$B38="",$C38=""),"",'MPTO_working_3-way'!G37)</f>
        <v>1.3078253129660171</v>
      </c>
      <c r="K38" s="17">
        <f>IF(OR($A38="",$B38="",$C38=""),"",'OddsRatio_working_3-way'!H37)</f>
        <v>11.395480080901164</v>
      </c>
      <c r="L38" s="21">
        <f>IF(OR($A38="",$B38="",$C38=""),"",'OddsRatio_working_3-way'!I37)</f>
        <v>6.6042369153554779</v>
      </c>
      <c r="M38" s="22">
        <f>IF(OR($A38="",$B38="",$C38=""),"",'OddsRatio_working_3-way'!J37)</f>
        <v>1.3143575832597849</v>
      </c>
      <c r="N38" s="23">
        <f t="shared" si="16"/>
        <v>9.1527552101121561</v>
      </c>
      <c r="O38" s="24">
        <f t="shared" si="17"/>
        <v>15.709510158036908</v>
      </c>
      <c r="P38" s="24">
        <f t="shared" si="18"/>
        <v>75.137734631850947</v>
      </c>
      <c r="Q38" t="s">
        <v>158</v>
      </c>
      <c r="R38" t="s">
        <v>168</v>
      </c>
      <c r="S38" t="s">
        <v>489</v>
      </c>
      <c r="T38" s="35">
        <v>100</v>
      </c>
      <c r="U38" s="35">
        <f t="shared" si="19"/>
        <v>54.751131221719454</v>
      </c>
      <c r="V38" s="35">
        <f t="shared" si="20"/>
        <v>70.501474926253692</v>
      </c>
      <c r="W38" s="35">
        <f t="shared" si="21"/>
        <v>71.988795518207283</v>
      </c>
      <c r="X38" s="35">
        <f t="shared" si="22"/>
        <v>57.509729555539039</v>
      </c>
      <c r="Y38" s="35">
        <f t="shared" si="23"/>
        <v>73.26007326007327</v>
      </c>
      <c r="Z38" s="35">
        <f t="shared" si="24"/>
        <v>74.74739385202686</v>
      </c>
      <c r="AA38" s="35">
        <f t="shared" si="25"/>
        <v>-2.7585983338195845</v>
      </c>
      <c r="AB38" s="35">
        <f t="shared" si="26"/>
        <v>-2.7585983338195774</v>
      </c>
      <c r="AC38" s="35">
        <f t="shared" si="27"/>
        <v>-2.7585983338195774</v>
      </c>
      <c r="AF38">
        <v>1.56</v>
      </c>
      <c r="AG38">
        <v>2.5499999999999998</v>
      </c>
      <c r="AJ38" t="s">
        <v>155</v>
      </c>
    </row>
    <row r="39" spans="1:36" ht="15" x14ac:dyDescent="0.25">
      <c r="A39">
        <v>2.21</v>
      </c>
      <c r="B39">
        <v>3.39</v>
      </c>
      <c r="C39">
        <v>3.57</v>
      </c>
      <c r="D39" s="20">
        <f t="shared" si="3"/>
        <v>2.758598333819573E-2</v>
      </c>
      <c r="E39" s="17">
        <f>IF(OR($A39="",$B39="",$C39=""),"",A39*'MPTO_working_3-way'!$I38)</f>
        <v>2.2709650231774123</v>
      </c>
      <c r="F39" s="21">
        <f>IF(OR($A39="",$B39="",$C39=""),"",B39*'MPTO_working_3-way'!$I38)</f>
        <v>3.4835164835164836</v>
      </c>
      <c r="G39" s="22">
        <f>IF(OR($A39="",$B39="",$C39=""),"",C39*'MPTO_working_3-way'!$I38)</f>
        <v>3.6684819605173584</v>
      </c>
      <c r="H39" s="17">
        <f>IF(OR($A39="",$B39="",$C39=""),"",'MPTO_working_3-way'!E38)</f>
        <v>2.2558424966986075</v>
      </c>
      <c r="I39" s="21">
        <f>IF(OR($A39="",$B39="",$C39=""),"",'MPTO_working_3-way'!F38)</f>
        <v>3.4990736889863512</v>
      </c>
      <c r="J39" s="22">
        <f>IF(OR($A39="",$B39="",$C39=""),"",'MPTO_working_3-way'!G38)</f>
        <v>3.6911712607892859</v>
      </c>
      <c r="K39" s="17">
        <f>IF(OR($A39="",$B39="",$C39=""),"",'OddsRatio_working_3-way'!H38)</f>
        <v>2.2622011234245334</v>
      </c>
      <c r="L39" s="21">
        <f>IF(OR($A39="",$B39="",$C39=""),"",'OddsRatio_working_3-way'!I38)</f>
        <v>3.4931080041195335</v>
      </c>
      <c r="M39" s="22">
        <f>IF(OR($A39="",$B39="",$C39=""),"",'OddsRatio_working_3-way'!J38)</f>
        <v>3.6808734604967372</v>
      </c>
      <c r="N39" s="23">
        <f t="shared" si="16"/>
        <v>44.034143625904626</v>
      </c>
      <c r="O39" s="24">
        <f t="shared" si="17"/>
        <v>28.706624605678233</v>
      </c>
      <c r="P39" s="24">
        <f t="shared" si="18"/>
        <v>27.259231768417148</v>
      </c>
      <c r="Q39" t="s">
        <v>128</v>
      </c>
      <c r="R39" t="s">
        <v>180</v>
      </c>
      <c r="S39" t="s">
        <v>489</v>
      </c>
      <c r="T39" s="35">
        <v>100</v>
      </c>
      <c r="U39" s="35">
        <f t="shared" si="19"/>
        <v>78.991596638655466</v>
      </c>
      <c r="V39" s="35">
        <f t="shared" si="20"/>
        <v>71.590909090909093</v>
      </c>
      <c r="W39" s="35">
        <f t="shared" si="21"/>
        <v>46.524064171122987</v>
      </c>
      <c r="X39" s="35">
        <f t="shared" si="22"/>
        <v>81.88502673796792</v>
      </c>
      <c r="Y39" s="35">
        <f t="shared" si="23"/>
        <v>74.484339190221533</v>
      </c>
      <c r="Z39" s="35">
        <f t="shared" si="24"/>
        <v>49.417494270435448</v>
      </c>
      <c r="AA39" s="35">
        <f t="shared" si="25"/>
        <v>-2.8934300993124538</v>
      </c>
      <c r="AB39" s="35">
        <f t="shared" si="26"/>
        <v>-2.8934300993124396</v>
      </c>
      <c r="AC39" s="35">
        <f t="shared" si="27"/>
        <v>-2.8934300993124609</v>
      </c>
      <c r="AF39">
        <v>2.19</v>
      </c>
      <c r="AG39">
        <v>1.74</v>
      </c>
      <c r="AJ39" t="s">
        <v>94</v>
      </c>
    </row>
    <row r="40" spans="1:36" ht="15" x14ac:dyDescent="0.25">
      <c r="A40">
        <v>4.76</v>
      </c>
      <c r="B40">
        <v>3.52</v>
      </c>
      <c r="C40">
        <v>1.87</v>
      </c>
      <c r="D40" s="20">
        <f t="shared" si="3"/>
        <v>2.893430099312444E-2</v>
      </c>
      <c r="E40" s="17">
        <f>IF(OR($A40="",$B40="",$C40=""),"",A40*'MPTO_working_3-way'!$I39)</f>
        <v>4.8977272727272725</v>
      </c>
      <c r="F40" s="21">
        <f>IF(OR($A40="",$B40="",$C40=""),"",B40*'MPTO_working_3-way'!$I39)</f>
        <v>3.6218487394957979</v>
      </c>
      <c r="G40" s="22">
        <f>IF(OR($A40="",$B40="",$C40=""),"",C40*'MPTO_working_3-way'!$I39)</f>
        <v>1.9241071428571428</v>
      </c>
      <c r="H40" s="17">
        <f>IF(OR($A40="",$B40="",$C40=""),"",'MPTO_working_3-way'!E39)</f>
        <v>4.9890424011434007</v>
      </c>
      <c r="I40" s="21">
        <f>IF(OR($A40="",$B40="",$C40=""),"",'MPTO_working_3-way'!F39)</f>
        <v>3.6437021572720942</v>
      </c>
      <c r="J40" s="22">
        <f>IF(OR($A40="",$B40="",$C40=""),"",'MPTO_working_3-way'!G39)</f>
        <v>1.9043462447717767</v>
      </c>
      <c r="K40" s="17">
        <f>IF(OR($A40="",$B40="",$C40=""),"",'OddsRatio_working_3-way'!H39)</f>
        <v>4.941387755756014</v>
      </c>
      <c r="L40" s="21">
        <f>IF(OR($A40="",$B40="",$C40=""),"",'OddsRatio_working_3-way'!I39)</f>
        <v>3.6415683894960522</v>
      </c>
      <c r="M40" s="22">
        <f>IF(OR($A40="",$B40="",$C40=""),"",'OddsRatio_working_3-way'!J39)</f>
        <v>1.9119700392307808</v>
      </c>
      <c r="N40" s="23">
        <f t="shared" si="16"/>
        <v>20.417633410672856</v>
      </c>
      <c r="O40" s="24">
        <f t="shared" si="17"/>
        <v>27.610208816705338</v>
      </c>
      <c r="P40" s="24">
        <f t="shared" si="18"/>
        <v>51.972157772621806</v>
      </c>
      <c r="Q40" t="s">
        <v>113</v>
      </c>
      <c r="R40" t="s">
        <v>181</v>
      </c>
      <c r="S40" t="s">
        <v>489</v>
      </c>
      <c r="T40" s="35">
        <v>100</v>
      </c>
      <c r="U40" s="35">
        <f t="shared" si="19"/>
        <v>62.546816479400754</v>
      </c>
      <c r="V40" s="35">
        <f t="shared" si="20"/>
        <v>69.696969696969703</v>
      </c>
      <c r="W40" s="35">
        <f t="shared" si="21"/>
        <v>65.03496503496504</v>
      </c>
      <c r="X40" s="35">
        <f t="shared" si="22"/>
        <v>65.268065268065271</v>
      </c>
      <c r="Y40" s="35">
        <f t="shared" si="23"/>
        <v>72.418218485634227</v>
      </c>
      <c r="Z40" s="35">
        <f t="shared" si="24"/>
        <v>67.756213823629551</v>
      </c>
      <c r="AA40" s="35">
        <f t="shared" si="25"/>
        <v>-2.7212487886645178</v>
      </c>
      <c r="AB40" s="35">
        <f t="shared" si="26"/>
        <v>-2.7212487886645249</v>
      </c>
      <c r="AC40" s="35">
        <f t="shared" si="27"/>
        <v>-2.7212487886645107</v>
      </c>
      <c r="AF40">
        <v>2.2000000000000002</v>
      </c>
      <c r="AG40">
        <v>1.73</v>
      </c>
      <c r="AJ40" t="s">
        <v>94</v>
      </c>
    </row>
    <row r="41" spans="1:36" s="35" customFormat="1" ht="15" x14ac:dyDescent="0.25">
      <c r="A41">
        <v>2.67</v>
      </c>
      <c r="B41">
        <v>3.3</v>
      </c>
      <c r="C41">
        <v>2.86</v>
      </c>
      <c r="D41" s="20">
        <f t="shared" si="3"/>
        <v>2.721248788664532E-2</v>
      </c>
      <c r="E41" s="17">
        <f>IF(OR($A41="",$B41="",$C41=""),"",A41*'MPTO_working_3-way'!$I40)</f>
        <v>2.7426573426573428</v>
      </c>
      <c r="F41" s="21">
        <f>IF(OR($A41="",$B41="",$C41=""),"",B41*'MPTO_working_3-way'!$I40)</f>
        <v>3.3898012100259294</v>
      </c>
      <c r="G41" s="22">
        <f>IF(OR($A41="",$B41="",$C41=""),"",C41*'MPTO_working_3-way'!$I40)</f>
        <v>2.9378277153558057</v>
      </c>
      <c r="H41" s="17">
        <f>IF(OR($A41="",$B41="",$C41=""),"",'MPTO_working_3-way'!E40)</f>
        <v>2.7362700365495329</v>
      </c>
      <c r="I41" s="21">
        <f>IF(OR($A41="",$B41="",$C41=""),"",'MPTO_working_3-way'!F40)</f>
        <v>3.4018294674942831</v>
      </c>
      <c r="J41" s="22">
        <f>IF(OR($A41="",$B41="",$C41=""),"",'MPTO_working_3-way'!G40)</f>
        <v>2.9361718489656767</v>
      </c>
      <c r="K41" s="17">
        <f>IF(OR($A41="",$B41="",$C41=""),"",'OddsRatio_working_3-way'!H40)</f>
        <v>2.739381829281708</v>
      </c>
      <c r="L41" s="21">
        <f>IF(OR($A41="",$B41="",$C41=""),"",'OddsRatio_working_3-way'!I40)</f>
        <v>3.3955558127831909</v>
      </c>
      <c r="M41" s="22">
        <f>IF(OR($A41="",$B41="",$C41=""),"",'OddsRatio_working_3-way'!J40)</f>
        <v>2.9372755703377105</v>
      </c>
      <c r="N41" s="23">
        <f t="shared" si="16"/>
        <v>36.460989291177967</v>
      </c>
      <c r="O41" s="24">
        <f t="shared" si="17"/>
        <v>29.500254971953083</v>
      </c>
      <c r="P41" s="24">
        <f t="shared" si="18"/>
        <v>34.038755736868943</v>
      </c>
      <c r="Q41" t="s">
        <v>116</v>
      </c>
      <c r="R41" t="s">
        <v>98</v>
      </c>
      <c r="S41" t="s">
        <v>489</v>
      </c>
      <c r="T41" s="35">
        <v>100</v>
      </c>
      <c r="U41" s="35">
        <f t="shared" si="19"/>
        <v>51.219512195121943</v>
      </c>
      <c r="V41" s="35">
        <f t="shared" si="20"/>
        <v>71.181556195965413</v>
      </c>
      <c r="W41" s="35">
        <f t="shared" si="21"/>
        <v>74.747474747474755</v>
      </c>
      <c r="X41" s="35">
        <f t="shared" si="22"/>
        <v>54.070969056559839</v>
      </c>
      <c r="Y41" s="35">
        <f t="shared" si="23"/>
        <v>74.033013057403309</v>
      </c>
      <c r="Z41" s="35">
        <f t="shared" si="24"/>
        <v>77.598931608912636</v>
      </c>
      <c r="AA41" s="35">
        <f t="shared" si="25"/>
        <v>-2.8514568614378959</v>
      </c>
      <c r="AB41" s="35">
        <f t="shared" si="26"/>
        <v>-2.8514568614378959</v>
      </c>
      <c r="AC41" s="35">
        <f t="shared" si="27"/>
        <v>-2.8514568614378817</v>
      </c>
      <c r="AD41" s="36"/>
      <c r="AE41" s="36"/>
      <c r="AF41">
        <v>2.2000000000000002</v>
      </c>
      <c r="AG41">
        <v>1.73</v>
      </c>
      <c r="AH41" s="36"/>
      <c r="AI41" s="36"/>
      <c r="AJ41" t="s">
        <v>94</v>
      </c>
    </row>
    <row r="42" spans="1:36" ht="15" x14ac:dyDescent="0.25">
      <c r="A42">
        <v>2.0499999999999998</v>
      </c>
      <c r="B42">
        <v>3.47</v>
      </c>
      <c r="C42">
        <v>3.96</v>
      </c>
      <c r="D42" s="20">
        <f t="shared" si="3"/>
        <v>2.8514568614378843E-2</v>
      </c>
      <c r="E42" s="17">
        <f>IF(OR($A42="",$B42="",$C42=""),"",A42*'MPTO_working_3-way'!$I41)</f>
        <v>2.1084548656594766</v>
      </c>
      <c r="F42" s="21">
        <f>IF(OR($A42="",$B42="",$C42=""),"",B42*'MPTO_working_3-way'!$I41)</f>
        <v>3.5689455530918948</v>
      </c>
      <c r="G42" s="22">
        <f>IF(OR($A42="",$B42="",$C42=""),"",C42*'MPTO_working_3-way'!$I41)</f>
        <v>4.0729176917129406</v>
      </c>
      <c r="H42" s="17">
        <f>IF(OR($A42="",$B42="",$C42=""),"",'MPTO_working_3-way'!E41)</f>
        <v>2.0907379350406576</v>
      </c>
      <c r="I42" s="21">
        <f>IF(OR($A42="",$B42="",$C42=""),"",'MPTO_working_3-way'!F41)</f>
        <v>3.588350439646109</v>
      </c>
      <c r="J42" s="22">
        <f>IF(OR($A42="",$B42="",$C42=""),"",'MPTO_working_3-way'!G41)</f>
        <v>4.1148809529606183</v>
      </c>
      <c r="K42" s="17">
        <f>IF(OR($A42="",$B42="",$C42=""),"",'OddsRatio_working_3-way'!H41)</f>
        <v>2.0978761302693449</v>
      </c>
      <c r="L42" s="21">
        <f>IF(OR($A42="",$B42="",$C42=""),"",'OddsRatio_working_3-way'!I41)</f>
        <v>3.5826228969193181</v>
      </c>
      <c r="M42" s="22">
        <f>IF(OR($A42="",$B42="",$C42=""),"",'OddsRatio_working_3-way'!J41)</f>
        <v>4.0949650910450117</v>
      </c>
      <c r="N42" s="23">
        <f t="shared" si="16"/>
        <v>47.428096104263666</v>
      </c>
      <c r="O42" s="24">
        <f t="shared" si="17"/>
        <v>28.019480407418019</v>
      </c>
      <c r="P42" s="24">
        <f t="shared" si="18"/>
        <v>24.552423488318311</v>
      </c>
      <c r="Q42" t="s">
        <v>125</v>
      </c>
      <c r="R42" t="s">
        <v>178</v>
      </c>
      <c r="S42" t="s">
        <v>489</v>
      </c>
      <c r="T42" s="35">
        <v>100</v>
      </c>
      <c r="U42" s="35">
        <f t="shared" si="19"/>
        <v>41.860465116279073</v>
      </c>
      <c r="V42" s="35">
        <f t="shared" si="20"/>
        <v>74.937343358395992</v>
      </c>
      <c r="W42" s="35">
        <f t="shared" si="21"/>
        <v>80.158730158730151</v>
      </c>
      <c r="X42" s="35">
        <f t="shared" si="22"/>
        <v>44.903926482873842</v>
      </c>
      <c r="Y42" s="35">
        <f t="shared" si="23"/>
        <v>77.980804724990776</v>
      </c>
      <c r="Z42" s="35">
        <f t="shared" si="24"/>
        <v>83.202191525324949</v>
      </c>
      <c r="AA42" s="35">
        <f t="shared" si="25"/>
        <v>-3.0434613665947694</v>
      </c>
      <c r="AB42" s="35">
        <f t="shared" si="26"/>
        <v>-3.0434613665947836</v>
      </c>
      <c r="AC42" s="35">
        <f t="shared" si="27"/>
        <v>-3.0434613665947978</v>
      </c>
      <c r="AF42">
        <v>1.93</v>
      </c>
      <c r="AG42">
        <v>1.96</v>
      </c>
      <c r="AJ42" t="s">
        <v>94</v>
      </c>
    </row>
    <row r="43" spans="1:36" ht="15" x14ac:dyDescent="0.25">
      <c r="A43">
        <v>1.72</v>
      </c>
      <c r="B43">
        <v>3.99</v>
      </c>
      <c r="C43">
        <v>5.04</v>
      </c>
      <c r="D43" s="20">
        <f t="shared" si="3"/>
        <v>3.0434613665947907E-2</v>
      </c>
      <c r="E43" s="17">
        <f>IF(OR($A43="",$B43="",$C43=""),"",A43*'MPTO_working_3-way'!$I42)</f>
        <v>1.7723475355054303</v>
      </c>
      <c r="F43" s="21">
        <f>IF(OR($A43="",$B43="",$C43=""),"",B43*'MPTO_working_3-way'!$I42)</f>
        <v>4.1114341085271322</v>
      </c>
      <c r="G43" s="22">
        <f>IF(OR($A43="",$B43="",$C43=""),"",C43*'MPTO_working_3-way'!$I42)</f>
        <v>5.1933904528763772</v>
      </c>
      <c r="H43" s="17">
        <f>IF(OR($A43="",$B43="",$C43=""),"",'MPTO_working_3-way'!E42)</f>
        <v>1.7505455823418379</v>
      </c>
      <c r="I43" s="21">
        <f>IF(OR($A43="",$B43="",$C43=""),"",'MPTO_working_3-way'!F42)</f>
        <v>4.1583206538570296</v>
      </c>
      <c r="J43" s="22">
        <f>IF(OR($A43="",$B43="",$C43=""),"",'MPTO_working_3-way'!G42)</f>
        <v>5.3115819889236713</v>
      </c>
      <c r="K43" s="17">
        <f>IF(OR($A43="",$B43="",$C43=""),"",'OddsRatio_working_3-way'!H42)</f>
        <v>1.7583631451116217</v>
      </c>
      <c r="L43" s="21">
        <f>IF(OR($A43="",$B43="",$C43=""),"",'OddsRatio_working_3-way'!I42)</f>
        <v>4.1493136165052071</v>
      </c>
      <c r="M43" s="22">
        <f>IF(OR($A43="",$B43="",$C43=""),"",'OddsRatio_working_3-way'!J42)</f>
        <v>5.2552598697929875</v>
      </c>
      <c r="N43" s="23">
        <f t="shared" si="16"/>
        <v>56.422342682064574</v>
      </c>
      <c r="O43" s="24">
        <f t="shared" si="17"/>
        <v>24.322413386754651</v>
      </c>
      <c r="P43" s="24">
        <f t="shared" si="18"/>
        <v>19.255243931180768</v>
      </c>
      <c r="Q43" t="s">
        <v>177</v>
      </c>
      <c r="R43" t="s">
        <v>163</v>
      </c>
      <c r="S43" t="s">
        <v>489</v>
      </c>
      <c r="T43" s="35">
        <v>100</v>
      </c>
      <c r="U43" s="35">
        <f t="shared" si="19"/>
        <v>80.46875</v>
      </c>
      <c r="V43" s="35">
        <f t="shared" si="20"/>
        <v>74.293059125964007</v>
      </c>
      <c r="W43" s="35">
        <f t="shared" si="21"/>
        <v>42.196531791907518</v>
      </c>
      <c r="X43" s="35">
        <f t="shared" si="22"/>
        <v>83.510409082128476</v>
      </c>
      <c r="Y43" s="35">
        <f t="shared" si="23"/>
        <v>77.334718208092497</v>
      </c>
      <c r="Z43" s="35">
        <f t="shared" si="24"/>
        <v>45.238190874035986</v>
      </c>
      <c r="AA43" s="35">
        <f t="shared" si="25"/>
        <v>-3.0416590821284757</v>
      </c>
      <c r="AB43" s="35">
        <f t="shared" si="26"/>
        <v>-3.0416590821284899</v>
      </c>
      <c r="AC43" s="35">
        <f t="shared" si="27"/>
        <v>-3.0416590821284686</v>
      </c>
      <c r="AF43">
        <v>1.94</v>
      </c>
      <c r="AG43">
        <v>1.94</v>
      </c>
      <c r="AJ43" t="s">
        <v>94</v>
      </c>
    </row>
    <row r="44" spans="1:36" ht="15" x14ac:dyDescent="0.25">
      <c r="A44">
        <v>5.12</v>
      </c>
      <c r="B44">
        <v>3.89</v>
      </c>
      <c r="C44">
        <v>1.73</v>
      </c>
      <c r="D44" s="20">
        <f t="shared" si="3"/>
        <v>3.0416590821284784E-2</v>
      </c>
      <c r="E44" s="17">
        <f>IF(OR($A44="",$B44="",$C44=""),"",A44*'MPTO_working_3-way'!$I43)</f>
        <v>5.2757329450049779</v>
      </c>
      <c r="F44" s="21">
        <f>IF(OR($A44="",$B44="",$C44=""),"",B44*'MPTO_working_3-way'!$I43)</f>
        <v>4.0083205382947975</v>
      </c>
      <c r="G44" s="22">
        <f>IF(OR($A44="",$B44="",$C44=""),"",C44*'MPTO_working_3-way'!$I43)</f>
        <v>1.7826207021208227</v>
      </c>
      <c r="H44" s="17">
        <f>IF(OR($A44="",$B44="",$C44=""),"",'MPTO_working_3-way'!E43)</f>
        <v>5.4003367837858969</v>
      </c>
      <c r="I44" s="21">
        <f>IF(OR($A44="",$B44="",$C44=""),"",'MPTO_working_3-way'!F43)</f>
        <v>4.0497217525693872</v>
      </c>
      <c r="J44" s="22">
        <f>IF(OR($A44="",$B44="",$C44=""),"",'MPTO_working_3-way'!G43)</f>
        <v>1.7608863588526007</v>
      </c>
      <c r="K44" s="17">
        <f>IF(OR($A44="",$B44="",$C44=""),"",'OddsRatio_working_3-way'!H43)</f>
        <v>5.3386893041769499</v>
      </c>
      <c r="L44" s="21">
        <f>IF(OR($A44="",$B44="",$C44=""),"",'OddsRatio_working_3-way'!I43)</f>
        <v>4.0434009924930541</v>
      </c>
      <c r="M44" s="22">
        <f>IF(OR($A44="",$B44="",$C44=""),"",'OddsRatio_working_3-way'!J43)</f>
        <v>1.7687483475847503</v>
      </c>
      <c r="N44" s="23">
        <f t="shared" si="16"/>
        <v>18.954712272667102</v>
      </c>
      <c r="O44" s="24">
        <f t="shared" si="17"/>
        <v>24.948104585104254</v>
      </c>
      <c r="P44" s="24">
        <f t="shared" si="18"/>
        <v>56.097183142228644</v>
      </c>
      <c r="Q44" t="s">
        <v>95</v>
      </c>
      <c r="R44" t="s">
        <v>162</v>
      </c>
      <c r="S44" t="s">
        <v>489</v>
      </c>
      <c r="T44" s="35">
        <v>100</v>
      </c>
      <c r="U44" s="35">
        <f t="shared" si="19"/>
        <v>50</v>
      </c>
      <c r="V44" s="35">
        <f t="shared" si="20"/>
        <v>71.264367816091948</v>
      </c>
      <c r="W44" s="35">
        <f t="shared" si="21"/>
        <v>75.845410628019309</v>
      </c>
      <c r="X44" s="35">
        <f t="shared" si="22"/>
        <v>52.890221555888715</v>
      </c>
      <c r="Y44" s="35">
        <f t="shared" si="23"/>
        <v>74.154589371980677</v>
      </c>
      <c r="Z44" s="35">
        <f t="shared" si="24"/>
        <v>78.735632183908038</v>
      </c>
      <c r="AA44" s="35">
        <f t="shared" si="25"/>
        <v>-2.890221555888715</v>
      </c>
      <c r="AB44" s="35">
        <f t="shared" si="26"/>
        <v>-2.8902215558887292</v>
      </c>
      <c r="AC44" s="35">
        <f t="shared" si="27"/>
        <v>-2.8902215558887292</v>
      </c>
      <c r="AF44">
        <v>1.8</v>
      </c>
      <c r="AG44">
        <v>2.09</v>
      </c>
      <c r="AJ44" t="s">
        <v>94</v>
      </c>
    </row>
    <row r="45" spans="1:36" ht="15" x14ac:dyDescent="0.25">
      <c r="A45">
        <v>2</v>
      </c>
      <c r="B45">
        <v>3.48</v>
      </c>
      <c r="C45">
        <v>4.1399999999999997</v>
      </c>
      <c r="D45" s="20">
        <f t="shared" si="3"/>
        <v>2.8902215558887168E-2</v>
      </c>
      <c r="E45" s="17">
        <f>IF(OR($A45="",$B45="",$C45=""),"",A45*'MPTO_working_3-way'!$I44)</f>
        <v>2.0578044311177743</v>
      </c>
      <c r="F45" s="21">
        <f>IF(OR($A45="",$B45="",$C45=""),"",B45*'MPTO_working_3-way'!$I44)</f>
        <v>3.5805797101449275</v>
      </c>
      <c r="G45" s="22">
        <f>IF(OR($A45="",$B45="",$C45=""),"",C45*'MPTO_working_3-way'!$I44)</f>
        <v>4.2596551724137921</v>
      </c>
      <c r="H45" s="17">
        <f>IF(OR($A45="",$B45="",$C45=""),"",'MPTO_working_3-way'!E44)</f>
        <v>2.039293398256143</v>
      </c>
      <c r="I45" s="21">
        <f>IF(OR($A45="",$B45="",$C45=""),"",'MPTO_working_3-way'!F44)</f>
        <v>3.6007197840647804</v>
      </c>
      <c r="J45" s="22">
        <f>IF(OR($A45="",$B45="",$C45=""),"",'MPTO_working_3-way'!G44)</f>
        <v>4.3119837184245169</v>
      </c>
      <c r="K45" s="17">
        <f>IF(OR($A45="",$B45="",$C45=""),"",'OddsRatio_working_3-way'!H44)</f>
        <v>2.0466591585004124</v>
      </c>
      <c r="L45" s="21">
        <f>IF(OR($A45="",$B45="",$C45=""),"",'OddsRatio_working_3-way'!I44)</f>
        <v>3.5957147130810232</v>
      </c>
      <c r="M45" s="22">
        <f>IF(OR($A45="",$B45="",$C45=""),"",'OddsRatio_working_3-way'!J44)</f>
        <v>4.2865097576912943</v>
      </c>
      <c r="N45" s="23">
        <f t="shared" si="16"/>
        <v>48.595482878652959</v>
      </c>
      <c r="O45" s="24">
        <f t="shared" si="17"/>
        <v>27.928438436007447</v>
      </c>
      <c r="P45" s="24">
        <f t="shared" si="18"/>
        <v>23.476078685339598</v>
      </c>
      <c r="Q45" t="s">
        <v>161</v>
      </c>
      <c r="R45" t="s">
        <v>101</v>
      </c>
      <c r="S45" t="s">
        <v>489</v>
      </c>
      <c r="T45" s="35">
        <v>100</v>
      </c>
      <c r="U45" s="35">
        <f t="shared" si="19"/>
        <v>46.808510638297875</v>
      </c>
      <c r="V45" s="35">
        <f t="shared" si="20"/>
        <v>71.098265895953759</v>
      </c>
      <c r="W45" s="35">
        <f t="shared" si="21"/>
        <v>79.035639412997895</v>
      </c>
      <c r="X45" s="35">
        <f t="shared" si="22"/>
        <v>49.866094691048346</v>
      </c>
      <c r="Y45" s="35">
        <f t="shared" si="23"/>
        <v>74.155849948704216</v>
      </c>
      <c r="Z45" s="35">
        <f t="shared" si="24"/>
        <v>82.093223465748366</v>
      </c>
      <c r="AA45" s="35">
        <f t="shared" si="25"/>
        <v>-3.057584052750471</v>
      </c>
      <c r="AB45" s="35">
        <f t="shared" si="26"/>
        <v>-3.0575840527504567</v>
      </c>
      <c r="AC45" s="35">
        <f t="shared" si="27"/>
        <v>-3.057584052750471</v>
      </c>
      <c r="AF45">
        <v>2.2599999999999998</v>
      </c>
      <c r="AG45">
        <v>1.69</v>
      </c>
      <c r="AJ45" t="s">
        <v>94</v>
      </c>
    </row>
    <row r="46" spans="1:36" s="50" customFormat="1" ht="15" x14ac:dyDescent="0.25">
      <c r="A46">
        <v>1.88</v>
      </c>
      <c r="B46">
        <v>3.46</v>
      </c>
      <c r="C46">
        <v>4.7699999999999996</v>
      </c>
      <c r="D46" s="20">
        <f t="shared" si="3"/>
        <v>3.0575840527504727E-2</v>
      </c>
      <c r="E46" s="17">
        <f>IF(OR($A46="",$B46="",$C46=""),"",A46*'MPTO_working_3-way'!$I45)</f>
        <v>1.9374825801917088</v>
      </c>
      <c r="F46" s="21">
        <f>IF(OR($A46="",$B46="",$C46=""),"",B46*'MPTO_working_3-way'!$I45)</f>
        <v>3.5657924082251662</v>
      </c>
      <c r="G46" s="22">
        <f>IF(OR($A46="",$B46="",$C46=""),"",C46*'MPTO_working_3-way'!$I45)</f>
        <v>4.9158467593161967</v>
      </c>
      <c r="H46" s="17">
        <f>IF(OR($A46="",$B46="",$C46=""),"",'MPTO_working_3-way'!E45)</f>
        <v>1.9167261209850213</v>
      </c>
      <c r="I46" s="21">
        <f>IF(OR($A46="",$B46="",$C46=""),"",'MPTO_working_3-way'!F45)</f>
        <v>3.5864739037722599</v>
      </c>
      <c r="J46" s="22">
        <f>IF(OR($A46="",$B46="",$C46=""),"",'MPTO_working_3-way'!G45)</f>
        <v>5.0137462123693073</v>
      </c>
      <c r="K46" s="17">
        <f>IF(OR($A46="",$B46="",$C46=""),"",'OddsRatio_working_3-way'!H45)</f>
        <v>1.9247859838526336</v>
      </c>
      <c r="L46" s="21">
        <f>IF(OR($A46="",$B46="",$C46=""),"",'OddsRatio_working_3-way'!I45)</f>
        <v>3.585197182133498</v>
      </c>
      <c r="M46" s="22">
        <f>IF(OR($A46="",$B46="",$C46=""),"",'OddsRatio_working_3-way'!J45)</f>
        <v>4.961867226277759</v>
      </c>
      <c r="N46" s="23">
        <f t="shared" si="16"/>
        <v>51.613367274819709</v>
      </c>
      <c r="O46" s="24">
        <f t="shared" si="17"/>
        <v>28.044257363196838</v>
      </c>
      <c r="P46" s="24">
        <f t="shared" si="18"/>
        <v>20.342375361983454</v>
      </c>
      <c r="Q46" t="s">
        <v>96</v>
      </c>
      <c r="R46" t="s">
        <v>97</v>
      </c>
      <c r="S46" t="s">
        <v>489</v>
      </c>
      <c r="T46" s="35">
        <v>100</v>
      </c>
      <c r="U46" s="35">
        <f t="shared" si="19"/>
        <v>73.118279569892465</v>
      </c>
      <c r="V46" s="35">
        <f t="shared" si="20"/>
        <v>69.6048632218845</v>
      </c>
      <c r="W46" s="35">
        <f t="shared" si="21"/>
        <v>54.545454545454554</v>
      </c>
      <c r="X46" s="35">
        <f t="shared" si="22"/>
        <v>75.849682232660953</v>
      </c>
      <c r="Y46" s="35">
        <f t="shared" si="23"/>
        <v>72.336265884652988</v>
      </c>
      <c r="Z46" s="35">
        <f t="shared" si="24"/>
        <v>57.276857208223021</v>
      </c>
      <c r="AA46" s="35">
        <f t="shared" si="25"/>
        <v>-2.7314026627684882</v>
      </c>
      <c r="AB46" s="35">
        <f t="shared" si="26"/>
        <v>-2.7314026627684882</v>
      </c>
      <c r="AC46" s="35">
        <f t="shared" si="27"/>
        <v>-2.7314026627684669</v>
      </c>
      <c r="AD46" s="51"/>
      <c r="AE46" s="51"/>
      <c r="AF46">
        <v>2.46</v>
      </c>
      <c r="AG46">
        <v>1.6</v>
      </c>
      <c r="AH46" s="51"/>
      <c r="AI46" s="51"/>
      <c r="AJ46" t="s">
        <v>94</v>
      </c>
    </row>
    <row r="47" spans="1:36" ht="15" x14ac:dyDescent="0.25">
      <c r="A47">
        <v>3.72</v>
      </c>
      <c r="B47">
        <v>3.29</v>
      </c>
      <c r="C47">
        <v>2.2000000000000002</v>
      </c>
      <c r="D47" s="20">
        <f t="shared" si="3"/>
        <v>2.7314026627684784E-2</v>
      </c>
      <c r="E47" s="17">
        <f>IF(OR($A47="",$B47="",$C47=""),"",A47*'MPTO_working_3-way'!$I46)</f>
        <v>3.8216081790549876</v>
      </c>
      <c r="F47" s="21">
        <f>IF(OR($A47="",$B47="",$C47=""),"",B47*'MPTO_working_3-way'!$I46)</f>
        <v>3.3798631476050831</v>
      </c>
      <c r="G47" s="22">
        <f>IF(OR($A47="",$B47="",$C47=""),"",C47*'MPTO_working_3-way'!$I46)</f>
        <v>2.2600908585809067</v>
      </c>
      <c r="H47" s="17">
        <f>IF(OR($A47="",$B47="",$C47=""),"",'MPTO_working_3-way'!E46)</f>
        <v>3.8504110863662708</v>
      </c>
      <c r="I47" s="21">
        <f>IF(OR($A47="",$B47="",$C47=""),"",'MPTO_working_3-way'!F46)</f>
        <v>3.3915930764140585</v>
      </c>
      <c r="J47" s="22">
        <f>IF(OR($A47="",$B47="",$C47=""),"",'MPTO_working_3-way'!G46)</f>
        <v>2.2449673382811355</v>
      </c>
      <c r="K47" s="17">
        <f>IF(OR($A47="",$B47="",$C47=""),"",'OddsRatio_working_3-way'!H46)</f>
        <v>3.8363908378331928</v>
      </c>
      <c r="L47" s="21">
        <f>IF(OR($A47="",$B47="",$C47=""),"",'OddsRatio_working_3-way'!I46)</f>
        <v>3.3879908156757397</v>
      </c>
      <c r="M47" s="22">
        <f>IF(OR($A47="",$B47="",$C47=""),"",'OddsRatio_working_3-way'!J46)</f>
        <v>2.2513488990440558</v>
      </c>
      <c r="N47" s="23">
        <f t="shared" si="16"/>
        <v>26.16699444701527</v>
      </c>
      <c r="O47" s="24">
        <f t="shared" si="17"/>
        <v>29.586996760758911</v>
      </c>
      <c r="P47" s="24">
        <f t="shared" si="18"/>
        <v>44.246008792225823</v>
      </c>
      <c r="Q47" t="s">
        <v>100</v>
      </c>
      <c r="R47" t="s">
        <v>117</v>
      </c>
      <c r="S47" t="s">
        <v>489</v>
      </c>
      <c r="T47" s="35">
        <v>100</v>
      </c>
      <c r="U47" s="35">
        <f t="shared" si="19"/>
        <v>42.196531791907518</v>
      </c>
      <c r="V47" s="35">
        <f t="shared" si="20"/>
        <v>73.821989528795811</v>
      </c>
      <c r="W47" s="35">
        <f t="shared" si="21"/>
        <v>80.952380952380949</v>
      </c>
      <c r="X47" s="35">
        <f t="shared" si="22"/>
        <v>45.225629518823233</v>
      </c>
      <c r="Y47" s="35">
        <f t="shared" si="23"/>
        <v>76.851087255711533</v>
      </c>
      <c r="Z47" s="35">
        <f t="shared" si="24"/>
        <v>83.981478679296686</v>
      </c>
      <c r="AA47" s="35">
        <f t="shared" si="25"/>
        <v>-3.0290977269157153</v>
      </c>
      <c r="AB47" s="35">
        <f t="shared" si="26"/>
        <v>-3.0290977269157224</v>
      </c>
      <c r="AC47" s="35">
        <f t="shared" si="27"/>
        <v>-3.0290977269157366</v>
      </c>
      <c r="AF47">
        <v>2.33</v>
      </c>
      <c r="AG47">
        <v>1.65</v>
      </c>
      <c r="AJ47" t="s">
        <v>94</v>
      </c>
    </row>
    <row r="48" spans="1:36" ht="15" x14ac:dyDescent="0.25">
      <c r="A48">
        <v>1.73</v>
      </c>
      <c r="B48">
        <v>3.82</v>
      </c>
      <c r="C48">
        <v>5.25</v>
      </c>
      <c r="D48" s="20">
        <f t="shared" si="3"/>
        <v>3.0290977269157304E-2</v>
      </c>
      <c r="E48" s="17">
        <f>IF(OR($A48="",$B48="",$C48=""),"",A48*'MPTO_working_3-way'!$I47)</f>
        <v>1.782403390675642</v>
      </c>
      <c r="F48" s="21">
        <f>IF(OR($A48="",$B48="",$C48=""),"",B48*'MPTO_working_3-way'!$I47)</f>
        <v>3.9357115331681807</v>
      </c>
      <c r="G48" s="22">
        <f>IF(OR($A48="",$B48="",$C48=""),"",C48*'MPTO_working_3-way'!$I47)</f>
        <v>5.4090276306630756</v>
      </c>
      <c r="H48" s="17">
        <f>IF(OR($A48="",$B48="",$C48=""),"",'MPTO_working_3-way'!E47)</f>
        <v>1.7607565375744005</v>
      </c>
      <c r="I48" s="21">
        <f>IF(OR($A48="",$B48="",$C48=""),"",'MPTO_working_3-way'!F47)</f>
        <v>3.9732502944089965</v>
      </c>
      <c r="J48" s="22">
        <f>IF(OR($A48="",$B48="",$C48=""),"",'MPTO_working_3-way'!G47)</f>
        <v>5.5438765156579155</v>
      </c>
      <c r="K48" s="17">
        <f>IF(OR($A48="",$B48="",$C48=""),"",'OddsRatio_working_3-way'!H47)</f>
        <v>1.7686290068691541</v>
      </c>
      <c r="L48" s="21">
        <f>IF(OR($A48="",$B48="",$C48=""),"",'OddsRatio_working_3-way'!I47)</f>
        <v>3.9692243827000189</v>
      </c>
      <c r="M48" s="22">
        <f>IF(OR($A48="",$B48="",$C48=""),"",'OddsRatio_working_3-way'!J47)</f>
        <v>5.4748949030053486</v>
      </c>
      <c r="N48" s="23">
        <f t="shared" si="16"/>
        <v>56.104022536724287</v>
      </c>
      <c r="O48" s="24">
        <f t="shared" si="17"/>
        <v>25.408366227364667</v>
      </c>
      <c r="P48" s="24">
        <f t="shared" si="18"/>
        <v>18.48761123591105</v>
      </c>
      <c r="Q48" t="s">
        <v>176</v>
      </c>
      <c r="R48" t="s">
        <v>126</v>
      </c>
      <c r="S48" t="s">
        <v>489</v>
      </c>
      <c r="T48" s="35">
        <v>100</v>
      </c>
      <c r="U48" s="35">
        <f t="shared" si="19"/>
        <v>63.63636363636364</v>
      </c>
      <c r="V48" s="35">
        <f t="shared" si="20"/>
        <v>69.879518072289159</v>
      </c>
      <c r="W48" s="35">
        <f t="shared" si="21"/>
        <v>63.768115942028999</v>
      </c>
      <c r="X48" s="35">
        <f t="shared" si="22"/>
        <v>66.352365985681857</v>
      </c>
      <c r="Y48" s="35">
        <f t="shared" si="23"/>
        <v>72.595520421607389</v>
      </c>
      <c r="Z48" s="35">
        <f t="shared" si="24"/>
        <v>66.484118291347215</v>
      </c>
      <c r="AA48" s="35">
        <f t="shared" si="25"/>
        <v>-2.7160023493182166</v>
      </c>
      <c r="AB48" s="35">
        <f t="shared" si="26"/>
        <v>-2.7160023493182308</v>
      </c>
      <c r="AC48" s="35">
        <f t="shared" si="27"/>
        <v>-2.7160023493182166</v>
      </c>
      <c r="AF48">
        <v>1.88</v>
      </c>
      <c r="AG48">
        <v>2.0099999999999998</v>
      </c>
      <c r="AJ48" t="s">
        <v>94</v>
      </c>
    </row>
    <row r="49" spans="1:36" ht="15" x14ac:dyDescent="0.25">
      <c r="A49">
        <v>2.75</v>
      </c>
      <c r="B49">
        <v>3.32</v>
      </c>
      <c r="C49">
        <v>2.76</v>
      </c>
      <c r="D49" s="20">
        <f t="shared" si="3"/>
        <v>2.7160023493182361E-2</v>
      </c>
      <c r="E49" s="17">
        <f>IF(OR($A49="",$B49="",$C49=""),"",A49*'MPTO_working_3-way'!$I48)</f>
        <v>2.8246900646062514</v>
      </c>
      <c r="F49" s="21">
        <f>IF(OR($A49="",$B49="",$C49=""),"",B49*'MPTO_working_3-way'!$I48)</f>
        <v>3.4101712779973652</v>
      </c>
      <c r="G49" s="22">
        <f>IF(OR($A49="",$B49="",$C49=""),"",C49*'MPTO_working_3-way'!$I48)</f>
        <v>2.8349616648411833</v>
      </c>
      <c r="H49" s="17">
        <f>IF(OR($A49="",$B49="",$C49=""),"",'MPTO_working_3-way'!E48)</f>
        <v>2.8202139883306225</v>
      </c>
      <c r="I49" s="21">
        <f>IF(OR($A49="",$B49="",$C49=""),"",'MPTO_working_3-way'!F48)</f>
        <v>3.4228818777846199</v>
      </c>
      <c r="J49" s="22">
        <f>IF(OR($A49="",$B49="",$C49=""),"",'MPTO_working_3-way'!G48)</f>
        <v>2.8307321310886109</v>
      </c>
      <c r="K49" s="17">
        <f>IF(OR($A49="",$B49="",$C49=""),"",'OddsRatio_working_3-way'!H48)</f>
        <v>2.8225534363850899</v>
      </c>
      <c r="L49" s="21">
        <f>IF(OR($A49="",$B49="",$C49=""),"",'OddsRatio_working_3-way'!I48)</f>
        <v>3.4161851270933767</v>
      </c>
      <c r="M49" s="22">
        <f>IF(OR($A49="",$B49="",$C49=""),"",'OddsRatio_working_3-way'!J48)</f>
        <v>2.8329680274501476</v>
      </c>
      <c r="N49" s="23">
        <f t="shared" si="16"/>
        <v>35.402114112629036</v>
      </c>
      <c r="O49" s="24">
        <f t="shared" si="17"/>
        <v>29.324040304135501</v>
      </c>
      <c r="P49" s="24">
        <f t="shared" si="18"/>
        <v>35.273845583235456</v>
      </c>
      <c r="Q49" t="s">
        <v>179</v>
      </c>
      <c r="R49" t="s">
        <v>127</v>
      </c>
      <c r="S49" t="s">
        <v>489</v>
      </c>
      <c r="T49" s="35">
        <v>100</v>
      </c>
      <c r="U49" s="35">
        <f t="shared" si="19"/>
        <v>60.784313725490193</v>
      </c>
      <c r="V49" s="35">
        <f t="shared" si="20"/>
        <v>71.671388101982998</v>
      </c>
      <c r="W49" s="35">
        <f t="shared" si="21"/>
        <v>63.099630996309962</v>
      </c>
      <c r="X49" s="35">
        <f t="shared" si="22"/>
        <v>65.228980901707033</v>
      </c>
      <c r="Y49" s="35">
        <f t="shared" si="23"/>
        <v>76.116055278199852</v>
      </c>
      <c r="Z49" s="35">
        <f t="shared" si="24"/>
        <v>67.544298172526808</v>
      </c>
      <c r="AA49" s="35">
        <f t="shared" si="25"/>
        <v>-4.4446671762168393</v>
      </c>
      <c r="AB49" s="35">
        <f t="shared" si="26"/>
        <v>-4.4446671762168535</v>
      </c>
      <c r="AC49" s="35">
        <f t="shared" si="27"/>
        <v>-4.4446671762168464</v>
      </c>
      <c r="AF49">
        <v>2.2000000000000002</v>
      </c>
      <c r="AG49">
        <v>1.73</v>
      </c>
      <c r="AJ49" t="s">
        <v>94</v>
      </c>
    </row>
    <row r="50" spans="1:36" ht="15" x14ac:dyDescent="0.25">
      <c r="A50">
        <v>2.5499999999999998</v>
      </c>
      <c r="B50">
        <v>3.53</v>
      </c>
      <c r="C50">
        <v>2.71</v>
      </c>
      <c r="D50" s="20">
        <f t="shared" si="3"/>
        <v>4.4446671762168322E-2</v>
      </c>
      <c r="E50" s="17">
        <f>IF(OR($A50="",$B50="",$C50=""),"",A50*'MPTO_working_3-way'!$I49)</f>
        <v>2.663339012993529</v>
      </c>
      <c r="F50" s="21">
        <f>IF(OR($A50="",$B50="",$C50=""),"",B50*'MPTO_working_3-way'!$I49)</f>
        <v>3.6868967513204538</v>
      </c>
      <c r="G50" s="22">
        <f>IF(OR($A50="",$B50="",$C50=""),"",C50*'MPTO_working_3-way'!$I49)</f>
        <v>2.8304504804754762</v>
      </c>
      <c r="H50" s="17">
        <f>IF(OR($A50="",$B50="",$C50=""),"",'MPTO_working_3-way'!E49)</f>
        <v>2.6501206876853294</v>
      </c>
      <c r="I50" s="21">
        <f>IF(OR($A50="",$B50="",$C50=""),"",'MPTO_working_3-way'!F49)</f>
        <v>3.7248031723499424</v>
      </c>
      <c r="J50" s="22">
        <f>IF(OR($A50="",$B50="",$C50=""),"",'MPTO_working_3-way'!G49)</f>
        <v>2.8233582874249161</v>
      </c>
      <c r="K50" s="17">
        <f>IF(OR($A50="",$B50="",$C50=""),"",'OddsRatio_working_3-way'!H49)</f>
        <v>2.6567400114455393</v>
      </c>
      <c r="L50" s="21">
        <f>IF(OR($A50="",$B50="",$C50=""),"",'OddsRatio_working_3-way'!I49)</f>
        <v>3.7042272444885262</v>
      </c>
      <c r="M50" s="22">
        <f>IF(OR($A50="",$B50="",$C50=""),"",'OddsRatio_working_3-way'!J49)</f>
        <v>2.8277583352076601</v>
      </c>
      <c r="N50" s="23">
        <f t="shared" si="16"/>
        <v>37.54685359698253</v>
      </c>
      <c r="O50" s="24">
        <f t="shared" si="17"/>
        <v>27.123081210284834</v>
      </c>
      <c r="P50" s="24">
        <f t="shared" si="18"/>
        <v>35.33006519273264</v>
      </c>
      <c r="Q50" t="s">
        <v>135</v>
      </c>
      <c r="R50" t="s">
        <v>165</v>
      </c>
      <c r="S50" t="s">
        <v>489</v>
      </c>
      <c r="T50" s="35">
        <v>100</v>
      </c>
      <c r="U50" s="35">
        <f t="shared" si="19"/>
        <v>42.528735632183903</v>
      </c>
      <c r="V50" s="35">
        <f t="shared" si="20"/>
        <v>72.602739726027394</v>
      </c>
      <c r="W50" s="35">
        <f t="shared" si="21"/>
        <v>80.119284294234589</v>
      </c>
      <c r="X50" s="35">
        <f t="shared" si="22"/>
        <v>47.277975979738009</v>
      </c>
      <c r="Y50" s="35">
        <f t="shared" si="23"/>
        <v>77.351980073581501</v>
      </c>
      <c r="Z50" s="35">
        <f t="shared" si="24"/>
        <v>84.868524641788696</v>
      </c>
      <c r="AA50" s="35">
        <f t="shared" si="25"/>
        <v>-4.7492403475541067</v>
      </c>
      <c r="AB50" s="35">
        <f t="shared" si="26"/>
        <v>-4.7492403475541067</v>
      </c>
      <c r="AC50" s="35">
        <f t="shared" si="27"/>
        <v>-4.7492403475541067</v>
      </c>
      <c r="AF50">
        <v>1.89</v>
      </c>
      <c r="AG50">
        <v>1.94</v>
      </c>
      <c r="AJ50" t="s">
        <v>71</v>
      </c>
    </row>
    <row r="51" spans="1:36" ht="15" x14ac:dyDescent="0.25">
      <c r="A51">
        <v>1.74</v>
      </c>
      <c r="B51">
        <v>3.65</v>
      </c>
      <c r="C51">
        <v>5.03</v>
      </c>
      <c r="D51" s="20">
        <f t="shared" si="3"/>
        <v>4.7492403475541067E-2</v>
      </c>
      <c r="E51" s="17">
        <f>IF(OR($A51="",$B51="",$C51=""),"",A51*'MPTO_working_3-way'!$I50)</f>
        <v>1.8226367820474414</v>
      </c>
      <c r="F51" s="21">
        <f>IF(OR($A51="",$B51="",$C51=""),"",B51*'MPTO_working_3-way'!$I50)</f>
        <v>3.8233472726857247</v>
      </c>
      <c r="G51" s="22">
        <f>IF(OR($A51="",$B51="",$C51=""),"",C51*'MPTO_working_3-way'!$I50)</f>
        <v>5.2688867894819715</v>
      </c>
      <c r="H51" s="17">
        <f>IF(OR($A51="",$B51="",$C51=""),"",'MPTO_working_3-way'!E50)</f>
        <v>1.7892869725229004</v>
      </c>
      <c r="I51" s="21">
        <f>IF(OR($A51="",$B51="",$C51=""),"",'MPTO_working_3-way'!F50)</f>
        <v>3.8738398580727202</v>
      </c>
      <c r="J51" s="22">
        <f>IF(OR($A51="",$B51="",$C51=""),"",'MPTO_working_3-way'!G50)</f>
        <v>5.46518699143411</v>
      </c>
      <c r="K51" s="17">
        <f>IF(OR($A51="",$B51="",$C51=""),"",'OddsRatio_working_3-way'!H50)</f>
        <v>1.8013248434594167</v>
      </c>
      <c r="L51" s="21">
        <f>IF(OR($A51="",$B51="",$C51=""),"",'OddsRatio_working_3-way'!I50)</f>
        <v>3.8696092367127766</v>
      </c>
      <c r="M51" s="22">
        <f>IF(OR($A51="",$B51="",$C51=""),"",'OddsRatio_working_3-way'!J50)</f>
        <v>5.3639717826235795</v>
      </c>
      <c r="N51" s="23">
        <f t="shared" si="16"/>
        <v>54.865566735499527</v>
      </c>
      <c r="O51" s="24">
        <f t="shared" si="17"/>
        <v>26.155092087607994</v>
      </c>
      <c r="P51" s="24">
        <f t="shared" si="18"/>
        <v>18.979341176892479</v>
      </c>
      <c r="Q51" t="s">
        <v>87</v>
      </c>
      <c r="R51" t="s">
        <v>83</v>
      </c>
      <c r="S51" t="s">
        <v>489</v>
      </c>
      <c r="T51" s="35">
        <v>100</v>
      </c>
      <c r="U51" s="35">
        <f t="shared" si="19"/>
        <v>55.156950672645742</v>
      </c>
      <c r="V51" s="35">
        <f t="shared" si="20"/>
        <v>67.948717948717942</v>
      </c>
      <c r="W51" s="35">
        <f t="shared" si="21"/>
        <v>72.375690607734811</v>
      </c>
      <c r="X51" s="35">
        <f t="shared" si="22"/>
        <v>59.675591443547241</v>
      </c>
      <c r="Y51" s="35">
        <f t="shared" si="23"/>
        <v>72.467358719619455</v>
      </c>
      <c r="Z51" s="35">
        <f t="shared" si="24"/>
        <v>76.894331378636309</v>
      </c>
      <c r="AA51" s="35">
        <f t="shared" si="25"/>
        <v>-4.5186407709014986</v>
      </c>
      <c r="AB51" s="35">
        <f t="shared" si="26"/>
        <v>-4.5186407709015128</v>
      </c>
      <c r="AC51" s="35">
        <f t="shared" si="27"/>
        <v>-4.5186407709014986</v>
      </c>
      <c r="AF51">
        <v>2</v>
      </c>
      <c r="AG51">
        <v>1.85</v>
      </c>
      <c r="AJ51" t="s">
        <v>71</v>
      </c>
    </row>
    <row r="52" spans="1:36" ht="15" x14ac:dyDescent="0.25">
      <c r="A52">
        <v>2.23</v>
      </c>
      <c r="B52">
        <v>3.12</v>
      </c>
      <c r="C52">
        <v>3.62</v>
      </c>
      <c r="D52" s="20">
        <f t="shared" si="3"/>
        <v>4.5186407709014942E-2</v>
      </c>
      <c r="E52" s="17">
        <f>IF(OR($A52="",$B52="",$C52=""),"",A52*'MPTO_working_3-way'!$I51)</f>
        <v>2.3307656891911033</v>
      </c>
      <c r="F52" s="21">
        <f>IF(OR($A52="",$B52="",$C52=""),"",B52*'MPTO_working_3-way'!$I51)</f>
        <v>3.2609815920521266</v>
      </c>
      <c r="G52" s="22">
        <f>IF(OR($A52="",$B52="",$C52=""),"",C52*'MPTO_working_3-way'!$I51)</f>
        <v>3.7835747959066341</v>
      </c>
      <c r="H52" s="17">
        <f>IF(OR($A52="",$B52="",$C52=""),"",'MPTO_working_3-way'!E51)</f>
        <v>2.30750580422507</v>
      </c>
      <c r="I52" s="21">
        <f>IF(OR($A52="",$B52="",$C52=""),"",'MPTO_working_3-way'!F51)</f>
        <v>3.2738509042053896</v>
      </c>
      <c r="J52" s="22">
        <f>IF(OR($A52="",$B52="",$C52=""),"",'MPTO_working_3-way'!G51)</f>
        <v>3.8287630445278342</v>
      </c>
      <c r="K52" s="17">
        <f>IF(OR($A52="",$B52="",$C52=""),"",'OddsRatio_working_3-way'!H51)</f>
        <v>2.3173998787818788</v>
      </c>
      <c r="L52" s="21">
        <f>IF(OR($A52="",$B52="",$C52=""),"",'OddsRatio_working_3-way'!I51)</f>
        <v>3.270640441477711</v>
      </c>
      <c r="M52" s="22">
        <f>IF(OR($A52="",$B52="",$C52=""),"",'OddsRatio_working_3-way'!J51)</f>
        <v>3.8061688474866049</v>
      </c>
      <c r="N52" s="23">
        <f t="shared" si="16"/>
        <v>42.904355621737849</v>
      </c>
      <c r="O52" s="24">
        <f t="shared" si="17"/>
        <v>30.665613152716475</v>
      </c>
      <c r="P52" s="24">
        <f t="shared" si="18"/>
        <v>26.43003122554569</v>
      </c>
      <c r="Q52" t="s">
        <v>129</v>
      </c>
      <c r="R52" t="s">
        <v>136</v>
      </c>
      <c r="S52" t="s">
        <v>489</v>
      </c>
      <c r="T52" s="35">
        <v>100</v>
      </c>
      <c r="U52" s="35">
        <f t="shared" si="19"/>
        <v>42.196531791907518</v>
      </c>
      <c r="V52" s="35">
        <f t="shared" si="20"/>
        <v>72.972972972972968</v>
      </c>
      <c r="W52" s="35">
        <f t="shared" si="21"/>
        <v>80.039920159680634</v>
      </c>
      <c r="X52" s="35">
        <f t="shared" si="22"/>
        <v>46.987106867346384</v>
      </c>
      <c r="Y52" s="35">
        <f t="shared" si="23"/>
        <v>77.763548048411863</v>
      </c>
      <c r="Z52" s="35">
        <f t="shared" si="24"/>
        <v>84.830495235119514</v>
      </c>
      <c r="AA52" s="35">
        <f t="shared" si="25"/>
        <v>-4.7905750754388663</v>
      </c>
      <c r="AB52" s="35">
        <f t="shared" si="26"/>
        <v>-4.7905750754388947</v>
      </c>
      <c r="AC52" s="35">
        <f t="shared" si="27"/>
        <v>-4.7905750754388805</v>
      </c>
      <c r="AF52">
        <v>2.29</v>
      </c>
      <c r="AG52">
        <v>1.64</v>
      </c>
      <c r="AJ52" t="s">
        <v>71</v>
      </c>
    </row>
    <row r="53" spans="1:36" s="35" customFormat="1" ht="15" x14ac:dyDescent="0.25">
      <c r="A53">
        <v>1.73</v>
      </c>
      <c r="B53">
        <v>3.7</v>
      </c>
      <c r="C53">
        <v>5.01</v>
      </c>
      <c r="D53" s="20">
        <f t="shared" si="3"/>
        <v>4.7905750754388743E-2</v>
      </c>
      <c r="E53" s="17">
        <f>IF(OR($A53="",$B53="",$C53=""),"",A53*'MPTO_working_3-way'!$I52)</f>
        <v>1.8128769488050924</v>
      </c>
      <c r="F53" s="21">
        <f>IF(OR($A53="",$B53="",$C53=""),"",B53*'MPTO_working_3-way'!$I52)</f>
        <v>3.8772512777912387</v>
      </c>
      <c r="G53" s="22">
        <f>IF(OR($A53="",$B53="",$C53=""),"",C53*'MPTO_working_3-way'!$I52)</f>
        <v>5.2500078112794872</v>
      </c>
      <c r="H53" s="17">
        <f>IF(OR($A53="",$B53="",$C53=""),"",'MPTO_working_3-way'!E52)</f>
        <v>1.779150179446177</v>
      </c>
      <c r="I53" s="21">
        <f>IF(OR($A53="",$B53="",$C53=""),"",'MPTO_working_3-way'!F52)</f>
        <v>3.9323372685169109</v>
      </c>
      <c r="J53" s="22">
        <f>IF(OR($A53="",$B53="",$C53=""),"",'MPTO_working_3-way'!G52)</f>
        <v>5.4456675860983736</v>
      </c>
      <c r="K53" s="17">
        <f>IF(OR($A53="",$B53="",$C53=""),"",'OddsRatio_working_3-way'!H52)</f>
        <v>1.7912315076804717</v>
      </c>
      <c r="L53" s="21">
        <f>IF(OR($A53="",$B53="",$C53=""),"",'OddsRatio_working_3-way'!I52)</f>
        <v>3.9264726996401027</v>
      </c>
      <c r="M53" s="22">
        <f>IF(OR($A53="",$B53="",$C53=""),"",'OddsRatio_working_3-way'!J52)</f>
        <v>5.3463538983543737</v>
      </c>
      <c r="N53" s="23">
        <f t="shared" si="16"/>
        <v>55.160941875239921</v>
      </c>
      <c r="O53" s="24">
        <f t="shared" si="17"/>
        <v>25.791467417341906</v>
      </c>
      <c r="P53" s="24">
        <f t="shared" si="18"/>
        <v>19.047590707418177</v>
      </c>
      <c r="Q53" t="s">
        <v>68</v>
      </c>
      <c r="R53" t="s">
        <v>93</v>
      </c>
      <c r="S53" t="s">
        <v>489</v>
      </c>
      <c r="T53" s="35">
        <v>100</v>
      </c>
      <c r="U53" s="35">
        <f t="shared" si="19"/>
        <v>42.857142857142854</v>
      </c>
      <c r="V53" s="35">
        <f t="shared" si="20"/>
        <v>72.826086956521735</v>
      </c>
      <c r="W53" s="35">
        <f t="shared" si="21"/>
        <v>79.38144329896906</v>
      </c>
      <c r="X53" s="35">
        <f t="shared" si="22"/>
        <v>47.792469744509191</v>
      </c>
      <c r="Y53" s="35">
        <f t="shared" si="23"/>
        <v>77.761413843888079</v>
      </c>
      <c r="Z53" s="35">
        <f t="shared" si="24"/>
        <v>84.316770186335404</v>
      </c>
      <c r="AA53" s="35">
        <f t="shared" si="25"/>
        <v>-4.9353268873663367</v>
      </c>
      <c r="AB53" s="35">
        <f t="shared" si="26"/>
        <v>-4.9353268873663438</v>
      </c>
      <c r="AC53" s="35">
        <f t="shared" si="27"/>
        <v>-4.9353268873663438</v>
      </c>
      <c r="AD53" s="36"/>
      <c r="AE53" s="36"/>
      <c r="AF53">
        <v>1.81</v>
      </c>
      <c r="AG53">
        <v>2.02</v>
      </c>
      <c r="AH53" s="36"/>
      <c r="AI53" s="36"/>
      <c r="AJ53" t="s">
        <v>71</v>
      </c>
    </row>
    <row r="54" spans="1:36" ht="15" x14ac:dyDescent="0.25">
      <c r="A54">
        <v>1.75</v>
      </c>
      <c r="B54">
        <v>3.68</v>
      </c>
      <c r="C54">
        <v>4.8499999999999996</v>
      </c>
      <c r="D54" s="20">
        <f t="shared" si="3"/>
        <v>4.9353268873663314E-2</v>
      </c>
      <c r="E54" s="17">
        <f>IF(OR($A54="",$B54="",$C54=""),"",A54*'MPTO_working_3-way'!$I53)</f>
        <v>1.8363682205289109</v>
      </c>
      <c r="F54" s="21">
        <f>IF(OR($A54="",$B54="",$C54=""),"",B54*'MPTO_working_3-way'!$I53)</f>
        <v>3.8616200294550813</v>
      </c>
      <c r="G54" s="22">
        <f>IF(OR($A54="",$B54="",$C54=""),"",C54*'MPTO_working_3-way'!$I53)</f>
        <v>5.0893633540372667</v>
      </c>
      <c r="H54" s="17">
        <f>IF(OR($A54="",$B54="",$C54=""),"",'MPTO_working_3-way'!E53)</f>
        <v>1.801874909860103</v>
      </c>
      <c r="I54" s="21">
        <f>IF(OR($A54="",$B54="",$C54=""),"",'MPTO_working_3-way'!F53)</f>
        <v>3.917143932109862</v>
      </c>
      <c r="J54" s="22">
        <f>IF(OR($A54="",$B54="",$C54=""),"",'MPTO_working_3-way'!G53)</f>
        <v>5.2705233849874844</v>
      </c>
      <c r="K54" s="17">
        <f>IF(OR($A54="",$B54="",$C54=""),"",'OddsRatio_working_3-way'!H53)</f>
        <v>1.8142918348849335</v>
      </c>
      <c r="L54" s="21">
        <f>IF(OR($A54="",$B54="",$C54=""),"",'OddsRatio_working_3-way'!I53)</f>
        <v>3.9097361566554967</v>
      </c>
      <c r="M54" s="22">
        <f>IF(OR($A54="",$B54="",$C54=""),"",'OddsRatio_working_3-way'!J53)</f>
        <v>5.1800314190759904</v>
      </c>
      <c r="N54" s="23">
        <f t="shared" si="16"/>
        <v>54.455309606260769</v>
      </c>
      <c r="O54" s="24">
        <f t="shared" si="17"/>
        <v>25.895867339933794</v>
      </c>
      <c r="P54" s="24">
        <f t="shared" si="18"/>
        <v>19.648823053805437</v>
      </c>
      <c r="Q54" t="s">
        <v>133</v>
      </c>
      <c r="R54" t="s">
        <v>78</v>
      </c>
      <c r="S54" t="s">
        <v>489</v>
      </c>
      <c r="T54" s="35">
        <v>100</v>
      </c>
      <c r="U54" s="35">
        <f t="shared" si="19"/>
        <v>56.140350877192972</v>
      </c>
      <c r="V54" s="35">
        <f t="shared" si="20"/>
        <v>69.325153374233125</v>
      </c>
      <c r="W54" s="35">
        <f t="shared" si="21"/>
        <v>70.149253731343279</v>
      </c>
      <c r="X54" s="35">
        <f t="shared" si="22"/>
        <v>60.525592894423582</v>
      </c>
      <c r="Y54" s="35">
        <f t="shared" si="23"/>
        <v>73.710395391463734</v>
      </c>
      <c r="Z54" s="35">
        <f t="shared" si="24"/>
        <v>74.534495748573889</v>
      </c>
      <c r="AA54" s="35">
        <f t="shared" si="25"/>
        <v>-4.3852420172306097</v>
      </c>
      <c r="AB54" s="35">
        <f t="shared" si="26"/>
        <v>-4.3852420172306097</v>
      </c>
      <c r="AC54" s="35">
        <f t="shared" si="27"/>
        <v>-4.3852420172306097</v>
      </c>
      <c r="AF54">
        <v>2.11</v>
      </c>
      <c r="AG54">
        <v>1.75</v>
      </c>
      <c r="AJ54" t="s">
        <v>71</v>
      </c>
    </row>
    <row r="55" spans="1:36" ht="15" x14ac:dyDescent="0.25">
      <c r="A55">
        <v>2.2799999999999998</v>
      </c>
      <c r="B55">
        <v>3.26</v>
      </c>
      <c r="C55">
        <v>3.35</v>
      </c>
      <c r="D55" s="20">
        <f t="shared" si="3"/>
        <v>4.3852420172306061E-2</v>
      </c>
      <c r="E55" s="17">
        <f>IF(OR($A55="",$B55="",$C55=""),"",A55*'MPTO_working_3-way'!$I54)</f>
        <v>2.3799835179928577</v>
      </c>
      <c r="F55" s="21">
        <f>IF(OR($A55="",$B55="",$C55=""),"",B55*'MPTO_working_3-way'!$I54)</f>
        <v>3.4029588897617176</v>
      </c>
      <c r="G55" s="22">
        <f>IF(OR($A55="",$B55="",$C55=""),"",C55*'MPTO_working_3-way'!$I54)</f>
        <v>3.4969056075772254</v>
      </c>
      <c r="H55" s="17">
        <f>IF(OR($A55="",$B55="",$C55=""),"",'MPTO_working_3-way'!E54)</f>
        <v>2.3586072846268582</v>
      </c>
      <c r="I55" s="21">
        <f>IF(OR($A55="",$B55="",$C55=""),"",'MPTO_working_3-way'!F54)</f>
        <v>3.4231219022201365</v>
      </c>
      <c r="J55" s="22">
        <f>IF(OR($A55="",$B55="",$C55=""),"",'MPTO_working_3-way'!G54)</f>
        <v>3.5224912385270919</v>
      </c>
      <c r="K55" s="17">
        <f>IF(OR($A55="",$B55="",$C55=""),"",'OddsRatio_working_3-way'!H54)</f>
        <v>2.3677167676587412</v>
      </c>
      <c r="L55" s="21">
        <f>IF(OR($A55="",$B55="",$C55=""),"",'OddsRatio_working_3-way'!I54)</f>
        <v>3.4148749178974658</v>
      </c>
      <c r="M55" s="22">
        <f>IF(OR($A55="",$B55="",$C55=""),"",'OddsRatio_working_3-way'!J54)</f>
        <v>3.5110425031234711</v>
      </c>
      <c r="N55" s="23">
        <f t="shared" si="16"/>
        <v>42.017097700043863</v>
      </c>
      <c r="O55" s="24">
        <f t="shared" si="17"/>
        <v>29.386191029478532</v>
      </c>
      <c r="P55" s="24">
        <f t="shared" si="18"/>
        <v>28.596711270477609</v>
      </c>
      <c r="Q55" t="s">
        <v>132</v>
      </c>
      <c r="R55" t="s">
        <v>88</v>
      </c>
      <c r="S55" t="s">
        <v>489</v>
      </c>
      <c r="T55" s="35">
        <v>100</v>
      </c>
      <c r="U55" s="35">
        <f t="shared" si="19"/>
        <v>75.429975429975428</v>
      </c>
      <c r="V55" s="35">
        <f t="shared" si="20"/>
        <v>72.29916897506925</v>
      </c>
      <c r="W55" s="35">
        <f t="shared" si="21"/>
        <v>47.643979057591622</v>
      </c>
      <c r="X55" s="35">
        <f t="shared" si="22"/>
        <v>80.056851967339128</v>
      </c>
      <c r="Y55" s="35">
        <f t="shared" si="23"/>
        <v>76.926045512432935</v>
      </c>
      <c r="Z55" s="35">
        <f t="shared" si="24"/>
        <v>52.270855594955322</v>
      </c>
      <c r="AA55" s="35">
        <f t="shared" si="25"/>
        <v>-4.6268765373636995</v>
      </c>
      <c r="AB55" s="35">
        <f t="shared" si="26"/>
        <v>-4.6268765373636853</v>
      </c>
      <c r="AC55" s="35">
        <f t="shared" si="27"/>
        <v>-4.6268765373636995</v>
      </c>
      <c r="AF55">
        <v>2.0099999999999998</v>
      </c>
      <c r="AG55">
        <v>1.83</v>
      </c>
      <c r="AJ55" t="s">
        <v>71</v>
      </c>
    </row>
    <row r="56" spans="1:36" ht="15" x14ac:dyDescent="0.25">
      <c r="A56">
        <v>4.07</v>
      </c>
      <c r="B56">
        <v>3.61</v>
      </c>
      <c r="C56">
        <v>1.91</v>
      </c>
      <c r="D56" s="20">
        <f t="shared" si="3"/>
        <v>4.6268765373636889E-2</v>
      </c>
      <c r="E56" s="17">
        <f>IF(OR($A56="",$B56="",$C56=""),"",A56*'MPTO_working_3-way'!$I55)</f>
        <v>4.2583138750707024</v>
      </c>
      <c r="F56" s="21">
        <f>IF(OR($A56="",$B56="",$C56=""),"",B56*'MPTO_working_3-way'!$I55)</f>
        <v>3.7770302429988289</v>
      </c>
      <c r="G56" s="22">
        <f>IF(OR($A56="",$B56="",$C56=""),"",C56*'MPTO_working_3-way'!$I55)</f>
        <v>1.9983733418636465</v>
      </c>
      <c r="H56" s="17">
        <f>IF(OR($A56="",$B56="",$C56=""),"",'MPTO_working_3-way'!E55)</f>
        <v>4.3425899824814307</v>
      </c>
      <c r="I56" s="21">
        <f>IF(OR($A56="",$B56="",$C56=""),"",'MPTO_working_3-way'!F55)</f>
        <v>3.8228434924995649</v>
      </c>
      <c r="J56" s="22">
        <f>IF(OR($A56="",$B56="",$C56=""),"",'MPTO_working_3-way'!G55)</f>
        <v>1.9679720900988054</v>
      </c>
      <c r="K56" s="17">
        <f>IF(OR($A56="",$B56="",$C56=""),"",'OddsRatio_working_3-way'!H55)</f>
        <v>4.3045088659522213</v>
      </c>
      <c r="L56" s="21">
        <f>IF(OR($A56="",$B56="",$C56=""),"",'OddsRatio_working_3-way'!I55)</f>
        <v>3.8093707296857637</v>
      </c>
      <c r="M56" s="22">
        <f>IF(OR($A56="",$B56="",$C56=""),"",'OddsRatio_working_3-way'!J55)</f>
        <v>1.979512400005381</v>
      </c>
      <c r="N56" s="23">
        <f t="shared" si="16"/>
        <v>23.483473255794152</v>
      </c>
      <c r="O56" s="24">
        <f t="shared" si="17"/>
        <v>26.475827188665434</v>
      </c>
      <c r="P56" s="24">
        <f t="shared" si="18"/>
        <v>50.040699555540428</v>
      </c>
      <c r="Q56" t="s">
        <v>102</v>
      </c>
      <c r="R56" t="s">
        <v>131</v>
      </c>
      <c r="S56" t="s">
        <v>489</v>
      </c>
      <c r="T56" s="35">
        <v>100</v>
      </c>
      <c r="U56" s="35">
        <f t="shared" si="19"/>
        <v>36.30573248407643</v>
      </c>
      <c r="V56" s="35">
        <f t="shared" si="20"/>
        <v>76.133651551312653</v>
      </c>
      <c r="W56" s="35">
        <f t="shared" si="21"/>
        <v>82.57839721254355</v>
      </c>
      <c r="X56" s="35">
        <f t="shared" si="22"/>
        <v>41.287951236143797</v>
      </c>
      <c r="Y56" s="35">
        <f t="shared" si="23"/>
        <v>81.115870303380007</v>
      </c>
      <c r="Z56" s="35">
        <f t="shared" si="24"/>
        <v>87.560615964610918</v>
      </c>
      <c r="AA56" s="35">
        <f t="shared" si="25"/>
        <v>-4.982218752067368</v>
      </c>
      <c r="AB56" s="35">
        <f t="shared" si="26"/>
        <v>-4.9822187520673538</v>
      </c>
      <c r="AC56" s="35">
        <f t="shared" si="27"/>
        <v>-4.982218752067368</v>
      </c>
      <c r="AF56">
        <v>2.02</v>
      </c>
      <c r="AG56">
        <v>1.82</v>
      </c>
      <c r="AJ56" t="s">
        <v>71</v>
      </c>
    </row>
    <row r="57" spans="1:36" ht="15" x14ac:dyDescent="0.25">
      <c r="A57">
        <v>1.57</v>
      </c>
      <c r="B57">
        <v>4.1900000000000004</v>
      </c>
      <c r="C57">
        <v>5.74</v>
      </c>
      <c r="D57" s="20">
        <f t="shared" si="3"/>
        <v>4.9822187520673467E-2</v>
      </c>
      <c r="E57" s="17">
        <f>IF(OR($A57="",$B57="",$C57=""),"",A57*'MPTO_working_3-way'!$I56)</f>
        <v>1.6482208344074574</v>
      </c>
      <c r="F57" s="21">
        <f>IF(OR($A57="",$B57="",$C57=""),"",B57*'MPTO_working_3-way'!$I56)</f>
        <v>4.3987549657116221</v>
      </c>
      <c r="G57" s="22">
        <f>IF(OR($A57="",$B57="",$C57=""),"",C57*'MPTO_working_3-way'!$I56)</f>
        <v>6.0259793563686657</v>
      </c>
      <c r="H57" s="17">
        <f>IF(OR($A57="",$B57="",$C57=""),"",'MPTO_working_3-way'!E56)</f>
        <v>1.6120314825521054</v>
      </c>
      <c r="I57" s="21">
        <f>IF(OR($A57="",$B57="",$C57=""),"",'MPTO_working_3-way'!F56)</f>
        <v>4.5033667218702975</v>
      </c>
      <c r="J57" s="22">
        <f>IF(OR($A57="",$B57="",$C57=""),"",'MPTO_working_3-way'!G56)</f>
        <v>6.3448301472607076</v>
      </c>
      <c r="K57" s="17">
        <f>IF(OR($A57="",$B57="",$C57=""),"",'OddsRatio_working_3-way'!H56)</f>
        <v>1.623939012719632</v>
      </c>
      <c r="L57" s="21">
        <f>IF(OR($A57="",$B57="",$C57=""),"",'OddsRatio_working_3-way'!I56)</f>
        <v>4.4918692115361845</v>
      </c>
      <c r="M57" s="22">
        <f>IF(OR($A57="",$B57="",$C57=""),"",'OddsRatio_working_3-way'!J56)</f>
        <v>6.1885454741948323</v>
      </c>
      <c r="N57" s="23">
        <f t="shared" si="16"/>
        <v>60.671481583322198</v>
      </c>
      <c r="O57" s="24">
        <f t="shared" si="17"/>
        <v>22.733705509741252</v>
      </c>
      <c r="P57" s="24">
        <f t="shared" si="18"/>
        <v>16.594812906936561</v>
      </c>
      <c r="Q57" t="s">
        <v>75</v>
      </c>
      <c r="R57" t="s">
        <v>105</v>
      </c>
      <c r="S57" t="s">
        <v>489</v>
      </c>
      <c r="T57" s="35">
        <v>100</v>
      </c>
      <c r="U57" s="35">
        <f t="shared" si="19"/>
        <v>75.247524752475243</v>
      </c>
      <c r="V57" s="35">
        <f t="shared" si="20"/>
        <v>71.346704871060169</v>
      </c>
      <c r="W57" s="35">
        <f t="shared" si="21"/>
        <v>48.717948717948723</v>
      </c>
      <c r="X57" s="35">
        <f t="shared" si="22"/>
        <v>79.935346410991116</v>
      </c>
      <c r="Y57" s="35">
        <f t="shared" si="23"/>
        <v>76.034526529576041</v>
      </c>
      <c r="Z57" s="35">
        <f t="shared" si="24"/>
        <v>53.405770376464581</v>
      </c>
      <c r="AA57" s="35">
        <f t="shared" si="25"/>
        <v>-4.6878216585158725</v>
      </c>
      <c r="AB57" s="35">
        <f t="shared" si="26"/>
        <v>-4.6878216585158725</v>
      </c>
      <c r="AC57" s="35">
        <f t="shared" si="27"/>
        <v>-4.6878216585158583</v>
      </c>
      <c r="AF57">
        <v>1.75</v>
      </c>
      <c r="AG57">
        <v>2.1</v>
      </c>
      <c r="AJ57" t="s">
        <v>71</v>
      </c>
    </row>
    <row r="58" spans="1:36" ht="15" x14ac:dyDescent="0.25">
      <c r="A58">
        <v>4.04</v>
      </c>
      <c r="B58">
        <v>3.49</v>
      </c>
      <c r="C58">
        <v>1.95</v>
      </c>
      <c r="D58" s="20">
        <f t="shared" si="3"/>
        <v>4.6878216585158672E-2</v>
      </c>
      <c r="E58" s="17">
        <f>IF(OR($A58="",$B58="",$C58=""),"",A58*'MPTO_working_3-way'!$I57)</f>
        <v>4.2293879950040409</v>
      </c>
      <c r="F58" s="21">
        <f>IF(OR($A58="",$B58="",$C58=""),"",B58*'MPTO_working_3-way'!$I57)</f>
        <v>3.653604975882204</v>
      </c>
      <c r="G58" s="22">
        <f>IF(OR($A58="",$B58="",$C58=""),"",C58*'MPTO_working_3-way'!$I57)</f>
        <v>2.0414125223410595</v>
      </c>
      <c r="H58" s="17">
        <f>IF(OR($A58="",$B58="",$C58=""),"",'MPTO_working_3-way'!E57)</f>
        <v>4.3122280764674334</v>
      </c>
      <c r="I58" s="21">
        <f>IF(OR($A58="",$B58="",$C58=""),"",'MPTO_working_3-way'!F57)</f>
        <v>3.6913053051404519</v>
      </c>
      <c r="J58" s="22">
        <f>IF(OR($A58="",$B58="",$C58=""),"",'MPTO_working_3-way'!G57)</f>
        <v>2.0112855621274073</v>
      </c>
      <c r="K58" s="17">
        <f>IF(OR($A58="",$B58="",$C58=""),"",'OddsRatio_working_3-way'!H57)</f>
        <v>4.2733420279502718</v>
      </c>
      <c r="L58" s="21">
        <f>IF(OR($A58="",$B58="",$C58=""),"",'OddsRatio_working_3-way'!I57)</f>
        <v>3.6811255426303213</v>
      </c>
      <c r="M58" s="22">
        <f>IF(OR($A58="",$B58="",$C58=""),"",'OddsRatio_working_3-way'!J57)</f>
        <v>2.0229193837344592</v>
      </c>
      <c r="N58" s="23">
        <f t="shared" si="16"/>
        <v>23.644082812483713</v>
      </c>
      <c r="O58" s="24">
        <f t="shared" si="17"/>
        <v>27.370227668319252</v>
      </c>
      <c r="P58" s="24">
        <f t="shared" si="18"/>
        <v>48.985689519197024</v>
      </c>
      <c r="Q58" t="s">
        <v>164</v>
      </c>
      <c r="R58" t="s">
        <v>104</v>
      </c>
      <c r="S58" t="s">
        <v>489</v>
      </c>
      <c r="T58" s="35">
        <v>100</v>
      </c>
      <c r="U58" s="35">
        <f t="shared" si="19"/>
        <v>40.476190476190474</v>
      </c>
      <c r="V58" s="35">
        <f t="shared" si="20"/>
        <v>73.890339425587456</v>
      </c>
      <c r="W58" s="35">
        <f t="shared" si="21"/>
        <v>80.732177263969163</v>
      </c>
      <c r="X58" s="35">
        <f t="shared" si="22"/>
        <v>45.377483310443353</v>
      </c>
      <c r="Y58" s="35">
        <f t="shared" si="23"/>
        <v>78.791632259840355</v>
      </c>
      <c r="Z58" s="35">
        <f t="shared" si="24"/>
        <v>85.633470098222048</v>
      </c>
      <c r="AA58" s="35">
        <f t="shared" si="25"/>
        <v>-4.9012928342528781</v>
      </c>
      <c r="AB58" s="35">
        <f t="shared" si="26"/>
        <v>-4.9012928342528994</v>
      </c>
      <c r="AC58" s="35">
        <f t="shared" si="27"/>
        <v>-4.9012928342528852</v>
      </c>
      <c r="AF58">
        <v>2.02</v>
      </c>
      <c r="AG58">
        <v>1.83</v>
      </c>
      <c r="AJ58" t="s">
        <v>71</v>
      </c>
    </row>
    <row r="59" spans="1:36" ht="15" x14ac:dyDescent="0.25">
      <c r="A59">
        <v>1.68</v>
      </c>
      <c r="B59">
        <v>3.83</v>
      </c>
      <c r="C59">
        <v>5.19</v>
      </c>
      <c r="D59" s="20">
        <f t="shared" si="3"/>
        <v>4.9012928342528905E-2</v>
      </c>
      <c r="E59" s="17">
        <f>IF(OR($A59="",$B59="",$C59=""),"",A59*'MPTO_working_3-way'!$I58)</f>
        <v>1.7623417196154485</v>
      </c>
      <c r="F59" s="21">
        <f>IF(OR($A59="",$B59="",$C59=""),"",B59*'MPTO_working_3-way'!$I58)</f>
        <v>4.0177195155518861</v>
      </c>
      <c r="G59" s="22">
        <f>IF(OR($A59="",$B59="",$C59=""),"",C59*'MPTO_working_3-way'!$I58)</f>
        <v>5.4443770980977257</v>
      </c>
      <c r="H59" s="17">
        <f>IF(OR($A59="",$B59="",$C59=""),"",'MPTO_working_3-way'!E58)</f>
        <v>1.7274127110374697</v>
      </c>
      <c r="I59" s="21">
        <f>IF(OR($A59="",$B59="",$C59=""),"",'MPTO_working_3-way'!F58)</f>
        <v>4.0856522183827666</v>
      </c>
      <c r="J59" s="22">
        <f>IF(OR($A59="",$B59="",$C59=""),"",'MPTO_working_3-way'!G58)</f>
        <v>5.6708443061181102</v>
      </c>
      <c r="K59" s="17">
        <f>IF(OR($A59="",$B59="",$C59=""),"",'OddsRatio_working_3-way'!H58)</f>
        <v>1.7396076422768252</v>
      </c>
      <c r="L59" s="21">
        <f>IF(OR($A59="",$B59="",$C59=""),"",'OddsRatio_working_3-way'!I58)</f>
        <v>4.0780729818285524</v>
      </c>
      <c r="M59" s="22">
        <f>IF(OR($A59="",$B59="",$C59=""),"",'OddsRatio_working_3-way'!J58)</f>
        <v>5.5572882663822032</v>
      </c>
      <c r="N59" s="23">
        <f t="shared" si="16"/>
        <v>56.742684399379982</v>
      </c>
      <c r="O59" s="24">
        <f t="shared" si="17"/>
        <v>24.88974145978025</v>
      </c>
      <c r="P59" s="24">
        <f t="shared" si="18"/>
        <v>18.367574140839761</v>
      </c>
      <c r="Q59" t="s">
        <v>134</v>
      </c>
      <c r="R59" t="s">
        <v>137</v>
      </c>
      <c r="S59" t="s">
        <v>489</v>
      </c>
      <c r="T59" s="35">
        <v>100</v>
      </c>
      <c r="U59" s="35">
        <f t="shared" si="19"/>
        <v>45.652173913043477</v>
      </c>
      <c r="V59" s="35">
        <f t="shared" si="20"/>
        <v>69.6048632218845</v>
      </c>
      <c r="W59" s="35">
        <f t="shared" si="21"/>
        <v>80.079681274900395</v>
      </c>
      <c r="X59" s="35">
        <f t="shared" si="22"/>
        <v>50.315455503215098</v>
      </c>
      <c r="Y59" s="35">
        <f t="shared" si="23"/>
        <v>74.268144812056121</v>
      </c>
      <c r="Z59" s="35">
        <f t="shared" si="24"/>
        <v>84.742962865072016</v>
      </c>
      <c r="AA59" s="35">
        <f t="shared" si="25"/>
        <v>-4.6632815901716214</v>
      </c>
      <c r="AB59" s="35">
        <f t="shared" si="26"/>
        <v>-4.6632815901716214</v>
      </c>
      <c r="AC59" s="35">
        <f t="shared" si="27"/>
        <v>-4.6632815901716214</v>
      </c>
      <c r="AF59">
        <v>1.95</v>
      </c>
      <c r="AG59">
        <v>1.88</v>
      </c>
      <c r="AJ59" t="s">
        <v>71</v>
      </c>
    </row>
    <row r="60" spans="1:36" s="35" customFormat="1" ht="15" x14ac:dyDescent="0.25">
      <c r="A60">
        <v>1.84</v>
      </c>
      <c r="B60">
        <v>3.29</v>
      </c>
      <c r="C60">
        <v>5.0199999999999996</v>
      </c>
      <c r="D60" s="20">
        <f t="shared" si="3"/>
        <v>4.6632815901716196E-2</v>
      </c>
      <c r="E60" s="17">
        <f>IF(OR($A60="",$B60="",$C60=""),"",A60*'MPTO_working_3-way'!$I59)</f>
        <v>1.9258043812591579</v>
      </c>
      <c r="F60" s="21">
        <f>IF(OR($A60="",$B60="",$C60=""),"",B60*'MPTO_working_3-way'!$I59)</f>
        <v>3.4434219643166464</v>
      </c>
      <c r="G60" s="22">
        <f>IF(OR($A60="",$B60="",$C60=""),"",C60*'MPTO_working_3-way'!$I59)</f>
        <v>5.2540967358266153</v>
      </c>
      <c r="H60" s="17">
        <f>IF(OR($A60="",$B60="",$C60=""),"",'MPTO_working_3-way'!E59)</f>
        <v>1.89417620577752</v>
      </c>
      <c r="I60" s="21">
        <f>IF(OR($A60="",$B60="",$C60=""),"",'MPTO_working_3-way'!F59)</f>
        <v>3.467321069815883</v>
      </c>
      <c r="J60" s="22">
        <f>IF(OR($A60="",$B60="",$C60=""),"",'MPTO_working_3-way'!G59)</f>
        <v>5.4448758910231865</v>
      </c>
      <c r="K60" s="17">
        <f>IF(OR($A60="",$B60="",$C60=""),"",'OddsRatio_working_3-way'!H59)</f>
        <v>1.9063892764186541</v>
      </c>
      <c r="L60" s="21">
        <f>IF(OR($A60="",$B60="",$C60=""),"",'OddsRatio_working_3-way'!I59)</f>
        <v>3.4709898130937109</v>
      </c>
      <c r="M60" s="22">
        <f>IF(OR($A60="",$B60="",$C60=""),"",'OddsRatio_working_3-way'!J59)</f>
        <v>5.3377201085749855</v>
      </c>
      <c r="N60" s="23">
        <f t="shared" si="16"/>
        <v>51.926353981299243</v>
      </c>
      <c r="O60" s="24">
        <f t="shared" si="17"/>
        <v>29.040878822367965</v>
      </c>
      <c r="P60" s="24">
        <f t="shared" si="18"/>
        <v>19.032767196332792</v>
      </c>
      <c r="Q60" t="s">
        <v>106</v>
      </c>
      <c r="R60" t="s">
        <v>130</v>
      </c>
      <c r="S60" t="s">
        <v>489</v>
      </c>
      <c r="T60" s="35">
        <v>100</v>
      </c>
      <c r="U60" s="35">
        <f t="shared" si="19"/>
        <v>49.494949494949495</v>
      </c>
      <c r="V60" s="35">
        <f t="shared" si="20"/>
        <v>71.346704871060169</v>
      </c>
      <c r="W60" s="35">
        <f t="shared" si="21"/>
        <v>74.619289340101517</v>
      </c>
      <c r="X60" s="35">
        <f t="shared" si="22"/>
        <v>54.0340057888383</v>
      </c>
      <c r="Y60" s="35">
        <f t="shared" si="23"/>
        <v>75.885761164948988</v>
      </c>
      <c r="Z60" s="35">
        <f t="shared" si="24"/>
        <v>79.158345633990336</v>
      </c>
      <c r="AA60" s="35">
        <f t="shared" si="25"/>
        <v>-4.5390562938888053</v>
      </c>
      <c r="AB60" s="35">
        <f t="shared" si="26"/>
        <v>-4.5390562938888195</v>
      </c>
      <c r="AC60" s="35">
        <f t="shared" si="27"/>
        <v>-4.5390562938888195</v>
      </c>
      <c r="AD60" s="36"/>
      <c r="AE60" s="36"/>
      <c r="AF60">
        <v>2.2200000000000002</v>
      </c>
      <c r="AG60">
        <v>1.68</v>
      </c>
      <c r="AH60" s="36"/>
      <c r="AI60" s="36"/>
      <c r="AJ60" t="s">
        <v>71</v>
      </c>
    </row>
    <row r="61" spans="1:36" ht="15" x14ac:dyDescent="0.25">
      <c r="A61">
        <v>1.98</v>
      </c>
      <c r="B61">
        <v>3.49</v>
      </c>
      <c r="C61">
        <v>3.94</v>
      </c>
      <c r="D61" s="20">
        <f t="shared" si="3"/>
        <v>4.5390562938888213E-2</v>
      </c>
      <c r="E61" s="17">
        <f>IF(OR($A61="",$B61="",$C61=""),"",A61*'MPTO_working_3-way'!$I60)</f>
        <v>2.0698733146189987</v>
      </c>
      <c r="F61" s="21">
        <f>IF(OR($A61="",$B61="",$C61=""),"",B61*'MPTO_working_3-way'!$I60)</f>
        <v>3.6484130646567201</v>
      </c>
      <c r="G61" s="22">
        <f>IF(OR($A61="",$B61="",$C61=""),"",C61*'MPTO_working_3-way'!$I60)</f>
        <v>4.1188388179792197</v>
      </c>
      <c r="H61" s="17">
        <f>IF(OR($A61="",$B61="",$C61=""),"",'MPTO_working_3-way'!E60)</f>
        <v>2.0411482530432585</v>
      </c>
      <c r="I61" s="21">
        <f>IF(OR($A61="",$B61="",$C61=""),"",'MPTO_working_3-way'!F60)</f>
        <v>3.6845608592070627</v>
      </c>
      <c r="J61" s="22">
        <f>IF(OR($A61="",$B61="",$C61=""),"",'MPTO_working_3-way'!G60)</f>
        <v>4.1897641564504324</v>
      </c>
      <c r="K61" s="17">
        <f>IF(OR($A61="",$B61="",$C61=""),"",'OddsRatio_working_3-way'!H60)</f>
        <v>2.0523452844077852</v>
      </c>
      <c r="L61" s="21">
        <f>IF(OR($A61="",$B61="",$C61=""),"",'OddsRatio_working_3-way'!I60)</f>
        <v>3.673816079770801</v>
      </c>
      <c r="M61" s="22">
        <f>IF(OR($A61="",$B61="",$C61=""),"",'OddsRatio_working_3-way'!J60)</f>
        <v>4.1570358532233564</v>
      </c>
      <c r="N61" s="23">
        <f t="shared" si="16"/>
        <v>48.312135478884123</v>
      </c>
      <c r="O61" s="24">
        <f t="shared" si="17"/>
        <v>27.409177148478669</v>
      </c>
      <c r="P61" s="24">
        <f t="shared" si="18"/>
        <v>24.278687372637197</v>
      </c>
      <c r="Q61" t="s">
        <v>103</v>
      </c>
      <c r="R61" t="s">
        <v>138</v>
      </c>
      <c r="S61" t="s">
        <v>489</v>
      </c>
      <c r="T61" s="35">
        <v>100</v>
      </c>
      <c r="U61" s="35">
        <f t="shared" si="19"/>
        <v>63.235294117647051</v>
      </c>
      <c r="V61" s="35">
        <f t="shared" si="20"/>
        <v>67.845659163987136</v>
      </c>
      <c r="W61" s="35">
        <f t="shared" si="21"/>
        <v>64.539007092198588</v>
      </c>
      <c r="X61" s="35">
        <f t="shared" si="22"/>
        <v>67.615333743814276</v>
      </c>
      <c r="Y61" s="35">
        <f t="shared" si="23"/>
        <v>72.225698790154354</v>
      </c>
      <c r="Z61" s="35">
        <f t="shared" si="24"/>
        <v>68.919046718365792</v>
      </c>
      <c r="AA61" s="35">
        <f t="shared" si="25"/>
        <v>-4.3800396261672248</v>
      </c>
      <c r="AB61" s="35">
        <f t="shared" si="26"/>
        <v>-4.3800396261672176</v>
      </c>
      <c r="AC61" s="35">
        <f t="shared" si="27"/>
        <v>-4.3800396261672034</v>
      </c>
      <c r="AF61">
        <v>2.06</v>
      </c>
      <c r="AG61">
        <v>1.78</v>
      </c>
      <c r="AJ61" t="s">
        <v>71</v>
      </c>
    </row>
    <row r="62" spans="1:36" ht="15" x14ac:dyDescent="0.25">
      <c r="A62">
        <v>2.72</v>
      </c>
      <c r="B62">
        <v>3.11</v>
      </c>
      <c r="C62">
        <v>2.82</v>
      </c>
      <c r="D62" s="20">
        <f t="shared" si="3"/>
        <v>4.3800396261672203E-2</v>
      </c>
      <c r="E62" s="17">
        <f>IF(OR($A62="",$B62="",$C62=""),"",A62*'MPTO_working_3-way'!$I61)</f>
        <v>2.8391370778317486</v>
      </c>
      <c r="F62" s="21">
        <f>IF(OR($A62="",$B62="",$C62=""),"",B62*'MPTO_working_3-way'!$I61)</f>
        <v>3.2462192323738006</v>
      </c>
      <c r="G62" s="22">
        <f>IF(OR($A62="",$B62="",$C62=""),"",C62*'MPTO_working_3-way'!$I61)</f>
        <v>2.9435171174579153</v>
      </c>
      <c r="H62" s="17">
        <f>IF(OR($A62="",$B62="",$C62=""),"",'MPTO_working_3-way'!E61)</f>
        <v>2.8324846479882009</v>
      </c>
      <c r="I62" s="21">
        <f>IF(OR($A62="",$B62="",$C62=""),"",'MPTO_working_3-way'!F61)</f>
        <v>3.2579309510950027</v>
      </c>
      <c r="J62" s="22">
        <f>IF(OR($A62="",$B62="",$C62=""),"",'MPTO_working_3-way'!G61)</f>
        <v>2.9410917239749033</v>
      </c>
      <c r="K62" s="17">
        <f>IF(OR($A62="",$B62="",$C62=""),"",'OddsRatio_working_3-way'!H61)</f>
        <v>2.8357315244981312</v>
      </c>
      <c r="L62" s="21">
        <f>IF(OR($A62="",$B62="",$C62=""),"",'OddsRatio_working_3-way'!I61)</f>
        <v>3.2519729748203812</v>
      </c>
      <c r="M62" s="22">
        <f>IF(OR($A62="",$B62="",$C62=""),"",'OddsRatio_working_3-way'!J61)</f>
        <v>2.9424601015038361</v>
      </c>
      <c r="N62" s="23">
        <f t="shared" si="16"/>
        <v>35.221969654374732</v>
      </c>
      <c r="O62" s="24">
        <f t="shared" si="17"/>
        <v>30.80506670736311</v>
      </c>
      <c r="P62" s="24">
        <f t="shared" si="18"/>
        <v>33.972963638262158</v>
      </c>
      <c r="Q62" t="s">
        <v>108</v>
      </c>
      <c r="R62" t="s">
        <v>107</v>
      </c>
      <c r="S62" t="s">
        <v>489</v>
      </c>
      <c r="T62" s="35">
        <v>100</v>
      </c>
      <c r="U62" s="35">
        <f t="shared" si="19"/>
        <v>61.089494163424128</v>
      </c>
      <c r="V62" s="35">
        <f t="shared" si="20"/>
        <v>69.969969969969966</v>
      </c>
      <c r="W62" s="35">
        <f t="shared" si="21"/>
        <v>64.539007092198588</v>
      </c>
      <c r="X62" s="35">
        <f t="shared" si="22"/>
        <v>65.491022937831445</v>
      </c>
      <c r="Y62" s="35">
        <f t="shared" si="23"/>
        <v>74.371498744377291</v>
      </c>
      <c r="Z62" s="35">
        <f t="shared" si="24"/>
        <v>68.940535866605913</v>
      </c>
      <c r="AA62" s="35">
        <f t="shared" si="25"/>
        <v>-4.4015287744073177</v>
      </c>
      <c r="AB62" s="35">
        <f t="shared" si="26"/>
        <v>-4.4015287744073248</v>
      </c>
      <c r="AC62" s="35">
        <f t="shared" si="27"/>
        <v>-4.4015287744073248</v>
      </c>
      <c r="AF62">
        <v>2.2000000000000002</v>
      </c>
      <c r="AG62">
        <v>1.68</v>
      </c>
      <c r="AJ62" t="s">
        <v>72</v>
      </c>
    </row>
    <row r="63" spans="1:36" ht="15" x14ac:dyDescent="0.25">
      <c r="A63">
        <v>2.57</v>
      </c>
      <c r="B63">
        <v>3.33</v>
      </c>
      <c r="C63">
        <v>2.82</v>
      </c>
      <c r="D63" s="20">
        <f t="shared" si="3"/>
        <v>4.4015287744073373E-2</v>
      </c>
      <c r="E63" s="17">
        <f>IF(OR($A63="",$B63="",$C63=""),"",A63*'MPTO_working_3-way'!$I62)</f>
        <v>2.6831192895022684</v>
      </c>
      <c r="F63" s="21">
        <f>IF(OR($A63="",$B63="",$C63=""),"",B63*'MPTO_working_3-way'!$I62)</f>
        <v>3.4765709081877643</v>
      </c>
      <c r="G63" s="22">
        <f>IF(OR($A63="",$B63="",$C63=""),"",C63*'MPTO_working_3-way'!$I62)</f>
        <v>2.9441231114382869</v>
      </c>
      <c r="H63" s="17">
        <f>IF(OR($A63="",$B63="",$C63=""),"",'MPTO_working_3-way'!E62)</f>
        <v>2.670702662553281</v>
      </c>
      <c r="I63" s="21">
        <f>IF(OR($A63="",$B63="",$C63=""),"",'MPTO_working_3-way'!F62)</f>
        <v>3.5010507282854086</v>
      </c>
      <c r="J63" s="22">
        <f>IF(OR($A63="",$B63="",$C63=""),"",'MPTO_working_3-way'!G62)</f>
        <v>2.9417114597805418</v>
      </c>
      <c r="K63" s="17">
        <f>IF(OR($A63="",$B63="",$C63=""),"",'OddsRatio_working_3-way'!H62)</f>
        <v>2.6766301522078004</v>
      </c>
      <c r="L63" s="21">
        <f>IF(OR($A63="",$B63="",$C63=""),"",'OddsRatio_working_3-way'!I62)</f>
        <v>3.4882472959517035</v>
      </c>
      <c r="M63" s="22">
        <f>IF(OR($A63="",$B63="",$C63=""),"",'OddsRatio_working_3-way'!J62)</f>
        <v>2.9436094758077687</v>
      </c>
      <c r="N63" s="23">
        <f t="shared" si="16"/>
        <v>37.270053698786718</v>
      </c>
      <c r="O63" s="24">
        <f t="shared" si="17"/>
        <v>28.763975377141698</v>
      </c>
      <c r="P63" s="24">
        <f t="shared" si="18"/>
        <v>33.965970924071584</v>
      </c>
      <c r="Q63" t="s">
        <v>79</v>
      </c>
      <c r="R63" t="s">
        <v>89</v>
      </c>
      <c r="S63" t="s">
        <v>489</v>
      </c>
      <c r="T63" s="35">
        <v>100</v>
      </c>
      <c r="U63" s="35">
        <f t="shared" si="19"/>
        <v>64.02877697841727</v>
      </c>
      <c r="V63" s="35">
        <f t="shared" si="20"/>
        <v>69.879518072289159</v>
      </c>
      <c r="W63" s="35">
        <f t="shared" si="21"/>
        <v>61.685823754789276</v>
      </c>
      <c r="X63" s="35">
        <f t="shared" si="22"/>
        <v>68.434658172921587</v>
      </c>
      <c r="Y63" s="35">
        <f t="shared" si="23"/>
        <v>74.285399266793476</v>
      </c>
      <c r="Z63" s="35">
        <f t="shared" si="24"/>
        <v>66.091704949293586</v>
      </c>
      <c r="AA63" s="35">
        <f t="shared" si="25"/>
        <v>-4.4058811945043175</v>
      </c>
      <c r="AB63" s="35">
        <f t="shared" si="26"/>
        <v>-4.4058811945043175</v>
      </c>
      <c r="AC63" s="35">
        <f t="shared" si="27"/>
        <v>-4.4058811945043104</v>
      </c>
      <c r="AF63">
        <v>2.1800000000000002</v>
      </c>
      <c r="AG63">
        <v>1.7</v>
      </c>
      <c r="AJ63" t="s">
        <v>72</v>
      </c>
    </row>
    <row r="64" spans="1:36" ht="15" x14ac:dyDescent="0.25">
      <c r="A64">
        <v>2.78</v>
      </c>
      <c r="B64">
        <v>3.32</v>
      </c>
      <c r="C64">
        <v>2.61</v>
      </c>
      <c r="D64" s="20">
        <f t="shared" si="3"/>
        <v>4.405881194504313E-2</v>
      </c>
      <c r="E64" s="17">
        <f>IF(OR($A64="",$B64="",$C64=""),"",A64*'MPTO_working_3-way'!$I63)</f>
        <v>2.9024834972072195</v>
      </c>
      <c r="F64" s="21">
        <f>IF(OR($A64="",$B64="",$C64=""),"",B64*'MPTO_working_3-way'!$I63)</f>
        <v>3.4662752556575431</v>
      </c>
      <c r="G64" s="22">
        <f>IF(OR($A64="",$B64="",$C64=""),"",C64*'MPTO_working_3-way'!$I63)</f>
        <v>2.7249934991765623</v>
      </c>
      <c r="H64" s="17">
        <f>IF(OR($A64="",$B64="",$C64=""),"",'MPTO_working_3-way'!E63)</f>
        <v>2.8983326392413713</v>
      </c>
      <c r="I64" s="21">
        <f>IF(OR($A64="",$B64="",$C64=""),"",'MPTO_working_3-way'!F63)</f>
        <v>3.490175434665105</v>
      </c>
      <c r="J64" s="22">
        <f>IF(OR($A64="",$B64="",$C64=""),"",'MPTO_working_3-way'!G63)</f>
        <v>2.7140320126714323</v>
      </c>
      <c r="K64" s="17">
        <f>IF(OR($A64="",$B64="",$C64=""),"",'OddsRatio_working_3-way'!H63)</f>
        <v>2.9009331837094909</v>
      </c>
      <c r="L64" s="21">
        <f>IF(OR($A64="",$B64="",$C64=""),"",'OddsRatio_working_3-way'!I63)</f>
        <v>3.4776207787674265</v>
      </c>
      <c r="M64" s="22">
        <f>IF(OR($A64="",$B64="",$C64=""),"",'OddsRatio_working_3-way'!J63)</f>
        <v>2.7193833852653273</v>
      </c>
      <c r="N64" s="23">
        <f t="shared" si="16"/>
        <v>34.453253600311726</v>
      </c>
      <c r="O64" s="24">
        <f t="shared" si="17"/>
        <v>28.849411147248972</v>
      </c>
      <c r="P64" s="24">
        <f t="shared" si="18"/>
        <v>36.697335252439309</v>
      </c>
      <c r="Q64" t="s">
        <v>143</v>
      </c>
      <c r="R64" t="s">
        <v>144</v>
      </c>
      <c r="S64" t="s">
        <v>489</v>
      </c>
      <c r="T64" s="35">
        <v>100</v>
      </c>
      <c r="U64" s="35">
        <f t="shared" si="19"/>
        <v>55.156950672645742</v>
      </c>
      <c r="V64" s="35">
        <f t="shared" si="20"/>
        <v>70.238095238095241</v>
      </c>
      <c r="W64" s="35">
        <f t="shared" si="21"/>
        <v>69.969969969969966</v>
      </c>
      <c r="X64" s="35">
        <f t="shared" si="22"/>
        <v>59.791934791934786</v>
      </c>
      <c r="Y64" s="35">
        <f t="shared" si="23"/>
        <v>74.873079357384299</v>
      </c>
      <c r="Z64" s="35">
        <f t="shared" si="24"/>
        <v>74.604954089259024</v>
      </c>
      <c r="AA64" s="35">
        <f t="shared" si="25"/>
        <v>-4.6349841192890437</v>
      </c>
      <c r="AB64" s="35">
        <f t="shared" si="26"/>
        <v>-4.634984119289058</v>
      </c>
      <c r="AC64" s="35">
        <f t="shared" si="27"/>
        <v>-4.634984119289058</v>
      </c>
      <c r="AF64">
        <v>2.23</v>
      </c>
      <c r="AG64">
        <v>1.67</v>
      </c>
      <c r="AJ64" t="s">
        <v>72</v>
      </c>
    </row>
    <row r="65" spans="1:36" ht="15" x14ac:dyDescent="0.25">
      <c r="A65">
        <v>2.23</v>
      </c>
      <c r="B65">
        <v>3.36</v>
      </c>
      <c r="C65">
        <v>3.33</v>
      </c>
      <c r="D65" s="20">
        <f t="shared" si="3"/>
        <v>4.6349841192890651E-2</v>
      </c>
      <c r="E65" s="17">
        <f>IF(OR($A65="",$B65="",$C65=""),"",A65*'MPTO_working_3-way'!$I64)</f>
        <v>2.3333601458601461</v>
      </c>
      <c r="F65" s="21">
        <f>IF(OR($A65="",$B65="",$C65=""),"",B65*'MPTO_working_3-way'!$I64)</f>
        <v>3.5157354664081124</v>
      </c>
      <c r="G65" s="22">
        <f>IF(OR($A65="",$B65="",$C65=""),"",C65*'MPTO_working_3-way'!$I64)</f>
        <v>3.4843449711723258</v>
      </c>
      <c r="H65" s="17">
        <f>IF(OR($A65="",$B65="",$C65=""),"",'MPTO_working_3-way'!E64)</f>
        <v>2.3095725864707366</v>
      </c>
      <c r="I65" s="21">
        <f>IF(OR($A65="",$B65="",$C65=""),"",'MPTO_working_3-way'!F64)</f>
        <v>3.5439741560432299</v>
      </c>
      <c r="J65" s="22">
        <f>IF(OR($A65="",$B65="",$C65=""),"",'MPTO_working_3-way'!G64)</f>
        <v>3.5106152709295846</v>
      </c>
      <c r="K65" s="17">
        <f>IF(OR($A65="",$B65="",$C65=""),"",'OddsRatio_working_3-way'!H64)</f>
        <v>2.3195547257163893</v>
      </c>
      <c r="L65" s="21">
        <f>IF(OR($A65="",$B65="",$C65=""),"",'OddsRatio_working_3-way'!I64)</f>
        <v>3.5318285794233164</v>
      </c>
      <c r="M65" s="22">
        <f>IF(OR($A65="",$B65="",$C65=""),"",'OddsRatio_working_3-way'!J64)</f>
        <v>3.499644317820477</v>
      </c>
      <c r="N65" s="23">
        <f t="shared" si="16"/>
        <v>42.856650387819592</v>
      </c>
      <c r="O65" s="24">
        <f t="shared" si="17"/>
        <v>28.44355070382074</v>
      </c>
      <c r="P65" s="24">
        <f t="shared" si="18"/>
        <v>28.699798908359664</v>
      </c>
      <c r="Q65" t="s">
        <v>76</v>
      </c>
      <c r="R65" t="s">
        <v>141</v>
      </c>
      <c r="S65" t="s">
        <v>489</v>
      </c>
      <c r="T65" s="35">
        <v>100</v>
      </c>
      <c r="U65" s="35">
        <f t="shared" si="19"/>
        <v>77.32426303854875</v>
      </c>
      <c r="V65" s="35">
        <f t="shared" si="20"/>
        <v>71.671388101982998</v>
      </c>
      <c r="W65" s="35">
        <f t="shared" si="21"/>
        <v>46.236559139784944</v>
      </c>
      <c r="X65" s="35">
        <f t="shared" si="22"/>
        <v>82.092052758232043</v>
      </c>
      <c r="Y65" s="35">
        <f t="shared" si="23"/>
        <v>76.439177821666291</v>
      </c>
      <c r="Z65" s="35">
        <f t="shared" si="24"/>
        <v>51.004348859468237</v>
      </c>
      <c r="AA65" s="35">
        <f t="shared" si="25"/>
        <v>-4.767789719683293</v>
      </c>
      <c r="AB65" s="35">
        <f t="shared" si="26"/>
        <v>-4.767789719683293</v>
      </c>
      <c r="AC65" s="35">
        <f t="shared" si="27"/>
        <v>-4.767789719683293</v>
      </c>
      <c r="AF65">
        <v>2.12</v>
      </c>
      <c r="AG65">
        <v>1.74</v>
      </c>
      <c r="AJ65" t="s">
        <v>72</v>
      </c>
    </row>
    <row r="66" spans="1:36" ht="15" x14ac:dyDescent="0.25">
      <c r="A66">
        <v>4.41</v>
      </c>
      <c r="B66">
        <v>3.53</v>
      </c>
      <c r="C66">
        <v>1.86</v>
      </c>
      <c r="D66" s="20">
        <f t="shared" si="3"/>
        <v>4.7677897196833019E-2</v>
      </c>
      <c r="E66" s="17">
        <f>IF(OR($A66="",$B66="",$C66=""),"",A66*'MPTO_working_3-way'!$I65)</f>
        <v>4.6202595266380335</v>
      </c>
      <c r="F66" s="21">
        <f>IF(OR($A66="",$B66="",$C66=""),"",B66*'MPTO_working_3-way'!$I65)</f>
        <v>3.6983029771048201</v>
      </c>
      <c r="G66" s="22">
        <f>IF(OR($A66="",$B66="",$C66=""),"",C66*'MPTO_working_3-way'!$I65)</f>
        <v>1.9486808887861096</v>
      </c>
      <c r="H66" s="17">
        <f>IF(OR($A66="",$B66="",$C66=""),"",'MPTO_working_3-way'!E65)</f>
        <v>4.7423766211687397</v>
      </c>
      <c r="I66" s="21">
        <f>IF(OR($A66="",$B66="",$C66=""),"",'MPTO_working_3-way'!F65)</f>
        <v>3.7398068770692809</v>
      </c>
      <c r="J66" s="22">
        <f>IF(OR($A66="",$B66="",$C66=""),"",'MPTO_working_3-way'!G65)</f>
        <v>1.9166569471916763</v>
      </c>
      <c r="K66" s="17">
        <f>IF(OR($A66="",$B66="",$C66=""),"",'OddsRatio_working_3-way'!H65)</f>
        <v>4.6823718690996579</v>
      </c>
      <c r="L66" s="21">
        <f>IF(OR($A66="",$B66="",$C66=""),"",'OddsRatio_working_3-way'!I65)</f>
        <v>3.7320823544932935</v>
      </c>
      <c r="M66" s="22">
        <f>IF(OR($A66="",$B66="",$C66=""),"",'OddsRatio_working_3-way'!J65)</f>
        <v>1.9286920256380369</v>
      </c>
      <c r="N66" s="23">
        <f t="shared" si="16"/>
        <v>21.643805812953055</v>
      </c>
      <c r="O66" s="24">
        <f t="shared" si="17"/>
        <v>27.039428791819542</v>
      </c>
      <c r="P66" s="24">
        <f t="shared" si="18"/>
        <v>51.316765395227407</v>
      </c>
      <c r="Q66" t="s">
        <v>80</v>
      </c>
      <c r="R66" t="s">
        <v>91</v>
      </c>
      <c r="S66" t="s">
        <v>489</v>
      </c>
      <c r="T66" s="35">
        <v>100</v>
      </c>
      <c r="U66" s="35">
        <f t="shared" si="19"/>
        <v>45.355191256830594</v>
      </c>
      <c r="V66" s="35">
        <f t="shared" si="20"/>
        <v>71.910112359550567</v>
      </c>
      <c r="W66" s="35">
        <f t="shared" si="21"/>
        <v>77.924944812362028</v>
      </c>
      <c r="X66" s="35">
        <f t="shared" si="22"/>
        <v>50.164942828087412</v>
      </c>
      <c r="Y66" s="35">
        <f t="shared" si="23"/>
        <v>76.719863930807364</v>
      </c>
      <c r="Z66" s="35">
        <f t="shared" si="24"/>
        <v>82.734696383618839</v>
      </c>
      <c r="AA66" s="35">
        <f t="shared" si="25"/>
        <v>-4.8097515712568182</v>
      </c>
      <c r="AB66" s="35">
        <f t="shared" si="26"/>
        <v>-4.8097515712567969</v>
      </c>
      <c r="AC66" s="35">
        <f t="shared" si="27"/>
        <v>-4.8097515712568111</v>
      </c>
      <c r="AF66">
        <v>1.98</v>
      </c>
      <c r="AG66">
        <v>1.86</v>
      </c>
      <c r="AJ66" t="s">
        <v>72</v>
      </c>
    </row>
    <row r="67" spans="1:36" ht="15" x14ac:dyDescent="0.25">
      <c r="A67">
        <v>1.83</v>
      </c>
      <c r="B67">
        <v>3.56</v>
      </c>
      <c r="C67">
        <v>4.53</v>
      </c>
      <c r="D67" s="20">
        <f t="shared" si="3"/>
        <v>4.809751571256804E-2</v>
      </c>
      <c r="E67" s="17">
        <f>IF(OR($A67="",$B67="",$C67=""),"",A67*'MPTO_working_3-way'!$I66)</f>
        <v>1.9180184537539995</v>
      </c>
      <c r="F67" s="21">
        <f>IF(OR($A67="",$B67="",$C67=""),"",B67*'MPTO_working_3-way'!$I66)</f>
        <v>3.7312271559367423</v>
      </c>
      <c r="G67" s="22">
        <f>IF(OR($A67="",$B67="",$C67=""),"",C67*'MPTO_working_3-way'!$I66)</f>
        <v>4.7478817461779332</v>
      </c>
      <c r="H67" s="17">
        <f>IF(OR($A67="",$B67="",$C67=""),"",'MPTO_working_3-way'!E66)</f>
        <v>1.8853141453033824</v>
      </c>
      <c r="I67" s="21">
        <f>IF(OR($A67="",$B67="",$C67=""),"",'MPTO_working_3-way'!F66)</f>
        <v>3.7754887326545514</v>
      </c>
      <c r="J67" s="22">
        <f>IF(OR($A67="",$B67="",$C67=""),"",'MPTO_working_3-way'!G66)</f>
        <v>4.8847672025910809</v>
      </c>
      <c r="K67" s="17">
        <f>IF(OR($A67="",$B67="",$C67=""),"",'OddsRatio_working_3-way'!H66)</f>
        <v>1.8974751454011287</v>
      </c>
      <c r="L67" s="21">
        <f>IF(OR($A67="",$B67="",$C67=""),"",'OddsRatio_working_3-way'!I66)</f>
        <v>3.7681161111167336</v>
      </c>
      <c r="M67" s="22">
        <f>IF(OR($A67="",$B67="",$C67=""),"",'OddsRatio_working_3-way'!J66)</f>
        <v>4.8169726063445601</v>
      </c>
      <c r="N67" s="23">
        <f t="shared" si="16"/>
        <v>52.137141748702774</v>
      </c>
      <c r="O67" s="24">
        <f t="shared" si="17"/>
        <v>26.800834101159015</v>
      </c>
      <c r="P67" s="24">
        <f t="shared" si="18"/>
        <v>21.06202415013821</v>
      </c>
      <c r="Q67" t="s">
        <v>114</v>
      </c>
      <c r="R67" t="s">
        <v>81</v>
      </c>
      <c r="S67" t="s">
        <v>489</v>
      </c>
      <c r="T67" s="35">
        <v>100</v>
      </c>
      <c r="U67" s="35">
        <f t="shared" si="19"/>
        <v>54.337899543379002</v>
      </c>
      <c r="V67" s="35">
        <f t="shared" si="20"/>
        <v>67.637540453074436</v>
      </c>
      <c r="W67" s="35">
        <f t="shared" si="21"/>
        <v>73.474801061007966</v>
      </c>
      <c r="X67" s="35">
        <f t="shared" si="22"/>
        <v>58.887658485917612</v>
      </c>
      <c r="Y67" s="35">
        <f t="shared" si="23"/>
        <v>72.187299395613053</v>
      </c>
      <c r="Z67" s="35">
        <f t="shared" si="24"/>
        <v>78.024560003546583</v>
      </c>
      <c r="AA67" s="35">
        <f t="shared" si="25"/>
        <v>-4.5497589425386096</v>
      </c>
      <c r="AB67" s="35">
        <f t="shared" si="26"/>
        <v>-4.5497589425386167</v>
      </c>
      <c r="AC67" s="35">
        <f t="shared" si="27"/>
        <v>-4.5497589425386167</v>
      </c>
      <c r="AF67">
        <v>2.3199999999999998</v>
      </c>
      <c r="AG67">
        <v>1.63</v>
      </c>
      <c r="AJ67" t="s">
        <v>72</v>
      </c>
    </row>
    <row r="68" spans="1:36" ht="15" x14ac:dyDescent="0.25">
      <c r="A68">
        <v>2.19</v>
      </c>
      <c r="B68">
        <v>3.09</v>
      </c>
      <c r="C68">
        <v>3.77</v>
      </c>
      <c r="D68" s="20">
        <f t="shared" ref="D68:D131" si="28">IF(OR($A68="",$B68="",$C68=""),"",(1/A68)+(1/B68)+(1/C68)-1)</f>
        <v>4.5497589425386398E-2</v>
      </c>
      <c r="E68" s="17">
        <f>IF(OR($A68="",$B68="",$C68=""),"",A68*'MPTO_working_3-way'!$I67)</f>
        <v>2.2896397208415959</v>
      </c>
      <c r="F68" s="21">
        <f>IF(OR($A68="",$B68="",$C68=""),"",B68*'MPTO_working_3-way'!$I67)</f>
        <v>3.2305875513244438</v>
      </c>
      <c r="G68" s="22">
        <f>IF(OR($A68="",$B68="",$C68=""),"",C68*'MPTO_working_3-way'!$I67)</f>
        <v>3.9415259121337067</v>
      </c>
      <c r="H68" s="17">
        <f>IF(OR($A68="",$B68="",$C68=""),"",'MPTO_working_3-way'!E67)</f>
        <v>2.2652358216360673</v>
      </c>
      <c r="I68" s="21">
        <f>IF(OR($A68="",$B68="",$C68=""),"",'MPTO_working_3-way'!F67)</f>
        <v>3.2419247542598293</v>
      </c>
      <c r="J68" s="22">
        <f>IF(OR($A68="",$B68="",$C68=""),"",'MPTO_working_3-way'!G67)</f>
        <v>3.9986224546012683</v>
      </c>
      <c r="K68" s="17">
        <f>IF(OR($A68="",$B68="",$C68=""),"",'OddsRatio_working_3-way'!H67)</f>
        <v>2.2755817061815882</v>
      </c>
      <c r="L68" s="21">
        <f>IF(OR($A68="",$B68="",$C68=""),"",'OddsRatio_working_3-way'!I67)</f>
        <v>3.2403073663189232</v>
      </c>
      <c r="M68" s="22">
        <f>IF(OR($A68="",$B68="",$C68=""),"",'OddsRatio_working_3-way'!J67)</f>
        <v>3.9692111984226872</v>
      </c>
      <c r="N68" s="23">
        <f t="shared" si="16"/>
        <v>43.674993532713216</v>
      </c>
      <c r="O68" s="24">
        <f t="shared" si="17"/>
        <v>30.954121629981213</v>
      </c>
      <c r="P68" s="24">
        <f t="shared" si="18"/>
        <v>25.370884837305553</v>
      </c>
      <c r="Q68" t="s">
        <v>139</v>
      </c>
      <c r="R68" t="s">
        <v>70</v>
      </c>
      <c r="S68" t="s">
        <v>489</v>
      </c>
      <c r="T68" s="35">
        <v>100</v>
      </c>
      <c r="U68" s="35">
        <f t="shared" si="19"/>
        <v>44.134078212290497</v>
      </c>
      <c r="V68" s="35">
        <f t="shared" si="20"/>
        <v>71.83098591549296</v>
      </c>
      <c r="W68" s="35">
        <f t="shared" si="21"/>
        <v>79.166666666666671</v>
      </c>
      <c r="X68" s="35">
        <f t="shared" si="22"/>
        <v>49.002347417840376</v>
      </c>
      <c r="Y68" s="35">
        <f t="shared" si="23"/>
        <v>76.699255121042825</v>
      </c>
      <c r="Z68" s="35">
        <f t="shared" si="24"/>
        <v>84.034935872216536</v>
      </c>
      <c r="AA68" s="35">
        <f t="shared" si="25"/>
        <v>-4.8682692055498791</v>
      </c>
      <c r="AB68" s="35">
        <f t="shared" si="26"/>
        <v>-4.8682692055498649</v>
      </c>
      <c r="AC68" s="35">
        <f t="shared" si="27"/>
        <v>-4.8682692055498649</v>
      </c>
      <c r="AF68">
        <v>2.29</v>
      </c>
      <c r="AG68">
        <v>1.64</v>
      </c>
      <c r="AJ68" t="s">
        <v>72</v>
      </c>
    </row>
    <row r="69" spans="1:36" ht="15" x14ac:dyDescent="0.25">
      <c r="A69">
        <v>1.79</v>
      </c>
      <c r="B69">
        <v>3.55</v>
      </c>
      <c r="C69">
        <v>4.8</v>
      </c>
      <c r="D69" s="20">
        <f t="shared" si="28"/>
        <v>4.8682692055498578E-2</v>
      </c>
      <c r="E69" s="17">
        <f>IF(OR($A69="",$B69="",$C69=""),"",A69*'MPTO_working_3-way'!$I68)</f>
        <v>1.8771420187793424</v>
      </c>
      <c r="F69" s="21">
        <f>IF(OR($A69="",$B69="",$C69=""),"",B69*'MPTO_working_3-way'!$I68)</f>
        <v>3.7228235567970196</v>
      </c>
      <c r="G69" s="22">
        <f>IF(OR($A69="",$B69="",$C69=""),"",C69*'MPTO_working_3-way'!$I68)</f>
        <v>5.0336769218663928</v>
      </c>
      <c r="H69" s="17">
        <f>IF(OR($A69="",$B69="",$C69=""),"",'MPTO_working_3-way'!E68)</f>
        <v>1.8435502295754416</v>
      </c>
      <c r="I69" s="21">
        <f>IF(OR($A69="",$B69="",$C69=""),"",'MPTO_working_3-way'!F68)</f>
        <v>3.767009316169295</v>
      </c>
      <c r="J69" s="22">
        <f>IF(OR($A69="",$B69="",$C69=""),"",'MPTO_working_3-way'!G68)</f>
        <v>5.2054657367480894</v>
      </c>
      <c r="K69" s="17">
        <f>IF(OR($A69="",$B69="",$C69=""),"",'OddsRatio_working_3-way'!H68)</f>
        <v>1.8559215909811022</v>
      </c>
      <c r="L69" s="21">
        <f>IF(OR($A69="",$B69="",$C69=""),"",'OddsRatio_working_3-way'!I68)</f>
        <v>3.7627848822807732</v>
      </c>
      <c r="M69" s="22">
        <f>IF(OR($A69="",$B69="",$C69=""),"",'OddsRatio_working_3-way'!J68)</f>
        <v>5.1170911971242878</v>
      </c>
      <c r="N69" s="23">
        <f t="shared" ref="N69:N132" si="29">(1/E69)* 100</f>
        <v>53.272474325105911</v>
      </c>
      <c r="O69" s="24">
        <f t="shared" ref="O69:O132" si="30">(1/F69)* 100</f>
        <v>26.86133212449003</v>
      </c>
      <c r="P69" s="24">
        <f t="shared" ref="P69:P132" si="31">(1/G69)* 100</f>
        <v>19.866193550404081</v>
      </c>
      <c r="Q69" t="s">
        <v>109</v>
      </c>
      <c r="R69" t="s">
        <v>77</v>
      </c>
      <c r="S69" t="s">
        <v>489</v>
      </c>
      <c r="T69" s="35">
        <v>100</v>
      </c>
      <c r="U69" s="35">
        <f t="shared" ref="U69:U132" si="32">(1/A70)*((T69*A70)-T69)</f>
        <v>63.235294117647051</v>
      </c>
      <c r="V69" s="35">
        <f t="shared" ref="V69:V132" si="33">(1/B70)*((T69*B70)-T69)</f>
        <v>68.847352024922117</v>
      </c>
      <c r="W69" s="35">
        <f t="shared" ref="W69:W132" si="34">(1/C70)*((T69*C70)-T69)</f>
        <v>63.503649635036496</v>
      </c>
      <c r="X69" s="35">
        <f t="shared" ref="X69:X132" si="35">((1/B70)+(1/C70))*T69</f>
        <v>67.648998340041388</v>
      </c>
      <c r="Y69" s="35">
        <f t="shared" ref="Y69:Y132" si="36">((1/A70)+(1/C70))*T69</f>
        <v>73.261056247316446</v>
      </c>
      <c r="Z69" s="35">
        <f t="shared" ref="Z69:Z132" si="37">((1/A70)+(1/B70))*T69</f>
        <v>67.917353857430811</v>
      </c>
      <c r="AA69" s="35">
        <f t="shared" ref="AA69:AA132" si="38">U69-X69</f>
        <v>-4.4137042223943368</v>
      </c>
      <c r="AB69" s="35">
        <f t="shared" ref="AB69:AB132" si="39">V69-Y69</f>
        <v>-4.4137042223943297</v>
      </c>
      <c r="AC69" s="35">
        <f t="shared" ref="AC69:AC132" si="40">W69-Z69</f>
        <v>-4.4137042223943155</v>
      </c>
      <c r="AF69">
        <v>2.29</v>
      </c>
      <c r="AG69">
        <v>1.64</v>
      </c>
      <c r="AJ69" t="s">
        <v>72</v>
      </c>
    </row>
    <row r="70" spans="1:36" ht="15" x14ac:dyDescent="0.25">
      <c r="A70">
        <v>2.72</v>
      </c>
      <c r="B70">
        <v>3.21</v>
      </c>
      <c r="C70">
        <v>2.74</v>
      </c>
      <c r="D70" s="20">
        <f t="shared" si="28"/>
        <v>4.4137042223943102E-2</v>
      </c>
      <c r="E70" s="17">
        <f>IF(OR($A70="",$B70="",$C70=""),"",A70*'MPTO_working_3-way'!$I69)</f>
        <v>2.8400527548491254</v>
      </c>
      <c r="F70" s="21">
        <f>IF(OR($A70="",$B70="",$C70=""),"",B70*'MPTO_working_3-way'!$I69)</f>
        <v>3.3516799055388575</v>
      </c>
      <c r="G70" s="22">
        <f>IF(OR($A70="",$B70="",$C70=""),"",C70*'MPTO_working_3-way'!$I69)</f>
        <v>2.8609354956936044</v>
      </c>
      <c r="H70" s="17">
        <f>IF(OR($A70="",$B70="",$C70=""),"",'MPTO_working_3-way'!E69)</f>
        <v>2.8333852343092185</v>
      </c>
      <c r="I70" s="21">
        <f>IF(OR($A70="",$B70="",$C70=""),"",'MPTO_working_3-way'!F69)</f>
        <v>3.369111814544854</v>
      </c>
      <c r="J70" s="22">
        <f>IF(OR($A70="",$B70="",$C70=""),"",'MPTO_working_3-way'!G69)</f>
        <v>2.8550940722949538</v>
      </c>
      <c r="K70" s="17">
        <f>IF(OR($A70="",$B70="",$C70=""),"",'OddsRatio_working_3-way'!H69)</f>
        <v>2.8367944691362972</v>
      </c>
      <c r="L70" s="21">
        <f>IF(OR($A70="",$B70="",$C70=""),"",'OddsRatio_working_3-way'!I69)</f>
        <v>3.3600673120879172</v>
      </c>
      <c r="M70" s="22">
        <f>IF(OR($A70="",$B70="",$C70=""),"",'OddsRatio_working_3-way'!J69)</f>
        <v>2.8581525443588123</v>
      </c>
      <c r="N70" s="23">
        <f t="shared" si="29"/>
        <v>35.21061354556155</v>
      </c>
      <c r="O70" s="24">
        <f t="shared" si="30"/>
        <v>29.835784686581746</v>
      </c>
      <c r="P70" s="24">
        <f t="shared" si="31"/>
        <v>34.953601767856718</v>
      </c>
      <c r="Q70" t="s">
        <v>69</v>
      </c>
      <c r="R70" t="s">
        <v>82</v>
      </c>
      <c r="S70" t="s">
        <v>489</v>
      </c>
      <c r="T70" s="35">
        <v>100</v>
      </c>
      <c r="U70" s="35">
        <f t="shared" si="32"/>
        <v>36.30573248407643</v>
      </c>
      <c r="V70" s="35">
        <f t="shared" si="33"/>
        <v>75.247524752475243</v>
      </c>
      <c r="W70" s="35">
        <f t="shared" si="34"/>
        <v>83.305509181969953</v>
      </c>
      <c r="X70" s="35">
        <f t="shared" si="35"/>
        <v>41.446966065554804</v>
      </c>
      <c r="Y70" s="35">
        <f t="shared" si="36"/>
        <v>80.388758333953618</v>
      </c>
      <c r="Z70" s="35">
        <f t="shared" si="37"/>
        <v>88.446742763448313</v>
      </c>
      <c r="AA70" s="35">
        <f t="shared" si="38"/>
        <v>-5.1412335814783745</v>
      </c>
      <c r="AB70" s="35">
        <f t="shared" si="39"/>
        <v>-5.1412335814783745</v>
      </c>
      <c r="AC70" s="35">
        <f t="shared" si="40"/>
        <v>-5.1412335814783603</v>
      </c>
      <c r="AF70">
        <v>2.16</v>
      </c>
      <c r="AG70">
        <v>1.71</v>
      </c>
      <c r="AJ70" t="s">
        <v>72</v>
      </c>
    </row>
    <row r="71" spans="1:36" ht="15" x14ac:dyDescent="0.25">
      <c r="A71">
        <v>1.57</v>
      </c>
      <c r="B71">
        <v>4.04</v>
      </c>
      <c r="C71">
        <v>5.99</v>
      </c>
      <c r="D71" s="20">
        <f t="shared" si="28"/>
        <v>5.141233581478355E-2</v>
      </c>
      <c r="E71" s="17">
        <f>IF(OR($A71="",$B71="",$C71=""),"",A71*'MPTO_working_3-way'!$I70)</f>
        <v>1.6507173672292101</v>
      </c>
      <c r="F71" s="21">
        <f>IF(OR($A71="",$B71="",$C71=""),"",B71*'MPTO_working_3-way'!$I70)</f>
        <v>4.2477058366917255</v>
      </c>
      <c r="G71" s="22">
        <f>IF(OR($A71="",$B71="",$C71=""),"",C71*'MPTO_working_3-way'!$I70)</f>
        <v>6.2979598915305539</v>
      </c>
      <c r="H71" s="17">
        <f>IF(OR($A71="",$B71="",$C71=""),"",'MPTO_working_3-way'!E70)</f>
        <v>1.6134100710658426</v>
      </c>
      <c r="I71" s="21">
        <f>IF(OR($A71="",$B71="",$C71=""),"",'MPTO_working_3-way'!F70)</f>
        <v>4.3405168979905682</v>
      </c>
      <c r="J71" s="22">
        <f>IF(OR($A71="",$B71="",$C71=""),"",'MPTO_working_3-way'!G70)</f>
        <v>6.6752348687021623</v>
      </c>
      <c r="K71" s="17">
        <f>IF(OR($A71="",$B71="",$C71=""),"",'OddsRatio_working_3-way'!H70)</f>
        <v>1.625778038625856</v>
      </c>
      <c r="L71" s="21">
        <f>IF(OR($A71="",$B71="",$C71=""),"",'OddsRatio_working_3-way'!I70)</f>
        <v>4.3374828726712344</v>
      </c>
      <c r="M71" s="22">
        <f>IF(OR($A71="",$B71="",$C71=""),"",'OddsRatio_working_3-way'!J70)</f>
        <v>6.4783024784965324</v>
      </c>
      <c r="N71" s="23">
        <f t="shared" si="29"/>
        <v>60.579722480204879</v>
      </c>
      <c r="O71" s="24">
        <f t="shared" si="30"/>
        <v>23.542119874733086</v>
      </c>
      <c r="P71" s="24">
        <f t="shared" si="31"/>
        <v>15.878157645062046</v>
      </c>
      <c r="Q71" t="s">
        <v>142</v>
      </c>
      <c r="R71" t="s">
        <v>140</v>
      </c>
      <c r="S71" t="s">
        <v>489</v>
      </c>
      <c r="T71" s="35">
        <v>100</v>
      </c>
      <c r="U71" s="35">
        <f t="shared" si="32"/>
        <v>56.709956709956707</v>
      </c>
      <c r="V71" s="35">
        <f t="shared" si="33"/>
        <v>69.696969696969703</v>
      </c>
      <c r="W71" s="35">
        <f t="shared" si="34"/>
        <v>69.040247678018574</v>
      </c>
      <c r="X71" s="35">
        <f t="shared" si="35"/>
        <v>61.262782625011724</v>
      </c>
      <c r="Y71" s="35">
        <f t="shared" si="36"/>
        <v>74.249795612024712</v>
      </c>
      <c r="Z71" s="35">
        <f t="shared" si="37"/>
        <v>73.593073593073584</v>
      </c>
      <c r="AA71" s="35">
        <f t="shared" si="38"/>
        <v>-4.552825915055017</v>
      </c>
      <c r="AB71" s="35">
        <f t="shared" si="39"/>
        <v>-4.5528259150550099</v>
      </c>
      <c r="AC71" s="35">
        <f t="shared" si="40"/>
        <v>-4.5528259150550099</v>
      </c>
      <c r="AF71">
        <v>2.0099999999999998</v>
      </c>
      <c r="AG71">
        <v>1.83</v>
      </c>
      <c r="AJ71" t="s">
        <v>72</v>
      </c>
    </row>
    <row r="72" spans="1:36" ht="15" x14ac:dyDescent="0.25">
      <c r="A72">
        <v>2.31</v>
      </c>
      <c r="B72">
        <v>3.3</v>
      </c>
      <c r="C72">
        <v>3.23</v>
      </c>
      <c r="D72" s="20">
        <f t="shared" si="28"/>
        <v>4.5528259150550143E-2</v>
      </c>
      <c r="E72" s="17">
        <f>IF(OR($A72="",$B72="",$C72=""),"",A72*'MPTO_working_3-way'!$I71)</f>
        <v>2.4151702786377709</v>
      </c>
      <c r="F72" s="21">
        <f>IF(OR($A72="",$B72="",$C72=""),"",B72*'MPTO_working_3-way'!$I71)</f>
        <v>3.4502432551968152</v>
      </c>
      <c r="G72" s="22">
        <f>IF(OR($A72="",$B72="",$C72=""),"",C72*'MPTO_working_3-way'!$I71)</f>
        <v>3.3770562770562771</v>
      </c>
      <c r="H72" s="17">
        <f>IF(OR($A72="",$B72="",$C72=""),"",'MPTO_working_3-way'!E71)</f>
        <v>2.3939231896302791</v>
      </c>
      <c r="I72" s="21">
        <f>IF(OR($A72="",$B72="",$C72=""),"",'MPTO_working_3-way'!F71)</f>
        <v>3.4739807241630833</v>
      </c>
      <c r="J72" s="22">
        <f>IF(OR($A72="",$B72="",$C72=""),"",'MPTO_working_3-way'!G71)</f>
        <v>3.3964918137262341</v>
      </c>
      <c r="K72" s="17">
        <f>IF(OR($A72="",$B72="",$C72=""),"",'OddsRatio_working_3-way'!H71)</f>
        <v>2.4030470713217826</v>
      </c>
      <c r="L72" s="21">
        <f>IF(OR($A72="",$B72="",$C72=""),"",'OddsRatio_working_3-way'!I71)</f>
        <v>3.4633650870535111</v>
      </c>
      <c r="M72" s="22">
        <f>IF(OR($A72="",$B72="",$C72=""),"",'OddsRatio_working_3-way'!J71)</f>
        <v>3.3883931061431869</v>
      </c>
      <c r="N72" s="23">
        <f t="shared" si="29"/>
        <v>41.404948083579029</v>
      </c>
      <c r="O72" s="24">
        <f t="shared" si="30"/>
        <v>28.983463658505322</v>
      </c>
      <c r="P72" s="24">
        <f t="shared" si="31"/>
        <v>29.611588257915649</v>
      </c>
      <c r="Q72" t="s">
        <v>90</v>
      </c>
      <c r="R72" t="s">
        <v>85</v>
      </c>
      <c r="S72" t="s">
        <v>489</v>
      </c>
      <c r="T72" s="35">
        <v>100</v>
      </c>
      <c r="U72" s="35">
        <f t="shared" si="32"/>
        <v>58.15899581589958</v>
      </c>
      <c r="V72" s="35">
        <f t="shared" si="33"/>
        <v>68.847352024922117</v>
      </c>
      <c r="W72" s="35">
        <f t="shared" si="34"/>
        <v>68.55345911949685</v>
      </c>
      <c r="X72" s="35">
        <f t="shared" si="35"/>
        <v>62.599188855581019</v>
      </c>
      <c r="Y72" s="35">
        <f t="shared" si="36"/>
        <v>73.287545064603549</v>
      </c>
      <c r="Z72" s="35">
        <f t="shared" si="37"/>
        <v>72.993652159178296</v>
      </c>
      <c r="AA72" s="35">
        <f t="shared" si="38"/>
        <v>-4.4401930396814393</v>
      </c>
      <c r="AB72" s="35">
        <f t="shared" si="39"/>
        <v>-4.4401930396814322</v>
      </c>
      <c r="AC72" s="35">
        <f t="shared" si="40"/>
        <v>-4.4401930396814464</v>
      </c>
      <c r="AF72">
        <v>2.06</v>
      </c>
      <c r="AG72">
        <v>1.78</v>
      </c>
      <c r="AJ72" t="s">
        <v>72</v>
      </c>
    </row>
    <row r="73" spans="1:36" ht="15" x14ac:dyDescent="0.25">
      <c r="A73">
        <v>2.39</v>
      </c>
      <c r="B73">
        <v>3.21</v>
      </c>
      <c r="C73">
        <v>3.18</v>
      </c>
      <c r="D73" s="20">
        <f t="shared" si="28"/>
        <v>4.4401930396814393E-2</v>
      </c>
      <c r="E73" s="17">
        <f>IF(OR($A73="",$B73="",$C73=""),"",A73*'MPTO_working_3-way'!$I72)</f>
        <v>2.4961206136483867</v>
      </c>
      <c r="F73" s="21">
        <f>IF(OR($A73="",$B73="",$C73=""),"",B73*'MPTO_working_3-way'!$I72)</f>
        <v>3.3525301965737744</v>
      </c>
      <c r="G73" s="22">
        <f>IF(OR($A73="",$B73="",$C73=""),"",C73*'MPTO_working_3-way'!$I72)</f>
        <v>3.3211981386618699</v>
      </c>
      <c r="H73" s="17">
        <f>IF(OR($A73="",$B73="",$C73=""),"",'MPTO_working_3-way'!E72)</f>
        <v>2.4776429984662904</v>
      </c>
      <c r="I73" s="21">
        <f>IF(OR($A73="",$B73="",$C73=""),"",'MPTO_working_3-way'!F72)</f>
        <v>3.3701143537731268</v>
      </c>
      <c r="J73" s="22">
        <f>IF(OR($A73="",$B73="",$C73=""),"",'MPTO_working_3-way'!G72)</f>
        <v>3.3370623298582074</v>
      </c>
      <c r="K73" s="17">
        <f>IF(OR($A73="",$B73="",$C73=""),"",'OddsRatio_working_3-way'!H72)</f>
        <v>2.4857483793357016</v>
      </c>
      <c r="L73" s="21">
        <f>IF(OR($A73="",$B73="",$C73=""),"",'OddsRatio_working_3-way'!I72)</f>
        <v>3.362233034771152</v>
      </c>
      <c r="M73" s="22">
        <f>IF(OR($A73="",$B73="",$C73=""),"",'OddsRatio_working_3-way'!J72)</f>
        <v>3.3301665229869268</v>
      </c>
      <c r="N73" s="23">
        <f t="shared" si="29"/>
        <v>40.06216664900569</v>
      </c>
      <c r="O73" s="24">
        <f t="shared" si="30"/>
        <v>29.828217536175572</v>
      </c>
      <c r="P73" s="24">
        <f t="shared" si="31"/>
        <v>30.109615814818742</v>
      </c>
      <c r="Q73" t="s">
        <v>145</v>
      </c>
      <c r="R73" t="s">
        <v>166</v>
      </c>
      <c r="S73" t="s">
        <v>489</v>
      </c>
      <c r="T73" s="35">
        <v>100</v>
      </c>
      <c r="U73" s="35">
        <f t="shared" si="32"/>
        <v>71.751412429378533</v>
      </c>
      <c r="V73" s="35">
        <f t="shared" si="33"/>
        <v>72.067039106145245</v>
      </c>
      <c r="W73" s="35">
        <f t="shared" si="34"/>
        <v>50.495049504950494</v>
      </c>
      <c r="X73" s="35">
        <f t="shared" si="35"/>
        <v>77.437911388904254</v>
      </c>
      <c r="Y73" s="35">
        <f t="shared" si="36"/>
        <v>77.75353806567098</v>
      </c>
      <c r="Z73" s="35">
        <f t="shared" si="37"/>
        <v>56.181548464476215</v>
      </c>
      <c r="AA73" s="35">
        <f t="shared" si="38"/>
        <v>-5.6864989595257214</v>
      </c>
      <c r="AB73" s="35">
        <f t="shared" si="39"/>
        <v>-5.6864989595257356</v>
      </c>
      <c r="AC73" s="35">
        <f t="shared" si="40"/>
        <v>-5.6864989595257214</v>
      </c>
      <c r="AF73">
        <v>2.34</v>
      </c>
      <c r="AG73">
        <v>1.61</v>
      </c>
      <c r="AJ73" t="s">
        <v>72</v>
      </c>
    </row>
    <row r="74" spans="1:36" ht="15" x14ac:dyDescent="0.25">
      <c r="A74">
        <v>3.54</v>
      </c>
      <c r="B74">
        <v>3.58</v>
      </c>
      <c r="C74">
        <v>2.02</v>
      </c>
      <c r="D74" s="20">
        <f t="shared" si="28"/>
        <v>5.686498959525732E-2</v>
      </c>
      <c r="E74" s="17">
        <f>IF(OR($A74="",$B74="",$C74=""),"",A74*'MPTO_working_3-way'!$I73)</f>
        <v>3.7413020631672111</v>
      </c>
      <c r="F74" s="21">
        <f>IF(OR($A74="",$B74="",$C74=""),"",B74*'MPTO_working_3-way'!$I73)</f>
        <v>3.7835766627510212</v>
      </c>
      <c r="G74" s="22">
        <f>IF(OR($A74="",$B74="",$C74=""),"",C74*'MPTO_working_3-way'!$I73)</f>
        <v>2.1348672789824197</v>
      </c>
      <c r="H74" s="17">
        <f>IF(OR($A74="",$B74="",$C74=""),"",'MPTO_working_3-way'!E73)</f>
        <v>3.7946217275660583</v>
      </c>
      <c r="I74" s="21">
        <f>IF(OR($A74="",$B74="",$C74=""),"",'MPTO_working_3-way'!F73)</f>
        <v>3.840620215451938</v>
      </c>
      <c r="J74" s="22">
        <f>IF(OR($A74="",$B74="",$C74=""),"",'MPTO_working_3-way'!G73)</f>
        <v>2.1004233031826178</v>
      </c>
      <c r="K74" s="17">
        <f>IF(OR($A74="",$B74="",$C74=""),"",'OddsRatio_working_3-way'!H73)</f>
        <v>3.7737982374958712</v>
      </c>
      <c r="L74" s="21">
        <f>IF(OR($A74="",$B74="",$C74=""),"",'OddsRatio_working_3-way'!I73)</f>
        <v>3.8174800995036802</v>
      </c>
      <c r="M74" s="22">
        <f>IF(OR($A74="",$B74="",$C74=""),"",'OddsRatio_working_3-way'!J73)</f>
        <v>2.1138874811991295</v>
      </c>
      <c r="N74" s="23">
        <f t="shared" si="29"/>
        <v>26.728662458049346</v>
      </c>
      <c r="O74" s="24">
        <f t="shared" si="30"/>
        <v>26.430018184775054</v>
      </c>
      <c r="P74" s="24">
        <f t="shared" si="31"/>
        <v>46.841319357175593</v>
      </c>
      <c r="Q74" t="s">
        <v>233</v>
      </c>
      <c r="R74" t="s">
        <v>461</v>
      </c>
      <c r="S74" t="s">
        <v>489</v>
      </c>
      <c r="T74" s="35">
        <v>100</v>
      </c>
      <c r="U74" s="35">
        <f t="shared" si="32"/>
        <v>33.774834437086092</v>
      </c>
      <c r="V74" s="35">
        <f t="shared" si="33"/>
        <v>77.27272727272728</v>
      </c>
      <c r="W74" s="35">
        <f t="shared" si="34"/>
        <v>82.935153583617733</v>
      </c>
      <c r="X74" s="35">
        <f t="shared" si="35"/>
        <v>39.792119143654979</v>
      </c>
      <c r="Y74" s="35">
        <f t="shared" si="36"/>
        <v>83.290011979296168</v>
      </c>
      <c r="Z74" s="35">
        <f t="shared" si="37"/>
        <v>88.952438290186649</v>
      </c>
      <c r="AA74" s="35">
        <f t="shared" si="38"/>
        <v>-6.017284706568887</v>
      </c>
      <c r="AB74" s="35">
        <f t="shared" si="39"/>
        <v>-6.017284706568887</v>
      </c>
      <c r="AC74" s="35">
        <f t="shared" si="40"/>
        <v>-6.0172847065689155</v>
      </c>
      <c r="AF74">
        <v>1.84</v>
      </c>
      <c r="AG74">
        <v>1.97</v>
      </c>
      <c r="AJ74" t="s">
        <v>73</v>
      </c>
    </row>
    <row r="75" spans="1:36" ht="15" x14ac:dyDescent="0.25">
      <c r="A75">
        <v>1.51</v>
      </c>
      <c r="B75">
        <v>4.4000000000000004</v>
      </c>
      <c r="C75">
        <v>5.86</v>
      </c>
      <c r="D75" s="20">
        <f t="shared" si="28"/>
        <v>6.0172847065688817E-2</v>
      </c>
      <c r="E75" s="17">
        <f>IF(OR($A75="",$B75="",$C75=""),"",A75*'MPTO_working_3-way'!$I74)</f>
        <v>1.6008609990691902</v>
      </c>
      <c r="F75" s="21">
        <f>IF(OR($A75="",$B75="",$C75=""),"",B75*'MPTO_working_3-way'!$I74)</f>
        <v>4.6647605270890313</v>
      </c>
      <c r="G75" s="22">
        <f>IF(OR($A75="",$B75="",$C75=""),"",C75*'MPTO_working_3-way'!$I74)</f>
        <v>6.2126128838049368</v>
      </c>
      <c r="H75" s="17">
        <f>IF(OR($A75="",$B75="",$C75=""),"",'MPTO_working_3-way'!E74)</f>
        <v>1.5571617576714549</v>
      </c>
      <c r="I75" s="21">
        <f>IF(OR($A75="",$B75="",$C75=""),"",'MPTO_working_3-way'!F74)</f>
        <v>4.8259028617892632</v>
      </c>
      <c r="J75" s="22">
        <f>IF(OR($A75="",$B75="",$C75=""),"",'MPTO_working_3-way'!G74)</f>
        <v>6.6405097661979706</v>
      </c>
      <c r="K75" s="17">
        <f>IF(OR($A75="",$B75="",$C75=""),"",'OddsRatio_working_3-way'!H74)</f>
        <v>1.570815856023531</v>
      </c>
      <c r="L75" s="21">
        <f>IF(OR($A75="",$B75="",$C75=""),"",'OddsRatio_working_3-way'!I74)</f>
        <v>4.8054390401568741</v>
      </c>
      <c r="M75" s="22">
        <f>IF(OR($A75="",$B75="",$C75=""),"",'OddsRatio_working_3-way'!J74)</f>
        <v>6.4395393338712941</v>
      </c>
      <c r="N75" s="23">
        <f t="shared" si="29"/>
        <v>62.466385312743775</v>
      </c>
      <c r="O75" s="24">
        <f t="shared" si="30"/>
        <v>21.437327686873434</v>
      </c>
      <c r="P75" s="24">
        <f t="shared" si="31"/>
        <v>16.096287000382784</v>
      </c>
      <c r="Q75" t="s">
        <v>450</v>
      </c>
      <c r="R75" t="s">
        <v>232</v>
      </c>
      <c r="S75" t="s">
        <v>489</v>
      </c>
      <c r="T75" s="35">
        <v>100</v>
      </c>
      <c r="U75" s="35">
        <f t="shared" si="32"/>
        <v>84.447900466562984</v>
      </c>
      <c r="V75" s="35">
        <f t="shared" si="33"/>
        <v>76.580796252927385</v>
      </c>
      <c r="W75" s="35">
        <f t="shared" si="34"/>
        <v>32.885906040268459</v>
      </c>
      <c r="X75" s="35">
        <f t="shared" si="35"/>
        <v>90.533297706804149</v>
      </c>
      <c r="Y75" s="35">
        <f t="shared" si="36"/>
        <v>82.666193493168564</v>
      </c>
      <c r="Z75" s="35">
        <f t="shared" si="37"/>
        <v>38.971303280509616</v>
      </c>
      <c r="AA75" s="35">
        <f t="shared" si="38"/>
        <v>-6.0853972402411642</v>
      </c>
      <c r="AB75" s="35">
        <f t="shared" si="39"/>
        <v>-6.0853972402411785</v>
      </c>
      <c r="AC75" s="35">
        <f t="shared" si="40"/>
        <v>-6.0853972402411571</v>
      </c>
      <c r="AF75">
        <v>2.0499999999999998</v>
      </c>
      <c r="AG75">
        <v>1.76</v>
      </c>
      <c r="AJ75" t="s">
        <v>73</v>
      </c>
    </row>
    <row r="76" spans="1:36" ht="15" x14ac:dyDescent="0.25">
      <c r="A76">
        <v>6.43</v>
      </c>
      <c r="B76">
        <v>4.2699999999999996</v>
      </c>
      <c r="C76">
        <v>1.49</v>
      </c>
      <c r="D76" s="20">
        <f t="shared" si="28"/>
        <v>6.0853972402411749E-2</v>
      </c>
      <c r="E76" s="17">
        <f>IF(OR($A76="",$B76="",$C76=""),"",A76*'MPTO_working_3-way'!$I75)</f>
        <v>6.8212910425475073</v>
      </c>
      <c r="F76" s="21">
        <f>IF(OR($A76="",$B76="",$C76=""),"",B76*'MPTO_working_3-way'!$I75)</f>
        <v>4.5298464621582974</v>
      </c>
      <c r="G76" s="22">
        <f>IF(OR($A76="",$B76="",$C76=""),"",C76*'MPTO_working_3-way'!$I75)</f>
        <v>1.5806724188795935</v>
      </c>
      <c r="H76" s="17">
        <f>IF(OR($A76="",$B76="",$C76=""),"",'MPTO_working_3-way'!E75)</f>
        <v>7.3944622856040825</v>
      </c>
      <c r="I76" s="21">
        <f>IF(OR($A76="",$B76="",$C76=""),"",'MPTO_working_3-way'!F75)</f>
        <v>4.6749205192676433</v>
      </c>
      <c r="J76" s="22">
        <f>IF(OR($A76="",$B76="",$C76=""),"",'MPTO_working_3-way'!G75)</f>
        <v>1.5364375015750427</v>
      </c>
      <c r="K76" s="17">
        <f>IF(OR($A76="",$B76="",$C76=""),"",'OddsRatio_working_3-way'!H75)</f>
        <v>7.0975057297294324</v>
      </c>
      <c r="L76" s="21">
        <f>IF(OR($A76="",$B76="",$C76=""),"",'OddsRatio_working_3-way'!I75)</f>
        <v>4.6719785886215917</v>
      </c>
      <c r="M76" s="22">
        <f>IF(OR($A76="",$B76="",$C76=""),"",'OddsRatio_working_3-way'!J75)</f>
        <v>1.5502353236772415</v>
      </c>
      <c r="N76" s="23">
        <f t="shared" si="29"/>
        <v>14.659981428186297</v>
      </c>
      <c r="O76" s="24">
        <f t="shared" si="30"/>
        <v>22.075803415278198</v>
      </c>
      <c r="P76" s="24">
        <f t="shared" si="31"/>
        <v>63.264215156535499</v>
      </c>
      <c r="Q76" t="s">
        <v>482</v>
      </c>
      <c r="R76" t="s">
        <v>148</v>
      </c>
      <c r="S76" t="s">
        <v>489</v>
      </c>
      <c r="T76" s="35">
        <v>100</v>
      </c>
      <c r="U76" s="35">
        <f t="shared" si="32"/>
        <v>39.393939393939398</v>
      </c>
      <c r="V76" s="35">
        <f t="shared" si="33"/>
        <v>73.753280839895012</v>
      </c>
      <c r="W76" s="35">
        <f t="shared" si="34"/>
        <v>80.657640232108321</v>
      </c>
      <c r="X76" s="35">
        <f t="shared" si="35"/>
        <v>45.589078927996674</v>
      </c>
      <c r="Y76" s="35">
        <f t="shared" si="36"/>
        <v>79.948420373952288</v>
      </c>
      <c r="Z76" s="35">
        <f t="shared" si="37"/>
        <v>86.852779766165582</v>
      </c>
      <c r="AA76" s="35">
        <f t="shared" si="38"/>
        <v>-6.1951395340572759</v>
      </c>
      <c r="AB76" s="35">
        <f t="shared" si="39"/>
        <v>-6.1951395340572759</v>
      </c>
      <c r="AC76" s="35">
        <f t="shared" si="40"/>
        <v>-6.1951395340572617</v>
      </c>
      <c r="AF76">
        <v>1.84</v>
      </c>
      <c r="AG76">
        <v>1.97</v>
      </c>
      <c r="AJ76" t="s">
        <v>73</v>
      </c>
    </row>
    <row r="77" spans="1:36" ht="15" x14ac:dyDescent="0.25">
      <c r="A77">
        <v>1.65</v>
      </c>
      <c r="B77">
        <v>3.81</v>
      </c>
      <c r="C77">
        <v>5.17</v>
      </c>
      <c r="D77" s="20">
        <f t="shared" si="28"/>
        <v>6.1951395340572812E-2</v>
      </c>
      <c r="E77" s="17">
        <f>IF(OR($A77="",$B77="",$C77=""),"",A77*'MPTO_working_3-way'!$I76)</f>
        <v>1.7522198023119451</v>
      </c>
      <c r="F77" s="21">
        <f>IF(OR($A77="",$B77="",$C77=""),"",B77*'MPTO_working_3-way'!$I76)</f>
        <v>4.0460348162475821</v>
      </c>
      <c r="G77" s="22">
        <f>IF(OR($A77="",$B77="",$C77=""),"",C77*'MPTO_working_3-way'!$I76)</f>
        <v>5.4902887139107612</v>
      </c>
      <c r="H77" s="17">
        <f>IF(OR($A77="",$B77="",$C77=""),"",'MPTO_working_3-way'!E76)</f>
        <v>1.7082040949652681</v>
      </c>
      <c r="I77" s="21">
        <f>IF(OR($A77="",$B77="",$C77=""),"",'MPTO_working_3-way'!F76)</f>
        <v>4.1353632336578094</v>
      </c>
      <c r="J77" s="22">
        <f>IF(OR($A77="",$B77="",$C77=""),"",'MPTO_working_3-way'!G76)</f>
        <v>5.7879369619087733</v>
      </c>
      <c r="K77" s="17">
        <f>IF(OR($A77="",$B77="",$C77=""),"",'OddsRatio_working_3-way'!H76)</f>
        <v>1.7231648406953184</v>
      </c>
      <c r="L77" s="21">
        <f>IF(OR($A77="",$B77="",$C77=""),"",'OddsRatio_working_3-way'!I76)</f>
        <v>4.126297234390532</v>
      </c>
      <c r="M77" s="22">
        <f>IF(OR($A77="",$B77="",$C77=""),"",'OddsRatio_working_3-way'!J76)</f>
        <v>5.6393805933838141</v>
      </c>
      <c r="N77" s="23">
        <f t="shared" si="29"/>
        <v>57.070465627689074</v>
      </c>
      <c r="O77" s="24">
        <f t="shared" si="30"/>
        <v>24.715555980495267</v>
      </c>
      <c r="P77" s="24">
        <f t="shared" si="31"/>
        <v>18.213978391815662</v>
      </c>
      <c r="Q77" t="s">
        <v>483</v>
      </c>
      <c r="R77" t="s">
        <v>115</v>
      </c>
      <c r="S77" t="s">
        <v>489</v>
      </c>
      <c r="T77" s="35">
        <v>100</v>
      </c>
      <c r="U77" s="35">
        <f t="shared" si="32"/>
        <v>63.369963369963365</v>
      </c>
      <c r="V77" s="35">
        <f t="shared" si="33"/>
        <v>70.845481049562679</v>
      </c>
      <c r="W77" s="35">
        <f t="shared" si="34"/>
        <v>60.317460317460316</v>
      </c>
      <c r="X77" s="35">
        <f t="shared" si="35"/>
        <v>68.837058632977005</v>
      </c>
      <c r="Y77" s="35">
        <f t="shared" si="36"/>
        <v>76.312576312576311</v>
      </c>
      <c r="Z77" s="35">
        <f t="shared" si="37"/>
        <v>65.784555580473935</v>
      </c>
      <c r="AA77" s="35">
        <f t="shared" si="38"/>
        <v>-5.4670952630136398</v>
      </c>
      <c r="AB77" s="35">
        <f t="shared" si="39"/>
        <v>-5.4670952630136327</v>
      </c>
      <c r="AC77" s="35">
        <f t="shared" si="40"/>
        <v>-5.4670952630136185</v>
      </c>
      <c r="AF77">
        <v>1.81</v>
      </c>
      <c r="AG77">
        <v>2.0099999999999998</v>
      </c>
      <c r="AJ77" t="s">
        <v>73</v>
      </c>
    </row>
    <row r="78" spans="1:36" ht="15" x14ac:dyDescent="0.25">
      <c r="A78">
        <v>2.73</v>
      </c>
      <c r="B78">
        <v>3.43</v>
      </c>
      <c r="C78">
        <v>2.52</v>
      </c>
      <c r="D78" s="20">
        <f t="shared" si="28"/>
        <v>5.4670952630136105E-2</v>
      </c>
      <c r="E78" s="17">
        <f>IF(OR($A78="",$B78="",$C78=""),"",A78*'MPTO_working_3-way'!$I77)</f>
        <v>2.8792517006802716</v>
      </c>
      <c r="F78" s="21">
        <f>IF(OR($A78="",$B78="",$C78=""),"",B78*'MPTO_working_3-way'!$I77)</f>
        <v>3.6175213675213671</v>
      </c>
      <c r="G78" s="22">
        <f>IF(OR($A78="",$B78="",$C78=""),"",C78*'MPTO_working_3-way'!$I77)</f>
        <v>2.6577708006279428</v>
      </c>
      <c r="H78" s="17">
        <f>IF(OR($A78="",$B78="",$C78=""),"",'MPTO_working_3-way'!E77)</f>
        <v>2.8729298907077738</v>
      </c>
      <c r="I78" s="21">
        <f>IF(OR($A78="",$B78="",$C78=""),"",'MPTO_working_3-way'!F77)</f>
        <v>3.6586944630158631</v>
      </c>
      <c r="J78" s="22">
        <f>IF(OR($A78="",$B78="",$C78=""),"",'MPTO_working_3-way'!G77)</f>
        <v>2.6412979092165592</v>
      </c>
      <c r="K78" s="17">
        <f>IF(OR($A78="",$B78="",$C78=""),"",'OddsRatio_working_3-way'!H77)</f>
        <v>2.8771539180245544</v>
      </c>
      <c r="L78" s="21">
        <f>IF(OR($A78="",$B78="",$C78=""),"",'OddsRatio_working_3-way'!I77)</f>
        <v>3.636695965780155</v>
      </c>
      <c r="M78" s="22">
        <f>IF(OR($A78="",$B78="",$C78=""),"",'OddsRatio_working_3-way'!J77)</f>
        <v>2.6492913036978738</v>
      </c>
      <c r="N78" s="23">
        <f t="shared" si="29"/>
        <v>34.731246308328416</v>
      </c>
      <c r="O78" s="24">
        <f t="shared" si="30"/>
        <v>27.643236857649146</v>
      </c>
      <c r="P78" s="24">
        <f t="shared" si="31"/>
        <v>37.625516834022456</v>
      </c>
      <c r="Q78" t="s">
        <v>147</v>
      </c>
      <c r="R78" t="s">
        <v>453</v>
      </c>
      <c r="S78" t="s">
        <v>489</v>
      </c>
      <c r="T78" s="35">
        <v>100</v>
      </c>
      <c r="U78" s="35">
        <f t="shared" si="32"/>
        <v>64.285714285714292</v>
      </c>
      <c r="V78" s="35">
        <f t="shared" si="33"/>
        <v>70.149253731343279</v>
      </c>
      <c r="W78" s="35">
        <f t="shared" si="34"/>
        <v>60.15936254980079</v>
      </c>
      <c r="X78" s="35">
        <f t="shared" si="35"/>
        <v>69.691383718855931</v>
      </c>
      <c r="Y78" s="35">
        <f t="shared" si="36"/>
        <v>75.554923164484919</v>
      </c>
      <c r="Z78" s="35">
        <f t="shared" si="37"/>
        <v>65.565031982942429</v>
      </c>
      <c r="AA78" s="35">
        <f t="shared" si="38"/>
        <v>-5.4056694331416395</v>
      </c>
      <c r="AB78" s="35">
        <f t="shared" si="39"/>
        <v>-5.4056694331416395</v>
      </c>
      <c r="AC78" s="35">
        <f t="shared" si="40"/>
        <v>-5.4056694331416395</v>
      </c>
      <c r="AF78">
        <v>1.79</v>
      </c>
      <c r="AG78">
        <v>2.0099999999999998</v>
      </c>
      <c r="AJ78" t="s">
        <v>73</v>
      </c>
    </row>
    <row r="79" spans="1:36" ht="15" x14ac:dyDescent="0.25">
      <c r="A79">
        <v>2.8</v>
      </c>
      <c r="B79">
        <v>3.35</v>
      </c>
      <c r="C79">
        <v>2.5099999999999998</v>
      </c>
      <c r="D79" s="20">
        <f t="shared" si="28"/>
        <v>5.4056694331416466E-2</v>
      </c>
      <c r="E79" s="17">
        <f>IF(OR($A79="",$B79="",$C79=""),"",A79*'MPTO_working_3-way'!$I78)</f>
        <v>2.9513587441279658</v>
      </c>
      <c r="F79" s="21">
        <f>IF(OR($A79="",$B79="",$C79=""),"",B79*'MPTO_working_3-way'!$I78)</f>
        <v>3.5310899260102451</v>
      </c>
      <c r="G79" s="22">
        <f>IF(OR($A79="",$B79="",$C79=""),"",C79*'MPTO_working_3-way'!$I78)</f>
        <v>2.645682302771855</v>
      </c>
      <c r="H79" s="17">
        <f>IF(OR($A79="",$B79="",$C79=""),"",'MPTO_working_3-way'!E78)</f>
        <v>2.9487742560368724</v>
      </c>
      <c r="I79" s="21">
        <f>IF(OR($A79="",$B79="",$C79=""),"",'MPTO_working_3-way'!F78)</f>
        <v>3.5652077349795324</v>
      </c>
      <c r="J79" s="22">
        <f>IF(OR($A79="",$B79="",$C79=""),"",'MPTO_working_3-way'!G78)</f>
        <v>2.6288983262181165</v>
      </c>
      <c r="K79" s="17">
        <f>IF(OR($A79="",$B79="",$C79=""),"",'OddsRatio_working_3-way'!H78)</f>
        <v>2.9511517588691984</v>
      </c>
      <c r="L79" s="21">
        <f>IF(OR($A79="",$B79="",$C79=""),"",'OddsRatio_working_3-way'!I78)</f>
        <v>3.5473370185236766</v>
      </c>
      <c r="M79" s="22">
        <f>IF(OR($A79="",$B79="",$C79=""),"",'OddsRatio_working_3-way'!J78)</f>
        <v>2.6367995310513832</v>
      </c>
      <c r="N79" s="23">
        <f t="shared" si="29"/>
        <v>33.882699010738818</v>
      </c>
      <c r="O79" s="24">
        <f t="shared" si="30"/>
        <v>28.319867829871253</v>
      </c>
      <c r="P79" s="24">
        <f t="shared" si="31"/>
        <v>37.797433159389918</v>
      </c>
      <c r="Q79" t="s">
        <v>84</v>
      </c>
      <c r="R79" t="s">
        <v>459</v>
      </c>
      <c r="S79" t="s">
        <v>489</v>
      </c>
      <c r="T79" s="35">
        <v>100</v>
      </c>
      <c r="U79" s="35">
        <f t="shared" si="32"/>
        <v>13.043478260869554</v>
      </c>
      <c r="V79" s="35">
        <f t="shared" si="33"/>
        <v>86.013986013985999</v>
      </c>
      <c r="W79" s="35">
        <f t="shared" si="34"/>
        <v>94.756161510225482</v>
      </c>
      <c r="X79" s="35">
        <f t="shared" si="35"/>
        <v>19.229852475788501</v>
      </c>
      <c r="Y79" s="35">
        <f t="shared" si="36"/>
        <v>92.200360228904955</v>
      </c>
      <c r="Z79" s="35">
        <f t="shared" si="37"/>
        <v>100.94253572514442</v>
      </c>
      <c r="AA79" s="35">
        <f t="shared" si="38"/>
        <v>-6.1863742149189473</v>
      </c>
      <c r="AB79" s="35">
        <f t="shared" si="39"/>
        <v>-6.1863742149189562</v>
      </c>
      <c r="AC79" s="35">
        <f t="shared" si="40"/>
        <v>-6.186374214918942</v>
      </c>
      <c r="AF79">
        <v>2.09</v>
      </c>
      <c r="AG79">
        <v>1.74</v>
      </c>
      <c r="AJ79" t="s">
        <v>73</v>
      </c>
    </row>
    <row r="80" spans="1:36" ht="15" x14ac:dyDescent="0.25">
      <c r="A80">
        <v>1.1499999999999999</v>
      </c>
      <c r="B80">
        <v>7.15</v>
      </c>
      <c r="C80">
        <v>19.07</v>
      </c>
      <c r="D80" s="20">
        <f t="shared" si="28"/>
        <v>6.1863742149189438E-2</v>
      </c>
      <c r="E80" s="17">
        <f>IF(OR($A80="",$B80="",$C80=""),"",A80*'MPTO_working_3-way'!$I79)</f>
        <v>1.2211433034715677</v>
      </c>
      <c r="F80" s="21">
        <f>IF(OR($A80="",$B80="",$C80=""),"",B80*'MPTO_working_3-way'!$I79)</f>
        <v>7.592325756366705</v>
      </c>
      <c r="G80" s="22">
        <f>IF(OR($A80="",$B80="",$C80=""),"",C80*'MPTO_working_3-way'!$I79)</f>
        <v>20.249741562785044</v>
      </c>
      <c r="H80" s="17">
        <f>IF(OR($A80="",$B80="",$C80=""),"",'MPTO_working_3-way'!E79)</f>
        <v>1.1779340396166456</v>
      </c>
      <c r="I80" s="21">
        <f>IF(OR($A80="",$B80="",$C80=""),"",'MPTO_working_3-way'!F79)</f>
        <v>8.3865253964200228</v>
      </c>
      <c r="J80" s="22">
        <f>IF(OR($A80="",$B80="",$C80=""),"",'MPTO_working_3-way'!G79)</f>
        <v>31.429602978537915</v>
      </c>
      <c r="K80" s="17">
        <f>IF(OR($A80="",$B80="",$C80=""),"",'OddsRatio_working_3-way'!H79)</f>
        <v>1.1872336906020138</v>
      </c>
      <c r="L80" s="21">
        <f>IF(OR($A80="",$B80="",$C80=""),"",'OddsRatio_working_3-way'!I79)</f>
        <v>8.6765813146825614</v>
      </c>
      <c r="M80" s="22">
        <f>IF(OR($A80="",$B80="",$C80=""),"",'OddsRatio_working_3-way'!J79)</f>
        <v>23.555418594522585</v>
      </c>
      <c r="N80" s="23">
        <f t="shared" si="29"/>
        <v>81.89047077088469</v>
      </c>
      <c r="O80" s="24">
        <f t="shared" si="30"/>
        <v>13.171194599512919</v>
      </c>
      <c r="P80" s="24">
        <f t="shared" si="31"/>
        <v>4.9383346296023802</v>
      </c>
      <c r="Q80" t="s">
        <v>451</v>
      </c>
      <c r="R80" t="s">
        <v>234</v>
      </c>
      <c r="S80" t="s">
        <v>489</v>
      </c>
      <c r="T80" s="35">
        <v>100</v>
      </c>
      <c r="U80" s="35">
        <f t="shared" si="32"/>
        <v>68.253968253968253</v>
      </c>
      <c r="V80" s="35">
        <f t="shared" si="33"/>
        <v>72.972972972972968</v>
      </c>
      <c r="W80" s="35">
        <f t="shared" si="34"/>
        <v>53.051643192488264</v>
      </c>
      <c r="X80" s="35">
        <f t="shared" si="35"/>
        <v>73.975383834538761</v>
      </c>
      <c r="Y80" s="35">
        <f t="shared" si="36"/>
        <v>78.694388553543476</v>
      </c>
      <c r="Z80" s="35">
        <f t="shared" si="37"/>
        <v>58.773058773058764</v>
      </c>
      <c r="AA80" s="35">
        <f t="shared" si="38"/>
        <v>-5.7214155805705076</v>
      </c>
      <c r="AB80" s="35">
        <f t="shared" si="39"/>
        <v>-5.7214155805705076</v>
      </c>
      <c r="AC80" s="35">
        <f t="shared" si="40"/>
        <v>-5.7214155805705005</v>
      </c>
      <c r="AF80">
        <v>1.57</v>
      </c>
      <c r="AG80">
        <v>2.37</v>
      </c>
      <c r="AJ80" t="s">
        <v>73</v>
      </c>
    </row>
    <row r="81" spans="1:36" ht="15" x14ac:dyDescent="0.25">
      <c r="A81">
        <v>3.15</v>
      </c>
      <c r="B81">
        <v>3.7</v>
      </c>
      <c r="C81">
        <v>2.13</v>
      </c>
      <c r="D81" s="20">
        <f t="shared" si="28"/>
        <v>5.721415580570488E-2</v>
      </c>
      <c r="E81" s="17">
        <f>IF(OR($A81="",$B81="",$C81=""),"",A81*'MPTO_working_3-way'!$I80)</f>
        <v>3.3302245907879704</v>
      </c>
      <c r="F81" s="21">
        <f>IF(OR($A81="",$B81="",$C81=""),"",B81*'MPTO_working_3-way'!$I80)</f>
        <v>3.9116923764811085</v>
      </c>
      <c r="G81" s="22">
        <f>IF(OR($A81="",$B81="",$C81=""),"",C81*'MPTO_working_3-way'!$I80)</f>
        <v>2.2518661518661514</v>
      </c>
      <c r="H81" s="17">
        <f>IF(OR($A81="",$B81="",$C81=""),"",'MPTO_working_3-way'!E80)</f>
        <v>3.3513307368833138</v>
      </c>
      <c r="I81" s="21">
        <f>IF(OR($A81="",$B81="",$C81=""),"",'MPTO_working_3-way'!F80)</f>
        <v>3.9809093897579388</v>
      </c>
      <c r="J81" s="22">
        <f>IF(OR($A81="",$B81="",$C81=""),"",'MPTO_working_3-way'!G80)</f>
        <v>2.2201886142797731</v>
      </c>
      <c r="K81" s="17">
        <f>IF(OR($A81="",$B81="",$C81=""),"",'OddsRatio_working_3-way'!H80)</f>
        <v>3.3463696376129626</v>
      </c>
      <c r="L81" s="21">
        <f>IF(OR($A81="",$B81="",$C81=""),"",'OddsRatio_working_3-way'!I80)</f>
        <v>3.9466037309558142</v>
      </c>
      <c r="M81" s="22">
        <f>IF(OR($A81="",$B81="",$C81=""),"",'OddsRatio_working_3-way'!J80)</f>
        <v>2.233208228140767</v>
      </c>
      <c r="N81" s="23">
        <f t="shared" si="29"/>
        <v>30.028004800823005</v>
      </c>
      <c r="O81" s="24">
        <f t="shared" si="30"/>
        <v>25.564382465565526</v>
      </c>
      <c r="P81" s="24">
        <f t="shared" si="31"/>
        <v>44.407612733611487</v>
      </c>
      <c r="Q81" t="s">
        <v>167</v>
      </c>
      <c r="R81" t="s">
        <v>231</v>
      </c>
      <c r="S81" t="s">
        <v>489</v>
      </c>
      <c r="T81" s="35">
        <v>100</v>
      </c>
      <c r="U81" s="35">
        <f t="shared" si="32"/>
        <v>67.637540453074436</v>
      </c>
      <c r="V81" s="35">
        <f t="shared" si="33"/>
        <v>75.062344139650875</v>
      </c>
      <c r="W81" s="35">
        <f t="shared" si="34"/>
        <v>51.690821256038639</v>
      </c>
      <c r="X81" s="35">
        <f t="shared" si="35"/>
        <v>73.246834604310479</v>
      </c>
      <c r="Y81" s="35">
        <f t="shared" si="36"/>
        <v>80.671638290886932</v>
      </c>
      <c r="Z81" s="35">
        <f t="shared" si="37"/>
        <v>57.300115407274696</v>
      </c>
      <c r="AA81" s="35">
        <f t="shared" si="38"/>
        <v>-5.6092941512360426</v>
      </c>
      <c r="AB81" s="35">
        <f t="shared" si="39"/>
        <v>-5.6092941512360568</v>
      </c>
      <c r="AC81" s="35">
        <f t="shared" si="40"/>
        <v>-5.6092941512360568</v>
      </c>
      <c r="AF81">
        <v>1.86</v>
      </c>
      <c r="AG81">
        <v>1.94</v>
      </c>
      <c r="AJ81" t="s">
        <v>73</v>
      </c>
    </row>
    <row r="82" spans="1:36" ht="15" x14ac:dyDescent="0.25">
      <c r="A82">
        <v>3.09</v>
      </c>
      <c r="B82">
        <v>4.01</v>
      </c>
      <c r="C82">
        <v>2.0699999999999998</v>
      </c>
      <c r="D82" s="20">
        <f t="shared" si="28"/>
        <v>5.609294151236055E-2</v>
      </c>
      <c r="E82" s="17">
        <f>IF(OR($A82="",$B82="",$C82=""),"",A82*'MPTO_working_3-way'!$I81)</f>
        <v>3.2633271892731939</v>
      </c>
      <c r="F82" s="21">
        <f>IF(OR($A82="",$B82="",$C82=""),"",B82*'MPTO_working_3-way'!$I81)</f>
        <v>4.2349326954645656</v>
      </c>
      <c r="G82" s="22">
        <f>IF(OR($A82="",$B82="",$C82=""),"",C82*'MPTO_working_3-way'!$I81)</f>
        <v>2.186112388930586</v>
      </c>
      <c r="H82" s="17">
        <f>IF(OR($A82="",$B82="",$C82=""),"",'MPTO_working_3-way'!E81)</f>
        <v>3.2794740037905052</v>
      </c>
      <c r="I82" s="21">
        <f>IF(OR($A82="",$B82="",$C82=""),"",'MPTO_working_3-way'!F81)</f>
        <v>4.3350299938090711</v>
      </c>
      <c r="J82" s="22">
        <f>IF(OR($A82="",$B82="",$C82=""),"",'MPTO_working_3-way'!G81)</f>
        <v>2.1533432773745242</v>
      </c>
      <c r="K82" s="17">
        <f>IF(OR($A82="",$B82="",$C82=""),"",'OddsRatio_working_3-way'!H81)</f>
        <v>3.2790515979273147</v>
      </c>
      <c r="L82" s="21">
        <f>IF(OR($A82="",$B82="",$C82=""),"",'OddsRatio_working_3-way'!I81)</f>
        <v>4.2822704831393388</v>
      </c>
      <c r="M82" s="22">
        <f>IF(OR($A82="",$B82="",$C82=""),"",'OddsRatio_working_3-way'!J81)</f>
        <v>2.1667871817139841</v>
      </c>
      <c r="N82" s="23">
        <f t="shared" si="29"/>
        <v>30.643571483946708</v>
      </c>
      <c r="O82" s="24">
        <f t="shared" si="30"/>
        <v>23.613126155958934</v>
      </c>
      <c r="P82" s="24">
        <f t="shared" si="31"/>
        <v>45.743302360094361</v>
      </c>
      <c r="Q82" t="s">
        <v>235</v>
      </c>
      <c r="R82" t="s">
        <v>452</v>
      </c>
      <c r="S82" t="s">
        <v>489</v>
      </c>
      <c r="T82" s="35">
        <v>100</v>
      </c>
      <c r="U82" s="35">
        <f t="shared" si="32"/>
        <v>29.577464788732396</v>
      </c>
      <c r="V82" s="35">
        <f t="shared" si="33"/>
        <v>77.168949771689498</v>
      </c>
      <c r="W82" s="35">
        <f t="shared" si="34"/>
        <v>86.754966887417226</v>
      </c>
      <c r="X82" s="35">
        <f t="shared" si="35"/>
        <v>36.076083340893284</v>
      </c>
      <c r="Y82" s="35">
        <f t="shared" si="36"/>
        <v>83.667568323850389</v>
      </c>
      <c r="Z82" s="35">
        <f t="shared" si="37"/>
        <v>93.253585439578117</v>
      </c>
      <c r="AA82" s="35">
        <f t="shared" si="38"/>
        <v>-6.4986185521608881</v>
      </c>
      <c r="AB82" s="35">
        <f t="shared" si="39"/>
        <v>-6.4986185521608917</v>
      </c>
      <c r="AC82" s="35">
        <f t="shared" si="40"/>
        <v>-6.4986185521608917</v>
      </c>
      <c r="AF82">
        <v>1.72</v>
      </c>
      <c r="AG82">
        <v>2.1</v>
      </c>
      <c r="AJ82" t="s">
        <v>73</v>
      </c>
    </row>
    <row r="83" spans="1:36" ht="15" x14ac:dyDescent="0.25">
      <c r="A83">
        <v>1.42</v>
      </c>
      <c r="B83">
        <v>4.38</v>
      </c>
      <c r="C83">
        <v>7.55</v>
      </c>
      <c r="D83" s="20">
        <f t="shared" si="28"/>
        <v>6.4986185521608952E-2</v>
      </c>
      <c r="E83" s="17">
        <f>IF(OR($A83="",$B83="",$C83=""),"",A83*'MPTO_working_3-way'!$I82)</f>
        <v>1.5122803834406846</v>
      </c>
      <c r="F83" s="21">
        <f>IF(OR($A83="",$B83="",$C83=""),"",B83*'MPTO_working_3-way'!$I82)</f>
        <v>4.6646394925846471</v>
      </c>
      <c r="G83" s="22">
        <f>IF(OR($A83="",$B83="",$C83=""),"",C83*'MPTO_working_3-way'!$I82)</f>
        <v>8.0406457006881471</v>
      </c>
      <c r="H83" s="17">
        <f>IF(OR($A83="",$B83="",$C83=""),"",'MPTO_working_3-way'!E82)</f>
        <v>1.4650656052734645</v>
      </c>
      <c r="I83" s="21">
        <f>IF(OR($A83="",$B83="",$C83=""),"",'MPTO_working_3-way'!F82)</f>
        <v>4.8391364476709802</v>
      </c>
      <c r="J83" s="22">
        <f>IF(OR($A83="",$B83="",$C83=""),"",'MPTO_working_3-way'!G82)</f>
        <v>9.0262263906740383</v>
      </c>
      <c r="K83" s="17">
        <f>IF(OR($A83="",$B83="",$C83=""),"",'OddsRatio_working_3-way'!H82)</f>
        <v>1.4791731926174878</v>
      </c>
      <c r="L83" s="21">
        <f>IF(OR($A83="",$B83="",$C83=""),"",'OddsRatio_working_3-way'!I82)</f>
        <v>4.8562033120169286</v>
      </c>
      <c r="M83" s="22">
        <f>IF(OR($A83="",$B83="",$C83=""),"",'OddsRatio_working_3-way'!J82)</f>
        <v>8.4728200277251116</v>
      </c>
      <c r="N83" s="23">
        <f t="shared" si="29"/>
        <v>66.12530394164321</v>
      </c>
      <c r="O83" s="24">
        <f t="shared" si="30"/>
        <v>21.437883926286151</v>
      </c>
      <c r="P83" s="24">
        <f t="shared" si="31"/>
        <v>12.436812132070644</v>
      </c>
      <c r="Q83" t="s">
        <v>460</v>
      </c>
      <c r="R83" t="s">
        <v>481</v>
      </c>
      <c r="S83" t="s">
        <v>489</v>
      </c>
      <c r="T83" s="35">
        <v>100</v>
      </c>
      <c r="U83" s="35">
        <f t="shared" si="32"/>
        <v>45.355191256830594</v>
      </c>
      <c r="V83" s="35">
        <f t="shared" si="33"/>
        <v>72.826086956521735</v>
      </c>
      <c r="W83" s="35">
        <f t="shared" si="34"/>
        <v>75.961538461538453</v>
      </c>
      <c r="X83" s="35">
        <f t="shared" si="35"/>
        <v>51.212374581939791</v>
      </c>
      <c r="Y83" s="35">
        <f t="shared" si="36"/>
        <v>78.683270281630939</v>
      </c>
      <c r="Z83" s="35">
        <f t="shared" si="37"/>
        <v>81.818721786647657</v>
      </c>
      <c r="AA83" s="35">
        <f t="shared" si="38"/>
        <v>-5.8571833251091974</v>
      </c>
      <c r="AB83" s="35">
        <f t="shared" si="39"/>
        <v>-5.8571833251092045</v>
      </c>
      <c r="AC83" s="35">
        <f t="shared" si="40"/>
        <v>-5.8571833251092045</v>
      </c>
      <c r="AF83">
        <v>1.82</v>
      </c>
      <c r="AG83">
        <v>1.99</v>
      </c>
      <c r="AJ83" t="s">
        <v>73</v>
      </c>
    </row>
    <row r="84" spans="1:36" ht="15" x14ac:dyDescent="0.25">
      <c r="A84">
        <v>1.83</v>
      </c>
      <c r="B84">
        <v>3.68</v>
      </c>
      <c r="C84">
        <v>4.16</v>
      </c>
      <c r="D84" s="20">
        <f t="shared" si="28"/>
        <v>5.8571833251091832E-2</v>
      </c>
      <c r="E84" s="17">
        <f>IF(OR($A84="",$B84="",$C84=""),"",A84*'MPTO_working_3-way'!$I83)</f>
        <v>1.9371864548494981</v>
      </c>
      <c r="F84" s="21">
        <f>IF(OR($A84="",$B84="",$C84=""),"",B84*'MPTO_working_3-way'!$I83)</f>
        <v>3.895544346364018</v>
      </c>
      <c r="G84" s="22">
        <f>IF(OR($A84="",$B84="",$C84=""),"",C84*'MPTO_working_3-way'!$I83)</f>
        <v>4.4036588263245422</v>
      </c>
      <c r="H84" s="17">
        <f>IF(OR($A84="",$B84="",$C84=""),"",'MPTO_working_3-way'!E83)</f>
        <v>1.8978063792612589</v>
      </c>
      <c r="I84" s="21">
        <f>IF(OR($A84="",$B84="",$C84=""),"",'MPTO_working_3-way'!F83)</f>
        <v>3.9648683165716108</v>
      </c>
      <c r="J84" s="22">
        <f>IF(OR($A84="",$B84="",$C84=""),"",'MPTO_working_3-way'!G83)</f>
        <v>4.5277413838282135</v>
      </c>
      <c r="K84" s="17">
        <f>IF(OR($A84="",$B84="",$C84=""),"",'OddsRatio_working_3-way'!H83)</f>
        <v>1.9121737543065163</v>
      </c>
      <c r="L84" s="21">
        <f>IF(OR($A84="",$B84="",$C84=""),"",'OddsRatio_working_3-way'!I83)</f>
        <v>3.9453321223391127</v>
      </c>
      <c r="M84" s="22">
        <f>IF(OR($A84="",$B84="",$C84=""),"",'OddsRatio_working_3-way'!J83)</f>
        <v>4.4728542935043265</v>
      </c>
      <c r="N84" s="23">
        <f t="shared" si="29"/>
        <v>51.621257081197733</v>
      </c>
      <c r="O84" s="24">
        <f t="shared" si="30"/>
        <v>25.670353385486923</v>
      </c>
      <c r="P84" s="24">
        <f t="shared" si="31"/>
        <v>22.708389533315351</v>
      </c>
      <c r="Q84" t="s">
        <v>146</v>
      </c>
      <c r="R84" t="s">
        <v>92</v>
      </c>
      <c r="S84" t="s">
        <v>489</v>
      </c>
      <c r="T84" s="35">
        <v>100</v>
      </c>
      <c r="U84" s="35">
        <f t="shared" si="32"/>
        <v>54.954954954954964</v>
      </c>
      <c r="V84" s="35">
        <f t="shared" si="33"/>
        <v>70.588235294117652</v>
      </c>
      <c r="W84" s="35">
        <f t="shared" si="34"/>
        <v>72.222222222222229</v>
      </c>
      <c r="X84" s="35">
        <f t="shared" si="35"/>
        <v>57.189542483660126</v>
      </c>
      <c r="Y84" s="35">
        <f t="shared" si="36"/>
        <v>72.822822822822815</v>
      </c>
      <c r="Z84" s="35">
        <f t="shared" si="37"/>
        <v>74.456809750927391</v>
      </c>
      <c r="AA84" s="35">
        <f t="shared" si="38"/>
        <v>-2.2345875287051626</v>
      </c>
      <c r="AB84" s="35">
        <f t="shared" si="39"/>
        <v>-2.2345875287051626</v>
      </c>
      <c r="AC84" s="35">
        <f t="shared" si="40"/>
        <v>-2.2345875287051626</v>
      </c>
      <c r="AF84">
        <v>2.0099999999999998</v>
      </c>
      <c r="AG84">
        <v>1.8</v>
      </c>
      <c r="AJ84" t="s">
        <v>73</v>
      </c>
    </row>
    <row r="85" spans="1:36" ht="15" x14ac:dyDescent="0.25">
      <c r="A85">
        <v>2.2200000000000002</v>
      </c>
      <c r="B85">
        <v>3.4</v>
      </c>
      <c r="C85">
        <v>3.6</v>
      </c>
      <c r="D85" s="20">
        <f t="shared" si="28"/>
        <v>2.2345875287051786E-2</v>
      </c>
      <c r="E85" s="17">
        <f>IF(OR($A85="",$B85="",$C85=""),"",A85*'MPTO_working_3-way'!$I84)</f>
        <v>2.2696078431372553</v>
      </c>
      <c r="F85" s="21">
        <f>IF(OR($A85="",$B85="",$C85=""),"",B85*'MPTO_working_3-way'!$I84)</f>
        <v>3.4759759759759761</v>
      </c>
      <c r="G85" s="22">
        <f>IF(OR($A85="",$B85="",$C85=""),"",C85*'MPTO_working_3-way'!$I84)</f>
        <v>3.6804451510333864</v>
      </c>
      <c r="H85" s="17">
        <f>IF(OR($A85="",$B85="",$C85=""),"",'MPTO_working_3-way'!E84)</f>
        <v>2.2573270419352696</v>
      </c>
      <c r="I85" s="21">
        <f>IF(OR($A85="",$B85="",$C85=""),"",'MPTO_working_3-way'!F84)</f>
        <v>3.4883434322686657</v>
      </c>
      <c r="J85" s="22">
        <f>IF(OR($A85="",$B85="",$C85=""),"",'MPTO_working_3-way'!G84)</f>
        <v>3.6991940753648445</v>
      </c>
      <c r="K85" s="17">
        <f>IF(OR($A85="",$B85="",$C85=""),"",'OddsRatio_working_3-way'!H84)</f>
        <v>2.2625162500664202</v>
      </c>
      <c r="L85" s="21">
        <f>IF(OR($A85="",$B85="",$C85=""),"",'OddsRatio_working_3-way'!I84)</f>
        <v>3.4836385247208264</v>
      </c>
      <c r="M85" s="22">
        <f>IF(OR($A85="",$B85="",$C85=""),"",'OddsRatio_working_3-way'!J84)</f>
        <v>3.6906084017808949</v>
      </c>
      <c r="N85" s="23">
        <f t="shared" si="29"/>
        <v>44.060475161987036</v>
      </c>
      <c r="O85" s="24">
        <f t="shared" si="30"/>
        <v>28.768898488120946</v>
      </c>
      <c r="P85" s="24">
        <f t="shared" si="31"/>
        <v>27.170626349892007</v>
      </c>
      <c r="Q85" t="s">
        <v>347</v>
      </c>
      <c r="R85" t="s">
        <v>239</v>
      </c>
      <c r="S85" t="s">
        <v>489</v>
      </c>
      <c r="T85" s="35">
        <v>100</v>
      </c>
      <c r="U85" s="35">
        <f t="shared" si="32"/>
        <v>15.966386554621849</v>
      </c>
      <c r="V85" s="35">
        <f t="shared" si="33"/>
        <v>88.066825775656326</v>
      </c>
      <c r="W85" s="35">
        <f t="shared" si="34"/>
        <v>93.192648059904698</v>
      </c>
      <c r="X85" s="35">
        <f t="shared" si="35"/>
        <v>18.740526164438979</v>
      </c>
      <c r="Y85" s="35">
        <f t="shared" si="36"/>
        <v>90.840965385473453</v>
      </c>
      <c r="Z85" s="35">
        <f t="shared" si="37"/>
        <v>95.966787669721825</v>
      </c>
      <c r="AA85" s="35">
        <f t="shared" si="38"/>
        <v>-2.77413960981713</v>
      </c>
      <c r="AB85" s="35">
        <f t="shared" si="39"/>
        <v>-2.7741396098171265</v>
      </c>
      <c r="AC85" s="35">
        <f t="shared" si="40"/>
        <v>-2.7741396098171265</v>
      </c>
      <c r="AF85">
        <v>2.02</v>
      </c>
      <c r="AG85">
        <v>1.88</v>
      </c>
      <c r="AJ85" t="s">
        <v>440</v>
      </c>
    </row>
    <row r="86" spans="1:36" ht="15" x14ac:dyDescent="0.25">
      <c r="A86">
        <v>1.19</v>
      </c>
      <c r="B86">
        <v>8.3800000000000008</v>
      </c>
      <c r="C86">
        <v>14.69</v>
      </c>
      <c r="D86" s="20">
        <f t="shared" si="28"/>
        <v>2.7741396098171389E-2</v>
      </c>
      <c r="E86" s="17">
        <f>IF(OR($A86="",$B86="",$C86=""),"",A86*'MPTO_working_3-way'!$I85)</f>
        <v>1.2230122613568239</v>
      </c>
      <c r="F86" s="21">
        <f>IF(OR($A86="",$B86="",$C86=""),"",B86*'MPTO_working_3-way'!$I85)</f>
        <v>8.6124728993026771</v>
      </c>
      <c r="G86" s="22">
        <f>IF(OR($A86="",$B86="",$C86=""),"",C86*'MPTO_working_3-way'!$I85)</f>
        <v>15.097521108682137</v>
      </c>
      <c r="H86" s="17">
        <f>IF(OR($A86="",$B86="",$C86=""),"",'MPTO_working_3-way'!E85)</f>
        <v>1.2032405639912032</v>
      </c>
      <c r="I86" s="21">
        <f>IF(OR($A86="",$B86="",$C86=""),"",'MPTO_working_3-way'!F85)</f>
        <v>9.0839218859557214</v>
      </c>
      <c r="J86" s="22">
        <f>IF(OR($A86="",$B86="",$C86=""),"",'MPTO_working_3-way'!G85)</f>
        <v>16.999174090708767</v>
      </c>
      <c r="K86" s="17">
        <f>IF(OR($A86="",$B86="",$C86=""),"",'OddsRatio_working_3-way'!H85)</f>
        <v>1.2083534848968249</v>
      </c>
      <c r="L86" s="21">
        <f>IF(OR($A86="",$B86="",$C86=""),"",'OddsRatio_working_3-way'!I85)</f>
        <v>9.0928879923082562</v>
      </c>
      <c r="M86" s="22">
        <f>IF(OR($A86="",$B86="",$C86=""),"",'OddsRatio_working_3-way'!J85)</f>
        <v>16.012416885460706</v>
      </c>
      <c r="N86" s="23">
        <f t="shared" si="29"/>
        <v>81.76532906469707</v>
      </c>
      <c r="O86" s="24">
        <f t="shared" si="30"/>
        <v>11.611067015153878</v>
      </c>
      <c r="P86" s="24">
        <f t="shared" si="31"/>
        <v>6.6236039201490478</v>
      </c>
      <c r="Q86" t="s">
        <v>192</v>
      </c>
      <c r="R86" t="s">
        <v>351</v>
      </c>
      <c r="S86" t="s">
        <v>489</v>
      </c>
      <c r="T86" s="35">
        <v>100</v>
      </c>
      <c r="U86" s="35">
        <f t="shared" si="32"/>
        <v>63.768115942028999</v>
      </c>
      <c r="V86" s="35">
        <f t="shared" si="33"/>
        <v>64.912280701754383</v>
      </c>
      <c r="W86" s="35">
        <f t="shared" si="34"/>
        <v>66.88741721854305</v>
      </c>
      <c r="X86" s="35">
        <f t="shared" si="35"/>
        <v>68.200302079702567</v>
      </c>
      <c r="Y86" s="35">
        <f t="shared" si="36"/>
        <v>69.34446683942798</v>
      </c>
      <c r="Z86" s="35">
        <f t="shared" si="37"/>
        <v>71.319603356216632</v>
      </c>
      <c r="AA86" s="35">
        <f t="shared" si="38"/>
        <v>-4.4321861376735683</v>
      </c>
      <c r="AB86" s="35">
        <f t="shared" si="39"/>
        <v>-4.4321861376735967</v>
      </c>
      <c r="AC86" s="35">
        <f t="shared" si="40"/>
        <v>-4.4321861376735825</v>
      </c>
      <c r="AF86">
        <v>1.36</v>
      </c>
      <c r="AG86">
        <v>3.27</v>
      </c>
      <c r="AJ86" t="s">
        <v>440</v>
      </c>
    </row>
    <row r="87" spans="1:36" ht="15" x14ac:dyDescent="0.25">
      <c r="A87">
        <v>2.76</v>
      </c>
      <c r="B87">
        <v>2.85</v>
      </c>
      <c r="C87">
        <v>3.02</v>
      </c>
      <c r="D87" s="20">
        <f t="shared" si="28"/>
        <v>4.4321861376735772E-2</v>
      </c>
      <c r="E87" s="17">
        <f>IF(OR($A87="",$B87="",$C87=""),"",A87*'MPTO_working_3-way'!$I86)</f>
        <v>2.8823283373997906</v>
      </c>
      <c r="F87" s="21">
        <f>IF(OR($A87="",$B87="",$C87=""),"",B87*'MPTO_working_3-way'!$I86)</f>
        <v>2.9763173049236968</v>
      </c>
      <c r="G87" s="22">
        <f>IF(OR($A87="",$B87="",$C87=""),"",C87*'MPTO_working_3-way'!$I86)</f>
        <v>3.1538520213577419</v>
      </c>
      <c r="H87" s="17">
        <f>IF(OR($A87="",$B87="",$C87=""),"",'MPTO_working_3-way'!E86)</f>
        <v>2.8773261757452722</v>
      </c>
      <c r="I87" s="21">
        <f>IF(OR($A87="",$B87="",$C87=""),"",'MPTO_working_3-way'!F86)</f>
        <v>2.9752762942997704</v>
      </c>
      <c r="J87" s="22">
        <f>IF(OR($A87="",$B87="",$C87=""),"",'MPTO_working_3-way'!G86)</f>
        <v>3.1610370670016392</v>
      </c>
      <c r="K87" s="17">
        <f>IF(OR($A87="",$B87="",$C87=""),"",'OddsRatio_working_3-way'!H86)</f>
        <v>2.8797510859631594</v>
      </c>
      <c r="L87" s="21">
        <f>IF(OR($A87="",$B87="",$C87=""),"",'OddsRatio_working_3-way'!I86)</f>
        <v>2.9758747210408218</v>
      </c>
      <c r="M87" s="22">
        <f>IF(OR($A87="",$B87="",$C87=""),"",'OddsRatio_working_3-way'!J86)</f>
        <v>3.1574415872986266</v>
      </c>
      <c r="N87" s="23">
        <f t="shared" si="29"/>
        <v>34.694173700631247</v>
      </c>
      <c r="O87" s="24">
        <f t="shared" si="30"/>
        <v>33.598568215348152</v>
      </c>
      <c r="P87" s="24">
        <f t="shared" si="31"/>
        <v>31.707258084020605</v>
      </c>
      <c r="Q87" t="s">
        <v>256</v>
      </c>
      <c r="R87" t="s">
        <v>255</v>
      </c>
      <c r="S87" t="s">
        <v>489</v>
      </c>
      <c r="T87" s="35">
        <v>100</v>
      </c>
      <c r="U87" s="35">
        <f t="shared" si="32"/>
        <v>43.820224719101127</v>
      </c>
      <c r="V87" s="35">
        <f t="shared" si="33"/>
        <v>68.652037617554868</v>
      </c>
      <c r="W87" s="35">
        <f t="shared" si="34"/>
        <v>82.698961937716263</v>
      </c>
      <c r="X87" s="35">
        <f t="shared" si="35"/>
        <v>48.649000444728877</v>
      </c>
      <c r="Y87" s="35">
        <f t="shared" si="36"/>
        <v>73.480813343182618</v>
      </c>
      <c r="Z87" s="35">
        <f t="shared" si="37"/>
        <v>87.527737663344027</v>
      </c>
      <c r="AA87" s="35">
        <f t="shared" si="38"/>
        <v>-4.8287757256277501</v>
      </c>
      <c r="AB87" s="35">
        <f t="shared" si="39"/>
        <v>-4.8287757256277501</v>
      </c>
      <c r="AC87" s="35">
        <f t="shared" si="40"/>
        <v>-4.8287757256277644</v>
      </c>
      <c r="AF87">
        <v>2.68</v>
      </c>
      <c r="AG87">
        <v>1.48</v>
      </c>
      <c r="AJ87" t="s">
        <v>447</v>
      </c>
    </row>
    <row r="88" spans="1:36" ht="15" x14ac:dyDescent="0.25">
      <c r="A88">
        <v>1.78</v>
      </c>
      <c r="B88">
        <v>3.19</v>
      </c>
      <c r="C88">
        <v>5.78</v>
      </c>
      <c r="D88" s="20">
        <f t="shared" si="28"/>
        <v>4.8287757256277652E-2</v>
      </c>
      <c r="E88" s="17">
        <f>IF(OR($A88="",$B88="",$C88=""),"",A88*'MPTO_working_3-way'!$I87)</f>
        <v>1.8659522079161743</v>
      </c>
      <c r="F88" s="21">
        <f>IF(OR($A88="",$B88="",$C88=""),"",B88*'MPTO_working_3-way'!$I87)</f>
        <v>3.3440379456475258</v>
      </c>
      <c r="G88" s="22">
        <f>IF(OR($A88="",$B88="",$C88=""),"",C88*'MPTO_working_3-way'!$I87)</f>
        <v>6.0591032369412847</v>
      </c>
      <c r="H88" s="17">
        <f>IF(OR($A88="",$B88="",$C88=""),"",'MPTO_working_3-way'!E87)</f>
        <v>1.832502546631668</v>
      </c>
      <c r="I88" s="21">
        <f>IF(OR($A88="",$B88="",$C88=""),"",'MPTO_working_3-way'!F87)</f>
        <v>3.3626590296114856</v>
      </c>
      <c r="J88" s="22">
        <f>IF(OR($A88="",$B88="",$C88=""),"",'MPTO_working_3-way'!G87)</f>
        <v>6.3728989042962141</v>
      </c>
      <c r="K88" s="17">
        <f>IF(OR($A88="",$B88="",$C88=""),"",'OddsRatio_working_3-way'!H87)</f>
        <v>1.8455383258624112</v>
      </c>
      <c r="L88" s="21">
        <f>IF(OR($A88="",$B88="",$C88=""),"",'OddsRatio_working_3-way'!I87)</f>
        <v>3.3740114533829231</v>
      </c>
      <c r="M88" s="22">
        <f>IF(OR($A88="",$B88="",$C88=""),"",'OddsRatio_working_3-way'!J87)</f>
        <v>6.1816323046440065</v>
      </c>
      <c r="N88" s="23">
        <f t="shared" si="29"/>
        <v>53.591940659442862</v>
      </c>
      <c r="O88" s="24">
        <f t="shared" si="30"/>
        <v>29.903966888341159</v>
      </c>
      <c r="P88" s="24">
        <f t="shared" si="31"/>
        <v>16.504092452215968</v>
      </c>
      <c r="Q88" t="s">
        <v>242</v>
      </c>
      <c r="R88" t="s">
        <v>253</v>
      </c>
      <c r="S88" t="s">
        <v>489</v>
      </c>
      <c r="T88" s="35">
        <v>100</v>
      </c>
      <c r="U88" s="35">
        <f t="shared" si="32"/>
        <v>53.271028037383175</v>
      </c>
      <c r="V88" s="35">
        <f t="shared" si="33"/>
        <v>70.149253731343279</v>
      </c>
      <c r="W88" s="35">
        <f t="shared" si="34"/>
        <v>72.067039106145245</v>
      </c>
      <c r="X88" s="35">
        <f t="shared" si="35"/>
        <v>57.783707162511469</v>
      </c>
      <c r="Y88" s="35">
        <f t="shared" si="36"/>
        <v>74.661932856471566</v>
      </c>
      <c r="Z88" s="35">
        <f t="shared" si="37"/>
        <v>76.579718231273546</v>
      </c>
      <c r="AA88" s="35">
        <f t="shared" si="38"/>
        <v>-4.5126791251282938</v>
      </c>
      <c r="AB88" s="35">
        <f t="shared" si="39"/>
        <v>-4.5126791251282867</v>
      </c>
      <c r="AC88" s="35">
        <f t="shared" si="40"/>
        <v>-4.5126791251283009</v>
      </c>
      <c r="AF88">
        <v>2.94</v>
      </c>
      <c r="AG88">
        <v>1.4</v>
      </c>
      <c r="AJ88" t="s">
        <v>447</v>
      </c>
    </row>
    <row r="89" spans="1:36" ht="15" x14ac:dyDescent="0.25">
      <c r="A89">
        <v>2.14</v>
      </c>
      <c r="B89">
        <v>3.35</v>
      </c>
      <c r="C89">
        <v>3.58</v>
      </c>
      <c r="D89" s="20">
        <f t="shared" si="28"/>
        <v>4.5126791251282938E-2</v>
      </c>
      <c r="E89" s="17">
        <f>IF(OR($A89="",$B89="",$C89=""),"",A89*'MPTO_working_3-way'!$I88)</f>
        <v>2.2365713332777455</v>
      </c>
      <c r="F89" s="21">
        <f>IF(OR($A89="",$B89="",$C89=""),"",B89*'MPTO_working_3-way'!$I88)</f>
        <v>3.5011747506917978</v>
      </c>
      <c r="G89" s="22">
        <f>IF(OR($A89="",$B89="",$C89=""),"",C89*'MPTO_working_3-way'!$I88)</f>
        <v>3.7415539126795929</v>
      </c>
      <c r="H89" s="17">
        <f>IF(OR($A89="",$B89="",$C89=""),"",'MPTO_working_3-way'!E88)</f>
        <v>2.2111788292176922</v>
      </c>
      <c r="I89" s="21">
        <f>IF(OR($A89="",$B89="",$C89=""),"",'MPTO_working_3-way'!F88)</f>
        <v>3.5277699123315842</v>
      </c>
      <c r="J89" s="22">
        <f>IF(OR($A89="",$B89="",$C89=""),"",'MPTO_working_3-way'!G88)</f>
        <v>3.7837604342659676</v>
      </c>
      <c r="K89" s="17">
        <f>IF(OR($A89="",$B89="",$C89=""),"",'OddsRatio_working_3-way'!H88)</f>
        <v>2.2215786588194844</v>
      </c>
      <c r="L89" s="21">
        <f>IF(OR($A89="",$B89="",$C89=""),"",'OddsRatio_working_3-way'!I88)</f>
        <v>3.5181665335313936</v>
      </c>
      <c r="M89" s="22">
        <f>IF(OR($A89="",$B89="",$C89=""),"",'OddsRatio_working_3-way'!J88)</f>
        <v>3.7646253857493592</v>
      </c>
      <c r="N89" s="23">
        <f t="shared" si="29"/>
        <v>44.711294700110351</v>
      </c>
      <c r="O89" s="24">
        <f t="shared" si="30"/>
        <v>28.561841987533178</v>
      </c>
      <c r="P89" s="24">
        <f t="shared" si="31"/>
        <v>26.726863312356464</v>
      </c>
      <c r="Q89" t="s">
        <v>244</v>
      </c>
      <c r="R89" t="s">
        <v>249</v>
      </c>
      <c r="S89" t="s">
        <v>489</v>
      </c>
      <c r="T89" s="35">
        <v>100</v>
      </c>
      <c r="U89" s="35">
        <f t="shared" si="32"/>
        <v>37.5</v>
      </c>
      <c r="V89" s="35">
        <f t="shared" si="33"/>
        <v>74.025974025974023</v>
      </c>
      <c r="W89" s="35">
        <f t="shared" si="34"/>
        <v>83.55263157894737</v>
      </c>
      <c r="X89" s="35">
        <f t="shared" si="35"/>
        <v>42.421394395078607</v>
      </c>
      <c r="Y89" s="35">
        <f t="shared" si="36"/>
        <v>78.94736842105263</v>
      </c>
      <c r="Z89" s="35">
        <f t="shared" si="37"/>
        <v>88.474025974025977</v>
      </c>
      <c r="AA89" s="35">
        <f t="shared" si="38"/>
        <v>-4.9213943950786074</v>
      </c>
      <c r="AB89" s="35">
        <f t="shared" si="39"/>
        <v>-4.9213943950786074</v>
      </c>
      <c r="AC89" s="35">
        <f t="shared" si="40"/>
        <v>-4.9213943950786074</v>
      </c>
      <c r="AF89">
        <v>2.1800000000000002</v>
      </c>
      <c r="AG89">
        <v>1.7</v>
      </c>
      <c r="AJ89" t="s">
        <v>447</v>
      </c>
    </row>
    <row r="90" spans="1:36" ht="15" x14ac:dyDescent="0.25">
      <c r="A90">
        <v>1.6</v>
      </c>
      <c r="B90">
        <v>3.85</v>
      </c>
      <c r="C90">
        <v>6.08</v>
      </c>
      <c r="D90" s="20">
        <f t="shared" si="28"/>
        <v>4.9213943950785932E-2</v>
      </c>
      <c r="E90" s="17">
        <f>IF(OR($A90="",$B90="",$C90=""),"",A90*'MPTO_working_3-way'!$I89)</f>
        <v>1.6787423103212575</v>
      </c>
      <c r="F90" s="21">
        <f>IF(OR($A90="",$B90="",$C90=""),"",B90*'MPTO_working_3-way'!$I89)</f>
        <v>4.0394736842105257</v>
      </c>
      <c r="G90" s="22">
        <f>IF(OR($A90="",$B90="",$C90=""),"",C90*'MPTO_working_3-way'!$I89)</f>
        <v>6.3792207792207787</v>
      </c>
      <c r="H90" s="17">
        <f>IF(OR($A90="",$B90="",$C90=""),"",'MPTO_working_3-way'!E89)</f>
        <v>1.6431278955496282</v>
      </c>
      <c r="I90" s="21">
        <f>IF(OR($A90="",$B90="",$C90=""),"",'MPTO_working_3-way'!F89)</f>
        <v>4.1095505617977528</v>
      </c>
      <c r="J90" s="22">
        <f>IF(OR($A90="",$B90="",$C90=""),"",'MPTO_working_3-way'!G89)</f>
        <v>6.7536064627813035</v>
      </c>
      <c r="K90" s="17">
        <f>IF(OR($A90="",$B90="",$C90=""),"",'OddsRatio_working_3-way'!H89)</f>
        <v>1.6552815168129014</v>
      </c>
      <c r="L90" s="21">
        <f>IF(OR($A90="",$B90="",$C90=""),"",'OddsRatio_working_3-way'!I89)</f>
        <v>4.1125872048612813</v>
      </c>
      <c r="M90" s="22">
        <f>IF(OR($A90="",$B90="",$C90=""),"",'OddsRatio_working_3-way'!J89)</f>
        <v>6.5480501756825635</v>
      </c>
      <c r="N90" s="23">
        <f t="shared" si="29"/>
        <v>59.568403908794799</v>
      </c>
      <c r="O90" s="24">
        <f t="shared" si="30"/>
        <v>24.755700325732903</v>
      </c>
      <c r="P90" s="24">
        <f t="shared" si="31"/>
        <v>15.675895765472314</v>
      </c>
      <c r="Q90" t="s">
        <v>246</v>
      </c>
      <c r="R90" t="s">
        <v>257</v>
      </c>
      <c r="S90" t="s">
        <v>489</v>
      </c>
      <c r="T90" s="35">
        <v>100</v>
      </c>
      <c r="U90" s="35">
        <f t="shared" si="32"/>
        <v>59.016393442622956</v>
      </c>
      <c r="V90" s="35">
        <f t="shared" si="33"/>
        <v>66.666666666666657</v>
      </c>
      <c r="W90" s="35">
        <f t="shared" si="34"/>
        <v>70.059880239520965</v>
      </c>
      <c r="X90" s="35">
        <f t="shared" si="35"/>
        <v>63.273453093812378</v>
      </c>
      <c r="Y90" s="35">
        <f t="shared" si="36"/>
        <v>70.923726317856094</v>
      </c>
      <c r="Z90" s="35">
        <f t="shared" si="37"/>
        <v>74.316939890710373</v>
      </c>
      <c r="AA90" s="35">
        <f t="shared" si="38"/>
        <v>-4.2570596511894223</v>
      </c>
      <c r="AB90" s="35">
        <f t="shared" si="39"/>
        <v>-4.2570596511894365</v>
      </c>
      <c r="AC90" s="35">
        <f t="shared" si="40"/>
        <v>-4.2570596511894081</v>
      </c>
      <c r="AF90">
        <v>2.08</v>
      </c>
      <c r="AG90">
        <v>1.77</v>
      </c>
      <c r="AJ90" t="s">
        <v>447</v>
      </c>
    </row>
    <row r="91" spans="1:36" ht="15" x14ac:dyDescent="0.25">
      <c r="A91">
        <v>2.44</v>
      </c>
      <c r="B91">
        <v>3</v>
      </c>
      <c r="C91">
        <v>3.34</v>
      </c>
      <c r="D91" s="20">
        <f t="shared" si="28"/>
        <v>4.2570596511894099E-2</v>
      </c>
      <c r="E91" s="17">
        <f>IF(OR($A91="",$B91="",$C91=""),"",A91*'MPTO_working_3-way'!$I90)</f>
        <v>2.5438722554890214</v>
      </c>
      <c r="F91" s="21">
        <f>IF(OR($A91="",$B91="",$C91=""),"",B91*'MPTO_working_3-way'!$I90)</f>
        <v>3.1277117895356823</v>
      </c>
      <c r="G91" s="22">
        <f>IF(OR($A91="",$B91="",$C91=""),"",C91*'MPTO_working_3-way'!$I90)</f>
        <v>3.4821857923497261</v>
      </c>
      <c r="H91" s="17">
        <f>IF(OR($A91="",$B91="",$C91=""),"",'MPTO_working_3-way'!E90)</f>
        <v>2.527512819099079</v>
      </c>
      <c r="I91" s="21">
        <f>IF(OR($A91="",$B91="",$C91=""),"",'MPTO_working_3-way'!F90)</f>
        <v>3.1333902939166092</v>
      </c>
      <c r="J91" s="22">
        <f>IF(OR($A91="",$B91="",$C91=""),"",'MPTO_working_3-way'!G90)</f>
        <v>3.5061761444032271</v>
      </c>
      <c r="K91" s="17">
        <f>IF(OR($A91="",$B91="",$C91=""),"",'OddsRatio_working_3-way'!H90)</f>
        <v>2.534865194288443</v>
      </c>
      <c r="L91" s="21">
        <f>IF(OR($A91="",$B91="",$C91=""),"",'OddsRatio_working_3-way'!I90)</f>
        <v>3.1317572142895038</v>
      </c>
      <c r="M91" s="22">
        <f>IF(OR($A91="",$B91="",$C91=""),"",'OddsRatio_working_3-way'!J90)</f>
        <v>3.4941559407187186</v>
      </c>
      <c r="N91" s="23">
        <f t="shared" si="29"/>
        <v>39.310150021969754</v>
      </c>
      <c r="O91" s="24">
        <f t="shared" si="30"/>
        <v>31.972255351202062</v>
      </c>
      <c r="P91" s="24">
        <f t="shared" si="31"/>
        <v>28.717594626828202</v>
      </c>
      <c r="Q91" t="s">
        <v>248</v>
      </c>
      <c r="R91" t="s">
        <v>424</v>
      </c>
      <c r="S91" t="s">
        <v>489</v>
      </c>
      <c r="T91" s="35">
        <v>100</v>
      </c>
      <c r="U91" s="35">
        <f t="shared" si="32"/>
        <v>74.160206718346245</v>
      </c>
      <c r="V91" s="35">
        <f t="shared" si="33"/>
        <v>67.637540453074436</v>
      </c>
      <c r="W91" s="35">
        <f t="shared" si="34"/>
        <v>53.703703703703695</v>
      </c>
      <c r="X91" s="35">
        <f t="shared" si="35"/>
        <v>78.658755843221854</v>
      </c>
      <c r="Y91" s="35">
        <f t="shared" si="36"/>
        <v>72.136089577950031</v>
      </c>
      <c r="Z91" s="35">
        <f t="shared" si="37"/>
        <v>58.202252828579319</v>
      </c>
      <c r="AA91" s="35">
        <f t="shared" si="38"/>
        <v>-4.4985491248756091</v>
      </c>
      <c r="AB91" s="35">
        <f t="shared" si="39"/>
        <v>-4.4985491248755949</v>
      </c>
      <c r="AC91" s="35">
        <f t="shared" si="40"/>
        <v>-4.4985491248756233</v>
      </c>
      <c r="AF91">
        <v>2.58</v>
      </c>
      <c r="AG91">
        <v>1.52</v>
      </c>
      <c r="AJ91" t="s">
        <v>447</v>
      </c>
    </row>
    <row r="92" spans="1:36" ht="15" x14ac:dyDescent="0.25">
      <c r="A92">
        <v>3.87</v>
      </c>
      <c r="B92">
        <v>3.09</v>
      </c>
      <c r="C92">
        <v>2.16</v>
      </c>
      <c r="D92" s="20">
        <f t="shared" si="28"/>
        <v>4.4985491248755949E-2</v>
      </c>
      <c r="E92" s="17">
        <f>IF(OR($A92="",$B92="",$C92=""),"",A92*'MPTO_working_3-way'!$I91)</f>
        <v>4.0440938511326854</v>
      </c>
      <c r="F92" s="21">
        <f>IF(OR($A92="",$B92="",$C92=""),"",B92*'MPTO_working_3-way'!$I91)</f>
        <v>3.2290051679586558</v>
      </c>
      <c r="G92" s="22">
        <f>IF(OR($A92="",$B92="",$C92=""),"",C92*'MPTO_working_3-way'!$I91)</f>
        <v>2.257168661097313</v>
      </c>
      <c r="H92" s="17">
        <f>IF(OR($A92="",$B92="",$C92=""),"",'MPTO_working_3-way'!E91)</f>
        <v>4.1084166948196579</v>
      </c>
      <c r="I92" s="21">
        <f>IF(OR($A92="",$B92="",$C92=""),"",'MPTO_working_3-way'!F91)</f>
        <v>3.2401316829313447</v>
      </c>
      <c r="J92" s="22">
        <f>IF(OR($A92="",$B92="",$C92=""),"",'MPTO_working_3-way'!G91)</f>
        <v>2.2323033078627073</v>
      </c>
      <c r="K92" s="17">
        <f>IF(OR($A92="",$B92="",$C92=""),"",'OddsRatio_working_3-way'!H91)</f>
        <v>4.0748508337793856</v>
      </c>
      <c r="L92" s="21">
        <f>IF(OR($A92="",$B92="",$C92=""),"",'OddsRatio_working_3-way'!I91)</f>
        <v>3.2391770880135589</v>
      </c>
      <c r="M92" s="22">
        <f>IF(OR($A92="",$B92="",$C92=""),"",'OddsRatio_working_3-way'!J91)</f>
        <v>2.2427968526773823</v>
      </c>
      <c r="N92" s="23">
        <f t="shared" si="29"/>
        <v>24.727418225467645</v>
      </c>
      <c r="O92" s="24">
        <f t="shared" si="30"/>
        <v>30.969290787236176</v>
      </c>
      <c r="P92" s="24">
        <f t="shared" si="31"/>
        <v>44.303290987296194</v>
      </c>
      <c r="Q92" t="s">
        <v>252</v>
      </c>
      <c r="R92" t="s">
        <v>250</v>
      </c>
      <c r="S92" t="s">
        <v>489</v>
      </c>
      <c r="T92" s="35">
        <v>100</v>
      </c>
      <c r="U92" s="35">
        <f t="shared" si="32"/>
        <v>53.271028037383175</v>
      </c>
      <c r="V92" s="35">
        <f t="shared" si="33"/>
        <v>66.666666666666657</v>
      </c>
      <c r="W92" s="35">
        <f t="shared" si="34"/>
        <v>75.490196078431367</v>
      </c>
      <c r="X92" s="35">
        <f t="shared" si="35"/>
        <v>57.843137254901954</v>
      </c>
      <c r="Y92" s="35">
        <f t="shared" si="36"/>
        <v>71.238775884185443</v>
      </c>
      <c r="Z92" s="35">
        <f t="shared" si="37"/>
        <v>80.062305295950154</v>
      </c>
      <c r="AA92" s="35">
        <f t="shared" si="38"/>
        <v>-4.5721092175187792</v>
      </c>
      <c r="AB92" s="35">
        <f t="shared" si="39"/>
        <v>-4.5721092175187863</v>
      </c>
      <c r="AC92" s="35">
        <f t="shared" si="40"/>
        <v>-4.5721092175187863</v>
      </c>
      <c r="AF92">
        <v>2.39</v>
      </c>
      <c r="AG92">
        <v>1.59</v>
      </c>
      <c r="AJ92" t="s">
        <v>447</v>
      </c>
    </row>
    <row r="93" spans="1:36" ht="15" x14ac:dyDescent="0.25">
      <c r="A93">
        <v>2.14</v>
      </c>
      <c r="B93">
        <v>3</v>
      </c>
      <c r="C93">
        <v>4.08</v>
      </c>
      <c r="D93" s="20">
        <f t="shared" si="28"/>
        <v>4.5721092175187827E-2</v>
      </c>
      <c r="E93" s="17">
        <f>IF(OR($A93="",$B93="",$C93=""),"",A93*'MPTO_working_3-way'!$I92)</f>
        <v>2.2378431372549019</v>
      </c>
      <c r="F93" s="21">
        <f>IF(OR($A93="",$B93="",$C93=""),"",B93*'MPTO_working_3-way'!$I92)</f>
        <v>3.1371632765255635</v>
      </c>
      <c r="G93" s="22">
        <f>IF(OR($A93="",$B93="",$C93=""),"",C93*'MPTO_working_3-way'!$I92)</f>
        <v>4.2665420560747664</v>
      </c>
      <c r="H93" s="17">
        <f>IF(OR($A93="",$B93="",$C93=""),"",'MPTO_working_3-way'!E92)</f>
        <v>2.2121478278494693</v>
      </c>
      <c r="I93" s="21">
        <f>IF(OR($A93="",$B93="",$C93=""),"",'MPTO_working_3-way'!F92)</f>
        <v>3.1437349975996161</v>
      </c>
      <c r="J93" s="22">
        <f>IF(OR($A93="",$B93="",$C93=""),"",'MPTO_working_3-way'!G92)</f>
        <v>4.3505182035609886</v>
      </c>
      <c r="K93" s="17">
        <f>IF(OR($A93="",$B93="",$C93=""),"",'OddsRatio_working_3-way'!H92)</f>
        <v>2.2231413263950941</v>
      </c>
      <c r="L93" s="21">
        <f>IF(OR($A93="",$B93="",$C93=""),"",'OddsRatio_working_3-way'!I92)</f>
        <v>3.1458619761317435</v>
      </c>
      <c r="M93" s="22">
        <f>IF(OR($A93="",$B93="",$C93=""),"",'OddsRatio_working_3-way'!J92)</f>
        <v>4.304627443242885</v>
      </c>
      <c r="N93" s="23">
        <f t="shared" si="29"/>
        <v>44.685884517655303</v>
      </c>
      <c r="O93" s="24">
        <f t="shared" si="30"/>
        <v>31.875930955927451</v>
      </c>
      <c r="P93" s="24">
        <f t="shared" si="31"/>
        <v>23.438184526417245</v>
      </c>
      <c r="Q93" t="s">
        <v>243</v>
      </c>
      <c r="R93" t="s">
        <v>245</v>
      </c>
      <c r="S93" t="s">
        <v>489</v>
      </c>
      <c r="T93" s="35">
        <v>100</v>
      </c>
      <c r="U93" s="35">
        <f t="shared" si="32"/>
        <v>49.238578680203041</v>
      </c>
      <c r="V93" s="35">
        <f t="shared" si="33"/>
        <v>69.969969969969966</v>
      </c>
      <c r="W93" s="35">
        <f t="shared" si="34"/>
        <v>76.019184652278184</v>
      </c>
      <c r="X93" s="35">
        <f t="shared" si="35"/>
        <v>54.010845377751849</v>
      </c>
      <c r="Y93" s="35">
        <f t="shared" si="36"/>
        <v>74.742236667518782</v>
      </c>
      <c r="Z93" s="35">
        <f t="shared" si="37"/>
        <v>80.791451349826986</v>
      </c>
      <c r="AA93" s="35">
        <f t="shared" si="38"/>
        <v>-4.7722666975488082</v>
      </c>
      <c r="AB93" s="35">
        <f t="shared" si="39"/>
        <v>-4.7722666975488153</v>
      </c>
      <c r="AC93" s="35">
        <f t="shared" si="40"/>
        <v>-4.7722666975488011</v>
      </c>
      <c r="AF93">
        <v>2.38</v>
      </c>
      <c r="AG93">
        <v>1.6</v>
      </c>
      <c r="AJ93" t="s">
        <v>447</v>
      </c>
    </row>
    <row r="94" spans="1:36" ht="15" x14ac:dyDescent="0.25">
      <c r="A94">
        <v>1.97</v>
      </c>
      <c r="B94">
        <v>3.33</v>
      </c>
      <c r="C94">
        <v>4.17</v>
      </c>
      <c r="D94" s="20">
        <f t="shared" si="28"/>
        <v>4.7722666975487993E-2</v>
      </c>
      <c r="E94" s="17">
        <f>IF(OR($A94="",$B94="",$C94=""),"",A94*'MPTO_working_3-way'!$I93)</f>
        <v>2.0640136539417111</v>
      </c>
      <c r="F94" s="21">
        <f>IF(OR($A94="",$B94="",$C94=""),"",B94*'MPTO_working_3-way'!$I93)</f>
        <v>3.488916481028375</v>
      </c>
      <c r="G94" s="22">
        <f>IF(OR($A94="",$B94="",$C94=""),"",C94*'MPTO_working_3-way'!$I93)</f>
        <v>4.3690035212877847</v>
      </c>
      <c r="H94" s="17">
        <f>IF(OR($A94="",$B94="",$C94=""),"",'MPTO_working_3-way'!E93)</f>
        <v>2.0337328866036786</v>
      </c>
      <c r="I94" s="21">
        <f>IF(OR($A94="",$B94="",$C94=""),"",'MPTO_working_3-way'!F93)</f>
        <v>3.5162641060323487</v>
      </c>
      <c r="J94" s="22">
        <f>IF(OR($A94="",$B94="",$C94=""),"",'MPTO_working_3-way'!G93)</f>
        <v>4.4662676640534693</v>
      </c>
      <c r="K94" s="17">
        <f>IF(OR($A94="",$B94="",$C94=""),"",'OddsRatio_working_3-way'!H93)</f>
        <v>2.0456327094021858</v>
      </c>
      <c r="L94" s="21">
        <f>IF(OR($A94="",$B94="",$C94=""),"",'OddsRatio_working_3-way'!I93)</f>
        <v>3.511674446295971</v>
      </c>
      <c r="M94" s="22">
        <f>IF(OR($A94="",$B94="",$C94=""),"",'OddsRatio_working_3-way'!J93)</f>
        <v>4.4171708132009568</v>
      </c>
      <c r="N94" s="23">
        <f t="shared" si="29"/>
        <v>48.449291897380078</v>
      </c>
      <c r="O94" s="24">
        <f t="shared" si="30"/>
        <v>28.662193705056684</v>
      </c>
      <c r="P94" s="24">
        <f t="shared" si="31"/>
        <v>22.888514397563249</v>
      </c>
      <c r="Q94" t="s">
        <v>423</v>
      </c>
      <c r="R94" t="s">
        <v>247</v>
      </c>
      <c r="S94" t="s">
        <v>489</v>
      </c>
      <c r="T94" s="35">
        <v>100</v>
      </c>
      <c r="U94" s="35">
        <f t="shared" si="32"/>
        <v>55.156950672645742</v>
      </c>
      <c r="V94" s="35">
        <f t="shared" si="33"/>
        <v>67.948717948717942</v>
      </c>
      <c r="W94" s="35">
        <f t="shared" si="34"/>
        <v>72.375690607734811</v>
      </c>
      <c r="X94" s="35">
        <f t="shared" si="35"/>
        <v>59.675591443547241</v>
      </c>
      <c r="Y94" s="35">
        <f t="shared" si="36"/>
        <v>72.467358719619455</v>
      </c>
      <c r="Z94" s="35">
        <f t="shared" si="37"/>
        <v>76.894331378636309</v>
      </c>
      <c r="AA94" s="35">
        <f t="shared" si="38"/>
        <v>-4.5186407709014986</v>
      </c>
      <c r="AB94" s="35">
        <f t="shared" si="39"/>
        <v>-4.5186407709015128</v>
      </c>
      <c r="AC94" s="35">
        <f t="shared" si="40"/>
        <v>-4.5186407709014986</v>
      </c>
      <c r="AF94">
        <v>2.44</v>
      </c>
      <c r="AG94">
        <v>1.57</v>
      </c>
      <c r="AJ94" t="s">
        <v>447</v>
      </c>
    </row>
    <row r="95" spans="1:36" ht="15" x14ac:dyDescent="0.25">
      <c r="A95">
        <v>2.23</v>
      </c>
      <c r="B95">
        <v>3.12</v>
      </c>
      <c r="C95">
        <v>3.62</v>
      </c>
      <c r="D95" s="20">
        <f t="shared" si="28"/>
        <v>4.5186407709014942E-2</v>
      </c>
      <c r="E95" s="17">
        <f>IF(OR($A95="",$B95="",$C95=""),"",A95*'MPTO_working_3-way'!$I94)</f>
        <v>2.3307656891911033</v>
      </c>
      <c r="F95" s="21">
        <f>IF(OR($A95="",$B95="",$C95=""),"",B95*'MPTO_working_3-way'!$I94)</f>
        <v>3.2609815920521266</v>
      </c>
      <c r="G95" s="22">
        <f>IF(OR($A95="",$B95="",$C95=""),"",C95*'MPTO_working_3-way'!$I94)</f>
        <v>3.7835747959066341</v>
      </c>
      <c r="H95" s="17">
        <f>IF(OR($A95="",$B95="",$C95=""),"",'MPTO_working_3-way'!E94)</f>
        <v>2.30750580422507</v>
      </c>
      <c r="I95" s="21">
        <f>IF(OR($A95="",$B95="",$C95=""),"",'MPTO_working_3-way'!F94)</f>
        <v>3.2738509042053896</v>
      </c>
      <c r="J95" s="22">
        <f>IF(OR($A95="",$B95="",$C95=""),"",'MPTO_working_3-way'!G94)</f>
        <v>3.8287630445278342</v>
      </c>
      <c r="K95" s="17">
        <f>IF(OR($A95="",$B95="",$C95=""),"",'OddsRatio_working_3-way'!H94)</f>
        <v>2.3173998787818788</v>
      </c>
      <c r="L95" s="21">
        <f>IF(OR($A95="",$B95="",$C95=""),"",'OddsRatio_working_3-way'!I94)</f>
        <v>3.270640441477711</v>
      </c>
      <c r="M95" s="22">
        <f>IF(OR($A95="",$B95="",$C95=""),"",'OddsRatio_working_3-way'!J94)</f>
        <v>3.8061688474866049</v>
      </c>
      <c r="N95" s="23">
        <f t="shared" si="29"/>
        <v>42.904355621737849</v>
      </c>
      <c r="O95" s="24">
        <f t="shared" si="30"/>
        <v>30.665613152716475</v>
      </c>
      <c r="P95" s="24">
        <f t="shared" si="31"/>
        <v>26.43003122554569</v>
      </c>
      <c r="Q95" t="s">
        <v>240</v>
      </c>
      <c r="R95" t="s">
        <v>251</v>
      </c>
      <c r="S95" t="s">
        <v>489</v>
      </c>
      <c r="T95" s="35">
        <v>100</v>
      </c>
      <c r="U95" s="35">
        <f t="shared" si="32"/>
        <v>61.089494163424128</v>
      </c>
      <c r="V95" s="35">
        <f t="shared" si="33"/>
        <v>66.442953020134226</v>
      </c>
      <c r="W95" s="35">
        <f t="shared" si="34"/>
        <v>66.996699669967001</v>
      </c>
      <c r="X95" s="35">
        <f t="shared" si="35"/>
        <v>66.560347309898773</v>
      </c>
      <c r="Y95" s="35">
        <f t="shared" si="36"/>
        <v>71.913806166608879</v>
      </c>
      <c r="Z95" s="35">
        <f t="shared" si="37"/>
        <v>72.467552816441653</v>
      </c>
      <c r="AA95" s="35">
        <f t="shared" si="38"/>
        <v>-5.4708531464746457</v>
      </c>
      <c r="AB95" s="35">
        <f t="shared" si="39"/>
        <v>-5.4708531464746528</v>
      </c>
      <c r="AC95" s="35">
        <f t="shared" si="40"/>
        <v>-5.4708531464746528</v>
      </c>
      <c r="AF95">
        <v>2.1800000000000002</v>
      </c>
      <c r="AG95">
        <v>1.69</v>
      </c>
      <c r="AJ95" t="s">
        <v>447</v>
      </c>
    </row>
    <row r="96" spans="1:36" ht="15" x14ac:dyDescent="0.25">
      <c r="A96">
        <v>2.57</v>
      </c>
      <c r="B96">
        <v>2.98</v>
      </c>
      <c r="C96">
        <v>3.03</v>
      </c>
      <c r="D96" s="20">
        <f t="shared" si="28"/>
        <v>5.4708531464746635E-2</v>
      </c>
      <c r="E96" s="17">
        <f>IF(OR($A96="",$B96="",$C96=""),"",A96*'MPTO_working_3-way'!$I95)</f>
        <v>2.7106009258643988</v>
      </c>
      <c r="F96" s="21">
        <f>IF(OR($A96="",$B96="",$C96=""),"",B96*'MPTO_working_3-way'!$I95)</f>
        <v>3.143031423764945</v>
      </c>
      <c r="G96" s="22">
        <f>IF(OR($A96="",$B96="",$C96=""),"",C96*'MPTO_working_3-way'!$I95)</f>
        <v>3.195766850338182</v>
      </c>
      <c r="H96" s="17">
        <f>IF(OR($A96="",$B96="",$C96=""),"",'MPTO_working_3-way'!E95)</f>
        <v>2.6963707408804907</v>
      </c>
      <c r="I96" s="21">
        <f>IF(OR($A96="",$B96="",$C96=""),"",'MPTO_working_3-way'!F95)</f>
        <v>3.1512509778533699</v>
      </c>
      <c r="J96" s="22">
        <f>IF(OR($A96="",$B96="",$C96=""),"",'MPTO_working_3-way'!G95)</f>
        <v>3.2072167390620718</v>
      </c>
      <c r="K96" s="17">
        <f>IF(OR($A96="",$B96="",$C96=""),"",'OddsRatio_working_3-way'!H95)</f>
        <v>2.7028878377418715</v>
      </c>
      <c r="L96" s="21">
        <f>IF(OR($A96="",$B96="",$C96=""),"",'OddsRatio_working_3-way'!I95)</f>
        <v>3.1475910310375195</v>
      </c>
      <c r="M96" s="22">
        <f>IF(OR($A96="",$B96="",$C96=""),"",'OddsRatio_working_3-way'!J95)</f>
        <v>3.2018231277808913</v>
      </c>
      <c r="N96" s="23">
        <f t="shared" si="29"/>
        <v>36.892188387381459</v>
      </c>
      <c r="O96" s="24">
        <f t="shared" si="30"/>
        <v>31.816417501869243</v>
      </c>
      <c r="P96" s="24">
        <f t="shared" si="31"/>
        <v>31.291394110749295</v>
      </c>
      <c r="Q96" t="s">
        <v>260</v>
      </c>
      <c r="R96" t="s">
        <v>426</v>
      </c>
      <c r="S96" t="s">
        <v>489</v>
      </c>
      <c r="T96" s="35">
        <v>100</v>
      </c>
      <c r="U96" s="35">
        <f t="shared" si="32"/>
        <v>56.521739130434774</v>
      </c>
      <c r="V96" s="35">
        <f t="shared" si="33"/>
        <v>67.21311475409837</v>
      </c>
      <c r="W96" s="35">
        <f t="shared" si="34"/>
        <v>70.760233918128648</v>
      </c>
      <c r="X96" s="35">
        <f t="shared" si="35"/>
        <v>62.026651327772989</v>
      </c>
      <c r="Y96" s="35">
        <f t="shared" si="36"/>
        <v>72.71802695143657</v>
      </c>
      <c r="Z96" s="35">
        <f t="shared" si="37"/>
        <v>76.265146115466862</v>
      </c>
      <c r="AA96" s="35">
        <f t="shared" si="38"/>
        <v>-5.5049121973382142</v>
      </c>
      <c r="AB96" s="35">
        <f t="shared" si="39"/>
        <v>-5.5049121973382</v>
      </c>
      <c r="AC96" s="35">
        <f t="shared" si="40"/>
        <v>-5.5049121973382142</v>
      </c>
      <c r="AF96">
        <v>2.66</v>
      </c>
      <c r="AG96">
        <v>1.47</v>
      </c>
      <c r="AJ96" t="s">
        <v>86</v>
      </c>
    </row>
    <row r="97" spans="1:36" ht="15" x14ac:dyDescent="0.25">
      <c r="A97">
        <v>2.2999999999999998</v>
      </c>
      <c r="B97">
        <v>3.05</v>
      </c>
      <c r="C97">
        <v>3.42</v>
      </c>
      <c r="D97" s="20">
        <f t="shared" si="28"/>
        <v>5.5049121973381965E-2</v>
      </c>
      <c r="E97" s="17">
        <f>IF(OR($A97="",$B97="",$C97=""),"",A97*'MPTO_working_3-way'!$I96)</f>
        <v>2.4266129805387782</v>
      </c>
      <c r="F97" s="21">
        <f>IF(OR($A97="",$B97="",$C97=""),"",B97*'MPTO_working_3-way'!$I96)</f>
        <v>3.2178998220188149</v>
      </c>
      <c r="G97" s="22">
        <f>IF(OR($A97="",$B97="",$C97=""),"",C97*'MPTO_working_3-way'!$I96)</f>
        <v>3.6082679971489662</v>
      </c>
      <c r="H97" s="17">
        <f>IF(OR($A97="",$B97="",$C97=""),"",'MPTO_working_3-way'!E96)</f>
        <v>2.4013472439552515</v>
      </c>
      <c r="I97" s="21">
        <f>IF(OR($A97="",$B97="",$C97=""),"",'MPTO_working_3-way'!F96)</f>
        <v>3.230817917790755</v>
      </c>
      <c r="J97" s="22">
        <f>IF(OR($A97="",$B97="",$C97=""),"",'MPTO_working_3-way'!G96)</f>
        <v>3.6489964155888925</v>
      </c>
      <c r="K97" s="17">
        <f>IF(OR($A97="",$B97="",$C97=""),"",'OddsRatio_working_3-way'!H96)</f>
        <v>2.4122421814960995</v>
      </c>
      <c r="L97" s="21">
        <f>IF(OR($A97="",$B97="",$C97=""),"",'OddsRatio_working_3-way'!I96)</f>
        <v>3.2269972862053868</v>
      </c>
      <c r="M97" s="22">
        <f>IF(OR($A97="",$B97="",$C97=""),"",'OddsRatio_working_3-way'!J96)</f>
        <v>3.6289431378619694</v>
      </c>
      <c r="N97" s="23">
        <f t="shared" si="29"/>
        <v>41.209702907711765</v>
      </c>
      <c r="O97" s="24">
        <f t="shared" si="30"/>
        <v>31.076169405815424</v>
      </c>
      <c r="P97" s="24">
        <f t="shared" si="31"/>
        <v>27.714127686472821</v>
      </c>
      <c r="Q97" t="s">
        <v>259</v>
      </c>
      <c r="R97" t="s">
        <v>359</v>
      </c>
      <c r="S97" t="s">
        <v>489</v>
      </c>
      <c r="T97" s="35">
        <v>100</v>
      </c>
      <c r="U97" s="35">
        <f t="shared" si="32"/>
        <v>71.428571428571431</v>
      </c>
      <c r="V97" s="35">
        <f t="shared" si="33"/>
        <v>71.910112359550567</v>
      </c>
      <c r="W97" s="35">
        <f t="shared" si="34"/>
        <v>54.337899543379002</v>
      </c>
      <c r="X97" s="35">
        <f t="shared" si="35"/>
        <v>73.751988097070438</v>
      </c>
      <c r="Y97" s="35">
        <f t="shared" si="36"/>
        <v>74.233529028049588</v>
      </c>
      <c r="Z97" s="35">
        <f t="shared" si="37"/>
        <v>56.66131621187801</v>
      </c>
      <c r="AA97" s="35">
        <f t="shared" si="38"/>
        <v>-2.3234166684990072</v>
      </c>
      <c r="AB97" s="35">
        <f t="shared" si="39"/>
        <v>-2.3234166684990214</v>
      </c>
      <c r="AC97" s="35">
        <f t="shared" si="40"/>
        <v>-2.3234166684990072</v>
      </c>
      <c r="AF97">
        <v>2.09</v>
      </c>
      <c r="AG97">
        <v>1.74</v>
      </c>
      <c r="AJ97" t="s">
        <v>86</v>
      </c>
    </row>
    <row r="98" spans="1:36" ht="15" x14ac:dyDescent="0.25">
      <c r="A98">
        <v>3.5</v>
      </c>
      <c r="B98">
        <v>3.56</v>
      </c>
      <c r="C98">
        <v>2.19</v>
      </c>
      <c r="D98" s="20">
        <f t="shared" si="28"/>
        <v>2.3234166684990232E-2</v>
      </c>
      <c r="E98" s="17">
        <f>IF(OR($A98="",$B98="",$C98=""),"",A98*'MPTO_working_3-way'!$I97)</f>
        <v>3.581319583397466</v>
      </c>
      <c r="F98" s="21">
        <f>IF(OR($A98="",$B98="",$C98=""),"",B98*'MPTO_working_3-way'!$I97)</f>
        <v>3.6427136333985652</v>
      </c>
      <c r="G98" s="22">
        <f>IF(OR($A98="",$B98="",$C98=""),"",C98*'MPTO_working_3-way'!$I97)</f>
        <v>2.2408828250401287</v>
      </c>
      <c r="H98" s="17">
        <f>IF(OR($A98="",$B98="",$C98=""),"",'MPTO_working_3-way'!E97)</f>
        <v>3.59751617212769</v>
      </c>
      <c r="I98" s="21">
        <f>IF(OR($A98="",$B98="",$C98=""),"",'MPTO_working_3-way'!F97)</f>
        <v>3.660936451858146</v>
      </c>
      <c r="J98" s="22">
        <f>IF(OR($A98="",$B98="",$C98=""),"",'MPTO_working_3-way'!G97)</f>
        <v>2.2277853371795575</v>
      </c>
      <c r="K98" s="17">
        <f>IF(OR($A98="",$B98="",$C98=""),"",'OddsRatio_working_3-way'!H97)</f>
        <v>3.5908896706033739</v>
      </c>
      <c r="L98" s="21">
        <f>IF(OR($A98="",$B98="",$C98=""),"",'OddsRatio_working_3-way'!I97)</f>
        <v>3.653071022697854</v>
      </c>
      <c r="M98" s="22">
        <f>IF(OR($A98="",$B98="",$C98=""),"",'OddsRatio_working_3-way'!J97)</f>
        <v>2.2332634832072054</v>
      </c>
      <c r="N98" s="23">
        <f t="shared" si="29"/>
        <v>27.922668634094272</v>
      </c>
      <c r="O98" s="24">
        <f t="shared" si="30"/>
        <v>27.452061859362349</v>
      </c>
      <c r="P98" s="24">
        <f t="shared" si="31"/>
        <v>44.625269506543361</v>
      </c>
      <c r="Q98" t="s">
        <v>369</v>
      </c>
      <c r="R98" t="s">
        <v>263</v>
      </c>
      <c r="S98" t="s">
        <v>489</v>
      </c>
      <c r="T98" s="35">
        <v>100</v>
      </c>
      <c r="U98" s="35">
        <f t="shared" si="32"/>
        <v>81.851179673321241</v>
      </c>
      <c r="V98" s="35">
        <f t="shared" si="33"/>
        <v>75.369458128078819</v>
      </c>
      <c r="W98" s="35">
        <f t="shared" si="34"/>
        <v>40.476190476190474</v>
      </c>
      <c r="X98" s="35">
        <f t="shared" si="35"/>
        <v>84.154351395730714</v>
      </c>
      <c r="Y98" s="35">
        <f t="shared" si="36"/>
        <v>77.672629850488278</v>
      </c>
      <c r="Z98" s="35">
        <f t="shared" si="37"/>
        <v>42.779362198599955</v>
      </c>
      <c r="AA98" s="35">
        <f t="shared" si="38"/>
        <v>-2.3031717224094734</v>
      </c>
      <c r="AB98" s="35">
        <f t="shared" si="39"/>
        <v>-2.3031717224094592</v>
      </c>
      <c r="AC98" s="35">
        <f t="shared" si="40"/>
        <v>-2.3031717224094805</v>
      </c>
      <c r="AF98">
        <v>1.94</v>
      </c>
      <c r="AG98">
        <v>1.96</v>
      </c>
      <c r="AJ98" t="s">
        <v>448</v>
      </c>
    </row>
    <row r="99" spans="1:36" ht="15" x14ac:dyDescent="0.25">
      <c r="A99">
        <v>5.51</v>
      </c>
      <c r="B99">
        <v>4.0599999999999996</v>
      </c>
      <c r="C99">
        <v>1.68</v>
      </c>
      <c r="D99" s="20">
        <f t="shared" si="28"/>
        <v>2.3031717224094805E-2</v>
      </c>
      <c r="E99" s="17">
        <f>IF(OR($A99="",$B99="",$C99=""),"",A99*'MPTO_working_3-way'!$I98)</f>
        <v>5.6369047619047619</v>
      </c>
      <c r="F99" s="21">
        <f>IF(OR($A99="",$B99="",$C99=""),"",B99*'MPTO_working_3-way'!$I98)</f>
        <v>4.1535087719298245</v>
      </c>
      <c r="G99" s="22">
        <f>IF(OR($A99="",$B99="",$C99=""),"",C99*'MPTO_working_3-way'!$I98)</f>
        <v>1.7186932849364791</v>
      </c>
      <c r="H99" s="17">
        <f>IF(OR($A99="",$B99="",$C99=""),"",'MPTO_working_3-way'!E98)</f>
        <v>5.7533769785365063</v>
      </c>
      <c r="I99" s="21">
        <f>IF(OR($A99="",$B99="",$C99=""),"",'MPTO_working_3-way'!F98)</f>
        <v>4.1906199070441241</v>
      </c>
      <c r="J99" s="22">
        <f>IF(OR($A99="",$B99="",$C99=""),"",'MPTO_working_3-way'!G98)</f>
        <v>1.7019513630123555</v>
      </c>
      <c r="K99" s="17">
        <f>IF(OR($A99="",$B99="",$C99=""),"",'OddsRatio_working_3-way'!H98)</f>
        <v>5.6952316115887323</v>
      </c>
      <c r="L99" s="21">
        <f>IF(OR($A99="",$B99="",$C99=""),"",'OddsRatio_working_3-way'!I98)</f>
        <v>4.1856782109670769</v>
      </c>
      <c r="M99" s="22">
        <f>IF(OR($A99="",$B99="",$C99=""),"",'OddsRatio_working_3-way'!J98)</f>
        <v>1.7079284913260175</v>
      </c>
      <c r="N99" s="23">
        <f t="shared" si="29"/>
        <v>17.740232312565997</v>
      </c>
      <c r="O99" s="24">
        <f t="shared" si="30"/>
        <v>24.076029567053855</v>
      </c>
      <c r="P99" s="24">
        <f t="shared" si="31"/>
        <v>58.183738120380148</v>
      </c>
      <c r="Q99" t="s">
        <v>366</v>
      </c>
      <c r="R99" t="s">
        <v>375</v>
      </c>
      <c r="S99" t="s">
        <v>489</v>
      </c>
      <c r="T99" s="35">
        <v>100</v>
      </c>
      <c r="U99" s="35">
        <f t="shared" si="32"/>
        <v>63.898916967509031</v>
      </c>
      <c r="V99" s="35">
        <f t="shared" si="33"/>
        <v>72.899728997289984</v>
      </c>
      <c r="W99" s="35">
        <f t="shared" si="34"/>
        <v>61.089494163424128</v>
      </c>
      <c r="X99" s="35">
        <f t="shared" si="35"/>
        <v>66.01077683928591</v>
      </c>
      <c r="Y99" s="35">
        <f t="shared" si="36"/>
        <v>75.011588869066841</v>
      </c>
      <c r="Z99" s="35">
        <f t="shared" si="37"/>
        <v>63.201354035201007</v>
      </c>
      <c r="AA99" s="35">
        <f t="shared" si="38"/>
        <v>-2.1118598717768791</v>
      </c>
      <c r="AB99" s="35">
        <f t="shared" si="39"/>
        <v>-2.1118598717768577</v>
      </c>
      <c r="AC99" s="35">
        <f t="shared" si="40"/>
        <v>-2.1118598717768791</v>
      </c>
      <c r="AF99">
        <v>1.76</v>
      </c>
      <c r="AG99">
        <v>2.17</v>
      </c>
      <c r="AJ99" t="s">
        <v>448</v>
      </c>
    </row>
    <row r="100" spans="1:36" ht="15" x14ac:dyDescent="0.25">
      <c r="A100">
        <v>2.77</v>
      </c>
      <c r="B100">
        <v>3.69</v>
      </c>
      <c r="C100">
        <v>2.57</v>
      </c>
      <c r="D100" s="20">
        <f t="shared" si="28"/>
        <v>2.1118598717768888E-2</v>
      </c>
      <c r="E100" s="17">
        <f>IF(OR($A100="",$B100="",$C100=""),"",A100*'MPTO_working_3-way'!$I99)</f>
        <v>2.8284985184482196</v>
      </c>
      <c r="F100" s="21">
        <f>IF(OR($A100="",$B100="",$C100=""),"",B100*'MPTO_working_3-way'!$I99)</f>
        <v>3.7679276292685673</v>
      </c>
      <c r="G100" s="22">
        <f>IF(OR($A100="",$B100="",$C100=""),"",C100*'MPTO_working_3-way'!$I99)</f>
        <v>2.6242747987046657</v>
      </c>
      <c r="H100" s="17">
        <f>IF(OR($A100="",$B100="",$C100=""),"",'MPTO_working_3-way'!E99)</f>
        <v>2.8250878172653802</v>
      </c>
      <c r="I100" s="21">
        <f>IF(OR($A100="",$B100="",$C100=""),"",'MPTO_working_3-way'!F99)</f>
        <v>3.7884071971937625</v>
      </c>
      <c r="J100" s="22">
        <f>IF(OR($A100="",$B100="",$C100=""),"",'MPTO_working_3-way'!G99)</f>
        <v>2.617352085866548</v>
      </c>
      <c r="K100" s="17">
        <f>IF(OR($A100="",$B100="",$C100=""),"",'OddsRatio_working_3-way'!H99)</f>
        <v>2.8273224185819101</v>
      </c>
      <c r="L100" s="21">
        <f>IF(OR($A100="",$B100="",$C100=""),"",'OddsRatio_working_3-way'!I99)</f>
        <v>3.7771171220256146</v>
      </c>
      <c r="M100" s="22">
        <f>IF(OR($A100="",$B100="",$C100=""),"",'OddsRatio_working_3-way'!J99)</f>
        <v>2.6208453091376263</v>
      </c>
      <c r="N100" s="23">
        <f t="shared" si="29"/>
        <v>35.35444666057748</v>
      </c>
      <c r="O100" s="24">
        <f t="shared" si="30"/>
        <v>26.539787872574415</v>
      </c>
      <c r="P100" s="24">
        <f t="shared" si="31"/>
        <v>38.105765466848105</v>
      </c>
      <c r="Q100" t="s">
        <v>372</v>
      </c>
      <c r="R100" t="s">
        <v>428</v>
      </c>
      <c r="S100" t="s">
        <v>489</v>
      </c>
      <c r="T100" s="35">
        <v>100</v>
      </c>
      <c r="U100" s="35">
        <f t="shared" si="32"/>
        <v>68.847352024922117</v>
      </c>
      <c r="V100" s="35">
        <f t="shared" si="33"/>
        <v>70.059880239520965</v>
      </c>
      <c r="W100" s="35">
        <f t="shared" si="34"/>
        <v>58.333333333333336</v>
      </c>
      <c r="X100" s="35">
        <f t="shared" si="35"/>
        <v>71.606786427145707</v>
      </c>
      <c r="Y100" s="35">
        <f t="shared" si="36"/>
        <v>72.819314641744555</v>
      </c>
      <c r="Z100" s="35">
        <f t="shared" si="37"/>
        <v>61.092767735556919</v>
      </c>
      <c r="AA100" s="35">
        <f t="shared" si="38"/>
        <v>-2.7594344022235902</v>
      </c>
      <c r="AB100" s="35">
        <f t="shared" si="39"/>
        <v>-2.7594344022235902</v>
      </c>
      <c r="AC100" s="35">
        <f t="shared" si="40"/>
        <v>-2.759434402223583</v>
      </c>
      <c r="AF100">
        <v>1.63</v>
      </c>
      <c r="AG100">
        <v>2.41</v>
      </c>
      <c r="AJ100" t="s">
        <v>448</v>
      </c>
    </row>
    <row r="101" spans="1:36" ht="15" x14ac:dyDescent="0.25">
      <c r="A101">
        <v>3.21</v>
      </c>
      <c r="B101">
        <v>3.34</v>
      </c>
      <c r="C101">
        <v>2.4</v>
      </c>
      <c r="D101" s="20">
        <f t="shared" si="28"/>
        <v>2.7594344022235928E-2</v>
      </c>
      <c r="E101" s="17">
        <f>IF(OR($A101="",$B101="",$C101=""),"",A101*'MPTO_working_3-way'!$I100)</f>
        <v>3.2985778443113771</v>
      </c>
      <c r="F101" s="21">
        <f>IF(OR($A101="",$B101="",$C101=""),"",B101*'MPTO_working_3-way'!$I100)</f>
        <v>3.4321651090342677</v>
      </c>
      <c r="G101" s="22">
        <f>IF(OR($A101="",$B101="",$C101=""),"",C101*'MPTO_working_3-way'!$I100)</f>
        <v>2.4662264256533661</v>
      </c>
      <c r="H101" s="17">
        <f>IF(OR($A101="",$B101="",$C101=""),"",'MPTO_working_3-way'!E100)</f>
        <v>3.3076618521927363</v>
      </c>
      <c r="I101" s="21">
        <f>IF(OR($A101="",$B101="",$C101=""),"",'MPTO_working_3-way'!F100)</f>
        <v>3.4458627727216724</v>
      </c>
      <c r="J101" s="22">
        <f>IF(OR($A101="",$B101="",$C101=""),"",'MPTO_working_3-way'!G100)</f>
        <v>2.4541771263324148</v>
      </c>
      <c r="K101" s="17">
        <f>IF(OR($A101="",$B101="",$C101=""),"",'OddsRatio_working_3-way'!H100)</f>
        <v>3.3039291040604968</v>
      </c>
      <c r="L101" s="21">
        <f>IF(OR($A101="",$B101="",$C101=""),"",'OddsRatio_working_3-way'!I100)</f>
        <v>3.4394543454758191</v>
      </c>
      <c r="M101" s="22">
        <f>IF(OR($A101="",$B101="",$C101=""),"",'OddsRatio_working_3-way'!J100)</f>
        <v>2.4595025998573279</v>
      </c>
      <c r="N101" s="23">
        <f t="shared" si="29"/>
        <v>30.316095214322996</v>
      </c>
      <c r="O101" s="24">
        <f t="shared" si="30"/>
        <v>29.136127436520002</v>
      </c>
      <c r="P101" s="24">
        <f t="shared" si="31"/>
        <v>40.547777349157002</v>
      </c>
      <c r="Q101" t="s">
        <v>377</v>
      </c>
      <c r="R101" t="s">
        <v>378</v>
      </c>
      <c r="S101" t="s">
        <v>489</v>
      </c>
      <c r="T101" s="35">
        <v>100</v>
      </c>
      <c r="U101" s="35">
        <f t="shared" si="32"/>
        <v>65.635738831615114</v>
      </c>
      <c r="V101" s="35">
        <f t="shared" si="33"/>
        <v>66.666666666666657</v>
      </c>
      <c r="W101" s="35">
        <f t="shared" si="34"/>
        <v>64.912280701754383</v>
      </c>
      <c r="X101" s="35">
        <f t="shared" si="35"/>
        <v>68.421052631578931</v>
      </c>
      <c r="Y101" s="35">
        <f t="shared" si="36"/>
        <v>69.451980466630488</v>
      </c>
      <c r="Z101" s="35">
        <f t="shared" si="37"/>
        <v>67.697594501718214</v>
      </c>
      <c r="AA101" s="35">
        <f t="shared" si="38"/>
        <v>-2.7853137999638165</v>
      </c>
      <c r="AB101" s="35">
        <f t="shared" si="39"/>
        <v>-2.7853137999638307</v>
      </c>
      <c r="AC101" s="35">
        <f t="shared" si="40"/>
        <v>-2.7853137999638307</v>
      </c>
      <c r="AF101">
        <v>2.1</v>
      </c>
      <c r="AG101">
        <v>1.79</v>
      </c>
      <c r="AJ101" t="s">
        <v>449</v>
      </c>
    </row>
    <row r="102" spans="1:36" ht="15" x14ac:dyDescent="0.25">
      <c r="A102">
        <v>2.91</v>
      </c>
      <c r="B102">
        <v>3</v>
      </c>
      <c r="C102">
        <v>2.85</v>
      </c>
      <c r="D102" s="20">
        <f t="shared" si="28"/>
        <v>2.7853137999638289E-2</v>
      </c>
      <c r="E102" s="17">
        <f>IF(OR($A102="",$B102="",$C102=""),"",A102*'MPTO_working_3-way'!$I101)</f>
        <v>2.9910526315789476</v>
      </c>
      <c r="F102" s="21">
        <f>IF(OR($A102="",$B102="",$C102=""),"",B102*'MPTO_working_3-way'!$I101)</f>
        <v>3.0835594139989149</v>
      </c>
      <c r="G102" s="22">
        <f>IF(OR($A102="",$B102="",$C102=""),"",C102*'MPTO_working_3-way'!$I101)</f>
        <v>2.9293814432989693</v>
      </c>
      <c r="H102" s="17">
        <f>IF(OR($A102="",$B102="",$C102=""),"",'MPTO_working_3-way'!E101)</f>
        <v>2.9908041831950958</v>
      </c>
      <c r="I102" s="21">
        <f>IF(OR($A102="",$B102="",$C102=""),"",'MPTO_working_3-way'!F101)</f>
        <v>3.0859534883720929</v>
      </c>
      <c r="J102" s="22">
        <f>IF(OR($A102="",$B102="",$C102=""),"",'MPTO_working_3-way'!G101)</f>
        <v>2.9274620543593368</v>
      </c>
      <c r="K102" s="17">
        <f>IF(OR($A102="",$B102="",$C102=""),"",'OddsRatio_working_3-way'!H101)</f>
        <v>2.9909451519488761</v>
      </c>
      <c r="L102" s="21">
        <f>IF(OR($A102="",$B102="",$C102=""),"",'OddsRatio_working_3-way'!I101)</f>
        <v>3.0847593214124349</v>
      </c>
      <c r="M102" s="22">
        <f>IF(OR($A102="",$B102="",$C102=""),"",'OddsRatio_working_3-way'!J101)</f>
        <v>2.9284023723065031</v>
      </c>
      <c r="N102" s="23">
        <f t="shared" si="29"/>
        <v>33.433045926447299</v>
      </c>
      <c r="O102" s="24">
        <f t="shared" si="30"/>
        <v>32.430054548653878</v>
      </c>
      <c r="P102" s="24">
        <f t="shared" si="31"/>
        <v>34.136899524898816</v>
      </c>
      <c r="Q102" t="s">
        <v>277</v>
      </c>
      <c r="R102" t="s">
        <v>379</v>
      </c>
      <c r="S102" t="s">
        <v>489</v>
      </c>
      <c r="T102" s="35">
        <v>100</v>
      </c>
      <c r="U102" s="35">
        <f t="shared" si="32"/>
        <v>49.748743718592962</v>
      </c>
      <c r="V102" s="35">
        <f t="shared" si="33"/>
        <v>70.588235294117652</v>
      </c>
      <c r="W102" s="35">
        <f t="shared" si="34"/>
        <v>76.744186046511629</v>
      </c>
      <c r="X102" s="35">
        <f t="shared" si="35"/>
        <v>52.667578659370726</v>
      </c>
      <c r="Y102" s="35">
        <f t="shared" si="36"/>
        <v>73.507070234895394</v>
      </c>
      <c r="Z102" s="35">
        <f t="shared" si="37"/>
        <v>79.663020987289386</v>
      </c>
      <c r="AA102" s="35">
        <f t="shared" si="38"/>
        <v>-2.9188349407777636</v>
      </c>
      <c r="AB102" s="35">
        <f t="shared" si="39"/>
        <v>-2.9188349407777423</v>
      </c>
      <c r="AC102" s="35">
        <f t="shared" si="40"/>
        <v>-2.9188349407777565</v>
      </c>
      <c r="AF102">
        <v>2.34</v>
      </c>
      <c r="AG102">
        <v>1.65</v>
      </c>
      <c r="AJ102" t="s">
        <v>449</v>
      </c>
    </row>
    <row r="103" spans="1:36" ht="15" x14ac:dyDescent="0.25">
      <c r="A103">
        <v>1.99</v>
      </c>
      <c r="B103">
        <v>3.4</v>
      </c>
      <c r="C103">
        <v>4.3</v>
      </c>
      <c r="D103" s="20">
        <f t="shared" si="28"/>
        <v>2.9188349407777592E-2</v>
      </c>
      <c r="E103" s="17">
        <f>IF(OR($A103="",$B103="",$C103=""),"",A103*'MPTO_working_3-way'!$I102)</f>
        <v>2.0480848153214772</v>
      </c>
      <c r="F103" s="21">
        <f>IF(OR($A103="",$B103="",$C103=""),"",B103*'MPTO_working_3-way'!$I102)</f>
        <v>3.4992403879864438</v>
      </c>
      <c r="G103" s="22">
        <f>IF(OR($A103="",$B103="",$C103=""),"",C103*'MPTO_working_3-way'!$I102)</f>
        <v>4.4255099024534434</v>
      </c>
      <c r="H103" s="17">
        <f>IF(OR($A103="",$B103="",$C103=""),"",'MPTO_working_3-way'!E102)</f>
        <v>2.0292903177806503</v>
      </c>
      <c r="I103" s="21">
        <f>IF(OR($A103="",$B103="",$C103=""),"",'MPTO_working_3-way'!F102)</f>
        <v>3.5163203313216607</v>
      </c>
      <c r="J103" s="22">
        <f>IF(OR($A103="",$B103="",$C103=""),"",'MPTO_working_3-way'!G102)</f>
        <v>4.4877524577351808</v>
      </c>
      <c r="K103" s="17">
        <f>IF(OR($A103="",$B103="",$C103=""),"",'OddsRatio_working_3-way'!H102)</f>
        <v>2.0368047910222153</v>
      </c>
      <c r="L103" s="21">
        <f>IF(OR($A103="",$B103="",$C103=""),"",'OddsRatio_working_3-way'!I102)</f>
        <v>3.5134661600538544</v>
      </c>
      <c r="M103" s="22">
        <f>IF(OR($A103="",$B103="",$C103=""),"",'OddsRatio_working_3-way'!J102)</f>
        <v>4.4560159700740503</v>
      </c>
      <c r="N103" s="23">
        <f t="shared" si="29"/>
        <v>48.826102928898244</v>
      </c>
      <c r="O103" s="24">
        <f t="shared" si="30"/>
        <v>28.577630831913968</v>
      </c>
      <c r="P103" s="24">
        <f t="shared" si="31"/>
        <v>22.596266239187791</v>
      </c>
      <c r="Q103" t="s">
        <v>276</v>
      </c>
      <c r="R103" t="s">
        <v>273</v>
      </c>
      <c r="S103" t="s">
        <v>489</v>
      </c>
      <c r="T103" s="35">
        <v>100</v>
      </c>
      <c r="U103" s="35">
        <f t="shared" si="32"/>
        <v>50.248756218905463</v>
      </c>
      <c r="V103" s="35">
        <f t="shared" si="33"/>
        <v>71.751412429378533</v>
      </c>
      <c r="W103" s="35">
        <f t="shared" si="34"/>
        <v>75.062344139650875</v>
      </c>
      <c r="X103" s="35">
        <f t="shared" si="35"/>
        <v>53.186243430970606</v>
      </c>
      <c r="Y103" s="35">
        <f t="shared" si="36"/>
        <v>74.688899641443669</v>
      </c>
      <c r="Z103" s="35">
        <f t="shared" si="37"/>
        <v>77.999831351715997</v>
      </c>
      <c r="AA103" s="35">
        <f t="shared" si="38"/>
        <v>-2.9374872120651432</v>
      </c>
      <c r="AB103" s="35">
        <f t="shared" si="39"/>
        <v>-2.9374872120651361</v>
      </c>
      <c r="AC103" s="35">
        <f t="shared" si="40"/>
        <v>-2.9374872120651219</v>
      </c>
      <c r="AF103">
        <v>2.17</v>
      </c>
      <c r="AG103">
        <v>1.75</v>
      </c>
      <c r="AJ103" t="s">
        <v>449</v>
      </c>
    </row>
    <row r="104" spans="1:36" ht="15" x14ac:dyDescent="0.25">
      <c r="A104">
        <v>2.0099999999999998</v>
      </c>
      <c r="B104">
        <v>3.54</v>
      </c>
      <c r="C104">
        <v>4.01</v>
      </c>
      <c r="D104" s="20">
        <f t="shared" si="28"/>
        <v>2.9374872120651263E-2</v>
      </c>
      <c r="E104" s="17">
        <f>IF(OR($A104="",$B104="",$C104=""),"",A104*'MPTO_working_3-way'!$I103)</f>
        <v>2.0690434929625088</v>
      </c>
      <c r="F104" s="21">
        <f>IF(OR($A104="",$B104="",$C104=""),"",B104*'MPTO_working_3-way'!$I103)</f>
        <v>3.6439870473071054</v>
      </c>
      <c r="G104" s="22">
        <f>IF(OR($A104="",$B104="",$C104=""),"",C104*'MPTO_working_3-way'!$I103)</f>
        <v>4.1277932372038117</v>
      </c>
      <c r="H104" s="17">
        <f>IF(OR($A104="",$B104="",$C104=""),"",'MPTO_working_3-way'!E103)</f>
        <v>2.050353341020398</v>
      </c>
      <c r="I104" s="21">
        <f>IF(OR($A104="",$B104="",$C104=""),"",'MPTO_working_3-way'!F103)</f>
        <v>3.6671106702491985</v>
      </c>
      <c r="J104" s="22">
        <f>IF(OR($A104="",$B104="",$C104=""),"",'MPTO_working_3-way'!G103)</f>
        <v>4.1738851477570718</v>
      </c>
      <c r="K104" s="17">
        <f>IF(OR($A104="",$B104="",$C104=""),"",'OddsRatio_working_3-way'!H103)</f>
        <v>2.0577760907829017</v>
      </c>
      <c r="L104" s="21">
        <f>IF(OR($A104="",$B104="",$C104=""),"",'OddsRatio_working_3-way'!I103)</f>
        <v>3.6601497728599712</v>
      </c>
      <c r="M104" s="22">
        <f>IF(OR($A104="",$B104="",$C104=""),"",'OddsRatio_working_3-way'!J103)</f>
        <v>4.1523822111450839</v>
      </c>
      <c r="N104" s="23">
        <f t="shared" si="29"/>
        <v>48.331511802498397</v>
      </c>
      <c r="O104" s="24">
        <f t="shared" si="30"/>
        <v>27.442468565825358</v>
      </c>
      <c r="P104" s="24">
        <f t="shared" si="31"/>
        <v>24.226019631676248</v>
      </c>
      <c r="Q104" t="s">
        <v>272</v>
      </c>
      <c r="R104" t="s">
        <v>271</v>
      </c>
      <c r="S104" t="s">
        <v>489</v>
      </c>
      <c r="T104" s="35">
        <v>100</v>
      </c>
      <c r="U104" s="35">
        <f t="shared" si="32"/>
        <v>69.78851963746223</v>
      </c>
      <c r="V104" s="35">
        <f t="shared" si="33"/>
        <v>69.512195121951223</v>
      </c>
      <c r="W104" s="35">
        <f t="shared" si="34"/>
        <v>57.983193277310924</v>
      </c>
      <c r="X104" s="35">
        <f t="shared" si="35"/>
        <v>72.50461160073786</v>
      </c>
      <c r="Y104" s="35">
        <f t="shared" si="36"/>
        <v>72.228287085226839</v>
      </c>
      <c r="Z104" s="35">
        <f t="shared" si="37"/>
        <v>60.699285240586541</v>
      </c>
      <c r="AA104" s="35">
        <f t="shared" si="38"/>
        <v>-2.7160919632756304</v>
      </c>
      <c r="AB104" s="35">
        <f t="shared" si="39"/>
        <v>-2.7160919632756162</v>
      </c>
      <c r="AC104" s="35">
        <f t="shared" si="40"/>
        <v>-2.7160919632756162</v>
      </c>
      <c r="AF104">
        <v>2.08</v>
      </c>
      <c r="AG104">
        <v>1.83</v>
      </c>
      <c r="AJ104" t="s">
        <v>449</v>
      </c>
    </row>
    <row r="105" spans="1:36" ht="15" x14ac:dyDescent="0.25">
      <c r="A105">
        <v>3.31</v>
      </c>
      <c r="B105">
        <v>3.28</v>
      </c>
      <c r="C105">
        <v>2.38</v>
      </c>
      <c r="D105" s="20">
        <f t="shared" si="28"/>
        <v>2.7160919632756242E-2</v>
      </c>
      <c r="E105" s="17">
        <f>IF(OR($A105="",$B105="",$C105=""),"",A105*'MPTO_working_3-way'!$I104)</f>
        <v>3.3999026439844231</v>
      </c>
      <c r="F105" s="21">
        <f>IF(OR($A105="",$B105="",$C105=""),"",B105*'MPTO_working_3-way'!$I104)</f>
        <v>3.3690878163954401</v>
      </c>
      <c r="G105" s="22">
        <f>IF(OR($A105="",$B105="",$C105=""),"",C105*'MPTO_working_3-way'!$I104)</f>
        <v>2.4446429887259598</v>
      </c>
      <c r="H105" s="17">
        <f>IF(OR($A105="",$B105="",$C105=""),"",'MPTO_working_3-way'!E104)</f>
        <v>3.4122569746587019</v>
      </c>
      <c r="I105" s="21">
        <f>IF(OR($A105="",$B105="",$C105=""),"",'MPTO_working_3-way'!F104)</f>
        <v>3.3803836664750242</v>
      </c>
      <c r="J105" s="22">
        <f>IF(OR($A105="",$B105="",$C105=""),"",'MPTO_working_3-way'!G104)</f>
        <v>2.4324128113128589</v>
      </c>
      <c r="K105" s="17">
        <f>IF(OR($A105="",$B105="",$C105=""),"",'OddsRatio_working_3-way'!H104)</f>
        <v>3.4067280942063665</v>
      </c>
      <c r="L105" s="21">
        <f>IF(OR($A105="",$B105="",$C105=""),"",'OddsRatio_working_3-way'!I104)</f>
        <v>3.3754718851906995</v>
      </c>
      <c r="M105" s="22">
        <f>IF(OR($A105="",$B105="",$C105=""),"",'OddsRatio_working_3-way'!J104)</f>
        <v>2.4377856147206867</v>
      </c>
      <c r="N105" s="23">
        <f t="shared" si="29"/>
        <v>29.412606910063676</v>
      </c>
      <c r="O105" s="24">
        <f t="shared" si="30"/>
        <v>29.681624656192305</v>
      </c>
      <c r="P105" s="24">
        <f t="shared" si="31"/>
        <v>40.905768433744015</v>
      </c>
      <c r="Q105" t="s">
        <v>275</v>
      </c>
      <c r="R105" t="s">
        <v>269</v>
      </c>
      <c r="S105" t="s">
        <v>489</v>
      </c>
      <c r="T105" s="35">
        <v>100</v>
      </c>
      <c r="U105" s="35">
        <f t="shared" si="32"/>
        <v>60.9375</v>
      </c>
      <c r="V105" s="35">
        <f t="shared" si="33"/>
        <v>67.741935483870961</v>
      </c>
      <c r="W105" s="35">
        <f t="shared" si="34"/>
        <v>68.55345911949685</v>
      </c>
      <c r="X105" s="35">
        <f t="shared" si="35"/>
        <v>63.704605396632175</v>
      </c>
      <c r="Y105" s="35">
        <f t="shared" si="36"/>
        <v>70.509040880503136</v>
      </c>
      <c r="Z105" s="35">
        <f t="shared" si="37"/>
        <v>71.320564516129025</v>
      </c>
      <c r="AA105" s="35">
        <f t="shared" si="38"/>
        <v>-2.767105396632175</v>
      </c>
      <c r="AB105" s="35">
        <f t="shared" si="39"/>
        <v>-2.767105396632175</v>
      </c>
      <c r="AC105" s="35">
        <f t="shared" si="40"/>
        <v>-2.767105396632175</v>
      </c>
      <c r="AF105">
        <v>2.0299999999999998</v>
      </c>
      <c r="AG105">
        <v>1.87</v>
      </c>
      <c r="AJ105" t="s">
        <v>449</v>
      </c>
    </row>
    <row r="106" spans="1:36" ht="15" x14ac:dyDescent="0.25">
      <c r="A106">
        <v>2.56</v>
      </c>
      <c r="B106">
        <v>3.1</v>
      </c>
      <c r="C106">
        <v>3.18</v>
      </c>
      <c r="D106" s="20">
        <f t="shared" si="28"/>
        <v>2.7671053966321635E-2</v>
      </c>
      <c r="E106" s="17">
        <f>IF(OR($A106="",$B106="",$C106=""),"",A106*'MPTO_working_3-way'!$I105)</f>
        <v>2.6308378981537834</v>
      </c>
      <c r="F106" s="21">
        <f>IF(OR($A106="",$B106="",$C106=""),"",B106*'MPTO_working_3-way'!$I105)</f>
        <v>3.185780267295597</v>
      </c>
      <c r="G106" s="22">
        <f>IF(OR($A106="",$B106="",$C106=""),"",C106*'MPTO_working_3-way'!$I105)</f>
        <v>3.2679939516129028</v>
      </c>
      <c r="H106" s="17">
        <f>IF(OR($A106="",$B106="",$C106=""),"",'MPTO_working_3-way'!E105)</f>
        <v>2.6219102026341887</v>
      </c>
      <c r="I106" s="21">
        <f>IF(OR($A106="",$B106="",$C106=""),"",'MPTO_working_3-way'!F105)</f>
        <v>3.1912487228166486</v>
      </c>
      <c r="J106" s="22">
        <f>IF(OR($A106="",$B106="",$C106=""),"",'MPTO_working_3-way'!G105)</f>
        <v>3.2760920964721274</v>
      </c>
      <c r="K106" s="17">
        <f>IF(OR($A106="",$B106="",$C106=""),"",'OddsRatio_working_3-way'!H105)</f>
        <v>2.6260055955387771</v>
      </c>
      <c r="L106" s="21">
        <f>IF(OR($A106="",$B106="",$C106=""),"",'OddsRatio_working_3-way'!I105)</f>
        <v>3.1888536863021995</v>
      </c>
      <c r="M106" s="22">
        <f>IF(OR($A106="",$B106="",$C106=""),"",'OddsRatio_working_3-way'!J105)</f>
        <v>3.2722385886375216</v>
      </c>
      <c r="N106" s="23">
        <f t="shared" si="29"/>
        <v>38.010703764825642</v>
      </c>
      <c r="O106" s="24">
        <f t="shared" si="30"/>
        <v>31.389484399339889</v>
      </c>
      <c r="P106" s="24">
        <f t="shared" si="31"/>
        <v>30.59981183583448</v>
      </c>
      <c r="Q106" t="s">
        <v>278</v>
      </c>
      <c r="R106" t="s">
        <v>381</v>
      </c>
      <c r="S106" t="s">
        <v>489</v>
      </c>
      <c r="T106" s="35">
        <v>100</v>
      </c>
      <c r="U106" s="35">
        <f t="shared" si="32"/>
        <v>53.051643192488264</v>
      </c>
      <c r="V106" s="35">
        <f t="shared" si="33"/>
        <v>71.014492753623188</v>
      </c>
      <c r="W106" s="35">
        <f t="shared" si="34"/>
        <v>73.118279569892465</v>
      </c>
      <c r="X106" s="35">
        <f t="shared" si="35"/>
        <v>55.867227676484333</v>
      </c>
      <c r="Y106" s="35">
        <f t="shared" si="36"/>
        <v>73.830077237619264</v>
      </c>
      <c r="Z106" s="35">
        <f t="shared" si="37"/>
        <v>75.933864053888556</v>
      </c>
      <c r="AA106" s="35">
        <f t="shared" si="38"/>
        <v>-2.8155844839960693</v>
      </c>
      <c r="AB106" s="35">
        <f t="shared" si="39"/>
        <v>-2.8155844839960764</v>
      </c>
      <c r="AC106" s="35">
        <f t="shared" si="40"/>
        <v>-2.8155844839960906</v>
      </c>
      <c r="AF106">
        <v>2.37</v>
      </c>
      <c r="AG106">
        <v>1.64</v>
      </c>
      <c r="AJ106" t="s">
        <v>449</v>
      </c>
    </row>
    <row r="107" spans="1:36" ht="15" x14ac:dyDescent="0.25">
      <c r="A107">
        <v>2.13</v>
      </c>
      <c r="B107">
        <v>3.45</v>
      </c>
      <c r="C107">
        <v>3.72</v>
      </c>
      <c r="D107" s="20">
        <f t="shared" si="28"/>
        <v>2.8155844839960809E-2</v>
      </c>
      <c r="E107" s="17">
        <f>IF(OR($A107="",$B107="",$C107=""),"",A107*'MPTO_working_3-way'!$I106)</f>
        <v>2.1899719495091166</v>
      </c>
      <c r="F107" s="21">
        <f>IF(OR($A107="",$B107="",$C107=""),"",B107*'MPTO_working_3-way'!$I106)</f>
        <v>3.547137664697865</v>
      </c>
      <c r="G107" s="22">
        <f>IF(OR($A107="",$B107="",$C107=""),"",C107*'MPTO_working_3-way'!$I106)</f>
        <v>3.8247397428046543</v>
      </c>
      <c r="H107" s="17">
        <f>IF(OR($A107="",$B107="",$C107=""),"",'MPTO_working_3-way'!E106)</f>
        <v>2.1734486509178339</v>
      </c>
      <c r="I107" s="21">
        <f>IF(OR($A107="",$B107="",$C107=""),"",'MPTO_working_3-way'!F106)</f>
        <v>3.5654463782633199</v>
      </c>
      <c r="J107" s="22">
        <f>IF(OR($A107="",$B107="",$C107=""),"",'MPTO_working_3-way'!G106)</f>
        <v>3.8545757578321309</v>
      </c>
      <c r="K107" s="17">
        <f>IF(OR($A107="",$B107="",$C107=""),"",'OddsRatio_working_3-way'!H106)</f>
        <v>2.1802439126543938</v>
      </c>
      <c r="L107" s="21">
        <f>IF(OR($A107="",$B107="",$C107=""),"",'OddsRatio_working_3-way'!I106)</f>
        <v>3.5589359168170476</v>
      </c>
      <c r="M107" s="22">
        <f>IF(OR($A107="",$B107="",$C107=""),"",'OddsRatio_working_3-way'!J106)</f>
        <v>3.8409410994866811</v>
      </c>
      <c r="N107" s="23">
        <f t="shared" si="29"/>
        <v>45.662685324538089</v>
      </c>
      <c r="O107" s="24">
        <f t="shared" si="30"/>
        <v>28.191744852540907</v>
      </c>
      <c r="P107" s="24">
        <f t="shared" si="31"/>
        <v>26.145569822921001</v>
      </c>
      <c r="Q107" t="s">
        <v>194</v>
      </c>
      <c r="R107" t="s">
        <v>283</v>
      </c>
      <c r="S107" t="s">
        <v>489</v>
      </c>
      <c r="T107" s="35">
        <v>100</v>
      </c>
      <c r="U107" s="35">
        <f t="shared" si="32"/>
        <v>48.717948717948723</v>
      </c>
      <c r="V107" s="35">
        <f t="shared" si="33"/>
        <v>71.181556195965413</v>
      </c>
      <c r="W107" s="35">
        <f t="shared" si="34"/>
        <v>77.168949771689498</v>
      </c>
      <c r="X107" s="35">
        <f t="shared" si="35"/>
        <v>51.649494032345089</v>
      </c>
      <c r="Y107" s="35">
        <f t="shared" si="36"/>
        <v>74.113101510361787</v>
      </c>
      <c r="Z107" s="35">
        <f t="shared" si="37"/>
        <v>80.100495086085871</v>
      </c>
      <c r="AA107" s="35">
        <f t="shared" si="38"/>
        <v>-2.9315453143963666</v>
      </c>
      <c r="AB107" s="35">
        <f t="shared" si="39"/>
        <v>-2.9315453143963737</v>
      </c>
      <c r="AC107" s="35">
        <f t="shared" si="40"/>
        <v>-2.9315453143963737</v>
      </c>
      <c r="AF107">
        <v>2.02</v>
      </c>
      <c r="AG107">
        <v>1.88</v>
      </c>
      <c r="AJ107" t="s">
        <v>441</v>
      </c>
    </row>
    <row r="108" spans="1:36" s="35" customFormat="1" ht="15" x14ac:dyDescent="0.25">
      <c r="A108">
        <v>1.95</v>
      </c>
      <c r="B108">
        <v>3.47</v>
      </c>
      <c r="C108">
        <v>4.38</v>
      </c>
      <c r="D108" s="20">
        <f t="shared" si="28"/>
        <v>2.9315453143963888E-2</v>
      </c>
      <c r="E108" s="17">
        <f>IF(OR($A108="",$B108="",$C108=""),"",A108*'MPTO_working_3-way'!$I107)</f>
        <v>2.0071651336307297</v>
      </c>
      <c r="F108" s="21">
        <f>IF(OR($A108="",$B108="",$C108=""),"",B108*'MPTO_working_3-way'!$I107)</f>
        <v>3.5717246224095547</v>
      </c>
      <c r="G108" s="22">
        <f>IF(OR($A108="",$B108="",$C108=""),"",C108*'MPTO_working_3-way'!$I107)</f>
        <v>4.5084016847705621</v>
      </c>
      <c r="H108" s="17">
        <f>IF(OR($A108="",$B108="",$C108=""),"",'MPTO_working_3-way'!E107)</f>
        <v>1.9878791252794457</v>
      </c>
      <c r="I108" s="21">
        <f>IF(OR($A108="",$B108="",$C108=""),"",'MPTO_working_3-way'!F107)</f>
        <v>3.5917912012400341</v>
      </c>
      <c r="J108" s="22">
        <f>IF(OR($A108="",$B108="",$C108=""),"",'MPTO_working_3-way'!G107)</f>
        <v>4.5758489027913107</v>
      </c>
      <c r="K108" s="17">
        <f>IF(OR($A108="",$B108="",$C108=""),"",'OddsRatio_working_3-way'!H107)</f>
        <v>1.9954743839804723</v>
      </c>
      <c r="L108" s="21">
        <f>IF(OR($A108="",$B108="",$C108=""),"",'OddsRatio_working_3-way'!I107)</f>
        <v>3.5882333983492285</v>
      </c>
      <c r="M108" s="22">
        <f>IF(OR($A108="",$B108="",$C108=""),"",'OddsRatio_working_3-way'!J107)</f>
        <v>4.5417930714252597</v>
      </c>
      <c r="N108" s="23">
        <f t="shared" si="29"/>
        <v>49.821511107614533</v>
      </c>
      <c r="O108" s="24">
        <f t="shared" si="30"/>
        <v>27.997679152694044</v>
      </c>
      <c r="P108" s="24">
        <f t="shared" si="31"/>
        <v>22.180809739691398</v>
      </c>
      <c r="Q108" t="s">
        <v>284</v>
      </c>
      <c r="R108" t="s">
        <v>384</v>
      </c>
      <c r="S108" t="s">
        <v>489</v>
      </c>
      <c r="T108" s="35">
        <v>100</v>
      </c>
      <c r="U108" s="35">
        <f t="shared" si="32"/>
        <v>52.153110047846894</v>
      </c>
      <c r="V108" s="35">
        <f t="shared" si="33"/>
        <v>71.428571428571431</v>
      </c>
      <c r="W108" s="35">
        <f t="shared" si="34"/>
        <v>73.544973544973558</v>
      </c>
      <c r="X108" s="35">
        <f t="shared" si="35"/>
        <v>55.026455026455025</v>
      </c>
      <c r="Y108" s="35">
        <f t="shared" si="36"/>
        <v>74.301916407179576</v>
      </c>
      <c r="Z108" s="35">
        <f t="shared" si="37"/>
        <v>76.418318523581689</v>
      </c>
      <c r="AA108" s="35">
        <f t="shared" si="38"/>
        <v>-2.8733449786081309</v>
      </c>
      <c r="AB108" s="35">
        <f t="shared" si="39"/>
        <v>-2.8733449786081451</v>
      </c>
      <c r="AC108" s="35">
        <f t="shared" si="40"/>
        <v>-2.8733449786081309</v>
      </c>
      <c r="AD108" s="36"/>
      <c r="AE108" s="36"/>
      <c r="AF108">
        <v>2.15</v>
      </c>
      <c r="AG108">
        <v>1.76</v>
      </c>
      <c r="AH108" s="36"/>
      <c r="AI108" s="36"/>
      <c r="AJ108" t="s">
        <v>441</v>
      </c>
    </row>
    <row r="109" spans="1:36" ht="15" x14ac:dyDescent="0.25">
      <c r="A109">
        <v>2.09</v>
      </c>
      <c r="B109">
        <v>3.5</v>
      </c>
      <c r="C109">
        <v>3.78</v>
      </c>
      <c r="D109" s="20">
        <f t="shared" si="28"/>
        <v>2.8733449786081389E-2</v>
      </c>
      <c r="E109" s="17">
        <f>IF(OR($A109="",$B109="",$C109=""),"",A109*'MPTO_working_3-way'!$I108)</f>
        <v>2.15005291005291</v>
      </c>
      <c r="F109" s="21">
        <f>IF(OR($A109="",$B109="",$C109=""),"",B109*'MPTO_working_3-way'!$I108)</f>
        <v>3.600567074251285</v>
      </c>
      <c r="G109" s="22">
        <f>IF(OR($A109="",$B109="",$C109=""),"",C109*'MPTO_working_3-way'!$I108)</f>
        <v>3.8886124401913875</v>
      </c>
      <c r="H109" s="17">
        <f>IF(OR($A109="",$B109="",$C109=""),"",'MPTO_working_3-way'!E108)</f>
        <v>2.1326914424547825</v>
      </c>
      <c r="I109" s="21">
        <f>IF(OR($A109="",$B109="",$C109=""),"",'MPTO_working_3-way'!F108)</f>
        <v>3.6213977936008312</v>
      </c>
      <c r="J109" s="22">
        <f>IF(OR($A109="",$B109="",$C109=""),"",'MPTO_working_3-way'!G108)</f>
        <v>3.9219923878868115</v>
      </c>
      <c r="K109" s="17">
        <f>IF(OR($A109="",$B109="",$C109=""),"",'OddsRatio_working_3-way'!H108)</f>
        <v>2.1397434490169198</v>
      </c>
      <c r="L109" s="21">
        <f>IF(OR($A109="",$B109="",$C109=""),"",'OddsRatio_working_3-way'!I108)</f>
        <v>3.6140904793966069</v>
      </c>
      <c r="M109" s="22">
        <f>IF(OR($A109="",$B109="",$C109=""),"",'OddsRatio_working_3-way'!J108)</f>
        <v>3.9068686130890256</v>
      </c>
      <c r="N109" s="23">
        <f t="shared" si="29"/>
        <v>46.51048331528694</v>
      </c>
      <c r="O109" s="24">
        <f t="shared" si="30"/>
        <v>27.773402893985626</v>
      </c>
      <c r="P109" s="24">
        <f t="shared" si="31"/>
        <v>25.716113790727434</v>
      </c>
      <c r="Q109" t="s">
        <v>282</v>
      </c>
      <c r="R109" t="s">
        <v>485</v>
      </c>
      <c r="S109" t="s">
        <v>489</v>
      </c>
      <c r="T109" s="35">
        <v>100</v>
      </c>
      <c r="U109" s="35">
        <f t="shared" si="32"/>
        <v>40.828402366863905</v>
      </c>
      <c r="V109" s="35">
        <f t="shared" si="33"/>
        <v>74.489795918367349</v>
      </c>
      <c r="W109" s="35">
        <f t="shared" si="34"/>
        <v>81.515711645101661</v>
      </c>
      <c r="X109" s="35">
        <f t="shared" si="35"/>
        <v>43.99449243653099</v>
      </c>
      <c r="Y109" s="35">
        <f t="shared" si="36"/>
        <v>77.655885988034441</v>
      </c>
      <c r="Z109" s="35">
        <f t="shared" si="37"/>
        <v>84.681801714768753</v>
      </c>
      <c r="AA109" s="35">
        <f t="shared" si="38"/>
        <v>-3.1660900696670851</v>
      </c>
      <c r="AB109" s="35">
        <f t="shared" si="39"/>
        <v>-3.1660900696670922</v>
      </c>
      <c r="AC109" s="35">
        <f t="shared" si="40"/>
        <v>-3.1660900696670922</v>
      </c>
      <c r="AF109">
        <v>1.76</v>
      </c>
      <c r="AG109">
        <v>2.15</v>
      </c>
      <c r="AJ109" t="s">
        <v>441</v>
      </c>
    </row>
    <row r="110" spans="1:36" ht="15" x14ac:dyDescent="0.25">
      <c r="A110">
        <v>1.69</v>
      </c>
      <c r="B110">
        <v>3.92</v>
      </c>
      <c r="C110">
        <v>5.41</v>
      </c>
      <c r="D110" s="20">
        <f t="shared" si="28"/>
        <v>3.1660900696671046E-2</v>
      </c>
      <c r="E110" s="17">
        <f>IF(OR($A110="",$B110="",$C110=""),"",A110*'MPTO_working_3-way'!$I109)</f>
        <v>1.743506922177374</v>
      </c>
      <c r="F110" s="21">
        <f>IF(OR($A110="",$B110="",$C110=""),"",B110*'MPTO_working_3-way'!$I109)</f>
        <v>4.0441107307309503</v>
      </c>
      <c r="G110" s="22">
        <f>IF(OR($A110="",$B110="",$C110=""),"",C110*'MPTO_working_3-way'!$I109)</f>
        <v>5.5812854727689905</v>
      </c>
      <c r="H110" s="17">
        <f>IF(OR($A110="",$B110="",$C110=""),"",'MPTO_working_3-way'!E109)</f>
        <v>1.7206896015335578</v>
      </c>
      <c r="I110" s="21">
        <f>IF(OR($A110="",$B110="",$C110=""),"",'MPTO_working_3-way'!F109)</f>
        <v>4.0891699571551934</v>
      </c>
      <c r="J110" s="22">
        <f>IF(OR($A110="",$B110="",$C110=""),"",'MPTO_working_3-way'!G109)</f>
        <v>5.737588520778492</v>
      </c>
      <c r="K110" s="17">
        <f>IF(OR($A110="",$B110="",$C110=""),"",'OddsRatio_working_3-way'!H109)</f>
        <v>1.7288298458642102</v>
      </c>
      <c r="L110" s="21">
        <f>IF(OR($A110="",$B110="",$C110=""),"",'OddsRatio_working_3-way'!I109)</f>
        <v>4.0843234056862219</v>
      </c>
      <c r="M110" s="22">
        <f>IF(OR($A110="",$B110="",$C110=""),"",'OddsRatio_working_3-way'!J109)</f>
        <v>5.6581733626973438</v>
      </c>
      <c r="N110" s="23">
        <f t="shared" si="29"/>
        <v>57.35566560017741</v>
      </c>
      <c r="O110" s="24">
        <f t="shared" si="30"/>
        <v>24.727315016403015</v>
      </c>
      <c r="P110" s="24">
        <f t="shared" si="31"/>
        <v>17.917019383419557</v>
      </c>
      <c r="Q110" t="s">
        <v>391</v>
      </c>
      <c r="R110" t="s">
        <v>294</v>
      </c>
      <c r="S110" t="s">
        <v>489</v>
      </c>
      <c r="T110" s="35">
        <v>100</v>
      </c>
      <c r="U110" s="35">
        <f t="shared" si="32"/>
        <v>89.106753812636171</v>
      </c>
      <c r="V110" s="35">
        <f t="shared" si="33"/>
        <v>78.354978354978357</v>
      </c>
      <c r="W110" s="35">
        <f t="shared" si="34"/>
        <v>29.078014184397166</v>
      </c>
      <c r="X110" s="35">
        <f t="shared" si="35"/>
        <v>92.567007460624481</v>
      </c>
      <c r="Y110" s="35">
        <f t="shared" si="36"/>
        <v>81.815232002966681</v>
      </c>
      <c r="Z110" s="35">
        <f t="shared" si="37"/>
        <v>32.538267832385479</v>
      </c>
      <c r="AA110" s="35">
        <f t="shared" si="38"/>
        <v>-3.4602536479883099</v>
      </c>
      <c r="AB110" s="35">
        <f t="shared" si="39"/>
        <v>-3.4602536479883241</v>
      </c>
      <c r="AC110" s="35">
        <f t="shared" si="40"/>
        <v>-3.4602536479883135</v>
      </c>
      <c r="AF110">
        <v>2.0099999999999998</v>
      </c>
      <c r="AG110">
        <v>1.88</v>
      </c>
      <c r="AJ110" t="s">
        <v>442</v>
      </c>
    </row>
    <row r="111" spans="1:36" ht="15" x14ac:dyDescent="0.25">
      <c r="A111">
        <v>9.18</v>
      </c>
      <c r="B111">
        <v>4.62</v>
      </c>
      <c r="C111">
        <v>1.41</v>
      </c>
      <c r="D111" s="20">
        <f t="shared" si="28"/>
        <v>3.4602536479883206E-2</v>
      </c>
      <c r="E111" s="17">
        <f>IF(OR($A111="",$B111="",$C111=""),"",A111*'MPTO_working_3-way'!$I110)</f>
        <v>9.4976512848853272</v>
      </c>
      <c r="F111" s="21">
        <f>IF(OR($A111="",$B111="",$C111=""),"",B111*'MPTO_working_3-way'!$I110)</f>
        <v>4.7798637185370607</v>
      </c>
      <c r="G111" s="22">
        <f>IF(OR($A111="",$B111="",$C111=""),"",C111*'MPTO_working_3-way'!$I110)</f>
        <v>1.4587895764366352</v>
      </c>
      <c r="H111" s="17">
        <f>IF(OR($A111="",$B111="",$C111=""),"",'MPTO_working_3-way'!E110)</f>
        <v>10.267121439064139</v>
      </c>
      <c r="I111" s="21">
        <f>IF(OR($A111="",$B111="",$C111=""),"",'MPTO_working_3-way'!F110)</f>
        <v>4.8800475140794246</v>
      </c>
      <c r="J111" s="22">
        <f>IF(OR($A111="",$B111="",$C111=""),"",'MPTO_working_3-way'!G110)</f>
        <v>1.4333101991733253</v>
      </c>
      <c r="K111" s="17">
        <f>IF(OR($A111="",$B111="",$C111=""),"",'OddsRatio_working_3-way'!H110)</f>
        <v>9.8053385555566699</v>
      </c>
      <c r="L111" s="21">
        <f>IF(OR($A111="",$B111="",$C111=""),"",'OddsRatio_working_3-way'!I110)</f>
        <v>4.8967390673734892</v>
      </c>
      <c r="M111" s="22">
        <f>IF(OR($A111="",$B111="",$C111=""),"",'OddsRatio_working_3-way'!J110)</f>
        <v>1.4413433750340141</v>
      </c>
      <c r="N111" s="23">
        <f t="shared" si="29"/>
        <v>10.528918887466542</v>
      </c>
      <c r="O111" s="24">
        <f t="shared" si="30"/>
        <v>20.921098568602346</v>
      </c>
      <c r="P111" s="24">
        <f t="shared" si="31"/>
        <v>68.549982543931108</v>
      </c>
      <c r="Q111" t="s">
        <v>430</v>
      </c>
      <c r="R111" t="s">
        <v>197</v>
      </c>
      <c r="S111" t="s">
        <v>489</v>
      </c>
      <c r="T111" s="35">
        <v>100</v>
      </c>
      <c r="U111" s="35">
        <f t="shared" si="32"/>
        <v>57.264957264957268</v>
      </c>
      <c r="V111" s="35">
        <f t="shared" si="33"/>
        <v>67.426710097719877</v>
      </c>
      <c r="W111" s="35">
        <f t="shared" si="34"/>
        <v>72.602739726027394</v>
      </c>
      <c r="X111" s="35">
        <f t="shared" si="35"/>
        <v>59.970550176252736</v>
      </c>
      <c r="Y111" s="35">
        <f t="shared" si="36"/>
        <v>70.132303009015345</v>
      </c>
      <c r="Z111" s="35">
        <f t="shared" si="37"/>
        <v>75.308332637322877</v>
      </c>
      <c r="AA111" s="35">
        <f t="shared" si="38"/>
        <v>-2.7055929112954686</v>
      </c>
      <c r="AB111" s="35">
        <f t="shared" si="39"/>
        <v>-2.7055929112954686</v>
      </c>
      <c r="AC111" s="35">
        <f t="shared" si="40"/>
        <v>-2.7055929112954828</v>
      </c>
      <c r="AF111">
        <v>1.88</v>
      </c>
      <c r="AG111">
        <v>2.0099999999999998</v>
      </c>
      <c r="AJ111" t="s">
        <v>442</v>
      </c>
    </row>
    <row r="112" spans="1:36" ht="15" x14ac:dyDescent="0.25">
      <c r="A112">
        <v>2.34</v>
      </c>
      <c r="B112">
        <v>3.07</v>
      </c>
      <c r="C112">
        <v>3.65</v>
      </c>
      <c r="D112" s="20">
        <f t="shared" si="28"/>
        <v>2.7055929112954846E-2</v>
      </c>
      <c r="E112" s="17">
        <f>IF(OR($A112="",$B112="",$C112=""),"",A112*'MPTO_working_3-way'!$I111)</f>
        <v>2.4033108741243141</v>
      </c>
      <c r="F112" s="21">
        <f>IF(OR($A112="",$B112="",$C112=""),"",B112*'MPTO_working_3-way'!$I111)</f>
        <v>3.1530617023767711</v>
      </c>
      <c r="G112" s="22">
        <f>IF(OR($A112="",$B112="",$C112=""),"",C112*'MPTO_working_3-way'!$I111)</f>
        <v>3.7487541412622849</v>
      </c>
      <c r="H112" s="17">
        <f>IF(OR($A112="",$B112="",$C112=""),"",'MPTO_working_3-way'!E111)</f>
        <v>2.3904470984502724</v>
      </c>
      <c r="I112" s="21">
        <f>IF(OR($A112="",$B112="",$C112=""),"",'MPTO_working_3-way'!F111)</f>
        <v>3.1574202332303241</v>
      </c>
      <c r="J112" s="22">
        <f>IF(OR($A112="",$B112="",$C112=""),"",'MPTO_working_3-way'!G111)</f>
        <v>3.7742406308040941</v>
      </c>
      <c r="K112" s="17">
        <f>IF(OR($A112="",$B112="",$C112=""),"",'OddsRatio_working_3-way'!H111)</f>
        <v>2.396155176917679</v>
      </c>
      <c r="L112" s="21">
        <f>IF(OR($A112="",$B112="",$C112=""),"",'OddsRatio_working_3-way'!I111)</f>
        <v>3.1567471762832797</v>
      </c>
      <c r="M112" s="22">
        <f>IF(OR($A112="",$B112="",$C112=""),"",'OddsRatio_working_3-way'!J111)</f>
        <v>3.7610531483819765</v>
      </c>
      <c r="N112" s="23">
        <f t="shared" si="29"/>
        <v>41.609265399939844</v>
      </c>
      <c r="O112" s="24">
        <f t="shared" si="30"/>
        <v>31.715205549139814</v>
      </c>
      <c r="P112" s="24">
        <f t="shared" si="31"/>
        <v>26.675529050920339</v>
      </c>
      <c r="Q112" t="s">
        <v>429</v>
      </c>
      <c r="R112" t="s">
        <v>392</v>
      </c>
      <c r="S112" t="s">
        <v>489</v>
      </c>
      <c r="T112" s="35">
        <v>100</v>
      </c>
      <c r="U112" s="35">
        <f t="shared" si="32"/>
        <v>41.860465116279073</v>
      </c>
      <c r="V112" s="35">
        <f t="shared" si="33"/>
        <v>72.899728997289984</v>
      </c>
      <c r="W112" s="35">
        <f t="shared" si="34"/>
        <v>82.078853046594986</v>
      </c>
      <c r="X112" s="35">
        <f t="shared" si="35"/>
        <v>45.021417956115052</v>
      </c>
      <c r="Y112" s="35">
        <f t="shared" si="36"/>
        <v>76.060681837125955</v>
      </c>
      <c r="Z112" s="35">
        <f t="shared" si="37"/>
        <v>85.239805886430958</v>
      </c>
      <c r="AA112" s="35">
        <f t="shared" si="38"/>
        <v>-3.1609528398359785</v>
      </c>
      <c r="AB112" s="35">
        <f t="shared" si="39"/>
        <v>-3.1609528398359714</v>
      </c>
      <c r="AC112" s="35">
        <f t="shared" si="40"/>
        <v>-3.1609528398359714</v>
      </c>
      <c r="AF112">
        <v>2.2799999999999998</v>
      </c>
      <c r="AG112">
        <v>1.68</v>
      </c>
      <c r="AJ112" t="s">
        <v>442</v>
      </c>
    </row>
    <row r="113" spans="1:36" s="35" customFormat="1" ht="15" x14ac:dyDescent="0.25">
      <c r="A113">
        <v>1.72</v>
      </c>
      <c r="B113">
        <v>3.69</v>
      </c>
      <c r="C113">
        <v>5.58</v>
      </c>
      <c r="D113" s="20">
        <f t="shared" si="28"/>
        <v>3.1609528398359732E-2</v>
      </c>
      <c r="E113" s="17">
        <f>IF(OR($A113="",$B113="",$C113=""),"",A113*'MPTO_working_3-way'!$I112)</f>
        <v>1.7743683888451787</v>
      </c>
      <c r="F113" s="21">
        <f>IF(OR($A113="",$B113="",$C113=""),"",B113*'MPTO_working_3-way'!$I112)</f>
        <v>3.8066391597899472</v>
      </c>
      <c r="G113" s="22">
        <f>IF(OR($A113="",$B113="",$C113=""),"",C113*'MPTO_working_3-way'!$I112)</f>
        <v>5.7563811684628474</v>
      </c>
      <c r="H113" s="17">
        <f>IF(OR($A113="",$B113="",$C113=""),"",'MPTO_working_3-way'!E112)</f>
        <v>1.7517465457865067</v>
      </c>
      <c r="I113" s="21">
        <f>IF(OR($A113="",$B113="",$C113=""),"",'MPTO_working_3-way'!F112)</f>
        <v>3.8392697319124132</v>
      </c>
      <c r="J113" s="22">
        <f>IF(OR($A113="",$B113="",$C113=""),"",'MPTO_working_3-way'!G112)</f>
        <v>5.9285622453817171</v>
      </c>
      <c r="K113" s="17">
        <f>IF(OR($A113="",$B113="",$C113=""),"",'OddsRatio_working_3-way'!H112)</f>
        <v>1.760042052459323</v>
      </c>
      <c r="L113" s="21">
        <f>IF(OR($A113="",$B113="",$C113=""),"",'OddsRatio_working_3-way'!I112)</f>
        <v>3.8396015571049698</v>
      </c>
      <c r="M113" s="22">
        <f>IF(OR($A113="",$B113="",$C113=""),"",'OddsRatio_working_3-way'!J112)</f>
        <v>5.8347119448106923</v>
      </c>
      <c r="N113" s="23">
        <f t="shared" si="29"/>
        <v>56.358082475242654</v>
      </c>
      <c r="O113" s="24">
        <f t="shared" si="30"/>
        <v>26.26989210228113</v>
      </c>
      <c r="P113" s="24">
        <f t="shared" si="31"/>
        <v>17.372025422476227</v>
      </c>
      <c r="Q113" t="s">
        <v>454</v>
      </c>
      <c r="R113" t="s">
        <v>477</v>
      </c>
      <c r="S113" t="s">
        <v>489</v>
      </c>
      <c r="T113" s="35">
        <v>100</v>
      </c>
      <c r="U113" s="35">
        <f t="shared" si="32"/>
        <v>67.10526315789474</v>
      </c>
      <c r="V113" s="35">
        <f t="shared" si="33"/>
        <v>68.55345911949685</v>
      </c>
      <c r="W113" s="35">
        <f t="shared" si="34"/>
        <v>61.685823754789276</v>
      </c>
      <c r="X113" s="35">
        <f t="shared" si="35"/>
        <v>69.760717125713882</v>
      </c>
      <c r="Y113" s="35">
        <f t="shared" si="36"/>
        <v>71.208913087315992</v>
      </c>
      <c r="Z113" s="35">
        <f t="shared" si="37"/>
        <v>64.341277722608396</v>
      </c>
      <c r="AA113" s="35">
        <f t="shared" si="38"/>
        <v>-2.6554539678191418</v>
      </c>
      <c r="AB113" s="35">
        <f t="shared" si="39"/>
        <v>-2.6554539678191418</v>
      </c>
      <c r="AC113" s="35">
        <f t="shared" si="40"/>
        <v>-2.6554539678191205</v>
      </c>
      <c r="AD113" s="36"/>
      <c r="AE113" s="36"/>
      <c r="AF113">
        <v>2.42</v>
      </c>
      <c r="AG113">
        <v>1.61</v>
      </c>
      <c r="AH113" s="36"/>
      <c r="AI113" s="36"/>
      <c r="AJ113" t="s">
        <v>458</v>
      </c>
    </row>
    <row r="114" spans="1:36" ht="15" x14ac:dyDescent="0.25">
      <c r="A114">
        <v>3.04</v>
      </c>
      <c r="B114">
        <v>3.18</v>
      </c>
      <c r="C114">
        <v>2.61</v>
      </c>
      <c r="D114" s="20">
        <f t="shared" si="28"/>
        <v>2.6554539678191436E-2</v>
      </c>
      <c r="E114" s="17">
        <f>IF(OR($A114="",$B114="",$C114=""),"",A114*'MPTO_working_3-way'!$I113)</f>
        <v>3.120725800621702</v>
      </c>
      <c r="F114" s="21">
        <f>IF(OR($A114="",$B114="",$C114=""),"",B114*'MPTO_working_3-way'!$I113)</f>
        <v>3.264443436176649</v>
      </c>
      <c r="G114" s="22">
        <f>IF(OR($A114="",$B114="",$C114=""),"",C114*'MPTO_working_3-way'!$I113)</f>
        <v>2.6793073485600796</v>
      </c>
      <c r="H114" s="17">
        <f>IF(OR($A114="",$B114="",$C114=""),"",'MPTO_working_3-way'!E113)</f>
        <v>3.1240641944296419</v>
      </c>
      <c r="I114" s="21">
        <f>IF(OR($A114="",$B114="",$C114=""),"",'MPTO_working_3-way'!F113)</f>
        <v>3.2721025269664477</v>
      </c>
      <c r="J114" s="22">
        <f>IF(OR($A114="",$B114="",$C114=""),"",'MPTO_working_3-way'!G113)</f>
        <v>2.6717233539153042</v>
      </c>
      <c r="K114" s="17">
        <f>IF(OR($A114="",$B114="",$C114=""),"",'OddsRatio_working_3-way'!H113)</f>
        <v>3.1226757014449085</v>
      </c>
      <c r="L114" s="21">
        <f>IF(OR($A114="",$B114="",$C114=""),"",'OddsRatio_working_3-way'!I113)</f>
        <v>3.2683495240930887</v>
      </c>
      <c r="M114" s="22">
        <f>IF(OR($A114="",$B114="",$C114=""),"",'OddsRatio_working_3-way'!J113)</f>
        <v>2.6752489604540703</v>
      </c>
      <c r="N114" s="23">
        <f t="shared" si="29"/>
        <v>32.043827746762723</v>
      </c>
      <c r="O114" s="24">
        <f t="shared" si="30"/>
        <v>30.633093191873794</v>
      </c>
      <c r="P114" s="24">
        <f t="shared" si="31"/>
        <v>37.32307906136348</v>
      </c>
      <c r="Q114" t="s">
        <v>480</v>
      </c>
      <c r="R114" t="s">
        <v>464</v>
      </c>
      <c r="S114" t="s">
        <v>489</v>
      </c>
      <c r="T114" s="35">
        <v>100</v>
      </c>
      <c r="U114" s="35">
        <f t="shared" si="32"/>
        <v>60</v>
      </c>
      <c r="V114" s="35">
        <f t="shared" si="33"/>
        <v>68.75</v>
      </c>
      <c r="W114" s="35">
        <f t="shared" si="34"/>
        <v>68.55345911949685</v>
      </c>
      <c r="X114" s="35">
        <f t="shared" si="35"/>
        <v>62.696540880503136</v>
      </c>
      <c r="Y114" s="35">
        <f t="shared" si="36"/>
        <v>71.44654088050315</v>
      </c>
      <c r="Z114" s="35">
        <f t="shared" si="37"/>
        <v>71.25</v>
      </c>
      <c r="AA114" s="35">
        <f t="shared" si="38"/>
        <v>-2.6965408805031359</v>
      </c>
      <c r="AB114" s="35">
        <f t="shared" si="39"/>
        <v>-2.6965408805031501</v>
      </c>
      <c r="AC114" s="35">
        <f t="shared" si="40"/>
        <v>-2.6965408805031501</v>
      </c>
      <c r="AF114">
        <v>2.4700000000000002</v>
      </c>
      <c r="AG114">
        <v>1.59</v>
      </c>
      <c r="AJ114" t="s">
        <v>458</v>
      </c>
    </row>
    <row r="115" spans="1:36" ht="15" x14ac:dyDescent="0.25">
      <c r="A115">
        <v>2.5</v>
      </c>
      <c r="B115">
        <v>3.2</v>
      </c>
      <c r="C115">
        <v>3.18</v>
      </c>
      <c r="D115" s="20">
        <f t="shared" si="28"/>
        <v>2.696540880503151E-2</v>
      </c>
      <c r="E115" s="17">
        <f>IF(OR($A115="",$B115="",$C115=""),"",A115*'MPTO_working_3-way'!$I114)</f>
        <v>2.5674135220125787</v>
      </c>
      <c r="F115" s="21">
        <f>IF(OR($A115="",$B115="",$C115=""),"",B115*'MPTO_working_3-way'!$I114)</f>
        <v>3.2862893081761011</v>
      </c>
      <c r="G115" s="22">
        <f>IF(OR($A115="",$B115="",$C115=""),"",C115*'MPTO_working_3-way'!$I114)</f>
        <v>3.2657500000000002</v>
      </c>
      <c r="H115" s="17">
        <f>IF(OR($A115="",$B115="",$C115=""),"",'MPTO_working_3-way'!E114)</f>
        <v>2.5574693385161851</v>
      </c>
      <c r="I115" s="21">
        <f>IF(OR($A115="",$B115="",$C115=""),"",'MPTO_working_3-way'!F114)</f>
        <v>3.2947677430495603</v>
      </c>
      <c r="J115" s="22">
        <f>IF(OR($A115="",$B115="",$C115=""),"",'MPTO_working_3-way'!G114)</f>
        <v>3.2735695290383462</v>
      </c>
      <c r="K115" s="17">
        <f>IF(OR($A115="",$B115="",$C115=""),"",'OddsRatio_working_3-way'!H114)</f>
        <v>2.5619661300119736</v>
      </c>
      <c r="L115" s="21">
        <f>IF(OR($A115="",$B115="",$C115=""),"",'OddsRatio_working_3-way'!I114)</f>
        <v>3.2908836573508955</v>
      </c>
      <c r="M115" s="22">
        <f>IF(OR($A115="",$B115="",$C115=""),"",'OddsRatio_working_3-way'!J114)</f>
        <v>3.2700574422840698</v>
      </c>
      <c r="N115" s="23">
        <f t="shared" si="29"/>
        <v>38.949705274439253</v>
      </c>
      <c r="O115" s="24">
        <f t="shared" si="30"/>
        <v>30.429457245655666</v>
      </c>
      <c r="P115" s="24">
        <f t="shared" si="31"/>
        <v>30.62083747990507</v>
      </c>
      <c r="Q115" t="s">
        <v>463</v>
      </c>
      <c r="R115" t="s">
        <v>455</v>
      </c>
      <c r="S115" t="s">
        <v>489</v>
      </c>
      <c r="T115" s="35">
        <v>100</v>
      </c>
      <c r="U115" s="35">
        <f t="shared" si="32"/>
        <v>70.059880239520965</v>
      </c>
      <c r="V115" s="35">
        <f t="shared" si="33"/>
        <v>67.845659163987136</v>
      </c>
      <c r="W115" s="35">
        <f t="shared" si="34"/>
        <v>59.349593495934961</v>
      </c>
      <c r="X115" s="35">
        <f t="shared" si="35"/>
        <v>72.804747340077896</v>
      </c>
      <c r="Y115" s="35">
        <f t="shared" si="36"/>
        <v>70.590526264544081</v>
      </c>
      <c r="Z115" s="35">
        <f t="shared" si="37"/>
        <v>62.094460596491906</v>
      </c>
      <c r="AA115" s="35">
        <f t="shared" si="38"/>
        <v>-2.744867100556931</v>
      </c>
      <c r="AB115" s="35">
        <f t="shared" si="39"/>
        <v>-2.7448671005569452</v>
      </c>
      <c r="AC115" s="35">
        <f t="shared" si="40"/>
        <v>-2.7448671005569452</v>
      </c>
      <c r="AF115">
        <v>2.48</v>
      </c>
      <c r="AG115">
        <v>1.59</v>
      </c>
      <c r="AJ115" t="s">
        <v>458</v>
      </c>
    </row>
    <row r="116" spans="1:36" ht="15" x14ac:dyDescent="0.25">
      <c r="A116">
        <v>3.34</v>
      </c>
      <c r="B116">
        <v>3.11</v>
      </c>
      <c r="C116">
        <v>2.46</v>
      </c>
      <c r="D116" s="20">
        <f t="shared" si="28"/>
        <v>2.7448671005569469E-2</v>
      </c>
      <c r="E116" s="17">
        <f>IF(OR($A116="",$B116="",$C116=""),"",A116*'MPTO_working_3-way'!$I115)</f>
        <v>3.431678561158602</v>
      </c>
      <c r="F116" s="21">
        <f>IF(OR($A116="",$B116="",$C116=""),"",B116*'MPTO_working_3-way'!$I115)</f>
        <v>3.1953653668273208</v>
      </c>
      <c r="G116" s="22">
        <f>IF(OR($A116="",$B116="",$C116=""),"",C116*'MPTO_working_3-way'!$I115)</f>
        <v>2.5275237306737011</v>
      </c>
      <c r="H116" s="17">
        <f>IF(OR($A116="",$B116="",$C116=""),"",'MPTO_working_3-way'!E115)</f>
        <v>3.4452862968240936</v>
      </c>
      <c r="I116" s="21">
        <f>IF(OR($A116="",$B116="",$C116=""),"",'MPTO_working_3-way'!F115)</f>
        <v>3.201087331431308</v>
      </c>
      <c r="J116" s="22">
        <f>IF(OR($A116="",$B116="",$C116=""),"",'MPTO_working_3-way'!G115)</f>
        <v>2.5166444063656366</v>
      </c>
      <c r="K116" s="17">
        <f>IF(OR($A116="",$B116="",$C116=""),"",'OddsRatio_working_3-way'!H115)</f>
        <v>3.4386328379824023</v>
      </c>
      <c r="L116" s="21">
        <f>IF(OR($A116="",$B116="",$C116=""),"",'OddsRatio_working_3-way'!I115)</f>
        <v>3.1989381573260132</v>
      </c>
      <c r="M116" s="22">
        <f>IF(OR($A116="",$B116="",$C116=""),"",'OddsRatio_working_3-way'!J115)</f>
        <v>2.5215401467753451</v>
      </c>
      <c r="N116" s="23">
        <f t="shared" si="29"/>
        <v>29.140258394783348</v>
      </c>
      <c r="O116" s="24">
        <f t="shared" si="30"/>
        <v>31.295325735876656</v>
      </c>
      <c r="P116" s="24">
        <f t="shared" si="31"/>
        <v>39.564415869339989</v>
      </c>
      <c r="Q116" t="s">
        <v>465</v>
      </c>
      <c r="R116" t="s">
        <v>467</v>
      </c>
      <c r="S116" t="s">
        <v>489</v>
      </c>
      <c r="T116" s="35">
        <v>100</v>
      </c>
      <c r="U116" s="35">
        <f t="shared" si="32"/>
        <v>49.748743718592962</v>
      </c>
      <c r="V116" s="35">
        <f t="shared" si="33"/>
        <v>69.78851963746223</v>
      </c>
      <c r="W116" s="35">
        <f t="shared" si="34"/>
        <v>74.874371859296474</v>
      </c>
      <c r="X116" s="35">
        <f t="shared" si="35"/>
        <v>55.337108503241275</v>
      </c>
      <c r="Y116" s="35">
        <f t="shared" si="36"/>
        <v>75.37688442211055</v>
      </c>
      <c r="Z116" s="35">
        <f t="shared" si="37"/>
        <v>80.462736643944794</v>
      </c>
      <c r="AA116" s="35">
        <f t="shared" si="38"/>
        <v>-5.5883647846483129</v>
      </c>
      <c r="AB116" s="35">
        <f t="shared" si="39"/>
        <v>-5.58836478464832</v>
      </c>
      <c r="AC116" s="35">
        <f t="shared" si="40"/>
        <v>-5.58836478464832</v>
      </c>
      <c r="AF116">
        <v>2.2000000000000002</v>
      </c>
      <c r="AG116">
        <v>1.73</v>
      </c>
      <c r="AJ116" t="s">
        <v>458</v>
      </c>
    </row>
    <row r="117" spans="1:36" ht="15" x14ac:dyDescent="0.25">
      <c r="A117">
        <v>1.99</v>
      </c>
      <c r="B117">
        <v>3.31</v>
      </c>
      <c r="C117">
        <v>3.98</v>
      </c>
      <c r="D117" s="20">
        <f t="shared" si="28"/>
        <v>5.5883647846483031E-2</v>
      </c>
      <c r="E117" s="17">
        <f>IF(OR($A117="",$B117="",$C117=""),"",A117*'MPTO_working_3-way'!$I116)</f>
        <v>2.1012084592145013</v>
      </c>
      <c r="F117" s="21">
        <f>IF(OR($A117="",$B117="",$C117=""),"",B117*'MPTO_working_3-way'!$I116)</f>
        <v>3.4949748743718589</v>
      </c>
      <c r="G117" s="22">
        <f>IF(OR($A117="",$B117="",$C117=""),"",C117*'MPTO_working_3-way'!$I116)</f>
        <v>4.2024169184290026</v>
      </c>
      <c r="H117" s="17">
        <f>IF(OR($A117="",$B117="",$C117=""),"",'MPTO_working_3-way'!E116)</f>
        <v>2.0666081009004484</v>
      </c>
      <c r="I117" s="21">
        <f>IF(OR($A117="",$B117="",$C117=""),"",'MPTO_working_3-way'!F116)</f>
        <v>3.527499598350559</v>
      </c>
      <c r="J117" s="22">
        <f>IF(OR($A117="",$B117="",$C117=""),"",'MPTO_working_3-way'!G116)</f>
        <v>4.2987012987012978</v>
      </c>
      <c r="K117" s="17">
        <f>IF(OR($A117="",$B117="",$C117=""),"",'OddsRatio_working_3-way'!H116)</f>
        <v>2.0801773770261565</v>
      </c>
      <c r="L117" s="21">
        <f>IF(OR($A117="",$B117="",$C117=""),"",'OddsRatio_working_3-way'!I116)</f>
        <v>3.5204138797276983</v>
      </c>
      <c r="M117" s="22">
        <f>IF(OR($A117="",$B117="",$C117=""),"",'OddsRatio_working_3-way'!J116)</f>
        <v>4.2514430136746935</v>
      </c>
      <c r="N117" s="23">
        <f t="shared" si="29"/>
        <v>47.591660675772829</v>
      </c>
      <c r="O117" s="24">
        <f t="shared" si="30"/>
        <v>28.612508986340764</v>
      </c>
      <c r="P117" s="24">
        <f t="shared" si="31"/>
        <v>23.795830337886414</v>
      </c>
      <c r="Q117" t="s">
        <v>470</v>
      </c>
      <c r="R117" t="s">
        <v>296</v>
      </c>
      <c r="S117" t="s">
        <v>489</v>
      </c>
      <c r="T117" s="35">
        <v>100</v>
      </c>
      <c r="U117" s="35">
        <f t="shared" si="32"/>
        <v>72.899728997289984</v>
      </c>
      <c r="V117" s="35">
        <f t="shared" si="33"/>
        <v>71.346704871060169</v>
      </c>
      <c r="W117" s="35">
        <f t="shared" si="34"/>
        <v>51.219512195121943</v>
      </c>
      <c r="X117" s="35">
        <f t="shared" si="35"/>
        <v>77.433782933817881</v>
      </c>
      <c r="Y117" s="35">
        <f t="shared" si="36"/>
        <v>75.880758807588094</v>
      </c>
      <c r="Z117" s="35">
        <f t="shared" si="37"/>
        <v>55.753566131649855</v>
      </c>
      <c r="AA117" s="35">
        <f t="shared" si="38"/>
        <v>-4.5340539365278971</v>
      </c>
      <c r="AB117" s="35">
        <f t="shared" si="39"/>
        <v>-4.5340539365279255</v>
      </c>
      <c r="AC117" s="35">
        <f t="shared" si="40"/>
        <v>-4.5340539365279113</v>
      </c>
      <c r="AF117">
        <v>2.12</v>
      </c>
      <c r="AG117">
        <v>1.71</v>
      </c>
      <c r="AJ117" t="s">
        <v>74</v>
      </c>
    </row>
    <row r="118" spans="1:36" ht="15" x14ac:dyDescent="0.25">
      <c r="A118">
        <v>3.69</v>
      </c>
      <c r="B118">
        <v>3.49</v>
      </c>
      <c r="C118">
        <v>2.0499999999999998</v>
      </c>
      <c r="D118" s="20">
        <f t="shared" si="28"/>
        <v>4.5340539365279042E-2</v>
      </c>
      <c r="E118" s="17">
        <f>IF(OR($A118="",$B118="",$C118=""),"",A118*'MPTO_working_3-way'!$I117)</f>
        <v>3.8573065902578798</v>
      </c>
      <c r="F118" s="21">
        <f>IF(OR($A118="",$B118="",$C118=""),"",B118*'MPTO_working_3-way'!$I117)</f>
        <v>3.6482384823848242</v>
      </c>
      <c r="G118" s="22">
        <f>IF(OR($A118="",$B118="",$C118=""),"",C118*'MPTO_working_3-way'!$I117)</f>
        <v>2.1429481056988218</v>
      </c>
      <c r="H118" s="17">
        <f>IF(OR($A118="",$B118="",$C118=""),"",'MPTO_working_3-way'!E117)</f>
        <v>3.9079414531513947</v>
      </c>
      <c r="I118" s="21">
        <f>IF(OR($A118="",$B118="",$C118=""),"",'MPTO_working_3-way'!F117)</f>
        <v>3.6843344999570866</v>
      </c>
      <c r="J118" s="22">
        <f>IF(OR($A118="",$B118="",$C118=""),"",'MPTO_working_3-way'!G117)</f>
        <v>2.1155453096850851</v>
      </c>
      <c r="K118" s="17">
        <f>IF(OR($A118="",$B118="",$C118=""),"",'OddsRatio_working_3-way'!H117)</f>
        <v>3.8858313699409921</v>
      </c>
      <c r="L118" s="21">
        <f>IF(OR($A118="",$B118="",$C118=""),"",'OddsRatio_working_3-way'!I117)</f>
        <v>3.6712714167855274</v>
      </c>
      <c r="M118" s="22">
        <f>IF(OR($A118="",$B118="",$C118=""),"",'OddsRatio_working_3-way'!J117)</f>
        <v>2.1264397540661859</v>
      </c>
      <c r="N118" s="23">
        <f t="shared" si="29"/>
        <v>25.924825434556531</v>
      </c>
      <c r="O118" s="24">
        <f t="shared" si="30"/>
        <v>27.410488783241714</v>
      </c>
      <c r="P118" s="24">
        <f t="shared" si="31"/>
        <v>46.664685782201758</v>
      </c>
      <c r="Q118" t="s">
        <v>486</v>
      </c>
      <c r="R118" t="s">
        <v>118</v>
      </c>
      <c r="S118" t="s">
        <v>489</v>
      </c>
      <c r="T118" s="35">
        <v>100</v>
      </c>
      <c r="U118" s="35">
        <f t="shared" si="32"/>
        <v>72.29916897506925</v>
      </c>
      <c r="V118" s="35">
        <f t="shared" si="33"/>
        <v>69.696969696969703</v>
      </c>
      <c r="W118" s="35">
        <f t="shared" si="34"/>
        <v>53.488372093023258</v>
      </c>
      <c r="X118" s="35">
        <f t="shared" si="35"/>
        <v>76.814658210007053</v>
      </c>
      <c r="Y118" s="35">
        <f t="shared" si="36"/>
        <v>74.212458931907491</v>
      </c>
      <c r="Z118" s="35">
        <f t="shared" si="37"/>
        <v>58.003861327961047</v>
      </c>
      <c r="AA118" s="35">
        <f t="shared" si="38"/>
        <v>-4.5154892349378031</v>
      </c>
      <c r="AB118" s="35">
        <f t="shared" si="39"/>
        <v>-4.5154892349377889</v>
      </c>
      <c r="AC118" s="35">
        <f t="shared" si="40"/>
        <v>-4.5154892349377889</v>
      </c>
      <c r="AF118">
        <v>2.2200000000000002</v>
      </c>
      <c r="AG118">
        <v>1.68</v>
      </c>
      <c r="AJ118" t="s">
        <v>74</v>
      </c>
    </row>
    <row r="119" spans="1:36" ht="15" x14ac:dyDescent="0.25">
      <c r="A119">
        <v>3.61</v>
      </c>
      <c r="B119">
        <v>3.3</v>
      </c>
      <c r="C119">
        <v>2.15</v>
      </c>
      <c r="D119" s="20">
        <f t="shared" si="28"/>
        <v>4.5154892349377862E-2</v>
      </c>
      <c r="E119" s="17">
        <f>IF(OR($A119="",$B119="",$C119=""),"",A119*'MPTO_working_3-way'!$I118)</f>
        <v>3.7730091613812538</v>
      </c>
      <c r="F119" s="21">
        <f>IF(OR($A119="",$B119="",$C119=""),"",B119*'MPTO_working_3-way'!$I118)</f>
        <v>3.4490111447529466</v>
      </c>
      <c r="G119" s="22">
        <f>IF(OR($A119="",$B119="",$C119=""),"",C119*'MPTO_working_3-way'!$I118)</f>
        <v>2.2470830185511623</v>
      </c>
      <c r="H119" s="17">
        <f>IF(OR($A119="",$B119="",$C119=""),"",'MPTO_working_3-way'!E118)</f>
        <v>3.8174250873763249</v>
      </c>
      <c r="I119" s="21">
        <f>IF(OR($A119="",$B119="",$C119=""),"",'MPTO_working_3-way'!F118)</f>
        <v>3.4724793756312708</v>
      </c>
      <c r="J119" s="22">
        <f>IF(OR($A119="",$B119="",$C119=""),"",'MPTO_working_3-way'!G118)</f>
        <v>2.2219030172818868</v>
      </c>
      <c r="K119" s="17">
        <f>IF(OR($A119="",$B119="",$C119=""),"",'OddsRatio_working_3-way'!H118)</f>
        <v>3.7967107612558397</v>
      </c>
      <c r="L119" s="21">
        <f>IF(OR($A119="",$B119="",$C119=""),"",'OddsRatio_working_3-way'!I118)</f>
        <v>3.464534387313575</v>
      </c>
      <c r="M119" s="22">
        <f>IF(OR($A119="",$B119="",$C119=""),"",'OddsRatio_working_3-way'!J118)</f>
        <v>2.2322671936567877</v>
      </c>
      <c r="N119" s="23">
        <f t="shared" si="29"/>
        <v>26.504043781168875</v>
      </c>
      <c r="O119" s="24">
        <f t="shared" si="30"/>
        <v>28.99381759091504</v>
      </c>
      <c r="P119" s="24">
        <f t="shared" si="31"/>
        <v>44.502138627916104</v>
      </c>
      <c r="Q119" t="s">
        <v>295</v>
      </c>
      <c r="R119" t="s">
        <v>472</v>
      </c>
      <c r="S119" t="s">
        <v>489</v>
      </c>
      <c r="T119" s="35">
        <v>100</v>
      </c>
      <c r="U119" s="35">
        <f t="shared" si="32"/>
        <v>65.03496503496504</v>
      </c>
      <c r="V119" s="35">
        <f t="shared" si="33"/>
        <v>68.454258675078862</v>
      </c>
      <c r="W119" s="35">
        <f t="shared" si="34"/>
        <v>61.089494163424128</v>
      </c>
      <c r="X119" s="35">
        <f t="shared" si="35"/>
        <v>70.456247161497004</v>
      </c>
      <c r="Y119" s="35">
        <f t="shared" si="36"/>
        <v>73.875540801610853</v>
      </c>
      <c r="Z119" s="35">
        <f t="shared" si="37"/>
        <v>66.510776289956098</v>
      </c>
      <c r="AA119" s="35">
        <f t="shared" si="38"/>
        <v>-5.4212821265319633</v>
      </c>
      <c r="AB119" s="35">
        <f t="shared" si="39"/>
        <v>-5.4212821265319917</v>
      </c>
      <c r="AC119" s="35">
        <f t="shared" si="40"/>
        <v>-5.4212821265319704</v>
      </c>
      <c r="AF119">
        <v>2.37</v>
      </c>
      <c r="AG119">
        <v>1.6</v>
      </c>
      <c r="AJ119" t="s">
        <v>74</v>
      </c>
    </row>
    <row r="120" spans="1:36" ht="15" x14ac:dyDescent="0.25">
      <c r="A120">
        <v>2.86</v>
      </c>
      <c r="B120">
        <v>3.17</v>
      </c>
      <c r="C120">
        <v>2.57</v>
      </c>
      <c r="D120" s="20">
        <f t="shared" si="28"/>
        <v>5.4212821265319677E-2</v>
      </c>
      <c r="E120" s="17">
        <f>IF(OR($A120="",$B120="",$C120=""),"",A120*'MPTO_working_3-way'!$I119)</f>
        <v>3.0150486688188143</v>
      </c>
      <c r="F120" s="21">
        <f>IF(OR($A120="",$B120="",$C120=""),"",B120*'MPTO_working_3-way'!$I119)</f>
        <v>3.3418546434110632</v>
      </c>
      <c r="G120" s="22">
        <f>IF(OR($A120="",$B120="",$C120=""),"",C120*'MPTO_working_3-way'!$I119)</f>
        <v>2.7093269506518713</v>
      </c>
      <c r="H120" s="17">
        <f>IF(OR($A120="",$B120="",$C120=""),"",'MPTO_working_3-way'!E119)</f>
        <v>3.0158688150344206</v>
      </c>
      <c r="I120" s="21">
        <f>IF(OR($A120="",$B120="",$C120=""),"",'MPTO_working_3-way'!F119)</f>
        <v>3.3626277298102298</v>
      </c>
      <c r="J120" s="22">
        <f>IF(OR($A120="",$B120="",$C120=""),"",'MPTO_working_3-way'!G119)</f>
        <v>2.6951699362347274</v>
      </c>
      <c r="K120" s="17">
        <f>IF(OR($A120="",$B120="",$C120=""),"",'OddsRatio_working_3-way'!H119)</f>
        <v>3.0161055155483871</v>
      </c>
      <c r="L120" s="21">
        <f>IF(OR($A120="",$B120="",$C120=""),"",'OddsRatio_working_3-way'!I119)</f>
        <v>3.352123101473119</v>
      </c>
      <c r="M120" s="22">
        <f>IF(OR($A120="",$B120="",$C120=""),"",'OddsRatio_working_3-way'!J119)</f>
        <v>2.7017664835542843</v>
      </c>
      <c r="N120" s="23">
        <f t="shared" si="29"/>
        <v>33.16696046540978</v>
      </c>
      <c r="O120" s="24">
        <f t="shared" si="30"/>
        <v>29.923503763745103</v>
      </c>
      <c r="P120" s="24">
        <f t="shared" si="31"/>
        <v>36.909535770845132</v>
      </c>
      <c r="Q120" t="s">
        <v>471</v>
      </c>
      <c r="R120" t="s">
        <v>484</v>
      </c>
      <c r="S120" t="s">
        <v>489</v>
      </c>
      <c r="T120" s="35">
        <v>100</v>
      </c>
      <c r="U120" s="35">
        <f t="shared" si="32"/>
        <v>35.064935064935064</v>
      </c>
      <c r="V120" s="35">
        <f t="shared" si="33"/>
        <v>75.961538461538453</v>
      </c>
      <c r="W120" s="35">
        <f t="shared" si="34"/>
        <v>79.674796747967477</v>
      </c>
      <c r="X120" s="35">
        <f t="shared" si="35"/>
        <v>44.363664790494056</v>
      </c>
      <c r="Y120" s="35">
        <f t="shared" si="36"/>
        <v>85.260268187097452</v>
      </c>
      <c r="Z120" s="35">
        <f t="shared" si="37"/>
        <v>88.973526473526476</v>
      </c>
      <c r="AA120" s="35">
        <f t="shared" si="38"/>
        <v>-9.2987297255589922</v>
      </c>
      <c r="AB120" s="35">
        <f t="shared" si="39"/>
        <v>-9.2987297255589993</v>
      </c>
      <c r="AC120" s="35">
        <f t="shared" si="40"/>
        <v>-9.2987297255589993</v>
      </c>
      <c r="AF120">
        <v>2.12</v>
      </c>
      <c r="AG120">
        <v>1.71</v>
      </c>
      <c r="AJ120" t="s">
        <v>74</v>
      </c>
    </row>
    <row r="121" spans="1:36" ht="15" x14ac:dyDescent="0.25">
      <c r="A121">
        <v>1.54</v>
      </c>
      <c r="B121">
        <v>4.16</v>
      </c>
      <c r="C121">
        <v>4.92</v>
      </c>
      <c r="D121" s="20">
        <f t="shared" si="28"/>
        <v>9.2987297255589851E-2</v>
      </c>
      <c r="E121" s="17">
        <f>IF(OR($A121="",$B121="",$C121=""),"",A121*'MPTO_working_3-way'!$I120)</f>
        <v>1.6832004377736085</v>
      </c>
      <c r="F121" s="21">
        <f>IF(OR($A121="",$B121="",$C121=""),"",B121*'MPTO_working_3-way'!$I120)</f>
        <v>4.5468271565832543</v>
      </c>
      <c r="G121" s="22">
        <f>IF(OR($A121="",$B121="",$C121=""),"",C121*'MPTO_working_3-way'!$I120)</f>
        <v>5.3774975024975022</v>
      </c>
      <c r="H121" s="17">
        <f>IF(OR($A121="",$B121="",$C121=""),"",'MPTO_working_3-way'!E120)</f>
        <v>1.6171943111050788</v>
      </c>
      <c r="I121" s="21">
        <f>IF(OR($A121="",$B121="",$C121=""),"",'MPTO_working_3-way'!F120)</f>
        <v>4.7758034955247322</v>
      </c>
      <c r="J121" s="22">
        <f>IF(OR($A121="",$B121="",$C121=""),"",'MPTO_working_3-way'!G120)</f>
        <v>5.8053040319522822</v>
      </c>
      <c r="K121" s="17">
        <f>IF(OR($A121="",$B121="",$C121=""),"",'OddsRatio_working_3-way'!H120)</f>
        <v>1.6372322666354961</v>
      </c>
      <c r="L121" s="21">
        <f>IF(OR($A121="",$B121="",$C121=""),"",'OddsRatio_working_3-way'!I120)</f>
        <v>4.7289888195706835</v>
      </c>
      <c r="M121" s="22">
        <f>IF(OR($A121="",$B121="",$C121=""),"",'OddsRatio_working_3-way'!J120)</f>
        <v>5.6258342318724921</v>
      </c>
      <c r="N121" s="23">
        <f t="shared" si="29"/>
        <v>59.410630936070405</v>
      </c>
      <c r="O121" s="24">
        <f t="shared" si="30"/>
        <v>21.993358567679909</v>
      </c>
      <c r="P121" s="24">
        <f t="shared" si="31"/>
        <v>18.596010496249683</v>
      </c>
      <c r="Q121" t="s">
        <v>297</v>
      </c>
      <c r="R121" t="s">
        <v>300</v>
      </c>
      <c r="S121" t="s">
        <v>489</v>
      </c>
      <c r="T121" s="35">
        <v>100</v>
      </c>
      <c r="U121" s="35">
        <f t="shared" si="32"/>
        <v>75</v>
      </c>
      <c r="V121" s="35">
        <f t="shared" si="33"/>
        <v>71.988795518207283</v>
      </c>
      <c r="W121" s="35">
        <f t="shared" si="34"/>
        <v>42.528735632183903</v>
      </c>
      <c r="X121" s="35">
        <f t="shared" si="35"/>
        <v>85.482468849608807</v>
      </c>
      <c r="Y121" s="35">
        <f t="shared" si="36"/>
        <v>82.47126436781609</v>
      </c>
      <c r="Z121" s="35">
        <f t="shared" si="37"/>
        <v>53.011204481792717</v>
      </c>
      <c r="AA121" s="35">
        <f t="shared" si="38"/>
        <v>-10.482468849608807</v>
      </c>
      <c r="AB121" s="35">
        <f t="shared" si="39"/>
        <v>-10.482468849608807</v>
      </c>
      <c r="AC121" s="35">
        <f t="shared" si="40"/>
        <v>-10.482468849608814</v>
      </c>
      <c r="AF121">
        <v>1.69</v>
      </c>
      <c r="AG121">
        <v>2.0699999999999998</v>
      </c>
      <c r="AJ121" t="s">
        <v>156</v>
      </c>
    </row>
    <row r="122" spans="1:36" ht="15" x14ac:dyDescent="0.25">
      <c r="A122">
        <v>4</v>
      </c>
      <c r="B122">
        <v>3.57</v>
      </c>
      <c r="C122">
        <v>1.74</v>
      </c>
      <c r="D122" s="20">
        <f t="shared" si="28"/>
        <v>0.10482468849608795</v>
      </c>
      <c r="E122" s="17">
        <f>IF(OR($A122="",$B122="",$C122=""),"",A122*'MPTO_working_3-way'!$I121)</f>
        <v>4.4192987539843518</v>
      </c>
      <c r="F122" s="21">
        <f>IF(OR($A122="",$B122="",$C122=""),"",B122*'MPTO_working_3-way'!$I121)</f>
        <v>3.9442241379310339</v>
      </c>
      <c r="G122" s="22">
        <f>IF(OR($A122="",$B122="",$C122=""),"",C122*'MPTO_working_3-way'!$I121)</f>
        <v>1.9223949579831929</v>
      </c>
      <c r="H122" s="17">
        <f>IF(OR($A122="",$B122="",$C122=""),"",'MPTO_working_3-way'!E121)</f>
        <v>4.6498989445317749</v>
      </c>
      <c r="I122" s="21">
        <f>IF(OR($A122="",$B122="",$C122=""),"",'MPTO_working_3-way'!F121)</f>
        <v>4.0787944449916269</v>
      </c>
      <c r="J122" s="22">
        <f>IF(OR($A122="",$B122="",$C122=""),"",'MPTO_working_3-way'!G121)</f>
        <v>1.8526372299020264</v>
      </c>
      <c r="K122" s="17">
        <f>IF(OR($A122="",$B122="",$C122=""),"",'OddsRatio_working_3-way'!H121)</f>
        <v>4.5522088652925756</v>
      </c>
      <c r="L122" s="21">
        <f>IF(OR($A122="",$B122="",$C122=""),"",'OddsRatio_working_3-way'!I121)</f>
        <v>4.0430589279339735</v>
      </c>
      <c r="M122" s="22">
        <f>IF(OR($A122="",$B122="",$C122=""),"",'OddsRatio_working_3-way'!J121)</f>
        <v>1.8762115201055023</v>
      </c>
      <c r="N122" s="23">
        <f t="shared" si="29"/>
        <v>22.628024391843159</v>
      </c>
      <c r="O122" s="24">
        <f t="shared" si="30"/>
        <v>25.353528730356484</v>
      </c>
      <c r="P122" s="24">
        <f t="shared" si="31"/>
        <v>52.018446877800372</v>
      </c>
      <c r="Q122" t="s">
        <v>151</v>
      </c>
      <c r="R122" t="s">
        <v>301</v>
      </c>
      <c r="S122" t="s">
        <v>489</v>
      </c>
      <c r="T122" s="35">
        <v>100</v>
      </c>
      <c r="U122" s="35">
        <f t="shared" si="32"/>
        <v>34.640522875816991</v>
      </c>
      <c r="V122" s="35">
        <f t="shared" si="33"/>
        <v>75.308641975308646</v>
      </c>
      <c r="W122" s="35">
        <f t="shared" si="34"/>
        <v>79.508196721311478</v>
      </c>
      <c r="X122" s="35">
        <f t="shared" si="35"/>
        <v>45.183161303379883</v>
      </c>
      <c r="Y122" s="35">
        <f t="shared" si="36"/>
        <v>85.851280402871538</v>
      </c>
      <c r="Z122" s="35">
        <f t="shared" si="37"/>
        <v>90.05083514887437</v>
      </c>
      <c r="AA122" s="35">
        <f t="shared" si="38"/>
        <v>-10.542638427562892</v>
      </c>
      <c r="AB122" s="35">
        <f t="shared" si="39"/>
        <v>-10.542638427562892</v>
      </c>
      <c r="AC122" s="35">
        <f t="shared" si="40"/>
        <v>-10.542638427562892</v>
      </c>
      <c r="AF122">
        <v>1.75</v>
      </c>
      <c r="AG122">
        <v>1.96</v>
      </c>
      <c r="AJ122" t="s">
        <v>156</v>
      </c>
    </row>
    <row r="123" spans="1:36" ht="15" x14ac:dyDescent="0.25">
      <c r="A123">
        <v>1.53</v>
      </c>
      <c r="B123">
        <v>4.05</v>
      </c>
      <c r="C123">
        <v>4.88</v>
      </c>
      <c r="D123" s="20">
        <f t="shared" si="28"/>
        <v>0.10542638427562889</v>
      </c>
      <c r="E123" s="17">
        <f>IF(OR($A123="",$B123="",$C123=""),"",A123*'MPTO_working_3-way'!$I122)</f>
        <v>1.6913023679417123</v>
      </c>
      <c r="F123" s="21">
        <f>IF(OR($A123="",$B123="",$C123=""),"",B123*'MPTO_working_3-way'!$I122)</f>
        <v>4.4769768563162966</v>
      </c>
      <c r="G123" s="22">
        <f>IF(OR($A123="",$B123="",$C123=""),"",C123*'MPTO_working_3-way'!$I122)</f>
        <v>5.3944807552650689</v>
      </c>
      <c r="H123" s="17">
        <f>IF(OR($A123="",$B123="",$C123=""),"",'MPTO_working_3-way'!E122)</f>
        <v>1.6169386792604166</v>
      </c>
      <c r="I123" s="21">
        <f>IF(OR($A123="",$B123="",$C123=""),"",'MPTO_working_3-way'!F122)</f>
        <v>4.7220717892981279</v>
      </c>
      <c r="J123" s="22">
        <f>IF(OR($A123="",$B123="",$C123=""),"",'MPTO_working_3-way'!G122)</f>
        <v>5.8901173390678325</v>
      </c>
      <c r="K123" s="17">
        <f>IF(OR($A123="",$B123="",$C123=""),"",'OddsRatio_working_3-way'!H122)</f>
        <v>1.6390554848268528</v>
      </c>
      <c r="L123" s="21">
        <f>IF(OR($A123="",$B123="",$C123=""),"",'OddsRatio_working_3-way'!I122)</f>
        <v>4.6775834504186831</v>
      </c>
      <c r="M123" s="22">
        <f>IF(OR($A123="",$B123="",$C123=""),"",'OddsRatio_working_3-way'!J122)</f>
        <v>5.6783684549588491</v>
      </c>
      <c r="N123" s="23">
        <f t="shared" si="29"/>
        <v>59.126033224738158</v>
      </c>
      <c r="O123" s="24">
        <f t="shared" si="30"/>
        <v>22.33650144045664</v>
      </c>
      <c r="P123" s="24">
        <f t="shared" si="31"/>
        <v>18.537465334805205</v>
      </c>
      <c r="Q123" t="s">
        <v>473</v>
      </c>
      <c r="R123" t="s">
        <v>299</v>
      </c>
      <c r="S123" t="s">
        <v>489</v>
      </c>
      <c r="T123" s="35">
        <v>100</v>
      </c>
      <c r="U123" s="35">
        <f t="shared" si="32"/>
        <v>48.979591836734699</v>
      </c>
      <c r="V123" s="35">
        <f t="shared" si="33"/>
        <v>70.501474926253692</v>
      </c>
      <c r="W123" s="35">
        <f t="shared" si="34"/>
        <v>69.78851963746223</v>
      </c>
      <c r="X123" s="35">
        <f t="shared" si="35"/>
        <v>59.710005436284078</v>
      </c>
      <c r="Y123" s="35">
        <f t="shared" si="36"/>
        <v>81.231888525803072</v>
      </c>
      <c r="Z123" s="35">
        <f t="shared" si="37"/>
        <v>80.518933237011623</v>
      </c>
      <c r="AA123" s="35">
        <f t="shared" si="38"/>
        <v>-10.730413599549379</v>
      </c>
      <c r="AB123" s="35">
        <f t="shared" si="39"/>
        <v>-10.730413599549379</v>
      </c>
      <c r="AC123" s="35">
        <f t="shared" si="40"/>
        <v>-10.730413599549394</v>
      </c>
      <c r="AF123">
        <v>1.63</v>
      </c>
      <c r="AG123">
        <v>2.14</v>
      </c>
      <c r="AJ123" t="s">
        <v>156</v>
      </c>
    </row>
    <row r="124" spans="1:36" ht="15" x14ac:dyDescent="0.25">
      <c r="A124">
        <v>1.96</v>
      </c>
      <c r="B124">
        <v>3.39</v>
      </c>
      <c r="C124">
        <v>3.31</v>
      </c>
      <c r="D124" s="20">
        <f t="shared" si="28"/>
        <v>0.10730413599549382</v>
      </c>
      <c r="E124" s="17">
        <f>IF(OR($A124="",$B124="",$C124=""),"",A124*'MPTO_working_3-way'!$I123)</f>
        <v>2.170316106551168</v>
      </c>
      <c r="F124" s="21">
        <f>IF(OR($A124="",$B124="",$C124=""),"",B124*'MPTO_working_3-way'!$I123)</f>
        <v>3.7537610210247241</v>
      </c>
      <c r="G124" s="22">
        <f>IF(OR($A124="",$B124="",$C124=""),"",C124*'MPTO_working_3-way'!$I123)</f>
        <v>3.6651766901450844</v>
      </c>
      <c r="H124" s="17">
        <f>IF(OR($A124="",$B124="",$C124=""),"",'MPTO_working_3-way'!E123)</f>
        <v>2.1077656912341673</v>
      </c>
      <c r="I124" s="21">
        <f>IF(OR($A124="",$B124="",$C124=""),"",'MPTO_working_3-way'!F123)</f>
        <v>3.8577686169988836</v>
      </c>
      <c r="J124" s="22">
        <f>IF(OR($A124="",$B124="",$C124=""),"",'MPTO_working_3-way'!G123)</f>
        <v>3.7545041148872511</v>
      </c>
      <c r="K124" s="17">
        <f>IF(OR($A124="",$B124="",$C124=""),"",'OddsRatio_working_3-way'!H123)</f>
        <v>2.1310853046317035</v>
      </c>
      <c r="L124" s="21">
        <f>IF(OR($A124="",$B124="",$C124=""),"",'OddsRatio_working_3-way'!I123)</f>
        <v>3.8159311229893471</v>
      </c>
      <c r="M124" s="22">
        <f>IF(OR($A124="",$B124="",$C124=""),"",'OddsRatio_working_3-way'!J123)</f>
        <v>3.7216740142700382</v>
      </c>
      <c r="N124" s="23">
        <f t="shared" si="29"/>
        <v>46.076237326971324</v>
      </c>
      <c r="O124" s="24">
        <f t="shared" si="30"/>
        <v>26.639948425033573</v>
      </c>
      <c r="P124" s="24">
        <f t="shared" si="31"/>
        <v>27.28381424799511</v>
      </c>
      <c r="Q124" t="s">
        <v>474</v>
      </c>
      <c r="R124" t="s">
        <v>150</v>
      </c>
      <c r="S124" t="s">
        <v>489</v>
      </c>
      <c r="T124" s="35">
        <v>100</v>
      </c>
      <c r="U124" s="35">
        <f t="shared" si="32"/>
        <v>59.183673469387763</v>
      </c>
      <c r="V124" s="35">
        <f t="shared" si="33"/>
        <v>68.152866242038215</v>
      </c>
      <c r="W124" s="35">
        <f t="shared" si="34"/>
        <v>63.369963369963365</v>
      </c>
      <c r="X124" s="35">
        <f t="shared" si="35"/>
        <v>68.477170387998413</v>
      </c>
      <c r="Y124" s="35">
        <f t="shared" si="36"/>
        <v>77.446363160648872</v>
      </c>
      <c r="Z124" s="35">
        <f t="shared" si="37"/>
        <v>72.663460288574015</v>
      </c>
      <c r="AA124" s="35">
        <f t="shared" si="38"/>
        <v>-9.29349691861065</v>
      </c>
      <c r="AB124" s="35">
        <f t="shared" si="39"/>
        <v>-9.2934969186106571</v>
      </c>
      <c r="AC124" s="35">
        <f t="shared" si="40"/>
        <v>-9.29349691861065</v>
      </c>
      <c r="AF124">
        <v>1.82</v>
      </c>
      <c r="AG124">
        <v>2.0099999999999998</v>
      </c>
      <c r="AJ124" t="s">
        <v>156</v>
      </c>
    </row>
    <row r="125" spans="1:36" ht="15" x14ac:dyDescent="0.25">
      <c r="A125">
        <v>2.4500000000000002</v>
      </c>
      <c r="B125">
        <v>3.14</v>
      </c>
      <c r="C125">
        <v>2.73</v>
      </c>
      <c r="D125" s="20">
        <f t="shared" si="28"/>
        <v>9.2934969186106553E-2</v>
      </c>
      <c r="E125" s="17">
        <f>IF(OR($A125="",$B125="",$C125=""),"",A125*'MPTO_working_3-way'!$I124)</f>
        <v>2.6776906745059614</v>
      </c>
      <c r="F125" s="21">
        <f>IF(OR($A125="",$B125="",$C125=""),"",B125*'MPTO_working_3-way'!$I124)</f>
        <v>3.4318158032443749</v>
      </c>
      <c r="G125" s="22">
        <f>IF(OR($A125="",$B125="",$C125=""),"",C125*'MPTO_working_3-way'!$I124)</f>
        <v>2.9837124658780709</v>
      </c>
      <c r="H125" s="17">
        <f>IF(OR($A125="",$B125="",$C125=""),"",'MPTO_working_3-way'!E124)</f>
        <v>2.6512193038524643</v>
      </c>
      <c r="I125" s="21">
        <f>IF(OR($A125="",$B125="",$C125=""),"",'MPTO_working_3-way'!F124)</f>
        <v>3.4783453840713849</v>
      </c>
      <c r="J125" s="22">
        <f>IF(OR($A125="",$B125="",$C125=""),"",'MPTO_working_3-way'!G124)</f>
        <v>2.9822077616568978</v>
      </c>
      <c r="K125" s="17">
        <f>IF(OR($A125="",$B125="",$C125=""),"",'OddsRatio_working_3-way'!H124)</f>
        <v>2.6632799673212095</v>
      </c>
      <c r="L125" s="21">
        <f>IF(OR($A125="",$B125="",$C125=""),"",'OddsRatio_working_3-way'!I124)</f>
        <v>3.4547718138395784</v>
      </c>
      <c r="M125" s="22">
        <f>IF(OR($A125="",$B125="",$C125=""),"",'OddsRatio_working_3-way'!J124)</f>
        <v>2.9844650644590991</v>
      </c>
      <c r="N125" s="23">
        <f t="shared" si="29"/>
        <v>37.345613125552738</v>
      </c>
      <c r="O125" s="24">
        <f t="shared" si="30"/>
        <v>29.139093043822999</v>
      </c>
      <c r="P125" s="24">
        <f t="shared" si="31"/>
        <v>33.515293830624259</v>
      </c>
      <c r="Q125" t="s">
        <v>149</v>
      </c>
      <c r="R125" t="s">
        <v>298</v>
      </c>
      <c r="S125" t="s">
        <v>489</v>
      </c>
      <c r="T125" s="35">
        <v>100</v>
      </c>
      <c r="U125" s="35">
        <f t="shared" si="32"/>
        <v>57.983193277310924</v>
      </c>
      <c r="V125" s="35">
        <f t="shared" si="33"/>
        <v>68.944099378881987</v>
      </c>
      <c r="W125" s="35">
        <f t="shared" si="34"/>
        <v>62.686567164179095</v>
      </c>
      <c r="X125" s="35">
        <f t="shared" si="35"/>
        <v>68.369333456938904</v>
      </c>
      <c r="Y125" s="35">
        <f t="shared" si="36"/>
        <v>79.330239558509973</v>
      </c>
      <c r="Z125" s="35">
        <f t="shared" si="37"/>
        <v>73.072707343807082</v>
      </c>
      <c r="AA125" s="35">
        <f t="shared" si="38"/>
        <v>-10.386140179627979</v>
      </c>
      <c r="AB125" s="35">
        <f t="shared" si="39"/>
        <v>-10.386140179627986</v>
      </c>
      <c r="AC125" s="35">
        <f t="shared" si="40"/>
        <v>-10.386140179627986</v>
      </c>
      <c r="AF125">
        <v>1.85</v>
      </c>
      <c r="AG125">
        <v>1.97</v>
      </c>
      <c r="AJ125" t="s">
        <v>156</v>
      </c>
    </row>
    <row r="126" spans="1:36" ht="15" x14ac:dyDescent="0.25">
      <c r="A126">
        <v>2.38</v>
      </c>
      <c r="B126">
        <v>3.22</v>
      </c>
      <c r="C126">
        <v>2.68</v>
      </c>
      <c r="D126" s="20">
        <f t="shared" si="28"/>
        <v>0.10386140179627978</v>
      </c>
      <c r="E126" s="17">
        <f>IF(OR($A126="",$B126="",$C126=""),"",A126*'MPTO_working_3-way'!$I125)</f>
        <v>2.627190136275146</v>
      </c>
      <c r="F126" s="21">
        <f>IF(OR($A126="",$B126="",$C126=""),"",B126*'MPTO_working_3-way'!$I125)</f>
        <v>3.5544337137840212</v>
      </c>
      <c r="G126" s="22">
        <f>IF(OR($A126="",$B126="",$C126=""),"",C126*'MPTO_working_3-way'!$I125)</f>
        <v>2.95834855681403</v>
      </c>
      <c r="H126" s="17">
        <f>IF(OR($A126="",$B126="",$C126=""),"",'MPTO_working_3-way'!E125)</f>
        <v>2.5937134613208612</v>
      </c>
      <c r="I126" s="21">
        <f>IF(OR($A126="",$B126="",$C126=""),"",'MPTO_working_3-way'!F125)</f>
        <v>3.623995415140576</v>
      </c>
      <c r="J126" s="22">
        <f>IF(OR($A126="",$B126="",$C126=""),"",'MPTO_working_3-way'!G125)</f>
        <v>2.9540887831648135</v>
      </c>
      <c r="K126" s="17">
        <f>IF(OR($A126="",$B126="",$C126=""),"",'OddsRatio_working_3-way'!H125)</f>
        <v>2.6088585290817465</v>
      </c>
      <c r="L126" s="21">
        <f>IF(OR($A126="",$B126="",$C126=""),"",'OddsRatio_working_3-way'!I125)</f>
        <v>3.588163720696723</v>
      </c>
      <c r="M126" s="22">
        <f>IF(OR($A126="",$B126="",$C126=""),"",'OddsRatio_working_3-way'!J125)</f>
        <v>2.9586103832299528</v>
      </c>
      <c r="N126" s="23">
        <f t="shared" si="29"/>
        <v>38.063480301346182</v>
      </c>
      <c r="O126" s="24">
        <f t="shared" si="30"/>
        <v>28.133876744473262</v>
      </c>
      <c r="P126" s="24">
        <f t="shared" si="31"/>
        <v>33.802642954180563</v>
      </c>
      <c r="Q126" t="s">
        <v>304</v>
      </c>
      <c r="R126" t="s">
        <v>199</v>
      </c>
      <c r="S126" t="s">
        <v>489</v>
      </c>
      <c r="T126" s="35">
        <v>100</v>
      </c>
      <c r="U126" s="35">
        <f t="shared" si="32"/>
        <v>32.432432432432435</v>
      </c>
      <c r="V126" s="35">
        <f t="shared" si="33"/>
        <v>76.24703087885986</v>
      </c>
      <c r="W126" s="35">
        <f t="shared" si="34"/>
        <v>82.206405693950188</v>
      </c>
      <c r="X126" s="35">
        <f t="shared" si="35"/>
        <v>41.546563427189966</v>
      </c>
      <c r="Y126" s="35">
        <f t="shared" si="36"/>
        <v>85.361161873617391</v>
      </c>
      <c r="Z126" s="35">
        <f t="shared" si="37"/>
        <v>91.320536688707705</v>
      </c>
      <c r="AA126" s="35">
        <f t="shared" si="38"/>
        <v>-9.1141309947575309</v>
      </c>
      <c r="AB126" s="35">
        <f t="shared" si="39"/>
        <v>-9.1141309947575309</v>
      </c>
      <c r="AC126" s="35">
        <f t="shared" si="40"/>
        <v>-9.1141309947575166</v>
      </c>
      <c r="AF126">
        <v>1.87</v>
      </c>
      <c r="AG126">
        <v>1.95</v>
      </c>
      <c r="AJ126" t="s">
        <v>443</v>
      </c>
    </row>
    <row r="127" spans="1:36" ht="15" x14ac:dyDescent="0.25">
      <c r="A127">
        <v>1.48</v>
      </c>
      <c r="B127">
        <v>4.21</v>
      </c>
      <c r="C127">
        <v>5.62</v>
      </c>
      <c r="D127" s="20">
        <f t="shared" si="28"/>
        <v>9.11413099475753E-2</v>
      </c>
      <c r="E127" s="17">
        <f>IF(OR($A127="",$B127="",$C127=""),"",A127*'MPTO_working_3-way'!$I126)</f>
        <v>1.6148891387224114</v>
      </c>
      <c r="F127" s="21">
        <f>IF(OR($A127="",$B127="",$C127=""),"",B127*'MPTO_working_3-way'!$I126)</f>
        <v>4.5937049148792921</v>
      </c>
      <c r="G127" s="22">
        <f>IF(OR($A127="",$B127="",$C127=""),"",C127*'MPTO_working_3-way'!$I126)</f>
        <v>6.1322141619053729</v>
      </c>
      <c r="H127" s="17">
        <f>IF(OR($A127="",$B127="",$C127=""),"",'MPTO_working_3-way'!E126)</f>
        <v>1.549678255039719</v>
      </c>
      <c r="I127" s="21">
        <f>IF(OR($A127="",$B127="",$C127=""),"",'MPTO_working_3-way'!F126)</f>
        <v>4.8274371158776566</v>
      </c>
      <c r="J127" s="22">
        <f>IF(OR($A127="",$B127="",$C127=""),"",'MPTO_working_3-way'!G126)</f>
        <v>6.7771106908916749</v>
      </c>
      <c r="K127" s="17">
        <f>IF(OR($A127="",$B127="",$C127=""),"",'OddsRatio_working_3-way'!H126)</f>
        <v>1.5688470581021627</v>
      </c>
      <c r="L127" s="21">
        <f>IF(OR($A127="",$B127="",$C127=""),"",'OddsRatio_working_3-way'!I126)</f>
        <v>4.8041647010582134</v>
      </c>
      <c r="M127" s="22">
        <f>IF(OR($A127="",$B127="",$C127=""),"",'OddsRatio_working_3-way'!J126)</f>
        <v>6.4751529342333161</v>
      </c>
      <c r="N127" s="23">
        <f t="shared" si="29"/>
        <v>61.923755384913349</v>
      </c>
      <c r="O127" s="24">
        <f t="shared" si="30"/>
        <v>21.768921132938658</v>
      </c>
      <c r="P127" s="24">
        <f t="shared" si="31"/>
        <v>16.307323482147996</v>
      </c>
      <c r="Q127" t="s">
        <v>475</v>
      </c>
      <c r="R127" t="s">
        <v>457</v>
      </c>
      <c r="S127" t="s">
        <v>489</v>
      </c>
      <c r="T127" s="35">
        <v>100</v>
      </c>
      <c r="U127" s="35">
        <f t="shared" si="32"/>
        <v>66.555183946488299</v>
      </c>
      <c r="V127" s="35">
        <f t="shared" si="33"/>
        <v>69.418960244648318</v>
      </c>
      <c r="W127" s="35">
        <f t="shared" si="34"/>
        <v>53.488372093023258</v>
      </c>
      <c r="X127" s="35">
        <f t="shared" si="35"/>
        <v>77.092667662328424</v>
      </c>
      <c r="Y127" s="35">
        <f t="shared" si="36"/>
        <v>79.956443960488443</v>
      </c>
      <c r="Z127" s="35">
        <f t="shared" si="37"/>
        <v>64.025855808863383</v>
      </c>
      <c r="AA127" s="35">
        <f t="shared" si="38"/>
        <v>-10.537483715840125</v>
      </c>
      <c r="AB127" s="35">
        <f t="shared" si="39"/>
        <v>-10.537483715840125</v>
      </c>
      <c r="AC127" s="35">
        <f t="shared" si="40"/>
        <v>-10.537483715840125</v>
      </c>
      <c r="AF127">
        <v>1.65</v>
      </c>
      <c r="AG127">
        <v>2.15</v>
      </c>
      <c r="AJ127" t="s">
        <v>443</v>
      </c>
    </row>
    <row r="128" spans="1:36" ht="15" x14ac:dyDescent="0.25">
      <c r="A128">
        <v>2.99</v>
      </c>
      <c r="B128">
        <v>3.27</v>
      </c>
      <c r="C128">
        <v>2.15</v>
      </c>
      <c r="D128" s="20">
        <f t="shared" si="28"/>
        <v>0.10537483715840135</v>
      </c>
      <c r="E128" s="17">
        <f>IF(OR($A128="",$B128="",$C128=""),"",A128*'MPTO_working_3-way'!$I127)</f>
        <v>3.3050707631036205</v>
      </c>
      <c r="F128" s="21">
        <f>IF(OR($A128="",$B128="",$C128=""),"",B128*'MPTO_working_3-way'!$I127)</f>
        <v>3.6145757175079725</v>
      </c>
      <c r="G128" s="22">
        <f>IF(OR($A128="",$B128="",$C128=""),"",C128*'MPTO_working_3-way'!$I127)</f>
        <v>2.3765558998905627</v>
      </c>
      <c r="H128" s="17">
        <f>IF(OR($A128="",$B128="",$C128=""),"",'MPTO_working_3-way'!E127)</f>
        <v>3.3408701714495805</v>
      </c>
      <c r="I128" s="21">
        <f>IF(OR($A128="",$B128="",$C128=""),"",'MPTO_working_3-way'!F127)</f>
        <v>3.6943248823474799</v>
      </c>
      <c r="J128" s="22">
        <f>IF(OR($A128="",$B128="",$C128=""),"",'MPTO_working_3-way'!G127)</f>
        <v>2.3256282683849618</v>
      </c>
      <c r="K128" s="17">
        <f>IF(OR($A128="",$B128="",$C128=""),"",'OddsRatio_working_3-way'!H127)</f>
        <v>3.3294849825197561</v>
      </c>
      <c r="L128" s="21">
        <f>IF(OR($A128="",$B128="",$C128=""),"",'OddsRatio_working_3-way'!I127)</f>
        <v>3.6572517137285674</v>
      </c>
      <c r="M128" s="22">
        <f>IF(OR($A128="",$B128="",$C128=""),"",'OddsRatio_working_3-way'!J127)</f>
        <v>2.3461847888933263</v>
      </c>
      <c r="N128" s="23">
        <f t="shared" si="29"/>
        <v>30.256538261255013</v>
      </c>
      <c r="O128" s="24">
        <f t="shared" si="30"/>
        <v>27.665764342860093</v>
      </c>
      <c r="P128" s="24">
        <f t="shared" si="31"/>
        <v>42.07769739588489</v>
      </c>
      <c r="Q128" t="s">
        <v>476</v>
      </c>
      <c r="R128" t="s">
        <v>303</v>
      </c>
      <c r="S128" t="s">
        <v>489</v>
      </c>
      <c r="T128" s="35">
        <v>100</v>
      </c>
      <c r="U128" s="35">
        <f t="shared" si="32"/>
        <v>45.945945945945937</v>
      </c>
      <c r="V128" s="35">
        <f t="shared" si="33"/>
        <v>71.590909090909093</v>
      </c>
      <c r="W128" s="35">
        <f t="shared" si="34"/>
        <v>72.972972972972968</v>
      </c>
      <c r="X128" s="35">
        <f t="shared" si="35"/>
        <v>55.436117936117938</v>
      </c>
      <c r="Y128" s="35">
        <f t="shared" si="36"/>
        <v>81.081081081081081</v>
      </c>
      <c r="Z128" s="35">
        <f t="shared" si="37"/>
        <v>82.463144963144956</v>
      </c>
      <c r="AA128" s="35">
        <f t="shared" si="38"/>
        <v>-9.4901719901720014</v>
      </c>
      <c r="AB128" s="35">
        <f t="shared" si="39"/>
        <v>-9.4901719901719872</v>
      </c>
      <c r="AC128" s="35">
        <f t="shared" si="40"/>
        <v>-9.4901719901719872</v>
      </c>
      <c r="AF128">
        <v>1.92</v>
      </c>
      <c r="AG128">
        <v>1.9</v>
      </c>
      <c r="AJ128" t="s">
        <v>443</v>
      </c>
    </row>
    <row r="129" spans="1:36" ht="15" x14ac:dyDescent="0.25">
      <c r="A129">
        <v>1.85</v>
      </c>
      <c r="B129">
        <v>3.52</v>
      </c>
      <c r="C129">
        <v>3.7</v>
      </c>
      <c r="D129" s="20">
        <f t="shared" si="28"/>
        <v>9.4901719901719694E-2</v>
      </c>
      <c r="E129" s="17">
        <f>IF(OR($A129="",$B129="",$C129=""),"",A129*'MPTO_working_3-way'!$I128)</f>
        <v>2.0255681818181817</v>
      </c>
      <c r="F129" s="21">
        <f>IF(OR($A129="",$B129="",$C129=""),"",B129*'MPTO_working_3-way'!$I128)</f>
        <v>3.8540540540540533</v>
      </c>
      <c r="G129" s="22">
        <f>IF(OR($A129="",$B129="",$C129=""),"",C129*'MPTO_working_3-way'!$I128)</f>
        <v>4.0511363636363633</v>
      </c>
      <c r="H129" s="17">
        <f>IF(OR($A129="",$B129="",$C129=""),"",'MPTO_working_3-way'!E128)</f>
        <v>1.9649969824984914</v>
      </c>
      <c r="I129" s="21">
        <f>IF(OR($A129="",$B129="",$C129=""),"",'MPTO_working_3-way'!F128)</f>
        <v>3.9610705596107048</v>
      </c>
      <c r="J129" s="22">
        <f>IF(OR($A129="",$B129="",$C129=""),"",'MPTO_working_3-way'!G128)</f>
        <v>4.1904761904761898</v>
      </c>
      <c r="K129" s="17">
        <f>IF(OR($A129="",$B129="",$C129=""),"",'OddsRatio_working_3-way'!H128)</f>
        <v>1.9866839309383344</v>
      </c>
      <c r="L129" s="21">
        <f>IF(OR($A129="",$B129="",$C129=""),"",'OddsRatio_working_3-way'!I128)</f>
        <v>3.9252276540760027</v>
      </c>
      <c r="M129" s="22">
        <f>IF(OR($A129="",$B129="",$C129=""),"",'OddsRatio_working_3-way'!J128)</f>
        <v>4.1341724865100042</v>
      </c>
      <c r="N129" s="23">
        <f t="shared" si="29"/>
        <v>49.368863955119217</v>
      </c>
      <c r="O129" s="24">
        <f t="shared" si="30"/>
        <v>25.946704067321186</v>
      </c>
      <c r="P129" s="24">
        <f t="shared" si="31"/>
        <v>24.684431977559608</v>
      </c>
      <c r="Q129" t="s">
        <v>305</v>
      </c>
      <c r="R129" t="s">
        <v>456</v>
      </c>
      <c r="S129" t="s">
        <v>489</v>
      </c>
      <c r="T129" s="35">
        <v>100</v>
      </c>
      <c r="U129" s="35">
        <f t="shared" si="32"/>
        <v>59.677419354838712</v>
      </c>
      <c r="V129" s="35">
        <f t="shared" si="33"/>
        <v>68.454258675078862</v>
      </c>
      <c r="W129" s="35">
        <f t="shared" si="34"/>
        <v>69.6048632218845</v>
      </c>
      <c r="X129" s="35">
        <f t="shared" si="35"/>
        <v>61.940878103036631</v>
      </c>
      <c r="Y129" s="35">
        <f t="shared" si="36"/>
        <v>70.717717423276795</v>
      </c>
      <c r="Z129" s="35">
        <f t="shared" si="37"/>
        <v>71.868321970082434</v>
      </c>
      <c r="AA129" s="35">
        <f t="shared" si="38"/>
        <v>-2.2634587481979196</v>
      </c>
      <c r="AB129" s="35">
        <f t="shared" si="39"/>
        <v>-2.2634587481979338</v>
      </c>
      <c r="AC129" s="35">
        <f t="shared" si="40"/>
        <v>-2.2634587481979338</v>
      </c>
      <c r="AF129">
        <v>1.86</v>
      </c>
      <c r="AG129">
        <v>1.95</v>
      </c>
      <c r="AJ129" t="s">
        <v>443</v>
      </c>
    </row>
    <row r="130" spans="1:36" ht="15" x14ac:dyDescent="0.25">
      <c r="A130">
        <v>2.48</v>
      </c>
      <c r="B130">
        <v>3.17</v>
      </c>
      <c r="C130">
        <v>3.29</v>
      </c>
      <c r="D130" s="20">
        <f t="shared" si="28"/>
        <v>2.2634587481979329E-2</v>
      </c>
      <c r="E130" s="17">
        <f>IF(OR($A130="",$B130="",$C130=""),"",A130*'MPTO_working_3-way'!$I129)</f>
        <v>2.5361337769553085</v>
      </c>
      <c r="F130" s="21">
        <f>IF(OR($A130="",$B130="",$C130=""),"",B130*'MPTO_working_3-way'!$I129)</f>
        <v>3.2417516423178743</v>
      </c>
      <c r="G130" s="22">
        <f>IF(OR($A130="",$B130="",$C130=""),"",C130*'MPTO_working_3-way'!$I129)</f>
        <v>3.3644677928157121</v>
      </c>
      <c r="H130" s="17">
        <f>IF(OR($A130="",$B130="",$C130=""),"",'MPTO_working_3-way'!E129)</f>
        <v>2.5272887544139779</v>
      </c>
      <c r="I130" s="21">
        <f>IF(OR($A130="",$B130="",$C130=""),"",'MPTO_working_3-way'!F129)</f>
        <v>3.2476753466115502</v>
      </c>
      <c r="J130" s="22">
        <f>IF(OR($A130="",$B130="",$C130=""),"",'MPTO_working_3-way'!G129)</f>
        <v>3.3737451174736837</v>
      </c>
      <c r="K130" s="17">
        <f>IF(OR($A130="",$B130="",$C130=""),"",'OddsRatio_working_3-way'!H129)</f>
        <v>2.5312781445913055</v>
      </c>
      <c r="L130" s="21">
        <f>IF(OR($A130="",$B130="",$C130=""),"",'OddsRatio_working_3-way'!I129)</f>
        <v>3.2451848471372529</v>
      </c>
      <c r="M130" s="22">
        <f>IF(OR($A130="",$B130="",$C130=""),"",'OddsRatio_working_3-way'!J129)</f>
        <v>3.3693425345365475</v>
      </c>
      <c r="N130" s="23">
        <f t="shared" si="29"/>
        <v>39.430096672602374</v>
      </c>
      <c r="O130" s="24">
        <f t="shared" si="30"/>
        <v>30.847520425253588</v>
      </c>
      <c r="P130" s="24">
        <f t="shared" si="31"/>
        <v>29.722382902144034</v>
      </c>
      <c r="Q130" t="s">
        <v>431</v>
      </c>
      <c r="R130" t="s">
        <v>398</v>
      </c>
      <c r="S130" t="s">
        <v>489</v>
      </c>
      <c r="T130" s="35">
        <v>100</v>
      </c>
      <c r="U130" s="35">
        <f t="shared" si="32"/>
        <v>48.717948717948723</v>
      </c>
      <c r="V130" s="35">
        <f t="shared" si="33"/>
        <v>68.152866242038215</v>
      </c>
      <c r="W130" s="35">
        <f t="shared" si="34"/>
        <v>80.769230769230759</v>
      </c>
      <c r="X130" s="35">
        <f t="shared" si="35"/>
        <v>51.077902988731005</v>
      </c>
      <c r="Y130" s="35">
        <f t="shared" si="36"/>
        <v>70.512820512820511</v>
      </c>
      <c r="Z130" s="35">
        <f t="shared" si="37"/>
        <v>83.12918504001307</v>
      </c>
      <c r="AA130" s="35">
        <f t="shared" si="38"/>
        <v>-2.359954270782282</v>
      </c>
      <c r="AB130" s="35">
        <f t="shared" si="39"/>
        <v>-2.3599542707822962</v>
      </c>
      <c r="AC130" s="35">
        <f t="shared" si="40"/>
        <v>-2.3599542707823105</v>
      </c>
      <c r="AF130">
        <v>2.2200000000000002</v>
      </c>
      <c r="AG130">
        <v>1.72</v>
      </c>
      <c r="AJ130" t="s">
        <v>444</v>
      </c>
    </row>
    <row r="131" spans="1:36" ht="15" x14ac:dyDescent="0.25">
      <c r="A131">
        <v>1.95</v>
      </c>
      <c r="B131">
        <v>3.14</v>
      </c>
      <c r="C131">
        <v>5.2</v>
      </c>
      <c r="D131" s="20">
        <f t="shared" si="28"/>
        <v>2.3599542707823051E-2</v>
      </c>
      <c r="E131" s="17">
        <f>IF(OR($A131="",$B131="",$C131=""),"",A131*'MPTO_working_3-way'!$I130)</f>
        <v>1.996019108280255</v>
      </c>
      <c r="F131" s="21">
        <f>IF(OR($A131="",$B131="",$C131=""),"",B131*'MPTO_working_3-way'!$I130)</f>
        <v>3.2141025641025647</v>
      </c>
      <c r="G131" s="22">
        <f>IF(OR($A131="",$B131="",$C131=""),"",C131*'MPTO_working_3-way'!$I130)</f>
        <v>5.3227176220806802</v>
      </c>
      <c r="H131" s="17">
        <f>IF(OR($A131="",$B131="",$C131=""),"",'MPTO_working_3-way'!E130)</f>
        <v>1.9803784162578835</v>
      </c>
      <c r="I131" s="21">
        <f>IF(OR($A131="",$B131="",$C131=""),"",'MPTO_working_3-way'!F130)</f>
        <v>3.2195250197178167</v>
      </c>
      <c r="J131" s="22">
        <f>IF(OR($A131="",$B131="",$C131=""),"",'MPTO_working_3-way'!G130)</f>
        <v>5.4217827626918549</v>
      </c>
      <c r="K131" s="17">
        <f>IF(OR($A131="",$B131="",$C131=""),"",'OddsRatio_working_3-way'!H130)</f>
        <v>1.9869205440006203</v>
      </c>
      <c r="L131" s="21">
        <f>IF(OR($A131="",$B131="",$C131=""),"",'OddsRatio_working_3-way'!I130)</f>
        <v>3.2231683833277138</v>
      </c>
      <c r="M131" s="22">
        <f>IF(OR($A131="",$B131="",$C131=""),"",'OddsRatio_working_3-way'!J130)</f>
        <v>5.3632276682132716</v>
      </c>
      <c r="N131" s="23">
        <f t="shared" si="29"/>
        <v>50.099720781810916</v>
      </c>
      <c r="O131" s="24">
        <f t="shared" si="30"/>
        <v>31.112883925009964</v>
      </c>
      <c r="P131" s="24">
        <f t="shared" si="31"/>
        <v>18.787395293179095</v>
      </c>
      <c r="Q131" t="s">
        <v>313</v>
      </c>
      <c r="R131" t="s">
        <v>397</v>
      </c>
      <c r="S131" t="s">
        <v>489</v>
      </c>
      <c r="T131" s="35">
        <v>100</v>
      </c>
      <c r="U131" s="35">
        <f t="shared" si="32"/>
        <v>81.238273921200744</v>
      </c>
      <c r="V131" s="35">
        <f t="shared" si="33"/>
        <v>76.24703087885986</v>
      </c>
      <c r="W131" s="35">
        <f t="shared" si="34"/>
        <v>40.119760479041922</v>
      </c>
      <c r="X131" s="35">
        <f t="shared" si="35"/>
        <v>83.633208642098239</v>
      </c>
      <c r="Y131" s="35">
        <f t="shared" si="36"/>
        <v>78.641965599757341</v>
      </c>
      <c r="Z131" s="35">
        <f t="shared" si="37"/>
        <v>42.514695199939389</v>
      </c>
      <c r="AA131" s="35">
        <f t="shared" si="38"/>
        <v>-2.3949347208974956</v>
      </c>
      <c r="AB131" s="35">
        <f t="shared" si="39"/>
        <v>-2.3949347208974814</v>
      </c>
      <c r="AC131" s="35">
        <f t="shared" si="40"/>
        <v>-2.3949347208974672</v>
      </c>
      <c r="AF131">
        <v>2.91</v>
      </c>
      <c r="AG131">
        <v>1.45</v>
      </c>
      <c r="AJ131" t="s">
        <v>444</v>
      </c>
    </row>
    <row r="132" spans="1:36" ht="15" x14ac:dyDescent="0.25">
      <c r="A132">
        <v>5.33</v>
      </c>
      <c r="B132">
        <v>4.21</v>
      </c>
      <c r="C132">
        <v>1.67</v>
      </c>
      <c r="D132" s="20">
        <f t="shared" ref="D132:D195" si="41">IF(OR($A132="",$B132="",$C132=""),"",(1/A132)+(1/B132)+(1/C132)-1)</f>
        <v>2.3949347208974903E-2</v>
      </c>
      <c r="E132" s="17">
        <f>IF(OR($A132="",$B132="",$C132=""),"",A132*'MPTO_working_3-way'!$I131)</f>
        <v>5.4576500206238361</v>
      </c>
      <c r="F132" s="21">
        <f>IF(OR($A132="",$B132="",$C132=""),"",B132*'MPTO_working_3-way'!$I131)</f>
        <v>4.3108267517497847</v>
      </c>
      <c r="G132" s="22">
        <f>IF(OR($A132="",$B132="",$C132=""),"",C132*'MPTO_working_3-way'!$I131)</f>
        <v>1.709995409838988</v>
      </c>
      <c r="H132" s="17">
        <f>IF(OR($A132="",$B132="",$C132=""),"",'MPTO_working_3-way'!E131)</f>
        <v>5.5668703726252797</v>
      </c>
      <c r="I132" s="21">
        <f>IF(OR($A132="",$B132="",$C132=""),"",'MPTO_working_3-way'!F131)</f>
        <v>4.356414370070083</v>
      </c>
      <c r="J132" s="22">
        <f>IF(OR($A132="",$B132="",$C132=""),"",'MPTO_working_3-way'!G131)</f>
        <v>1.6925649428562124</v>
      </c>
      <c r="K132" s="17">
        <f>IF(OR($A132="",$B132="",$C132=""),"",'OddsRatio_working_3-way'!H131)</f>
        <v>5.5155623922435852</v>
      </c>
      <c r="L132" s="21">
        <f>IF(OR($A132="",$B132="",$C132=""),"",'OddsRatio_working_3-way'!I131)</f>
        <v>4.3475647295847368</v>
      </c>
      <c r="M132" s="22">
        <f>IF(OR($A132="",$B132="",$C132=""),"",'OddsRatio_working_3-way'!J131)</f>
        <v>1.6987128874834183</v>
      </c>
      <c r="N132" s="23">
        <f t="shared" si="29"/>
        <v>18.322904477588601</v>
      </c>
      <c r="O132" s="24">
        <f t="shared" si="30"/>
        <v>23.197406381365138</v>
      </c>
      <c r="P132" s="24">
        <f t="shared" si="31"/>
        <v>58.479689141046251</v>
      </c>
      <c r="Q132" t="s">
        <v>310</v>
      </c>
      <c r="R132" t="s">
        <v>309</v>
      </c>
      <c r="S132" t="s">
        <v>489</v>
      </c>
      <c r="T132" s="35">
        <v>100</v>
      </c>
      <c r="U132" s="35">
        <f t="shared" si="32"/>
        <v>39.393939393939398</v>
      </c>
      <c r="V132" s="35">
        <f t="shared" si="33"/>
        <v>74.025974025974023</v>
      </c>
      <c r="W132" s="35">
        <f t="shared" si="34"/>
        <v>84.227129337539424</v>
      </c>
      <c r="X132" s="35">
        <f t="shared" si="35"/>
        <v>41.746896636486539</v>
      </c>
      <c r="Y132" s="35">
        <f t="shared" si="36"/>
        <v>76.378931268521171</v>
      </c>
      <c r="Z132" s="35">
        <f t="shared" si="37"/>
        <v>86.580086580086572</v>
      </c>
      <c r="AA132" s="35">
        <f t="shared" si="38"/>
        <v>-2.3529572425471414</v>
      </c>
      <c r="AB132" s="35">
        <f t="shared" si="39"/>
        <v>-2.3529572425471486</v>
      </c>
      <c r="AC132" s="35">
        <f t="shared" si="40"/>
        <v>-2.3529572425471486</v>
      </c>
      <c r="AF132">
        <v>1.82</v>
      </c>
      <c r="AG132">
        <v>2.08</v>
      </c>
      <c r="AJ132" t="s">
        <v>444</v>
      </c>
    </row>
    <row r="133" spans="1:36" ht="15" x14ac:dyDescent="0.25">
      <c r="A133">
        <v>1.65</v>
      </c>
      <c r="B133">
        <v>3.85</v>
      </c>
      <c r="C133">
        <v>6.34</v>
      </c>
      <c r="D133" s="20">
        <f t="shared" si="41"/>
        <v>2.3529572425471379E-2</v>
      </c>
      <c r="E133" s="17">
        <f>IF(OR($A133="",$B133="",$C133=""),"",A133*'MPTO_working_3-way'!$I132)</f>
        <v>1.6888237945020277</v>
      </c>
      <c r="F133" s="21">
        <f>IF(OR($A133="",$B133="",$C133=""),"",B133*'MPTO_working_3-way'!$I132)</f>
        <v>3.9405888538380651</v>
      </c>
      <c r="G133" s="22">
        <f>IF(OR($A133="",$B133="",$C133=""),"",C133*'MPTO_working_3-way'!$I132)</f>
        <v>6.4891774891774885</v>
      </c>
      <c r="H133" s="17">
        <f>IF(OR($A133="",$B133="",$C133=""),"",'MPTO_working_3-way'!E132)</f>
        <v>1.6716330459529585</v>
      </c>
      <c r="I133" s="21">
        <f>IF(OR($A133="",$B133="",$C133=""),"",'MPTO_working_3-way'!F132)</f>
        <v>3.9698754901783611</v>
      </c>
      <c r="J133" s="22">
        <f>IF(OR($A133="",$B133="",$C133=""),"",'MPTO_working_3-way'!G132)</f>
        <v>6.6717587390287596</v>
      </c>
      <c r="K133" s="17">
        <f>IF(OR($A133="",$B133="",$C133=""),"",'OddsRatio_working_3-way'!H132)</f>
        <v>1.6778390030563548</v>
      </c>
      <c r="L133" s="21">
        <f>IF(OR($A133="",$B133="",$C133=""),"",'OddsRatio_working_3-way'!I132)</f>
        <v>3.9720633210932483</v>
      </c>
      <c r="M133" s="22">
        <f>IF(OR($A133="",$B133="",$C133=""),"",'OddsRatio_working_3-way'!J132)</f>
        <v>6.5687081174168211</v>
      </c>
      <c r="N133" s="23">
        <f t="shared" ref="N133:N196" si="42">(1/E133)* 100</f>
        <v>59.212808539026028</v>
      </c>
      <c r="O133" s="24">
        <f t="shared" ref="O133:O196" si="43">(1/F133)* 100</f>
        <v>25.376917945296867</v>
      </c>
      <c r="P133" s="24">
        <f t="shared" ref="P133:P196" si="44">(1/G133)* 100</f>
        <v>15.410273515677119</v>
      </c>
      <c r="Q133" t="s">
        <v>312</v>
      </c>
      <c r="R133" t="s">
        <v>307</v>
      </c>
      <c r="S133" t="s">
        <v>489</v>
      </c>
      <c r="T133" s="35">
        <v>100</v>
      </c>
      <c r="U133" s="35">
        <f t="shared" ref="U133:U196" si="45">(1/A134)*((T133*A134)-T133)</f>
        <v>68.253968253968253</v>
      </c>
      <c r="V133" s="35">
        <f t="shared" ref="V133:V196" si="46">(1/B134)*((T133*B134)-T133)</f>
        <v>66.777408637873762</v>
      </c>
      <c r="W133" s="35">
        <f t="shared" ref="W133:W196" si="47">(1/C134)*((T133*C134)-T133)</f>
        <v>61.089494163424128</v>
      </c>
      <c r="X133" s="35">
        <f t="shared" ref="X133:X196" si="48">((1/B134)+(1/C134))*T133</f>
        <v>72.133097198702117</v>
      </c>
      <c r="Y133" s="35">
        <f t="shared" ref="Y133:Y196" si="49">((1/A134)+(1/C134))*T133</f>
        <v>70.656537582607612</v>
      </c>
      <c r="Z133" s="35">
        <f t="shared" ref="Z133:Z196" si="50">((1/A134)+(1/B134))*T133</f>
        <v>64.968623108157985</v>
      </c>
      <c r="AA133" s="35">
        <f t="shared" ref="AA133:AA196" si="51">U133-X133</f>
        <v>-3.8791289447338642</v>
      </c>
      <c r="AB133" s="35">
        <f t="shared" ref="AB133:AB196" si="52">V133-Y133</f>
        <v>-3.8791289447338499</v>
      </c>
      <c r="AC133" s="35">
        <f t="shared" ref="AC133:AC196" si="53">W133-Z133</f>
        <v>-3.8791289447338571</v>
      </c>
      <c r="AF133">
        <v>2.06</v>
      </c>
      <c r="AG133">
        <v>1.85</v>
      </c>
      <c r="AJ133" t="s">
        <v>444</v>
      </c>
    </row>
    <row r="134" spans="1:36" s="35" customFormat="1" ht="15" x14ac:dyDescent="0.25">
      <c r="A134">
        <v>3.15</v>
      </c>
      <c r="B134">
        <v>3.01</v>
      </c>
      <c r="C134">
        <v>2.57</v>
      </c>
      <c r="D134" s="20">
        <f t="shared" si="41"/>
        <v>3.8791289447338562E-2</v>
      </c>
      <c r="E134" s="17">
        <f>IF(OR($A134="",$B134="",$C134=""),"",A134*'MPTO_working_3-way'!$I133)</f>
        <v>3.2721925617591165</v>
      </c>
      <c r="F134" s="21">
        <f>IF(OR($A134="",$B134="",$C134=""),"",B134*'MPTO_working_3-way'!$I133)</f>
        <v>3.126761781236489</v>
      </c>
      <c r="G134" s="22">
        <f>IF(OR($A134="",$B134="",$C134=""),"",C134*'MPTO_working_3-way'!$I133)</f>
        <v>2.6696936138796601</v>
      </c>
      <c r="H134" s="17">
        <f>IF(OR($A134="",$B134="",$C134=""),"",'MPTO_working_3-way'!E133)</f>
        <v>3.2837499390774036</v>
      </c>
      <c r="I134" s="21">
        <f>IF(OR($A134="",$B134="",$C134=""),"",'MPTO_working_3-way'!F133)</f>
        <v>3.1318952215722757</v>
      </c>
      <c r="J134" s="22">
        <f>IF(OR($A134="",$B134="",$C134=""),"",'MPTO_working_3-way'!G133)</f>
        <v>2.6583398350246212</v>
      </c>
      <c r="K134" s="17">
        <f>IF(OR($A134="",$B134="",$C134=""),"",'OddsRatio_working_3-way'!H133)</f>
        <v>3.2781275450198772</v>
      </c>
      <c r="L134" s="21">
        <f>IF(OR($A134="",$B134="",$C134=""),"",'OddsRatio_working_3-way'!I133)</f>
        <v>3.1297843560418381</v>
      </c>
      <c r="M134" s="22">
        <f>IF(OR($A134="",$B134="",$C134=""),"",'OddsRatio_working_3-way'!J133)</f>
        <v>2.663562904968003</v>
      </c>
      <c r="N134" s="23">
        <f t="shared" si="42"/>
        <v>30.560548657393326</v>
      </c>
      <c r="O134" s="24">
        <f t="shared" si="43"/>
        <v>31.981969525179068</v>
      </c>
      <c r="P134" s="24">
        <f t="shared" si="44"/>
        <v>37.45748181742762</v>
      </c>
      <c r="Q134" t="s">
        <v>314</v>
      </c>
      <c r="R134" t="s">
        <v>410</v>
      </c>
      <c r="S134" t="s">
        <v>489</v>
      </c>
      <c r="T134" s="35">
        <v>100</v>
      </c>
      <c r="U134" s="35">
        <f t="shared" si="45"/>
        <v>61.240310077519375</v>
      </c>
      <c r="V134" s="35">
        <f t="shared" si="46"/>
        <v>67.21311475409837</v>
      </c>
      <c r="W134" s="35">
        <f t="shared" si="47"/>
        <v>67.741935483870961</v>
      </c>
      <c r="X134" s="35">
        <f t="shared" si="48"/>
        <v>65.044949762030683</v>
      </c>
      <c r="Y134" s="35">
        <f t="shared" si="49"/>
        <v>71.017754438609643</v>
      </c>
      <c r="Z134" s="35">
        <f t="shared" si="50"/>
        <v>71.546575168382248</v>
      </c>
      <c r="AA134" s="35">
        <f t="shared" si="51"/>
        <v>-3.804639684511308</v>
      </c>
      <c r="AB134" s="35">
        <f t="shared" si="52"/>
        <v>-3.8046396845112724</v>
      </c>
      <c r="AC134" s="35">
        <f t="shared" si="53"/>
        <v>-3.8046396845112866</v>
      </c>
      <c r="AD134" s="36"/>
      <c r="AE134" s="36"/>
      <c r="AF134">
        <v>2.46</v>
      </c>
      <c r="AG134">
        <v>1.57</v>
      </c>
      <c r="AH134" s="36"/>
      <c r="AI134" s="36"/>
      <c r="AJ134" t="s">
        <v>445</v>
      </c>
    </row>
    <row r="135" spans="1:36" ht="15" x14ac:dyDescent="0.25">
      <c r="A135">
        <v>2.58</v>
      </c>
      <c r="B135">
        <v>3.05</v>
      </c>
      <c r="C135">
        <v>3.1</v>
      </c>
      <c r="D135" s="20">
        <f t="shared" si="41"/>
        <v>3.8046396845112795E-2</v>
      </c>
      <c r="E135" s="17">
        <f>IF(OR($A135="",$B135="",$C135=""),"",A135*'MPTO_working_3-way'!$I134)</f>
        <v>2.6781597038603913</v>
      </c>
      <c r="F135" s="21">
        <f>IF(OR($A135="",$B135="",$C135=""),"",B135*'MPTO_working_3-way'!$I134)</f>
        <v>3.1660415103775938</v>
      </c>
      <c r="G135" s="22">
        <f>IF(OR($A135="",$B135="",$C135=""),"",C135*'MPTO_working_3-way'!$I134)</f>
        <v>3.2179438302198498</v>
      </c>
      <c r="H135" s="17">
        <f>IF(OR($A135="",$B135="",$C135=""),"",'MPTO_working_3-way'!E134)</f>
        <v>2.6672729061956706</v>
      </c>
      <c r="I135" s="21">
        <f>IF(OR($A135="",$B135="",$C135=""),"",'MPTO_working_3-way'!F134)</f>
        <v>3.1727225037826394</v>
      </c>
      <c r="J135" s="22">
        <f>IF(OR($A135="",$B135="",$C135=""),"",'MPTO_working_3-way'!G134)</f>
        <v>3.2268628549003697</v>
      </c>
      <c r="K135" s="17">
        <f>IF(OR($A135="",$B135="",$C135=""),"",'OddsRatio_working_3-way'!H134)</f>
        <v>2.6722802534558481</v>
      </c>
      <c r="L135" s="21">
        <f>IF(OR($A135="",$B135="",$C135=""),"",'OddsRatio_working_3-way'!I134)</f>
        <v>3.1697307085977764</v>
      </c>
      <c r="M135" s="22">
        <f>IF(OR($A135="",$B135="",$C135=""),"",'OddsRatio_working_3-way'!J134)</f>
        <v>3.2226509697830878</v>
      </c>
      <c r="N135" s="23">
        <f t="shared" si="42"/>
        <v>37.339072743069266</v>
      </c>
      <c r="O135" s="24">
        <f t="shared" si="43"/>
        <v>31.585182844956961</v>
      </c>
      <c r="P135" s="24">
        <f t="shared" si="44"/>
        <v>31.075744411973783</v>
      </c>
      <c r="Q135" t="s">
        <v>316</v>
      </c>
      <c r="R135" t="s">
        <v>408</v>
      </c>
      <c r="S135" t="s">
        <v>489</v>
      </c>
      <c r="T135" s="35">
        <v>100</v>
      </c>
      <c r="U135" s="35">
        <f t="shared" si="45"/>
        <v>43.820224719101127</v>
      </c>
      <c r="V135" s="35">
        <f t="shared" si="46"/>
        <v>70.845481049562679</v>
      </c>
      <c r="W135" s="35">
        <f t="shared" si="47"/>
        <v>81.203007518796994</v>
      </c>
      <c r="X135" s="35">
        <f t="shared" si="48"/>
        <v>47.95151143164032</v>
      </c>
      <c r="Y135" s="35">
        <f t="shared" si="49"/>
        <v>74.976767762101886</v>
      </c>
      <c r="Z135" s="35">
        <f t="shared" si="50"/>
        <v>85.334294231336187</v>
      </c>
      <c r="AA135" s="35">
        <f t="shared" si="51"/>
        <v>-4.1312867125391932</v>
      </c>
      <c r="AB135" s="35">
        <f t="shared" si="52"/>
        <v>-4.1312867125392074</v>
      </c>
      <c r="AC135" s="35">
        <f t="shared" si="53"/>
        <v>-4.1312867125391932</v>
      </c>
      <c r="AF135">
        <v>2.4</v>
      </c>
      <c r="AG135">
        <v>1.6</v>
      </c>
      <c r="AJ135" t="s">
        <v>445</v>
      </c>
    </row>
    <row r="136" spans="1:36" ht="15" x14ac:dyDescent="0.25">
      <c r="A136">
        <v>1.78</v>
      </c>
      <c r="B136">
        <v>3.43</v>
      </c>
      <c r="C136">
        <v>5.32</v>
      </c>
      <c r="D136" s="20">
        <f t="shared" si="41"/>
        <v>4.131286712539195E-2</v>
      </c>
      <c r="E136" s="17">
        <f>IF(OR($A136="",$B136="",$C136=""),"",A136*'MPTO_working_3-way'!$I135)</f>
        <v>1.8535369034831977</v>
      </c>
      <c r="F136" s="21">
        <f>IF(OR($A136="",$B136="",$C136=""),"",B136*'MPTO_working_3-way'!$I135)</f>
        <v>3.5717031342400944</v>
      </c>
      <c r="G136" s="22">
        <f>IF(OR($A136="",$B136="",$C136=""),"",C136*'MPTO_working_3-way'!$I135)</f>
        <v>5.5397844531070852</v>
      </c>
      <c r="H136" s="17">
        <f>IF(OR($A136="",$B136="",$C136=""),"",'MPTO_working_3-way'!E135)</f>
        <v>1.8247282893660575</v>
      </c>
      <c r="I136" s="21">
        <f>IF(OR($A136="",$B136="",$C136=""),"",'MPTO_working_3-way'!F135)</f>
        <v>3.6000459305910151</v>
      </c>
      <c r="J136" s="22">
        <f>IF(OR($A136="",$B136="",$C136=""),"",'MPTO_working_3-way'!G135)</f>
        <v>5.7405621006027454</v>
      </c>
      <c r="K136" s="17">
        <f>IF(OR($A136="",$B136="",$C136=""),"",'OddsRatio_working_3-way'!H135)</f>
        <v>1.8355941722181934</v>
      </c>
      <c r="L136" s="21">
        <f>IF(OR($A136="",$B136="",$C136=""),"",'OddsRatio_working_3-way'!I135)</f>
        <v>3.6031972288336047</v>
      </c>
      <c r="M136" s="22">
        <f>IF(OR($A136="",$B136="",$C136=""),"",'OddsRatio_working_3-way'!J135)</f>
        <v>5.6279061845930745</v>
      </c>
      <c r="N136" s="23">
        <f t="shared" si="42"/>
        <v>53.950908564096203</v>
      </c>
      <c r="O136" s="24">
        <f t="shared" si="43"/>
        <v>27.997847593029512</v>
      </c>
      <c r="P136" s="24">
        <f t="shared" si="44"/>
        <v>18.051243842874293</v>
      </c>
      <c r="Q136" t="s">
        <v>407</v>
      </c>
      <c r="R136" t="s">
        <v>434</v>
      </c>
      <c r="S136" t="s">
        <v>489</v>
      </c>
      <c r="T136" s="35">
        <v>100</v>
      </c>
      <c r="U136" s="35">
        <f t="shared" si="45"/>
        <v>40.828402366863905</v>
      </c>
      <c r="V136" s="35">
        <f t="shared" si="46"/>
        <v>72.067039106145245</v>
      </c>
      <c r="W136" s="35">
        <f t="shared" si="47"/>
        <v>82.698961937716263</v>
      </c>
      <c r="X136" s="35">
        <f t="shared" si="48"/>
        <v>45.233998956138485</v>
      </c>
      <c r="Y136" s="35">
        <f t="shared" si="49"/>
        <v>76.472635695419839</v>
      </c>
      <c r="Z136" s="35">
        <f t="shared" si="50"/>
        <v>87.104558526990843</v>
      </c>
      <c r="AA136" s="35">
        <f t="shared" si="51"/>
        <v>-4.4055965892745803</v>
      </c>
      <c r="AB136" s="35">
        <f t="shared" si="52"/>
        <v>-4.4055965892745945</v>
      </c>
      <c r="AC136" s="35">
        <f t="shared" si="53"/>
        <v>-4.4055965892745803</v>
      </c>
      <c r="AF136">
        <v>2.37</v>
      </c>
      <c r="AG136">
        <v>1.61</v>
      </c>
      <c r="AJ136" t="s">
        <v>445</v>
      </c>
    </row>
    <row r="137" spans="1:36" ht="15" x14ac:dyDescent="0.25">
      <c r="A137">
        <v>1.69</v>
      </c>
      <c r="B137">
        <v>3.58</v>
      </c>
      <c r="C137">
        <v>5.78</v>
      </c>
      <c r="D137" s="20">
        <f t="shared" si="41"/>
        <v>4.4055965892745741E-2</v>
      </c>
      <c r="E137" s="17">
        <f>IF(OR($A137="",$B137="",$C137=""),"",A137*'MPTO_working_3-way'!$I136)</f>
        <v>1.7644545823587403</v>
      </c>
      <c r="F137" s="21">
        <f>IF(OR($A137="",$B137="",$C137=""),"",B137*'MPTO_working_3-way'!$I136)</f>
        <v>3.7377203578960296</v>
      </c>
      <c r="G137" s="22">
        <f>IF(OR($A137="",$B137="",$C137=""),"",C137*'MPTO_working_3-way'!$I136)</f>
        <v>6.034643482860071</v>
      </c>
      <c r="H137" s="17">
        <f>IF(OR($A137="",$B137="",$C137=""),"",'MPTO_working_3-way'!E136)</f>
        <v>1.7330101831362854</v>
      </c>
      <c r="I137" s="21">
        <f>IF(OR($A137="",$B137="",$C137=""),"",'MPTO_working_3-way'!F136)</f>
        <v>3.7786570472882173</v>
      </c>
      <c r="J137" s="22">
        <f>IF(OR($A137="",$B137="",$C137=""),"",'MPTO_working_3-way'!G136)</f>
        <v>6.316119561063255</v>
      </c>
      <c r="K137" s="17">
        <f>IF(OR($A137="",$B137="",$C137=""),"",'OddsRatio_working_3-way'!H136)</f>
        <v>1.7443940937668083</v>
      </c>
      <c r="L137" s="21">
        <f>IF(OR($A137="",$B137="",$C137=""),"",'OddsRatio_working_3-way'!I136)</f>
        <v>3.7833866114758927</v>
      </c>
      <c r="M137" s="22">
        <f>IF(OR($A137="",$B137="",$C137=""),"",'OddsRatio_working_3-way'!J136)</f>
        <v>6.1568170553700652</v>
      </c>
      <c r="N137" s="23">
        <f t="shared" si="42"/>
        <v>56.674737337993143</v>
      </c>
      <c r="O137" s="24">
        <f t="shared" si="43"/>
        <v>26.75427544726492</v>
      </c>
      <c r="P137" s="24">
        <f t="shared" si="44"/>
        <v>16.57098721474194</v>
      </c>
      <c r="Q137" t="s">
        <v>413</v>
      </c>
      <c r="R137" t="s">
        <v>411</v>
      </c>
      <c r="S137" t="s">
        <v>489</v>
      </c>
      <c r="T137" s="35">
        <v>100</v>
      </c>
      <c r="U137" s="35">
        <f t="shared" si="45"/>
        <v>40.828402366863905</v>
      </c>
      <c r="V137" s="35">
        <f t="shared" si="46"/>
        <v>74.293059125964007</v>
      </c>
      <c r="W137" s="35">
        <f t="shared" si="47"/>
        <v>81.617647058823522</v>
      </c>
      <c r="X137" s="35">
        <f t="shared" si="48"/>
        <v>44.089293815212457</v>
      </c>
      <c r="Y137" s="35">
        <f t="shared" si="49"/>
        <v>77.553950574312566</v>
      </c>
      <c r="Z137" s="35">
        <f t="shared" si="50"/>
        <v>84.878538507172081</v>
      </c>
      <c r="AA137" s="35">
        <f t="shared" si="51"/>
        <v>-3.260891448348552</v>
      </c>
      <c r="AB137" s="35">
        <f t="shared" si="52"/>
        <v>-3.2608914483485592</v>
      </c>
      <c r="AC137" s="35">
        <f t="shared" si="53"/>
        <v>-3.2608914483485592</v>
      </c>
      <c r="AF137">
        <v>2.2799999999999998</v>
      </c>
      <c r="AG137">
        <v>1.66</v>
      </c>
      <c r="AJ137" t="s">
        <v>445</v>
      </c>
    </row>
    <row r="138" spans="1:36" ht="15" x14ac:dyDescent="0.25">
      <c r="A138">
        <v>1.69</v>
      </c>
      <c r="B138">
        <v>3.89</v>
      </c>
      <c r="C138">
        <v>5.44</v>
      </c>
      <c r="D138" s="20">
        <f t="shared" si="41"/>
        <v>3.2608914483485574E-2</v>
      </c>
      <c r="E138" s="17">
        <f>IF(OR($A138="",$B138="",$C138=""),"",A138*'MPTO_working_3-way'!$I137)</f>
        <v>1.7451090654770907</v>
      </c>
      <c r="F138" s="21">
        <f>IF(OR($A138="",$B138="",$C138=""),"",B138*'MPTO_working_3-way'!$I137)</f>
        <v>4.016848677340759</v>
      </c>
      <c r="G138" s="22">
        <f>IF(OR($A138="",$B138="",$C138=""),"",C138*'MPTO_working_3-way'!$I137)</f>
        <v>5.6173924947901623</v>
      </c>
      <c r="H138" s="17">
        <f>IF(OR($A138="",$B138="",$C138=""),"",'MPTO_working_3-way'!E137)</f>
        <v>1.7216257283298582</v>
      </c>
      <c r="I138" s="21">
        <f>IF(OR($A138="",$B138="",$C138=""),"",'MPTO_working_3-way'!F137)</f>
        <v>4.0617422089689477</v>
      </c>
      <c r="J138" s="22">
        <f>IF(OR($A138="",$B138="",$C138=""),"",'MPTO_working_3-way'!G137)</f>
        <v>5.7818878359379751</v>
      </c>
      <c r="K138" s="17">
        <f>IF(OR($A138="",$B138="",$C138=""),"",'OddsRatio_working_3-way'!H137)</f>
        <v>1.7300109117885778</v>
      </c>
      <c r="L138" s="21">
        <f>IF(OR($A138="",$B138="",$C138=""),"",'OddsRatio_working_3-way'!I137)</f>
        <v>4.0575819348825961</v>
      </c>
      <c r="M138" s="22">
        <f>IF(OR($A138="",$B138="",$C138=""),"",'OddsRatio_working_3-way'!J137)</f>
        <v>5.6974615193351985</v>
      </c>
      <c r="N138" s="23">
        <f t="shared" si="42"/>
        <v>57.303008722071638</v>
      </c>
      <c r="O138" s="24">
        <f t="shared" si="43"/>
        <v>24.895137465373022</v>
      </c>
      <c r="P138" s="24">
        <f t="shared" si="44"/>
        <v>17.80185381255534</v>
      </c>
      <c r="Q138" t="s">
        <v>322</v>
      </c>
      <c r="R138" t="s">
        <v>418</v>
      </c>
      <c r="S138" t="s">
        <v>489</v>
      </c>
      <c r="T138" s="35">
        <v>100</v>
      </c>
      <c r="U138" s="35">
        <f t="shared" si="45"/>
        <v>63.369963369963365</v>
      </c>
      <c r="V138" s="35">
        <f t="shared" si="46"/>
        <v>69.512195121951223</v>
      </c>
      <c r="W138" s="35">
        <f t="shared" si="47"/>
        <v>64.412811387900362</v>
      </c>
      <c r="X138" s="35">
        <f t="shared" si="48"/>
        <v>66.074993490148429</v>
      </c>
      <c r="Y138" s="35">
        <f t="shared" si="49"/>
        <v>72.21722524213628</v>
      </c>
      <c r="Z138" s="35">
        <f t="shared" si="50"/>
        <v>67.117841508085405</v>
      </c>
      <c r="AA138" s="35">
        <f t="shared" si="51"/>
        <v>-2.7050301201850644</v>
      </c>
      <c r="AB138" s="35">
        <f t="shared" si="52"/>
        <v>-2.7050301201850573</v>
      </c>
      <c r="AC138" s="35">
        <f t="shared" si="53"/>
        <v>-2.7050301201850431</v>
      </c>
      <c r="AF138">
        <v>1.85</v>
      </c>
      <c r="AG138">
        <v>2.0499999999999998</v>
      </c>
      <c r="AJ138" t="s">
        <v>446</v>
      </c>
    </row>
    <row r="139" spans="1:36" ht="15" x14ac:dyDescent="0.25">
      <c r="A139">
        <v>2.73</v>
      </c>
      <c r="B139">
        <v>3.28</v>
      </c>
      <c r="C139">
        <v>2.81</v>
      </c>
      <c r="D139" s="20">
        <f t="shared" si="41"/>
        <v>2.7050301201850591E-2</v>
      </c>
      <c r="E139" s="17">
        <f>IF(OR($A139="",$B139="",$C139=""),"",A139*'MPTO_working_3-way'!$I138)</f>
        <v>2.8038473222810523</v>
      </c>
      <c r="F139" s="21">
        <f>IF(OR($A139="",$B139="",$C139=""),"",B139*'MPTO_working_3-way'!$I138)</f>
        <v>3.3687249879420698</v>
      </c>
      <c r="G139" s="22">
        <f>IF(OR($A139="",$B139="",$C139=""),"",C139*'MPTO_working_3-way'!$I138)</f>
        <v>2.8860113463772001</v>
      </c>
      <c r="H139" s="17">
        <f>IF(OR($A139="",$B139="",$C139=""),"",'MPTO_working_3-way'!E138)</f>
        <v>2.7988970166739318</v>
      </c>
      <c r="I139" s="21">
        <f>IF(OR($A139="",$B139="",$C139=""),"",'MPTO_working_3-way'!F138)</f>
        <v>3.379962373614533</v>
      </c>
      <c r="J139" s="22">
        <f>IF(OR($A139="",$B139="",$C139=""),"",'MPTO_working_3-way'!G138)</f>
        <v>2.8830481231708247</v>
      </c>
      <c r="K139" s="17">
        <f>IF(OR($A139="",$B139="",$C139=""),"",'OddsRatio_working_3-way'!H138)</f>
        <v>2.8013892797802873</v>
      </c>
      <c r="L139" s="21">
        <f>IF(OR($A139="",$B139="",$C139=""),"",'OddsRatio_working_3-way'!I138)</f>
        <v>3.3740852935832679</v>
      </c>
      <c r="M139" s="22">
        <f>IF(OR($A139="",$B139="",$C139=""),"",'OddsRatio_working_3-way'!J138)</f>
        <v>2.8846905181516291</v>
      </c>
      <c r="N139" s="23">
        <f t="shared" si="42"/>
        <v>35.665280061913514</v>
      </c>
      <c r="O139" s="24">
        <f t="shared" si="43"/>
        <v>29.684821514946307</v>
      </c>
      <c r="P139" s="24">
        <f t="shared" si="44"/>
        <v>34.649898423140172</v>
      </c>
      <c r="Q139" t="s">
        <v>415</v>
      </c>
      <c r="R139" t="s">
        <v>436</v>
      </c>
      <c r="S139" t="s">
        <v>489</v>
      </c>
      <c r="T139" s="35">
        <v>100</v>
      </c>
      <c r="U139" s="35">
        <f t="shared" si="45"/>
        <v>42.196531791907518</v>
      </c>
      <c r="V139" s="35">
        <f t="shared" si="46"/>
        <v>74.160206718346245</v>
      </c>
      <c r="W139" s="35">
        <f t="shared" si="47"/>
        <v>78.81355932203391</v>
      </c>
      <c r="X139" s="35">
        <f t="shared" si="48"/>
        <v>47.026233959619844</v>
      </c>
      <c r="Y139" s="35">
        <f t="shared" si="49"/>
        <v>78.989908886058586</v>
      </c>
      <c r="Z139" s="35">
        <f t="shared" si="50"/>
        <v>83.643261489746237</v>
      </c>
      <c r="AA139" s="35">
        <f t="shared" si="51"/>
        <v>-4.8297021677123269</v>
      </c>
      <c r="AB139" s="35">
        <f t="shared" si="52"/>
        <v>-4.8297021677123411</v>
      </c>
      <c r="AC139" s="35">
        <f t="shared" si="53"/>
        <v>-4.8297021677123269</v>
      </c>
      <c r="AF139">
        <v>2.19</v>
      </c>
      <c r="AG139">
        <v>1.73</v>
      </c>
      <c r="AJ139" t="s">
        <v>446</v>
      </c>
    </row>
    <row r="140" spans="1:36" ht="15" x14ac:dyDescent="0.25">
      <c r="A140">
        <v>1.73</v>
      </c>
      <c r="B140">
        <v>3.87</v>
      </c>
      <c r="C140">
        <v>4.72</v>
      </c>
      <c r="D140" s="20">
        <f t="shared" si="41"/>
        <v>4.8297021677123464E-2</v>
      </c>
      <c r="E140" s="17">
        <f>IF(OR($A140="",$B140="",$C140=""),"",A140*'MPTO_working_3-way'!$I139)</f>
        <v>1.8135538475014237</v>
      </c>
      <c r="F140" s="21">
        <f>IF(OR($A140="",$B140="",$C140=""),"",B140*'MPTO_working_3-way'!$I139)</f>
        <v>4.0569094738904683</v>
      </c>
      <c r="G140" s="22">
        <f>IF(OR($A140="",$B140="",$C140=""),"",C140*'MPTO_working_3-way'!$I139)</f>
        <v>4.9479619423160228</v>
      </c>
      <c r="H140" s="17">
        <f>IF(OR($A140="",$B140="",$C140=""),"",'MPTO_working_3-way'!E139)</f>
        <v>1.7795631150445295</v>
      </c>
      <c r="I140" s="21">
        <f>IF(OR($A140="",$B140="",$C140=""),"",'MPTO_working_3-way'!F139)</f>
        <v>4.1271334470904781</v>
      </c>
      <c r="J140" s="22">
        <f>IF(OR($A140="",$B140="",$C140=""),"",'MPTO_working_3-way'!G139)</f>
        <v>5.1081549767143537</v>
      </c>
      <c r="K140" s="17">
        <f>IF(OR($A140="",$B140="",$C140=""),"",'OddsRatio_working_3-way'!H139)</f>
        <v>1.7915907842441088</v>
      </c>
      <c r="L140" s="21">
        <f>IF(OR($A140="",$B140="",$C140=""),"",'OddsRatio_working_3-way'!I139)</f>
        <v>4.1121445901104003</v>
      </c>
      <c r="M140" s="22">
        <f>IF(OR($A140="",$B140="",$C140=""),"",'OddsRatio_working_3-way'!J139)</f>
        <v>5.0338598868329916</v>
      </c>
      <c r="N140" s="23">
        <f t="shared" si="42"/>
        <v>55.140353366277154</v>
      </c>
      <c r="O140" s="24">
        <f t="shared" si="43"/>
        <v>24.649305251591592</v>
      </c>
      <c r="P140" s="24">
        <f t="shared" si="44"/>
        <v>20.210341382131244</v>
      </c>
      <c r="Q140" t="s">
        <v>331</v>
      </c>
      <c r="R140" t="s">
        <v>185</v>
      </c>
      <c r="S140" t="s">
        <v>490</v>
      </c>
      <c r="T140" s="35">
        <v>100</v>
      </c>
      <c r="U140" s="35">
        <f t="shared" si="45"/>
        <v>36.708860759493668</v>
      </c>
      <c r="V140" s="35">
        <f t="shared" si="46"/>
        <v>76.359338061465735</v>
      </c>
      <c r="W140" s="35">
        <f t="shared" si="47"/>
        <v>81.851179673321241</v>
      </c>
      <c r="X140" s="35">
        <f t="shared" si="48"/>
        <v>41.789482265213039</v>
      </c>
      <c r="Y140" s="35">
        <f t="shared" si="49"/>
        <v>81.439959567185085</v>
      </c>
      <c r="Z140" s="35">
        <f t="shared" si="50"/>
        <v>86.931801179040605</v>
      </c>
      <c r="AA140" s="35">
        <f t="shared" si="51"/>
        <v>-5.0806215057193711</v>
      </c>
      <c r="AB140" s="35">
        <f t="shared" si="52"/>
        <v>-5.0806215057193498</v>
      </c>
      <c r="AC140" s="35">
        <f t="shared" si="53"/>
        <v>-5.080621505719364</v>
      </c>
      <c r="AF140">
        <v>1.77</v>
      </c>
      <c r="AG140">
        <v>2.0699999999999998</v>
      </c>
      <c r="AJ140" t="s">
        <v>112</v>
      </c>
    </row>
    <row r="141" spans="1:36" ht="15" x14ac:dyDescent="0.25">
      <c r="A141">
        <v>1.58</v>
      </c>
      <c r="B141">
        <v>4.2300000000000004</v>
      </c>
      <c r="C141">
        <v>5.51</v>
      </c>
      <c r="D141" s="20">
        <f t="shared" si="41"/>
        <v>5.0806215057193738E-2</v>
      </c>
      <c r="E141" s="17">
        <f>IF(OR($A141="",$B141="",$C141=""),"",A141*'MPTO_working_3-way'!$I140)</f>
        <v>1.6602738197903661</v>
      </c>
      <c r="F141" s="21">
        <f>IF(OR($A141="",$B141="",$C141=""),"",B141*'MPTO_working_3-way'!$I140)</f>
        <v>4.4449102896919301</v>
      </c>
      <c r="G141" s="22">
        <f>IF(OR($A141="",$B141="",$C141=""),"",C141*'MPTO_working_3-way'!$I140)</f>
        <v>5.789942244965137</v>
      </c>
      <c r="H141" s="17">
        <f>IF(OR($A141="",$B141="",$C141=""),"",'MPTO_working_3-way'!E140)</f>
        <v>1.6234399075257366</v>
      </c>
      <c r="I141" s="21">
        <f>IF(OR($A141="",$B141="",$C141=""),"",'MPTO_working_3-way'!F140)</f>
        <v>4.556406191524907</v>
      </c>
      <c r="J141" s="22">
        <f>IF(OR($A141="",$B141="",$C141=""),"",'MPTO_working_3-way'!G140)</f>
        <v>6.0770768449319705</v>
      </c>
      <c r="K141" s="17">
        <f>IF(OR($A141="",$B141="",$C141=""),"",'OddsRatio_working_3-way'!H140)</f>
        <v>1.6355565128585794</v>
      </c>
      <c r="L141" s="21">
        <f>IF(OR($A141="",$B141="",$C141=""),"",'OddsRatio_working_3-way'!I140)</f>
        <v>4.5393923043676025</v>
      </c>
      <c r="M141" s="22">
        <f>IF(OR($A141="",$B141="",$C141=""),"",'OddsRatio_working_3-way'!J140)</f>
        <v>5.9419997810210177</v>
      </c>
      <c r="N141" s="23">
        <f t="shared" si="42"/>
        <v>60.231028646001569</v>
      </c>
      <c r="O141" s="24">
        <f t="shared" si="43"/>
        <v>22.497641905598694</v>
      </c>
      <c r="P141" s="24">
        <f t="shared" si="44"/>
        <v>17.271329448399726</v>
      </c>
      <c r="Q141" t="s">
        <v>152</v>
      </c>
      <c r="R141" t="s">
        <v>334</v>
      </c>
      <c r="S141" t="s">
        <v>490</v>
      </c>
      <c r="T141" s="35">
        <v>100</v>
      </c>
      <c r="U141" s="35">
        <f t="shared" si="45"/>
        <v>78.354978354978357</v>
      </c>
      <c r="V141" s="35">
        <f t="shared" si="46"/>
        <v>73.958333333333343</v>
      </c>
      <c r="W141" s="35">
        <f t="shared" si="47"/>
        <v>42.857142857142854</v>
      </c>
      <c r="X141" s="35">
        <f t="shared" si="48"/>
        <v>83.18452380952381</v>
      </c>
      <c r="Y141" s="35">
        <f t="shared" si="49"/>
        <v>78.787878787878782</v>
      </c>
      <c r="Z141" s="35">
        <f t="shared" si="50"/>
        <v>47.686688311688314</v>
      </c>
      <c r="AA141" s="35">
        <f t="shared" si="51"/>
        <v>-4.8295454545454533</v>
      </c>
      <c r="AB141" s="35">
        <f t="shared" si="52"/>
        <v>-4.829545454545439</v>
      </c>
      <c r="AC141" s="35">
        <f t="shared" si="53"/>
        <v>-4.8295454545454604</v>
      </c>
      <c r="AF141">
        <v>1.67</v>
      </c>
      <c r="AG141">
        <v>2.23</v>
      </c>
      <c r="AJ141" t="s">
        <v>112</v>
      </c>
    </row>
    <row r="142" spans="1:36" ht="15" x14ac:dyDescent="0.25">
      <c r="A142">
        <v>4.62</v>
      </c>
      <c r="B142">
        <v>3.84</v>
      </c>
      <c r="C142">
        <v>1.75</v>
      </c>
      <c r="D142" s="20">
        <f t="shared" si="41"/>
        <v>4.8295454545454586E-2</v>
      </c>
      <c r="E142" s="17">
        <f>IF(OR($A142="",$B142="",$C142=""),"",A142*'MPTO_working_3-way'!$I141)</f>
        <v>4.8431250000000006</v>
      </c>
      <c r="F142" s="21">
        <f>IF(OR($A142="",$B142="",$C142=""),"",B142*'MPTO_working_3-way'!$I141)</f>
        <v>4.0254545454545454</v>
      </c>
      <c r="G142" s="22">
        <f>IF(OR($A142="",$B142="",$C142=""),"",C142*'MPTO_working_3-way'!$I141)</f>
        <v>1.8345170454545454</v>
      </c>
      <c r="H142" s="17">
        <f>IF(OR($A142="",$B142="",$C142=""),"",'MPTO_working_3-way'!E141)</f>
        <v>4.9912221471978393</v>
      </c>
      <c r="I142" s="21">
        <f>IF(OR($A142="",$B142="",$C142=""),"",'MPTO_working_3-way'!F141)</f>
        <v>4.0930232558139537</v>
      </c>
      <c r="J142" s="22">
        <f>IF(OR($A142="",$B142="",$C142=""),"",'MPTO_working_3-way'!G141)</f>
        <v>1.8007308160779536</v>
      </c>
      <c r="K142" s="17">
        <f>IF(OR($A142="",$B142="",$C142=""),"",'OddsRatio_working_3-way'!H141)</f>
        <v>4.9230248023809144</v>
      </c>
      <c r="L142" s="21">
        <f>IF(OR($A142="",$B142="",$C142=""),"",'OddsRatio_working_3-way'!I141)</f>
        <v>4.0777321654038117</v>
      </c>
      <c r="M142" s="22">
        <f>IF(OR($A142="",$B142="",$C142=""),"",'OddsRatio_working_3-way'!J141)</f>
        <v>1.812781381708753</v>
      </c>
      <c r="N142" s="23">
        <f t="shared" si="42"/>
        <v>20.647825525874303</v>
      </c>
      <c r="O142" s="24">
        <f t="shared" si="43"/>
        <v>24.841915085817526</v>
      </c>
      <c r="P142" s="24">
        <f t="shared" si="44"/>
        <v>54.510259388308171</v>
      </c>
      <c r="Q142" t="s">
        <v>328</v>
      </c>
      <c r="R142" t="s">
        <v>207</v>
      </c>
      <c r="S142" t="s">
        <v>490</v>
      </c>
      <c r="T142" s="35">
        <v>100</v>
      </c>
      <c r="U142" s="35">
        <f t="shared" si="45"/>
        <v>56.140350877192972</v>
      </c>
      <c r="V142" s="35">
        <f t="shared" si="46"/>
        <v>71.014492753623188</v>
      </c>
      <c r="W142" s="35">
        <f t="shared" si="47"/>
        <v>68.35443037974683</v>
      </c>
      <c r="X142" s="35">
        <f t="shared" si="48"/>
        <v>60.631076866629975</v>
      </c>
      <c r="Y142" s="35">
        <f t="shared" si="49"/>
        <v>75.505218743060169</v>
      </c>
      <c r="Z142" s="35">
        <f t="shared" si="50"/>
        <v>72.845156369183826</v>
      </c>
      <c r="AA142" s="35">
        <f t="shared" si="51"/>
        <v>-4.4907259894370029</v>
      </c>
      <c r="AB142" s="35">
        <f t="shared" si="52"/>
        <v>-4.4907259894369815</v>
      </c>
      <c r="AC142" s="35">
        <f t="shared" si="53"/>
        <v>-4.4907259894369957</v>
      </c>
      <c r="AF142">
        <v>1.91</v>
      </c>
      <c r="AG142">
        <v>1.93</v>
      </c>
      <c r="AJ142" t="s">
        <v>112</v>
      </c>
    </row>
    <row r="143" spans="1:36" ht="15" x14ac:dyDescent="0.25">
      <c r="A143">
        <v>2.2799999999999998</v>
      </c>
      <c r="B143">
        <v>3.45</v>
      </c>
      <c r="C143">
        <v>3.16</v>
      </c>
      <c r="D143" s="20">
        <f t="shared" si="41"/>
        <v>4.4907259894369833E-2</v>
      </c>
      <c r="E143" s="17">
        <f>IF(OR($A143="",$B143="",$C143=""),"",A143*'MPTO_working_3-way'!$I142)</f>
        <v>2.382388552559163</v>
      </c>
      <c r="F143" s="21">
        <f>IF(OR($A143="",$B143="",$C143=""),"",B143*'MPTO_working_3-way'!$I142)</f>
        <v>3.6049300466355763</v>
      </c>
      <c r="G143" s="22">
        <f>IF(OR($A143="",$B143="",$C143=""),"",C143*'MPTO_working_3-way'!$I142)</f>
        <v>3.3019069412662088</v>
      </c>
      <c r="H143" s="17">
        <f>IF(OR($A143="",$B143="",$C143=""),"",'MPTO_working_3-way'!E142)</f>
        <v>2.3605649425636659</v>
      </c>
      <c r="I143" s="21">
        <f>IF(OR($A143="",$B143="",$C143=""),"",'MPTO_working_3-way'!F142)</f>
        <v>3.6378718870376661</v>
      </c>
      <c r="J143" s="22">
        <f>IF(OR($A143="",$B143="",$C143=""),"",'MPTO_working_3-way'!G142)</f>
        <v>3.3168968977517772</v>
      </c>
      <c r="K143" s="17">
        <f>IF(OR($A143="",$B143="",$C143=""),"",'OddsRatio_working_3-way'!H142)</f>
        <v>2.3699058214945752</v>
      </c>
      <c r="L143" s="21">
        <f>IF(OR($A143="",$B143="",$C143=""),"",'OddsRatio_working_3-way'!I142)</f>
        <v>3.6220853614544599</v>
      </c>
      <c r="M143" s="22">
        <f>IF(OR($A143="",$B143="",$C143=""),"",'OddsRatio_working_3-way'!J142)</f>
        <v>3.3117160737720956</v>
      </c>
      <c r="N143" s="23">
        <f t="shared" si="42"/>
        <v>41.97468120495288</v>
      </c>
      <c r="O143" s="24">
        <f t="shared" si="43"/>
        <v>27.739789318055813</v>
      </c>
      <c r="P143" s="24">
        <f t="shared" si="44"/>
        <v>30.285529476991318</v>
      </c>
      <c r="Q143" t="s">
        <v>153</v>
      </c>
      <c r="R143" t="s">
        <v>184</v>
      </c>
      <c r="S143" t="s">
        <v>490</v>
      </c>
      <c r="T143" s="35">
        <v>100</v>
      </c>
      <c r="U143" s="35">
        <f t="shared" si="45"/>
        <v>82.332155477031804</v>
      </c>
      <c r="V143" s="35">
        <f t="shared" si="46"/>
        <v>75.062344139650875</v>
      </c>
      <c r="W143" s="35">
        <f t="shared" si="47"/>
        <v>40.119760479041922</v>
      </c>
      <c r="X143" s="35">
        <f t="shared" si="48"/>
        <v>84.817895381307224</v>
      </c>
      <c r="Y143" s="35">
        <f t="shared" si="49"/>
        <v>77.548084043926295</v>
      </c>
      <c r="Z143" s="35">
        <f t="shared" si="50"/>
        <v>42.605500383317327</v>
      </c>
      <c r="AA143" s="35">
        <f t="shared" si="51"/>
        <v>-2.4857399042754196</v>
      </c>
      <c r="AB143" s="35">
        <f t="shared" si="52"/>
        <v>-2.4857399042754196</v>
      </c>
      <c r="AC143" s="35">
        <f t="shared" si="53"/>
        <v>-2.4857399042754054</v>
      </c>
      <c r="AF143">
        <v>1.83</v>
      </c>
      <c r="AG143">
        <v>2.02</v>
      </c>
      <c r="AJ143" t="s">
        <v>112</v>
      </c>
    </row>
    <row r="144" spans="1:36" ht="15" x14ac:dyDescent="0.25">
      <c r="A144">
        <v>5.66</v>
      </c>
      <c r="B144">
        <v>4.01</v>
      </c>
      <c r="C144">
        <v>1.67</v>
      </c>
      <c r="D144" s="20">
        <f t="shared" si="41"/>
        <v>2.4857399042754302E-2</v>
      </c>
      <c r="E144" s="17">
        <f>IF(OR($A144="",$B144="",$C144=""),"",A144*'MPTO_working_3-way'!$I143)</f>
        <v>5.8006928785819891</v>
      </c>
      <c r="F144" s="21">
        <f>IF(OR($A144="",$B144="",$C144=""),"",B144*'MPTO_working_3-way'!$I143)</f>
        <v>4.1096781701614447</v>
      </c>
      <c r="G144" s="22">
        <f>IF(OR($A144="",$B144="",$C144=""),"",C144*'MPTO_working_3-way'!$I143)</f>
        <v>1.7115118564013996</v>
      </c>
      <c r="H144" s="17">
        <f>IF(OR($A144="",$B144="",$C144=""),"",'MPTO_working_3-way'!E143)</f>
        <v>5.9385016295763089</v>
      </c>
      <c r="I144" s="21">
        <f>IF(OR($A144="",$B144="",$C144=""),"",'MPTO_working_3-way'!F143)</f>
        <v>4.1478155548929694</v>
      </c>
      <c r="J144" s="22">
        <f>IF(OR($A144="",$B144="",$C144=""),"",'MPTO_working_3-way'!G143)</f>
        <v>1.693432509047007</v>
      </c>
      <c r="K144" s="17">
        <f>IF(OR($A144="",$B144="",$C144=""),"",'OddsRatio_working_3-way'!H143)</f>
        <v>5.8677940967025863</v>
      </c>
      <c r="L144" s="21">
        <f>IF(OR($A144="",$B144="",$C144=""),"",'OddsRatio_working_3-way'!I143)</f>
        <v>4.1442189337070356</v>
      </c>
      <c r="M144" s="22">
        <f>IF(OR($A144="",$B144="",$C144=""),"",'OddsRatio_working_3-way'!J143)</f>
        <v>1.6998759752769812</v>
      </c>
      <c r="N144" s="23">
        <f t="shared" si="42"/>
        <v>17.239319869740381</v>
      </c>
      <c r="O144" s="24">
        <f t="shared" si="43"/>
        <v>24.332805601678441</v>
      </c>
      <c r="P144" s="24">
        <f t="shared" si="44"/>
        <v>58.427874528581171</v>
      </c>
      <c r="Q144" t="s">
        <v>211</v>
      </c>
      <c r="R144" t="s">
        <v>186</v>
      </c>
      <c r="S144" t="s">
        <v>490</v>
      </c>
      <c r="T144" s="35">
        <v>100</v>
      </c>
      <c r="U144" s="35">
        <f t="shared" si="45"/>
        <v>82.363315696649025</v>
      </c>
      <c r="V144" s="35">
        <f t="shared" si="46"/>
        <v>75.669099756691011</v>
      </c>
      <c r="W144" s="35">
        <f t="shared" si="47"/>
        <v>39.393939393939398</v>
      </c>
      <c r="X144" s="35">
        <f t="shared" si="48"/>
        <v>84.936960849369612</v>
      </c>
      <c r="Y144" s="35">
        <f t="shared" si="49"/>
        <v>78.24274490941157</v>
      </c>
      <c r="Z144" s="35">
        <f t="shared" si="50"/>
        <v>41.967584546659971</v>
      </c>
      <c r="AA144" s="35">
        <f t="shared" si="51"/>
        <v>-2.5736451527205872</v>
      </c>
      <c r="AB144" s="35">
        <f t="shared" si="52"/>
        <v>-2.5736451527205588</v>
      </c>
      <c r="AC144" s="35">
        <f t="shared" si="53"/>
        <v>-2.573645152720573</v>
      </c>
      <c r="AF144">
        <v>1.73</v>
      </c>
      <c r="AG144">
        <v>2.2200000000000002</v>
      </c>
      <c r="AJ144" t="s">
        <v>439</v>
      </c>
    </row>
    <row r="145" spans="1:38" ht="15" x14ac:dyDescent="0.25">
      <c r="A145">
        <v>5.67</v>
      </c>
      <c r="B145">
        <v>4.1100000000000003</v>
      </c>
      <c r="C145">
        <v>1.65</v>
      </c>
      <c r="D145" s="20">
        <f t="shared" si="41"/>
        <v>2.5736451527205828E-2</v>
      </c>
      <c r="E145" s="17">
        <f>IF(OR($A145="",$B145="",$C145=""),"",A145*'MPTO_working_3-way'!$I144)</f>
        <v>5.8159256801592569</v>
      </c>
      <c r="F145" s="21">
        <f>IF(OR($A145="",$B145="",$C145=""),"",B145*'MPTO_working_3-way'!$I144)</f>
        <v>4.2157768157768158</v>
      </c>
      <c r="G145" s="22">
        <f>IF(OR($A145="",$B145="",$C145=""),"",C145*'MPTO_working_3-way'!$I144)</f>
        <v>1.6924651450198895</v>
      </c>
      <c r="H145" s="17">
        <f>IF(OR($A145="",$B145="",$C145=""),"",'MPTO_working_3-way'!E144)</f>
        <v>5.9599008623395466</v>
      </c>
      <c r="I145" s="21">
        <f>IF(OR($A145="",$B145="",$C145=""),"",'MPTO_working_3-way'!F144)</f>
        <v>4.2602105004246251</v>
      </c>
      <c r="J145" s="22">
        <f>IF(OR($A145="",$B145="",$C145=""),"",'MPTO_working_3-way'!G144)</f>
        <v>1.6736911795527387</v>
      </c>
      <c r="K145" s="17">
        <f>IF(OR($A145="",$B145="",$C145=""),"",'OddsRatio_working_3-way'!H144)</f>
        <v>5.8876649625943989</v>
      </c>
      <c r="L145" s="21">
        <f>IF(OR($A145="",$B145="",$C145=""),"",'OddsRatio_working_3-way'!I144)</f>
        <v>4.254954611063936</v>
      </c>
      <c r="M145" s="22">
        <f>IF(OR($A145="",$B145="",$C145=""),"",'OddsRatio_working_3-way'!J144)</f>
        <v>1.6802959798043593</v>
      </c>
      <c r="N145" s="23">
        <f t="shared" si="42"/>
        <v>17.194167446318144</v>
      </c>
      <c r="O145" s="24">
        <f t="shared" si="43"/>
        <v>23.720420783606784</v>
      </c>
      <c r="P145" s="24">
        <f t="shared" si="44"/>
        <v>59.085411770075083</v>
      </c>
      <c r="Q145" t="s">
        <v>220</v>
      </c>
      <c r="R145" t="s">
        <v>336</v>
      </c>
      <c r="S145" t="s">
        <v>490</v>
      </c>
      <c r="T145" s="35">
        <v>100</v>
      </c>
      <c r="U145" s="35">
        <f t="shared" si="45"/>
        <v>60.629921259842511</v>
      </c>
      <c r="V145" s="35">
        <f t="shared" si="46"/>
        <v>71.264367816091948</v>
      </c>
      <c r="W145" s="35">
        <f t="shared" si="47"/>
        <v>65.397923875432525</v>
      </c>
      <c r="X145" s="35">
        <f t="shared" si="48"/>
        <v>63.337708308475513</v>
      </c>
      <c r="Y145" s="35">
        <f t="shared" si="49"/>
        <v>73.972154864724942</v>
      </c>
      <c r="Z145" s="35">
        <f t="shared" si="50"/>
        <v>68.105710924065519</v>
      </c>
      <c r="AA145" s="35">
        <f t="shared" si="51"/>
        <v>-2.7077870486330013</v>
      </c>
      <c r="AB145" s="35">
        <f t="shared" si="52"/>
        <v>-2.7077870486329942</v>
      </c>
      <c r="AC145" s="35">
        <f t="shared" si="53"/>
        <v>-2.7077870486329942</v>
      </c>
      <c r="AF145">
        <v>1.53</v>
      </c>
      <c r="AG145">
        <v>2.67</v>
      </c>
      <c r="AJ145" t="s">
        <v>439</v>
      </c>
    </row>
    <row r="146" spans="1:38" ht="15" x14ac:dyDescent="0.25">
      <c r="A146">
        <v>2.54</v>
      </c>
      <c r="B146">
        <v>3.48</v>
      </c>
      <c r="C146">
        <v>2.89</v>
      </c>
      <c r="D146" s="20">
        <f t="shared" si="41"/>
        <v>2.7077870486329925E-2</v>
      </c>
      <c r="E146" s="17">
        <f>IF(OR($A146="",$B146="",$C146=""),"",A146*'MPTO_working_3-way'!$I145)</f>
        <v>2.6087777910352781</v>
      </c>
      <c r="F146" s="21">
        <f>IF(OR($A146="",$B146="",$C146=""),"",B146*'MPTO_working_3-way'!$I145)</f>
        <v>3.574230989292428</v>
      </c>
      <c r="G146" s="22">
        <f>IF(OR($A146="",$B146="",$C146=""),"",C146*'MPTO_working_3-way'!$I145)</f>
        <v>2.9682550457054937</v>
      </c>
      <c r="H146" s="17">
        <f>IF(OR($A146="",$B146="",$C146=""),"",'MPTO_working_3-way'!E145)</f>
        <v>2.5995982074287389</v>
      </c>
      <c r="I146" s="21">
        <f>IF(OR($A146="",$B146="",$C146=""),"",'MPTO_working_3-way'!F145)</f>
        <v>3.5928526877151179</v>
      </c>
      <c r="J146" s="22">
        <f>IF(OR($A146="",$B146="",$C146=""),"",'MPTO_working_3-way'!G145)</f>
        <v>2.9674047994012827</v>
      </c>
      <c r="K146" s="17">
        <f>IF(OR($A146="",$B146="",$C146=""),"",'OddsRatio_working_3-way'!H145)</f>
        <v>2.6039528480180123</v>
      </c>
      <c r="L146" s="21">
        <f>IF(OR($A146="",$B146="",$C146=""),"",'OddsRatio_working_3-way'!I145)</f>
        <v>3.5829890020030333</v>
      </c>
      <c r="M146" s="22">
        <f>IF(OR($A146="",$B146="",$C146=""),"",'OddsRatio_working_3-way'!J145)</f>
        <v>2.9684875862039246</v>
      </c>
      <c r="N146" s="23">
        <f t="shared" si="42"/>
        <v>38.332126386400887</v>
      </c>
      <c r="O146" s="24">
        <f t="shared" si="43"/>
        <v>27.97804627053398</v>
      </c>
      <c r="P146" s="24">
        <f t="shared" si="44"/>
        <v>33.68982734306514</v>
      </c>
      <c r="Q146" t="s">
        <v>223</v>
      </c>
      <c r="R146" t="s">
        <v>191</v>
      </c>
      <c r="S146" t="s">
        <v>490</v>
      </c>
      <c r="T146" s="35">
        <v>100</v>
      </c>
      <c r="U146" s="35">
        <f t="shared" si="45"/>
        <v>42.528735632183903</v>
      </c>
      <c r="V146" s="35">
        <f t="shared" si="46"/>
        <v>74.554707379134854</v>
      </c>
      <c r="W146" s="35">
        <f t="shared" si="47"/>
        <v>80.119284294234589</v>
      </c>
      <c r="X146" s="35">
        <f t="shared" si="48"/>
        <v>45.326008326630543</v>
      </c>
      <c r="Y146" s="35">
        <f t="shared" si="49"/>
        <v>77.351980073581501</v>
      </c>
      <c r="Z146" s="35">
        <f t="shared" si="50"/>
        <v>82.916556988681236</v>
      </c>
      <c r="AA146" s="35">
        <f t="shared" si="51"/>
        <v>-2.7972726944466402</v>
      </c>
      <c r="AB146" s="35">
        <f t="shared" si="52"/>
        <v>-2.7972726944466473</v>
      </c>
      <c r="AC146" s="35">
        <f t="shared" si="53"/>
        <v>-2.7972726944466473</v>
      </c>
      <c r="AF146">
        <v>1.67</v>
      </c>
      <c r="AG146">
        <v>2.2999999999999998</v>
      </c>
      <c r="AJ146" t="s">
        <v>154</v>
      </c>
    </row>
    <row r="147" spans="1:38" ht="15" x14ac:dyDescent="0.25">
      <c r="A147">
        <v>1.74</v>
      </c>
      <c r="B147">
        <v>3.93</v>
      </c>
      <c r="C147">
        <v>5.03</v>
      </c>
      <c r="D147" s="20">
        <f t="shared" si="41"/>
        <v>2.7972726944466508E-2</v>
      </c>
      <c r="E147" s="17">
        <f>IF(OR($A147="",$B147="",$C147=""),"",A147*'MPTO_working_3-way'!$I146)</f>
        <v>1.7886725448833718</v>
      </c>
      <c r="F147" s="21">
        <f>IF(OR($A147="",$B147="",$C147=""),"",B147*'MPTO_working_3-way'!$I146)</f>
        <v>4.0399328168917537</v>
      </c>
      <c r="G147" s="22">
        <f>IF(OR($A147="",$B147="",$C147=""),"",C147*'MPTO_working_3-way'!$I146)</f>
        <v>5.1707028165306665</v>
      </c>
      <c r="H147" s="17">
        <f>IF(OR($A147="",$B147="",$C147=""),"",'MPTO_working_3-way'!E146)</f>
        <v>1.768695639296223</v>
      </c>
      <c r="I147" s="21">
        <f>IF(OR($A147="",$B147="",$C147=""),"",'MPTO_working_3-way'!F146)</f>
        <v>4.0794899402026843</v>
      </c>
      <c r="J147" s="22">
        <f>IF(OR($A147="",$B147="",$C147=""),"",'MPTO_working_3-way'!G146)</f>
        <v>5.2775206743954195</v>
      </c>
      <c r="K147" s="17">
        <f>IF(OR($A147="",$B147="",$C147=""),"",'OddsRatio_working_3-way'!H146)</f>
        <v>1.7759457019640106</v>
      </c>
      <c r="L147" s="21">
        <f>IF(OR($A147="",$B147="",$C147=""),"",'OddsRatio_working_3-way'!I146)</f>
        <v>4.0723255496683111</v>
      </c>
      <c r="M147" s="22">
        <f>IF(OR($A147="",$B147="",$C147=""),"",'OddsRatio_working_3-way'!J146)</f>
        <v>5.2257583498850826</v>
      </c>
      <c r="N147" s="23">
        <f t="shared" si="42"/>
        <v>55.907382425060014</v>
      </c>
      <c r="O147" s="24">
        <f t="shared" si="43"/>
        <v>24.75288687521741</v>
      </c>
      <c r="P147" s="24">
        <f t="shared" si="44"/>
        <v>19.339730699722551</v>
      </c>
      <c r="Q147" t="s">
        <v>224</v>
      </c>
      <c r="R147" t="s">
        <v>121</v>
      </c>
      <c r="S147" t="s">
        <v>490</v>
      </c>
      <c r="T147" s="35">
        <v>100</v>
      </c>
      <c r="U147" s="35">
        <f t="shared" si="45"/>
        <v>62.962962962962962</v>
      </c>
      <c r="V147" s="35">
        <f t="shared" si="46"/>
        <v>70.760233918128648</v>
      </c>
      <c r="W147" s="35">
        <f t="shared" si="47"/>
        <v>63.503649635036496</v>
      </c>
      <c r="X147" s="35">
        <f t="shared" si="48"/>
        <v>65.736116446834842</v>
      </c>
      <c r="Y147" s="35">
        <f t="shared" si="49"/>
        <v>73.533387402000542</v>
      </c>
      <c r="Z147" s="35">
        <f t="shared" si="50"/>
        <v>66.276803118908376</v>
      </c>
      <c r="AA147" s="35">
        <f t="shared" si="51"/>
        <v>-2.7731534838718801</v>
      </c>
      <c r="AB147" s="35">
        <f t="shared" si="52"/>
        <v>-2.7731534838718943</v>
      </c>
      <c r="AC147" s="35">
        <f t="shared" si="53"/>
        <v>-2.7731534838718801</v>
      </c>
      <c r="AD147" s="36"/>
      <c r="AE147" s="36"/>
      <c r="AF147">
        <v>1.85</v>
      </c>
      <c r="AG147">
        <v>2.0499999999999998</v>
      </c>
      <c r="AI147" s="36"/>
      <c r="AJ147" t="s">
        <v>154</v>
      </c>
      <c r="AK147" s="35"/>
      <c r="AL147" s="35"/>
    </row>
    <row r="148" spans="1:38" ht="15" x14ac:dyDescent="0.25">
      <c r="A148">
        <v>2.7</v>
      </c>
      <c r="B148">
        <v>3.42</v>
      </c>
      <c r="C148">
        <v>2.74</v>
      </c>
      <c r="D148" s="20">
        <f t="shared" si="41"/>
        <v>2.7731534838718819E-2</v>
      </c>
      <c r="E148" s="17">
        <f>IF(OR($A148="",$B148="",$C148=""),"",A148*'MPTO_working_3-way'!$I147)</f>
        <v>2.7748751440645409</v>
      </c>
      <c r="F148" s="21">
        <f>IF(OR($A148="",$B148="",$C148=""),"",B148*'MPTO_working_3-way'!$I147)</f>
        <v>3.5148418491484184</v>
      </c>
      <c r="G148" s="22">
        <f>IF(OR($A148="",$B148="",$C148=""),"",C148*'MPTO_working_3-way'!$I147)</f>
        <v>2.8159844054580896</v>
      </c>
      <c r="H148" s="17">
        <f>IF(OR($A148="",$B148="",$C148=""),"",'MPTO_working_3-way'!E147)</f>
        <v>2.7691125674735035</v>
      </c>
      <c r="I148" s="21">
        <f>IF(OR($A148="",$B148="",$C148=""),"",'MPTO_working_3-way'!F147)</f>
        <v>3.5316493861074352</v>
      </c>
      <c r="J148" s="22">
        <f>IF(OR($A148="",$B148="",$C148=""),"",'MPTO_working_3-way'!G147)</f>
        <v>2.8112025172997694</v>
      </c>
      <c r="K148" s="17">
        <f>IF(OR($A148="",$B148="",$C148=""),"",'OddsRatio_working_3-way'!H147)</f>
        <v>2.7721196827277303</v>
      </c>
      <c r="L148" s="21">
        <f>IF(OR($A148="",$B148="",$C148=""),"",'OddsRatio_working_3-way'!I147)</f>
        <v>3.5226644895300643</v>
      </c>
      <c r="M148" s="22">
        <f>IF(OR($A148="",$B148="",$C148=""),"",'OddsRatio_working_3-way'!J147)</f>
        <v>2.8138166164389711</v>
      </c>
      <c r="N148" s="23">
        <f t="shared" si="42"/>
        <v>36.037657483040284</v>
      </c>
      <c r="O148" s="24">
        <f t="shared" si="43"/>
        <v>28.450782223452858</v>
      </c>
      <c r="P148" s="24">
        <f t="shared" si="44"/>
        <v>35.511560293506854</v>
      </c>
      <c r="Q148" t="s">
        <v>228</v>
      </c>
      <c r="R148" t="s">
        <v>339</v>
      </c>
      <c r="S148" t="s">
        <v>490</v>
      </c>
      <c r="T148" s="35">
        <v>100</v>
      </c>
      <c r="U148" s="35">
        <f t="shared" si="45"/>
        <v>53.488372093023258</v>
      </c>
      <c r="V148" s="35">
        <f t="shared" si="46"/>
        <v>69.040247678018574</v>
      </c>
      <c r="W148" s="35">
        <f t="shared" si="47"/>
        <v>75.186104218362274</v>
      </c>
      <c r="X148" s="35">
        <f t="shared" si="48"/>
        <v>55.773648103619145</v>
      </c>
      <c r="Y148" s="35">
        <f t="shared" si="49"/>
        <v>71.325523688614453</v>
      </c>
      <c r="Z148" s="35">
        <f t="shared" si="50"/>
        <v>77.471380228958168</v>
      </c>
      <c r="AA148" s="35">
        <f t="shared" si="51"/>
        <v>-2.2852760105958865</v>
      </c>
      <c r="AB148" s="35">
        <f t="shared" si="52"/>
        <v>-2.2852760105958794</v>
      </c>
      <c r="AC148" s="35">
        <f t="shared" si="53"/>
        <v>-2.2852760105958936</v>
      </c>
      <c r="AD148" s="36"/>
      <c r="AE148" s="36"/>
      <c r="AF148">
        <v>1.81</v>
      </c>
      <c r="AG148">
        <v>2.0699999999999998</v>
      </c>
      <c r="AI148" s="36"/>
      <c r="AJ148" t="s">
        <v>154</v>
      </c>
      <c r="AK148" s="35"/>
      <c r="AL148" s="35"/>
    </row>
    <row r="149" spans="1:38" ht="15" x14ac:dyDescent="0.25">
      <c r="A149">
        <v>2.15</v>
      </c>
      <c r="B149">
        <v>3.23</v>
      </c>
      <c r="C149">
        <v>4.03</v>
      </c>
      <c r="D149" s="20">
        <f t="shared" si="41"/>
        <v>2.2852760105958714E-2</v>
      </c>
      <c r="E149" s="17">
        <f>IF(OR($A149="",$B149="",$C149=""),"",A149*'MPTO_working_3-way'!$I148)</f>
        <v>2.1991334342278113</v>
      </c>
      <c r="F149" s="21">
        <f>IF(OR($A149="",$B149="",$C149=""),"",B149*'MPTO_working_3-way'!$I148)</f>
        <v>3.3038144151422468</v>
      </c>
      <c r="G149" s="22">
        <f>IF(OR($A149="",$B149="",$C149=""),"",C149*'MPTO_working_3-way'!$I148)</f>
        <v>4.122096623227014</v>
      </c>
      <c r="H149" s="17">
        <f>IF(OR($A149="",$B149="",$C149=""),"",'MPTO_working_3-way'!E148)</f>
        <v>2.1857985972036489</v>
      </c>
      <c r="I149" s="21">
        <f>IF(OR($A149="",$B149="",$C149=""),"",'MPTO_working_3-way'!F148)</f>
        <v>3.3114782774350409</v>
      </c>
      <c r="J149" s="22">
        <f>IF(OR($A149="",$B149="",$C149=""),"",'MPTO_working_3-way'!G148)</f>
        <v>4.1576347056678147</v>
      </c>
      <c r="K149" s="17">
        <f>IF(OR($A149="",$B149="",$C149=""),"",'OddsRatio_working_3-way'!H148)</f>
        <v>2.1914336171201851</v>
      </c>
      <c r="L149" s="21">
        <f>IF(OR($A149="",$B149="",$C149=""),"",'OddsRatio_working_3-way'!I148)</f>
        <v>3.310345187980881</v>
      </c>
      <c r="M149" s="22">
        <f>IF(OR($A149="",$B149="",$C149=""),"",'OddsRatio_working_3-way'!J148)</f>
        <v>4.1391685738036186</v>
      </c>
      <c r="N149" s="23">
        <f t="shared" si="42"/>
        <v>45.472456761184802</v>
      </c>
      <c r="O149" s="24">
        <f t="shared" si="43"/>
        <v>30.268043974163263</v>
      </c>
      <c r="P149" s="24">
        <f t="shared" si="44"/>
        <v>24.259499264651943</v>
      </c>
      <c r="Q149" t="s">
        <v>159</v>
      </c>
      <c r="R149" t="s">
        <v>183</v>
      </c>
      <c r="S149" t="s">
        <v>490</v>
      </c>
      <c r="T149" s="35">
        <v>100</v>
      </c>
      <c r="U149" s="35">
        <f t="shared" si="45"/>
        <v>30.555555555555554</v>
      </c>
      <c r="V149" s="35">
        <f t="shared" si="46"/>
        <v>78.021978021978015</v>
      </c>
      <c r="W149" s="35">
        <f t="shared" si="47"/>
        <v>88.826815642458087</v>
      </c>
      <c r="X149" s="35">
        <f t="shared" si="48"/>
        <v>33.151206335563877</v>
      </c>
      <c r="Y149" s="35">
        <f t="shared" si="49"/>
        <v>80.617628801986342</v>
      </c>
      <c r="Z149" s="35">
        <f t="shared" si="50"/>
        <v>91.422466422466414</v>
      </c>
      <c r="AA149" s="35">
        <f t="shared" si="51"/>
        <v>-2.5956507800083237</v>
      </c>
      <c r="AB149" s="35">
        <f t="shared" si="52"/>
        <v>-2.5956507800083273</v>
      </c>
      <c r="AC149" s="35">
        <f t="shared" si="53"/>
        <v>-2.5956507800083273</v>
      </c>
      <c r="AD149" s="36"/>
      <c r="AE149" s="36"/>
      <c r="AF149">
        <v>2.4</v>
      </c>
      <c r="AG149">
        <v>1.63</v>
      </c>
      <c r="AI149" s="36"/>
      <c r="AJ149" t="s">
        <v>155</v>
      </c>
      <c r="AK149" s="35"/>
      <c r="AL149" s="35"/>
    </row>
    <row r="150" spans="1:38" ht="15" x14ac:dyDescent="0.25">
      <c r="A150">
        <v>1.44</v>
      </c>
      <c r="B150">
        <v>4.55</v>
      </c>
      <c r="C150">
        <v>8.9499999999999993</v>
      </c>
      <c r="D150" s="20">
        <f t="shared" si="41"/>
        <v>2.5956507800083184E-2</v>
      </c>
      <c r="E150" s="17">
        <f>IF(OR($A150="",$B150="",$C150=""),"",A150*'MPTO_working_3-way'!$I149)</f>
        <v>1.4773773712321197</v>
      </c>
      <c r="F150" s="21">
        <f>IF(OR($A150="",$B150="",$C150=""),"",B150*'MPTO_working_3-way'!$I149)</f>
        <v>4.6681021104903779</v>
      </c>
      <c r="G150" s="22">
        <f>IF(OR($A150="",$B150="",$C150=""),"",C150*'MPTO_working_3-way'!$I149)</f>
        <v>9.1823107448107439</v>
      </c>
      <c r="H150" s="17">
        <f>IF(OR($A150="",$B150="",$C150=""),"",'MPTO_working_3-way'!E149)</f>
        <v>1.4581674891873211</v>
      </c>
      <c r="I150" s="21">
        <f>IF(OR($A150="",$B150="",$C150=""),"",'MPTO_working_3-way'!F149)</f>
        <v>4.7364620549837237</v>
      </c>
      <c r="J150" s="22">
        <f>IF(OR($A150="",$B150="",$C150=""),"",'MPTO_working_3-way'!G149)</f>
        <v>9.7012336011558453</v>
      </c>
      <c r="K150" s="17">
        <f>IF(OR($A150="",$B150="",$C150=""),"",'OddsRatio_working_3-way'!H149)</f>
        <v>1.4644247037927491</v>
      </c>
      <c r="L150" s="21">
        <f>IF(OR($A150="",$B150="",$C150=""),"",'OddsRatio_working_3-way'!I149)</f>
        <v>4.7470629510551339</v>
      </c>
      <c r="M150" s="22">
        <f>IF(OR($A150="",$B150="",$C150=""),"",'OddsRatio_working_3-way'!J149)</f>
        <v>9.3913099889826217</v>
      </c>
      <c r="N150" s="23">
        <f t="shared" si="42"/>
        <v>67.68751298566383</v>
      </c>
      <c r="O150" s="24">
        <f t="shared" si="43"/>
        <v>21.421982131726576</v>
      </c>
      <c r="P150" s="24">
        <f t="shared" si="44"/>
        <v>10.8905048826096</v>
      </c>
      <c r="Q150" t="s">
        <v>344</v>
      </c>
      <c r="R150" t="s">
        <v>353</v>
      </c>
      <c r="S150" t="s">
        <v>490</v>
      </c>
      <c r="T150" s="35">
        <v>100</v>
      </c>
      <c r="U150" s="35">
        <f t="shared" si="45"/>
        <v>67.741935483870961</v>
      </c>
      <c r="V150" s="35">
        <f t="shared" si="46"/>
        <v>68.152866242038215</v>
      </c>
      <c r="W150" s="35">
        <f t="shared" si="47"/>
        <v>61.832061068702288</v>
      </c>
      <c r="X150" s="35">
        <f t="shared" si="48"/>
        <v>70.015072689259483</v>
      </c>
      <c r="Y150" s="35">
        <f t="shared" si="49"/>
        <v>70.426003447426737</v>
      </c>
      <c r="Z150" s="35">
        <f t="shared" si="50"/>
        <v>64.10519827409081</v>
      </c>
      <c r="AA150" s="35">
        <f t="shared" si="51"/>
        <v>-2.2731372053885224</v>
      </c>
      <c r="AB150" s="35">
        <f t="shared" si="52"/>
        <v>-2.2731372053885224</v>
      </c>
      <c r="AC150" s="35">
        <f t="shared" si="53"/>
        <v>-2.2731372053885224</v>
      </c>
      <c r="AD150" s="36"/>
      <c r="AE150" s="36"/>
      <c r="AF150">
        <v>1.99</v>
      </c>
      <c r="AG150">
        <v>1.92</v>
      </c>
      <c r="AI150" s="36"/>
      <c r="AJ150" t="s">
        <v>440</v>
      </c>
      <c r="AK150" s="35"/>
      <c r="AL150" s="35"/>
    </row>
    <row r="151" spans="1:38" ht="15" x14ac:dyDescent="0.25">
      <c r="A151">
        <v>3.1</v>
      </c>
      <c r="B151">
        <v>3.14</v>
      </c>
      <c r="C151">
        <v>2.62</v>
      </c>
      <c r="D151" s="20">
        <f t="shared" si="41"/>
        <v>2.2731372053885313E-2</v>
      </c>
      <c r="E151" s="17">
        <f>IF(OR($A151="",$B151="",$C151=""),"",A151*'MPTO_working_3-way'!$I150)</f>
        <v>3.1704672533670446</v>
      </c>
      <c r="F151" s="21">
        <f>IF(OR($A151="",$B151="",$C151=""),"",B151*'MPTO_working_3-way'!$I150)</f>
        <v>3.2113765082492001</v>
      </c>
      <c r="G151" s="22">
        <f>IF(OR($A151="",$B151="",$C151=""),"",C151*'MPTO_working_3-way'!$I150)</f>
        <v>2.6795561947811795</v>
      </c>
      <c r="H151" s="17">
        <f>IF(OR($A151="",$B151="",$C151=""),"",'MPTO_working_3-way'!E150)</f>
        <v>3.1745676885465479</v>
      </c>
      <c r="I151" s="21">
        <f>IF(OR($A151="",$B151="",$C151=""),"",'MPTO_working_3-way'!F150)</f>
        <v>3.2165281834738346</v>
      </c>
      <c r="J151" s="22">
        <f>IF(OR($A151="",$B151="",$C151=""),"",'MPTO_working_3-way'!G150)</f>
        <v>2.6730658773514899</v>
      </c>
      <c r="K151" s="17">
        <f>IF(OR($A151="",$B151="",$C151=""),"",'OddsRatio_working_3-way'!H150)</f>
        <v>3.1727000842258803</v>
      </c>
      <c r="L151" s="21">
        <f>IF(OR($A151="",$B151="",$C151=""),"",'OddsRatio_working_3-way'!I150)</f>
        <v>3.2140848477349446</v>
      </c>
      <c r="M151" s="22">
        <f>IF(OR($A151="",$B151="",$C151=""),"",'OddsRatio_working_3-way'!J150)</f>
        <v>2.6760829221171081</v>
      </c>
      <c r="N151" s="23">
        <f t="shared" si="42"/>
        <v>31.541092214026101</v>
      </c>
      <c r="O151" s="24">
        <f t="shared" si="43"/>
        <v>31.139294860981181</v>
      </c>
      <c r="P151" s="24">
        <f t="shared" si="44"/>
        <v>37.319612924992711</v>
      </c>
      <c r="Q151" t="s">
        <v>346</v>
      </c>
      <c r="R151" t="s">
        <v>354</v>
      </c>
      <c r="S151" t="s">
        <v>490</v>
      </c>
      <c r="T151" s="35">
        <v>100</v>
      </c>
      <c r="U151" s="35">
        <f t="shared" si="45"/>
        <v>52.153110047846894</v>
      </c>
      <c r="V151" s="35">
        <f t="shared" si="46"/>
        <v>70.149253731343279</v>
      </c>
      <c r="W151" s="35">
        <f t="shared" si="47"/>
        <v>75.429975429975428</v>
      </c>
      <c r="X151" s="35">
        <f t="shared" si="48"/>
        <v>54.420770838681285</v>
      </c>
      <c r="Y151" s="35">
        <f t="shared" si="49"/>
        <v>72.416914522177692</v>
      </c>
      <c r="Z151" s="35">
        <f t="shared" si="50"/>
        <v>77.697636220809827</v>
      </c>
      <c r="AA151" s="35">
        <f t="shared" si="51"/>
        <v>-2.2676607908343911</v>
      </c>
      <c r="AB151" s="35">
        <f t="shared" si="52"/>
        <v>-2.2676607908344124</v>
      </c>
      <c r="AC151" s="35">
        <f t="shared" si="53"/>
        <v>-2.2676607908343982</v>
      </c>
      <c r="AD151" s="36"/>
      <c r="AE151" s="36"/>
      <c r="AF151">
        <v>2.17</v>
      </c>
      <c r="AG151">
        <v>1.76</v>
      </c>
      <c r="AI151" s="36"/>
      <c r="AJ151" t="s">
        <v>440</v>
      </c>
      <c r="AK151" s="35"/>
      <c r="AL151" s="35"/>
    </row>
    <row r="152" spans="1:38" ht="15" x14ac:dyDescent="0.25">
      <c r="A152">
        <v>2.09</v>
      </c>
      <c r="B152">
        <v>3.35</v>
      </c>
      <c r="C152">
        <v>4.07</v>
      </c>
      <c r="D152" s="20">
        <f t="shared" si="41"/>
        <v>2.2676607908344026E-2</v>
      </c>
      <c r="E152" s="17">
        <f>IF(OR($A152="",$B152="",$C152=""),"",A152*'MPTO_working_3-way'!$I151)</f>
        <v>2.1373941105284389</v>
      </c>
      <c r="F152" s="21">
        <f>IF(OR($A152="",$B152="",$C152=""),"",B152*'MPTO_working_3-way'!$I151)</f>
        <v>3.4259666364929524</v>
      </c>
      <c r="G152" s="22">
        <f>IF(OR($A152="",$B152="",$C152=""),"",C152*'MPTO_working_3-way'!$I151)</f>
        <v>4.1622937941869607</v>
      </c>
      <c r="H152" s="17">
        <f>IF(OR($A152="",$B152="",$C152=""),"",'MPTO_working_3-way'!E151)</f>
        <v>2.1235478877684435</v>
      </c>
      <c r="I152" s="21">
        <f>IF(OR($A152="",$B152="",$C152=""),"",'MPTO_working_3-way'!F151)</f>
        <v>3.4370332860860935</v>
      </c>
      <c r="J152" s="22">
        <f>IF(OR($A152="",$B152="",$C152=""),"",'MPTO_working_3-way'!G151)</f>
        <v>4.1991862780324798</v>
      </c>
      <c r="K152" s="17">
        <f>IF(OR($A152="",$B152="",$C152=""),"",'OddsRatio_working_3-way'!H151)</f>
        <v>2.1292586983664816</v>
      </c>
      <c r="L152" s="21">
        <f>IF(OR($A152="",$B152="",$C152=""),"",'OddsRatio_working_3-way'!I151)</f>
        <v>3.434640312991958</v>
      </c>
      <c r="M152" s="22">
        <f>IF(OR($A152="",$B152="",$C152=""),"",'OddsRatio_working_3-way'!J151)</f>
        <v>4.1805726642065153</v>
      </c>
      <c r="N152" s="23">
        <f t="shared" si="42"/>
        <v>46.785943456762162</v>
      </c>
      <c r="O152" s="24">
        <f t="shared" si="43"/>
        <v>29.188842335711318</v>
      </c>
      <c r="P152" s="24">
        <f t="shared" si="44"/>
        <v>24.025214207526513</v>
      </c>
      <c r="Q152" t="s">
        <v>348</v>
      </c>
      <c r="R152" t="s">
        <v>345</v>
      </c>
      <c r="S152" t="s">
        <v>490</v>
      </c>
      <c r="T152" s="35">
        <v>100</v>
      </c>
      <c r="U152" s="35">
        <f t="shared" si="45"/>
        <v>48.979591836734699</v>
      </c>
      <c r="V152" s="35">
        <f t="shared" si="46"/>
        <v>73.333333333333329</v>
      </c>
      <c r="W152" s="35">
        <f t="shared" si="47"/>
        <v>75.429975429975428</v>
      </c>
      <c r="X152" s="35">
        <f t="shared" si="48"/>
        <v>51.236691236691236</v>
      </c>
      <c r="Y152" s="35">
        <f t="shared" si="49"/>
        <v>75.590432733289873</v>
      </c>
      <c r="Z152" s="35">
        <f t="shared" si="50"/>
        <v>77.687074829931973</v>
      </c>
      <c r="AA152" s="35">
        <f t="shared" si="51"/>
        <v>-2.2570993999565374</v>
      </c>
      <c r="AB152" s="35">
        <f t="shared" si="52"/>
        <v>-2.2570993999565445</v>
      </c>
      <c r="AC152" s="35">
        <f t="shared" si="53"/>
        <v>-2.2570993999565445</v>
      </c>
      <c r="AD152" s="36"/>
      <c r="AE152" s="36"/>
      <c r="AF152">
        <v>2.08</v>
      </c>
      <c r="AG152">
        <v>1.84</v>
      </c>
      <c r="AI152" s="36"/>
      <c r="AJ152" t="s">
        <v>440</v>
      </c>
      <c r="AK152" s="35"/>
      <c r="AL152" s="35"/>
    </row>
    <row r="153" spans="1:38" ht="15" x14ac:dyDescent="0.25">
      <c r="A153">
        <v>1.96</v>
      </c>
      <c r="B153">
        <v>3.75</v>
      </c>
      <c r="C153">
        <v>4.07</v>
      </c>
      <c r="D153" s="20">
        <f t="shared" si="41"/>
        <v>2.2570993999565525E-2</v>
      </c>
      <c r="E153" s="17">
        <f>IF(OR($A153="",$B153="",$C153=""),"",A153*'MPTO_working_3-way'!$I152)</f>
        <v>2.0042391482391482</v>
      </c>
      <c r="F153" s="21">
        <f>IF(OR($A153="",$B153="",$C153=""),"",B153*'MPTO_working_3-way'!$I152)</f>
        <v>3.8346412274983708</v>
      </c>
      <c r="G153" s="22">
        <f>IF(OR($A153="",$B153="",$C153=""),"",C153*'MPTO_working_3-way'!$I152)</f>
        <v>4.161863945578232</v>
      </c>
      <c r="H153" s="17">
        <f>IF(OR($A153="",$B153="",$C153=""),"",'MPTO_working_3-way'!E152)</f>
        <v>1.9893355027342874</v>
      </c>
      <c r="I153" s="21">
        <f>IF(OR($A153="",$B153="",$C153=""),"",'MPTO_working_3-way'!F152)</f>
        <v>3.8588732563939394</v>
      </c>
      <c r="J153" s="22">
        <f>IF(OR($A153="",$B153="",$C153=""),"",'MPTO_working_3-way'!G152)</f>
        <v>4.1985656006138079</v>
      </c>
      <c r="K153" s="17">
        <f>IF(OR($A153="",$B153="",$C153=""),"",'OddsRatio_working_3-way'!H152)</f>
        <v>1.9951594698710033</v>
      </c>
      <c r="L153" s="21">
        <f>IF(OR($A153="",$B153="",$C153=""),"",'OddsRatio_working_3-way'!I152)</f>
        <v>3.8507172314013132</v>
      </c>
      <c r="M153" s="22">
        <f>IF(OR($A153="",$B153="",$C153=""),"",'OddsRatio_working_3-way'!J152)</f>
        <v>4.1824370546916478</v>
      </c>
      <c r="N153" s="23">
        <f t="shared" si="42"/>
        <v>49.894245448631402</v>
      </c>
      <c r="O153" s="24">
        <f t="shared" si="43"/>
        <v>26.078058954484678</v>
      </c>
      <c r="P153" s="24">
        <f t="shared" si="44"/>
        <v>24.027695596883913</v>
      </c>
      <c r="Q153" t="s">
        <v>350</v>
      </c>
      <c r="R153" t="s">
        <v>355</v>
      </c>
      <c r="S153" t="s">
        <v>490</v>
      </c>
      <c r="T153" s="35">
        <v>100</v>
      </c>
      <c r="U153" s="35">
        <f t="shared" si="45"/>
        <v>68.944099378881987</v>
      </c>
      <c r="V153" s="35">
        <f t="shared" si="46"/>
        <v>68.051118210862612</v>
      </c>
      <c r="W153" s="35">
        <f t="shared" si="47"/>
        <v>60.784313725490193</v>
      </c>
      <c r="X153" s="35">
        <f t="shared" si="48"/>
        <v>71.164568063647195</v>
      </c>
      <c r="Y153" s="35">
        <f t="shared" si="49"/>
        <v>70.27158689562782</v>
      </c>
      <c r="Z153" s="35">
        <f t="shared" si="50"/>
        <v>63.004782410255388</v>
      </c>
      <c r="AA153" s="35">
        <f t="shared" si="51"/>
        <v>-2.2204686847652084</v>
      </c>
      <c r="AB153" s="35">
        <f t="shared" si="52"/>
        <v>-2.2204686847652084</v>
      </c>
      <c r="AC153" s="35">
        <f t="shared" si="53"/>
        <v>-2.2204686847651942</v>
      </c>
      <c r="AD153" s="36"/>
      <c r="AE153" s="36"/>
      <c r="AF153">
        <v>1.88</v>
      </c>
      <c r="AG153">
        <v>2.04</v>
      </c>
      <c r="AI153" s="36"/>
      <c r="AJ153" t="s">
        <v>440</v>
      </c>
      <c r="AK153" s="35"/>
      <c r="AL153" s="35"/>
    </row>
    <row r="154" spans="1:38" s="35" customFormat="1" ht="15" x14ac:dyDescent="0.25">
      <c r="A154">
        <v>3.22</v>
      </c>
      <c r="B154">
        <v>3.13</v>
      </c>
      <c r="C154">
        <v>2.5499999999999998</v>
      </c>
      <c r="D154" s="20">
        <f t="shared" si="41"/>
        <v>2.2204686847651978E-2</v>
      </c>
      <c r="E154" s="17">
        <f>IF(OR($A154="",$B154="",$C154=""),"",A154*'MPTO_working_3-way'!$I153)</f>
        <v>3.2914990916494395</v>
      </c>
      <c r="F154" s="21">
        <f>IF(OR($A154="",$B154="",$C154=""),"",B154*'MPTO_working_3-way'!$I153)</f>
        <v>3.1995006698331507</v>
      </c>
      <c r="G154" s="22">
        <f>IF(OR($A154="",$B154="",$C154=""),"",C154*'MPTO_working_3-way'!$I153)</f>
        <v>2.6066219514615123</v>
      </c>
      <c r="H154" s="17">
        <f>IF(OR($A154="",$B154="",$C154=""),"",'MPTO_working_3-way'!E153)</f>
        <v>3.2986160162883018</v>
      </c>
      <c r="I154" s="21">
        <f>IF(OR($A154="",$B154="",$C154=""),"",'MPTO_working_3-way'!F153)</f>
        <v>3.2042320922371195</v>
      </c>
      <c r="J154" s="22">
        <f>IF(OR($A154="",$B154="",$C154=""),"",'MPTO_working_3-way'!G153)</f>
        <v>2.5990545128236415</v>
      </c>
      <c r="K154" s="17">
        <f>IF(OR($A154="",$B154="",$C154=""),"",'OddsRatio_working_3-way'!H153)</f>
        <v>3.2952243013491804</v>
      </c>
      <c r="L154" s="21">
        <f>IF(OR($A154="",$B154="",$C154=""),"",'OddsRatio_working_3-way'!I153)</f>
        <v>3.2021746675107008</v>
      </c>
      <c r="M154" s="22">
        <f>IF(OR($A154="",$B154="",$C154=""),"",'OddsRatio_working_3-way'!J153)</f>
        <v>2.6025214716627159</v>
      </c>
      <c r="N154" s="23">
        <f t="shared" si="42"/>
        <v>30.381293512643172</v>
      </c>
      <c r="O154" s="24">
        <f t="shared" si="43"/>
        <v>31.254877032176044</v>
      </c>
      <c r="P154" s="24">
        <f t="shared" si="44"/>
        <v>38.363829455180792</v>
      </c>
      <c r="Q154" t="s">
        <v>356</v>
      </c>
      <c r="R154" t="s">
        <v>352</v>
      </c>
      <c r="S154" t="s">
        <v>490</v>
      </c>
      <c r="T154" s="35">
        <v>100</v>
      </c>
      <c r="U154" s="35">
        <f t="shared" si="45"/>
        <v>79.296066252587991</v>
      </c>
      <c r="V154" s="35">
        <f t="shared" si="46"/>
        <v>75.186104218362274</v>
      </c>
      <c r="W154" s="35">
        <f t="shared" si="47"/>
        <v>43.181818181818187</v>
      </c>
      <c r="X154" s="35">
        <f t="shared" si="48"/>
        <v>81.632077599819539</v>
      </c>
      <c r="Y154" s="35">
        <f t="shared" si="49"/>
        <v>77.522115565593836</v>
      </c>
      <c r="Z154" s="35">
        <f t="shared" si="50"/>
        <v>45.517829529049727</v>
      </c>
      <c r="AA154" s="35">
        <f t="shared" si="51"/>
        <v>-2.3360113472315476</v>
      </c>
      <c r="AB154" s="35">
        <f t="shared" si="52"/>
        <v>-2.3360113472315618</v>
      </c>
      <c r="AC154" s="35">
        <f t="shared" si="53"/>
        <v>-2.3360113472315405</v>
      </c>
      <c r="AD154" s="36"/>
      <c r="AE154" s="36"/>
      <c r="AF154">
        <v>2.42</v>
      </c>
      <c r="AG154">
        <v>1.63</v>
      </c>
      <c r="AH154" s="36"/>
      <c r="AI154" s="36"/>
      <c r="AJ154" t="s">
        <v>440</v>
      </c>
    </row>
    <row r="155" spans="1:38" ht="15" x14ac:dyDescent="0.25">
      <c r="A155">
        <v>4.83</v>
      </c>
      <c r="B155">
        <v>4.03</v>
      </c>
      <c r="C155">
        <v>1.76</v>
      </c>
      <c r="D155" s="20">
        <f t="shared" si="41"/>
        <v>2.3360113472315369E-2</v>
      </c>
      <c r="E155" s="17">
        <f>IF(OR($A155="",$B155="",$C155=""),"",A155*'MPTO_working_3-way'!$I154)</f>
        <v>4.9428293480712835</v>
      </c>
      <c r="F155" s="21">
        <f>IF(OR($A155="",$B155="",$C155=""),"",B155*'MPTO_working_3-way'!$I154)</f>
        <v>4.1241412572934308</v>
      </c>
      <c r="G155" s="22">
        <f>IF(OR($A155="",$B155="",$C155=""),"",C155*'MPTO_working_3-way'!$I154)</f>
        <v>1.8011137997112752</v>
      </c>
      <c r="H155" s="17">
        <f>IF(OR($A155="",$B155="",$C155=""),"",'MPTO_working_3-way'!E154)</f>
        <v>5.0187542569817429</v>
      </c>
      <c r="I155" s="21">
        <f>IF(OR($A155="",$B155="",$C155=""),"",'MPTO_working_3-way'!F154)</f>
        <v>4.160560120255246</v>
      </c>
      <c r="J155" s="22">
        <f>IF(OR($A155="",$B155="",$C155=""),"",'MPTO_working_3-way'!G154)</f>
        <v>1.784455245181374</v>
      </c>
      <c r="K155" s="17">
        <f>IF(OR($A155="",$B155="",$C155=""),"",'OddsRatio_working_3-way'!H154)</f>
        <v>4.9838947612899718</v>
      </c>
      <c r="L155" s="21">
        <f>IF(OR($A155="",$B155="",$C155=""),"",'OddsRatio_working_3-way'!I154)</f>
        <v>4.15174964143828</v>
      </c>
      <c r="M155" s="22">
        <f>IF(OR($A155="",$B155="",$C155=""),"",'OddsRatio_working_3-way'!J154)</f>
        <v>1.7905378638591065</v>
      </c>
      <c r="N155" s="23">
        <f t="shared" si="42"/>
        <v>20.231327638090622</v>
      </c>
      <c r="O155" s="24">
        <f t="shared" si="43"/>
        <v>24.2474720823766</v>
      </c>
      <c r="P155" s="24">
        <f t="shared" si="44"/>
        <v>55.521200279532778</v>
      </c>
      <c r="Q155" t="s">
        <v>349</v>
      </c>
      <c r="R155" t="s">
        <v>357</v>
      </c>
      <c r="S155" t="s">
        <v>490</v>
      </c>
      <c r="T155" s="35">
        <v>100</v>
      </c>
      <c r="U155" s="35">
        <f t="shared" si="45"/>
        <v>45.355191256830594</v>
      </c>
      <c r="V155" s="35">
        <f t="shared" si="46"/>
        <v>73.68421052631578</v>
      </c>
      <c r="W155" s="35">
        <f t="shared" si="47"/>
        <v>78.723404255319153</v>
      </c>
      <c r="X155" s="35">
        <f t="shared" si="48"/>
        <v>47.592385218365067</v>
      </c>
      <c r="Y155" s="35">
        <f t="shared" si="49"/>
        <v>75.921404487850239</v>
      </c>
      <c r="Z155" s="35">
        <f t="shared" si="50"/>
        <v>80.960598216853597</v>
      </c>
      <c r="AA155" s="35">
        <f t="shared" si="51"/>
        <v>-2.2371939615344729</v>
      </c>
      <c r="AB155" s="35">
        <f t="shared" si="52"/>
        <v>-2.2371939615344587</v>
      </c>
      <c r="AC155" s="35">
        <f t="shared" si="53"/>
        <v>-2.2371939615344445</v>
      </c>
      <c r="AD155" s="36"/>
      <c r="AE155" s="36"/>
      <c r="AF155">
        <v>1.95</v>
      </c>
      <c r="AG155">
        <v>1.95</v>
      </c>
      <c r="AI155" s="36"/>
      <c r="AJ155" t="s">
        <v>440</v>
      </c>
      <c r="AK155" s="35"/>
      <c r="AL155" s="35"/>
    </row>
    <row r="156" spans="1:38" ht="15" x14ac:dyDescent="0.25">
      <c r="A156">
        <v>1.83</v>
      </c>
      <c r="B156">
        <v>3.8</v>
      </c>
      <c r="C156">
        <v>4.7</v>
      </c>
      <c r="D156" s="20">
        <f t="shared" si="41"/>
        <v>2.237193961534456E-2</v>
      </c>
      <c r="E156" s="17">
        <f>IF(OR($A156="",$B156="",$C156=""),"",A156*'MPTO_working_3-way'!$I155)</f>
        <v>1.8709406494960805</v>
      </c>
      <c r="F156" s="21">
        <f>IF(OR($A156="",$B156="",$C156=""),"",B156*'MPTO_working_3-way'!$I155)</f>
        <v>3.8850133705383092</v>
      </c>
      <c r="G156" s="22">
        <f>IF(OR($A156="",$B156="",$C156=""),"",C156*'MPTO_working_3-way'!$I155)</f>
        <v>4.8051481161921199</v>
      </c>
      <c r="H156" s="17">
        <f>IF(OR($A156="",$B156="",$C156=""),"",'MPTO_working_3-way'!E155)</f>
        <v>1.8553193260774132</v>
      </c>
      <c r="I156" s="21">
        <f>IF(OR($A156="",$B156="",$C156=""),"",'MPTO_working_3-way'!F155)</f>
        <v>3.9108241131470409</v>
      </c>
      <c r="J156" s="22">
        <f>IF(OR($A156="",$B156="",$C156=""),"",'MPTO_working_3-way'!G155)</f>
        <v>4.8707155204959562</v>
      </c>
      <c r="K156" s="17">
        <f>IF(OR($A156="",$B156="",$C156=""),"",'OddsRatio_working_3-way'!H155)</f>
        <v>1.8612054158015994</v>
      </c>
      <c r="L156" s="21">
        <f>IF(OR($A156="",$B156="",$C156=""),"",'OddsRatio_working_3-way'!I155)</f>
        <v>3.9052712822222637</v>
      </c>
      <c r="M156" s="22">
        <f>IF(OR($A156="",$B156="",$C156=""),"",'OddsRatio_working_3-way'!J155)</f>
        <v>4.8391084800794193</v>
      </c>
      <c r="N156" s="23">
        <f t="shared" si="42"/>
        <v>53.449049827921591</v>
      </c>
      <c r="O156" s="24">
        <f t="shared" si="43"/>
        <v>25.739937153972768</v>
      </c>
      <c r="P156" s="24">
        <f t="shared" si="44"/>
        <v>20.811013018105641</v>
      </c>
      <c r="Q156" t="s">
        <v>238</v>
      </c>
      <c r="R156" t="s">
        <v>237</v>
      </c>
      <c r="S156" t="s">
        <v>490</v>
      </c>
      <c r="T156" s="35">
        <v>100</v>
      </c>
      <c r="U156" s="35">
        <f t="shared" si="45"/>
        <v>19.35483870967742</v>
      </c>
      <c r="V156" s="35">
        <f t="shared" si="46"/>
        <v>83.22147651006712</v>
      </c>
      <c r="W156" s="35">
        <f t="shared" si="47"/>
        <v>91.243432574430827</v>
      </c>
      <c r="X156" s="35">
        <f t="shared" si="48"/>
        <v>25.535090915502064</v>
      </c>
      <c r="Y156" s="35">
        <f t="shared" si="49"/>
        <v>89.401728715891764</v>
      </c>
      <c r="Z156" s="35">
        <f t="shared" si="50"/>
        <v>97.423684780255471</v>
      </c>
      <c r="AA156" s="35">
        <f t="shared" si="51"/>
        <v>-6.1802522058246439</v>
      </c>
      <c r="AB156" s="35">
        <f t="shared" si="52"/>
        <v>-6.1802522058246439</v>
      </c>
      <c r="AC156" s="35">
        <f t="shared" si="53"/>
        <v>-6.1802522058246439</v>
      </c>
      <c r="AD156" s="36"/>
      <c r="AE156" s="36"/>
      <c r="AF156">
        <v>1.86</v>
      </c>
      <c r="AG156">
        <v>2.0499999999999998</v>
      </c>
      <c r="AI156" s="36"/>
      <c r="AJ156" t="s">
        <v>440</v>
      </c>
      <c r="AK156" s="35"/>
      <c r="AL156" s="35"/>
    </row>
    <row r="157" spans="1:38" ht="15" x14ac:dyDescent="0.25">
      <c r="A157">
        <v>1.24</v>
      </c>
      <c r="B157">
        <v>5.96</v>
      </c>
      <c r="C157">
        <v>11.42</v>
      </c>
      <c r="D157" s="20">
        <f t="shared" si="41"/>
        <v>6.1802522058246545E-2</v>
      </c>
      <c r="E157" s="17">
        <f>IF(OR($A157="",$B157="",$C157=""),"",A157*'MPTO_working_3-way'!$I156)</f>
        <v>1.3166351273522257</v>
      </c>
      <c r="F157" s="21">
        <f>IF(OR($A157="",$B157="",$C157=""),"",B157*'MPTO_working_3-way'!$I156)</f>
        <v>6.3283430314671492</v>
      </c>
      <c r="G157" s="22">
        <f>IF(OR($A157="",$B157="",$C157=""),"",C157*'MPTO_working_3-way'!$I156)</f>
        <v>12.125784801905175</v>
      </c>
      <c r="H157" s="17">
        <f>IF(OR($A157="",$B157="",$C157=""),"",'MPTO_working_3-way'!E156)</f>
        <v>1.2725062255505213</v>
      </c>
      <c r="I157" s="21">
        <f>IF(OR($A157="",$B157="",$C157=""),"",'MPTO_working_3-way'!F156)</f>
        <v>6.7941985653122954</v>
      </c>
      <c r="J157" s="22">
        <f>IF(OR($A157="",$B157="",$C157=""),"",'MPTO_working_3-way'!G156)</f>
        <v>14.933211160160733</v>
      </c>
      <c r="K157" s="17">
        <f>IF(OR($A157="",$B157="",$C157=""),"",'OddsRatio_working_3-way'!H156)</f>
        <v>1.2835407986717937</v>
      </c>
      <c r="L157" s="21">
        <f>IF(OR($A157="",$B157="",$C157=""),"",'OddsRatio_working_3-way'!I156)</f>
        <v>6.8598431725504003</v>
      </c>
      <c r="M157" s="22">
        <f>IF(OR($A157="",$B157="",$C157=""),"",'OddsRatio_working_3-way'!J156)</f>
        <v>13.310396342333705</v>
      </c>
      <c r="N157" s="23">
        <f t="shared" si="42"/>
        <v>75.951186416468772</v>
      </c>
      <c r="O157" s="24">
        <f t="shared" si="43"/>
        <v>15.801924690674712</v>
      </c>
      <c r="P157" s="24">
        <f t="shared" si="44"/>
        <v>8.2468888928565054</v>
      </c>
      <c r="Q157" t="s">
        <v>361</v>
      </c>
      <c r="R157" t="s">
        <v>261</v>
      </c>
      <c r="S157" t="s">
        <v>490</v>
      </c>
      <c r="T157" s="35">
        <v>100</v>
      </c>
      <c r="U157" s="35">
        <f t="shared" si="45"/>
        <v>22.480620155038757</v>
      </c>
      <c r="V157" s="35">
        <f t="shared" si="46"/>
        <v>80.620155038759677</v>
      </c>
      <c r="W157" s="35">
        <f t="shared" si="47"/>
        <v>90.430622009569376</v>
      </c>
      <c r="X157" s="35">
        <f t="shared" si="48"/>
        <v>28.949222951670926</v>
      </c>
      <c r="Y157" s="35">
        <f t="shared" si="49"/>
        <v>87.088757835391846</v>
      </c>
      <c r="Z157" s="35">
        <f t="shared" si="50"/>
        <v>96.899224806201545</v>
      </c>
      <c r="AA157" s="35">
        <f t="shared" si="51"/>
        <v>-6.4686027966321689</v>
      </c>
      <c r="AB157" s="35">
        <f t="shared" si="52"/>
        <v>-6.4686027966321689</v>
      </c>
      <c r="AC157" s="35">
        <f t="shared" si="53"/>
        <v>-6.4686027966321689</v>
      </c>
      <c r="AD157" s="36"/>
      <c r="AE157" s="36"/>
      <c r="AF157">
        <v>1.78</v>
      </c>
      <c r="AG157">
        <v>2.0299999999999998</v>
      </c>
      <c r="AI157" s="36"/>
      <c r="AJ157" t="s">
        <v>86</v>
      </c>
      <c r="AK157" s="35"/>
      <c r="AL157" s="35"/>
    </row>
    <row r="158" spans="1:38" ht="15" x14ac:dyDescent="0.25">
      <c r="A158">
        <v>1.29</v>
      </c>
      <c r="B158">
        <v>5.16</v>
      </c>
      <c r="C158">
        <v>10.45</v>
      </c>
      <c r="D158" s="20">
        <f t="shared" si="41"/>
        <v>6.4686027966321724E-2</v>
      </c>
      <c r="E158" s="17">
        <f>IF(OR($A158="",$B158="",$C158=""),"",A158*'MPTO_working_3-way'!$I157)</f>
        <v>1.373444976076555</v>
      </c>
      <c r="F158" s="21">
        <f>IF(OR($A158="",$B158="",$C158=""),"",B158*'MPTO_working_3-way'!$I157)</f>
        <v>5.4937799043062201</v>
      </c>
      <c r="G158" s="22">
        <f>IF(OR($A158="",$B158="",$C158=""),"",C158*'MPTO_working_3-way'!$I157)</f>
        <v>11.125968992248062</v>
      </c>
      <c r="H158" s="17">
        <f>IF(OR($A158="",$B158="",$C158=""),"",'MPTO_working_3-way'!E157)</f>
        <v>1.3269079335914431</v>
      </c>
      <c r="I158" s="21">
        <f>IF(OR($A158="",$B158="",$C158=""),"",'MPTO_working_3-way'!F157)</f>
        <v>5.8059722920106234</v>
      </c>
      <c r="J158" s="22">
        <f>IF(OR($A158="",$B158="",$C158=""),"",'MPTO_working_3-way'!G157)</f>
        <v>13.48949299533022</v>
      </c>
      <c r="K158" s="17">
        <f>IF(OR($A158="",$B158="",$C158=""),"",'OddsRatio_working_3-way'!H157)</f>
        <v>1.3393338510073596</v>
      </c>
      <c r="L158" s="21">
        <f>IF(OR($A158="",$B158="",$C158=""),"",'OddsRatio_working_3-way'!I157)</f>
        <v>5.8676855868641908</v>
      </c>
      <c r="M158" s="22">
        <f>IF(OR($A158="",$B158="",$C158=""),"",'OddsRatio_working_3-way'!J157)</f>
        <v>12.057603075929473</v>
      </c>
      <c r="N158" s="23">
        <f t="shared" si="42"/>
        <v>72.809615049642915</v>
      </c>
      <c r="O158" s="24">
        <f t="shared" si="43"/>
        <v>18.202403762410729</v>
      </c>
      <c r="P158" s="24">
        <f t="shared" si="44"/>
        <v>8.9879811879463514</v>
      </c>
      <c r="Q158" t="s">
        <v>362</v>
      </c>
      <c r="R158" t="s">
        <v>358</v>
      </c>
      <c r="S158" t="s">
        <v>490</v>
      </c>
      <c r="T158" s="35">
        <v>100</v>
      </c>
      <c r="U158" s="35">
        <f t="shared" si="45"/>
        <v>62.264150943396231</v>
      </c>
      <c r="V158" s="35">
        <f t="shared" si="46"/>
        <v>68.944099378881987</v>
      </c>
      <c r="W158" s="35">
        <f t="shared" si="47"/>
        <v>63.369963369963365</v>
      </c>
      <c r="X158" s="35">
        <f t="shared" si="48"/>
        <v>67.685937251154641</v>
      </c>
      <c r="Y158" s="35">
        <f t="shared" si="49"/>
        <v>74.365885686640397</v>
      </c>
      <c r="Z158" s="35">
        <f t="shared" si="50"/>
        <v>68.791749677721796</v>
      </c>
      <c r="AA158" s="35">
        <f t="shared" si="51"/>
        <v>-5.4217863077584099</v>
      </c>
      <c r="AB158" s="35">
        <f t="shared" si="52"/>
        <v>-5.4217863077584099</v>
      </c>
      <c r="AC158" s="35">
        <f t="shared" si="53"/>
        <v>-5.4217863077584312</v>
      </c>
      <c r="AD158" s="36"/>
      <c r="AE158" s="36"/>
      <c r="AF158">
        <v>1.85</v>
      </c>
      <c r="AG158">
        <v>1.96</v>
      </c>
      <c r="AI158" s="36"/>
      <c r="AJ158" t="s">
        <v>86</v>
      </c>
      <c r="AK158" s="35"/>
      <c r="AL158" s="35"/>
    </row>
    <row r="159" spans="1:38" ht="15" x14ac:dyDescent="0.25">
      <c r="A159">
        <v>2.65</v>
      </c>
      <c r="B159">
        <v>3.22</v>
      </c>
      <c r="C159">
        <v>2.73</v>
      </c>
      <c r="D159" s="20">
        <f t="shared" si="41"/>
        <v>5.421786307758425E-2</v>
      </c>
      <c r="E159" s="17">
        <f>IF(OR($A159="",$B159="",$C159=""),"",A159*'MPTO_working_3-way'!$I158)</f>
        <v>2.7936773371555983</v>
      </c>
      <c r="F159" s="21">
        <f>IF(OR($A159="",$B159="",$C159=""),"",B159*'MPTO_working_3-way'!$I158)</f>
        <v>3.3945815191098214</v>
      </c>
      <c r="G159" s="22">
        <f>IF(OR($A159="",$B159="",$C159=""),"",C159*'MPTO_working_3-way'!$I158)</f>
        <v>2.878014766201805</v>
      </c>
      <c r="H159" s="17">
        <f>IF(OR($A159="",$B159="",$C159=""),"",'MPTO_working_3-way'!E158)</f>
        <v>2.7832989960886207</v>
      </c>
      <c r="I159" s="21">
        <f>IF(OR($A159="",$B159="",$C159=""),"",'MPTO_working_3-way'!F158)</f>
        <v>3.4189625591167339</v>
      </c>
      <c r="J159" s="22">
        <f>IF(OR($A159="",$B159="",$C159=""),"",'MPTO_working_3-way'!G158)</f>
        <v>2.8716838723224329</v>
      </c>
      <c r="K159" s="17">
        <f>IF(OR($A159="",$B159="",$C159=""),"",'OddsRatio_working_3-way'!H158)</f>
        <v>2.7884611124164183</v>
      </c>
      <c r="L159" s="21">
        <f>IF(OR($A159="",$B159="",$C159=""),"",'OddsRatio_working_3-way'!I158)</f>
        <v>3.4062931330693629</v>
      </c>
      <c r="M159" s="22">
        <f>IF(OR($A159="",$B159="",$C159=""),"",'OddsRatio_working_3-way'!J158)</f>
        <v>2.8751743784729724</v>
      </c>
      <c r="N159" s="23">
        <f t="shared" si="42"/>
        <v>35.795114442892569</v>
      </c>
      <c r="O159" s="24">
        <f t="shared" si="43"/>
        <v>29.458712196790465</v>
      </c>
      <c r="P159" s="24">
        <f t="shared" si="44"/>
        <v>34.746173360316959</v>
      </c>
      <c r="Q159" t="s">
        <v>360</v>
      </c>
      <c r="R159" t="s">
        <v>363</v>
      </c>
      <c r="S159" t="s">
        <v>490</v>
      </c>
      <c r="T159" s="35">
        <v>100</v>
      </c>
      <c r="U159" s="35">
        <f t="shared" si="45"/>
        <v>40.476190476190474</v>
      </c>
      <c r="V159" s="35">
        <f t="shared" si="46"/>
        <v>72.375690607734811</v>
      </c>
      <c r="W159" s="35">
        <f t="shared" si="47"/>
        <v>84.567901234567898</v>
      </c>
      <c r="X159" s="35">
        <f t="shared" si="48"/>
        <v>43.056408157697291</v>
      </c>
      <c r="Y159" s="35">
        <f t="shared" si="49"/>
        <v>74.95590828924162</v>
      </c>
      <c r="Z159" s="35">
        <f t="shared" si="50"/>
        <v>87.148118916074722</v>
      </c>
      <c r="AA159" s="35">
        <f t="shared" si="51"/>
        <v>-2.5802176815068165</v>
      </c>
      <c r="AB159" s="35">
        <f t="shared" si="52"/>
        <v>-2.5802176815068094</v>
      </c>
      <c r="AC159" s="35">
        <f t="shared" si="53"/>
        <v>-2.5802176815068236</v>
      </c>
      <c r="AD159" s="36"/>
      <c r="AE159" s="36"/>
      <c r="AF159">
        <v>2.2999999999999998</v>
      </c>
      <c r="AG159">
        <v>1.61</v>
      </c>
      <c r="AI159" s="36"/>
      <c r="AJ159" t="s">
        <v>86</v>
      </c>
      <c r="AK159" s="35"/>
      <c r="AL159" s="35"/>
    </row>
    <row r="160" spans="1:38" ht="15" x14ac:dyDescent="0.25">
      <c r="A160">
        <v>1.68</v>
      </c>
      <c r="B160">
        <v>3.62</v>
      </c>
      <c r="C160">
        <v>6.48</v>
      </c>
      <c r="D160" s="20">
        <f t="shared" si="41"/>
        <v>2.5802176815068245E-2</v>
      </c>
      <c r="E160" s="17">
        <f>IF(OR($A160="",$B160="",$C160=""),"",A160*'MPTO_working_3-way'!$I159)</f>
        <v>1.7233476570493147</v>
      </c>
      <c r="F160" s="21">
        <f>IF(OR($A160="",$B160="",$C160=""),"",B160*'MPTO_working_3-way'!$I159)</f>
        <v>3.7134038800705471</v>
      </c>
      <c r="G160" s="22">
        <f>IF(OR($A160="",$B160="",$C160=""),"",C160*'MPTO_working_3-way'!$I159)</f>
        <v>6.6471981057616425</v>
      </c>
      <c r="H160" s="17">
        <f>IF(OR($A160="",$B160="",$C160=""),"",'MPTO_working_3-way'!E159)</f>
        <v>1.7046305806012254</v>
      </c>
      <c r="I160" s="21">
        <f>IF(OR($A160="",$B160="",$C160=""),"",'MPTO_working_3-way'!F159)</f>
        <v>3.7363292153103083</v>
      </c>
      <c r="J160" s="22">
        <f>IF(OR($A160="",$B160="",$C160=""),"",'MPTO_working_3-way'!G159)</f>
        <v>6.8624636405175599</v>
      </c>
      <c r="K160" s="17">
        <f>IF(OR($A160="",$B160="",$C160=""),"",'OddsRatio_working_3-way'!H159)</f>
        <v>1.7115857653287438</v>
      </c>
      <c r="L160" s="21">
        <f>IF(OR($A160="",$B160="",$C160=""),"",'OddsRatio_working_3-way'!I159)</f>
        <v>3.7416980958254524</v>
      </c>
      <c r="M160" s="22">
        <f>IF(OR($A160="",$B160="",$C160=""),"",'OddsRatio_working_3-way'!J159)</f>
        <v>6.734544108825756</v>
      </c>
      <c r="N160" s="23">
        <f t="shared" si="42"/>
        <v>58.026597007836614</v>
      </c>
      <c r="O160" s="24">
        <f t="shared" si="43"/>
        <v>26.929470434576107</v>
      </c>
      <c r="P160" s="24">
        <f t="shared" si="44"/>
        <v>15.043932557587269</v>
      </c>
      <c r="Q160" t="s">
        <v>266</v>
      </c>
      <c r="R160" t="s">
        <v>367</v>
      </c>
      <c r="S160" t="s">
        <v>490</v>
      </c>
      <c r="T160" s="35">
        <v>100</v>
      </c>
      <c r="U160" s="35">
        <f t="shared" si="45"/>
        <v>35.897435897435898</v>
      </c>
      <c r="V160" s="35">
        <f t="shared" si="46"/>
        <v>75.786924939467312</v>
      </c>
      <c r="W160" s="35">
        <f t="shared" si="47"/>
        <v>85.569985569985576</v>
      </c>
      <c r="X160" s="35">
        <f t="shared" si="48"/>
        <v>38.643089490547119</v>
      </c>
      <c r="Y160" s="35">
        <f t="shared" si="49"/>
        <v>78.53257853257854</v>
      </c>
      <c r="Z160" s="35">
        <f t="shared" si="50"/>
        <v>88.315639163096776</v>
      </c>
      <c r="AA160" s="35">
        <f t="shared" si="51"/>
        <v>-2.7456535931112214</v>
      </c>
      <c r="AB160" s="35">
        <f t="shared" si="52"/>
        <v>-2.7456535931112285</v>
      </c>
      <c r="AC160" s="35">
        <f t="shared" si="53"/>
        <v>-2.7456535931112001</v>
      </c>
      <c r="AD160" s="36"/>
      <c r="AE160" s="36"/>
      <c r="AF160">
        <v>2.0299999999999998</v>
      </c>
      <c r="AG160">
        <v>1.88</v>
      </c>
      <c r="AI160" s="36"/>
      <c r="AJ160" t="s">
        <v>448</v>
      </c>
      <c r="AK160" s="35"/>
      <c r="AL160" s="35"/>
    </row>
    <row r="161" spans="1:38" ht="15" x14ac:dyDescent="0.25">
      <c r="A161">
        <v>1.56</v>
      </c>
      <c r="B161">
        <v>4.13</v>
      </c>
      <c r="C161">
        <v>6.93</v>
      </c>
      <c r="D161" s="20">
        <f t="shared" si="41"/>
        <v>2.745653593111208E-2</v>
      </c>
      <c r="E161" s="17">
        <f>IF(OR($A161="",$B161="",$C161=""),"",A161*'MPTO_working_3-way'!$I160)</f>
        <v>1.6028321960525349</v>
      </c>
      <c r="F161" s="21">
        <f>IF(OR($A161="",$B161="",$C161=""),"",B161*'MPTO_working_3-way'!$I160)</f>
        <v>4.2433954933954929</v>
      </c>
      <c r="G161" s="22">
        <f>IF(OR($A161="",$B161="",$C161=""),"",C161*'MPTO_working_3-way'!$I160)</f>
        <v>7.1202737940026068</v>
      </c>
      <c r="H161" s="17">
        <f>IF(OR($A161="",$B161="",$C161=""),"",'MPTO_working_3-way'!E160)</f>
        <v>1.5825953446918906</v>
      </c>
      <c r="I161" s="21">
        <f>IF(OR($A161="",$B161="",$C161=""),"",'MPTO_working_3-way'!F160)</f>
        <v>4.2922402329975826</v>
      </c>
      <c r="J161" s="22">
        <f>IF(OR($A161="",$B161="",$C161=""),"",'MPTO_working_3-way'!G160)</f>
        <v>7.3992974673558951</v>
      </c>
      <c r="K161" s="17">
        <f>IF(OR($A161="",$B161="",$C161=""),"",'OddsRatio_working_3-way'!H160)</f>
        <v>1.5895443037095764</v>
      </c>
      <c r="L161" s="21">
        <f>IF(OR($A161="",$B161="",$C161=""),"",'OddsRatio_working_3-way'!I160)</f>
        <v>4.2951315546624542</v>
      </c>
      <c r="M161" s="22">
        <f>IF(OR($A161="",$B161="",$C161=""),"",'OddsRatio_working_3-way'!J160)</f>
        <v>7.2428530732103376</v>
      </c>
      <c r="N161" s="23">
        <f t="shared" si="42"/>
        <v>62.389562829022658</v>
      </c>
      <c r="O161" s="24">
        <f t="shared" si="43"/>
        <v>23.566033417257955</v>
      </c>
      <c r="P161" s="24">
        <f t="shared" si="44"/>
        <v>14.044403753719386</v>
      </c>
      <c r="Q161" t="s">
        <v>370</v>
      </c>
      <c r="R161" t="s">
        <v>267</v>
      </c>
      <c r="S161" t="s">
        <v>490</v>
      </c>
      <c r="T161" s="35">
        <v>100</v>
      </c>
      <c r="U161" s="35">
        <f t="shared" si="45"/>
        <v>79.550102249488745</v>
      </c>
      <c r="V161" s="35">
        <f t="shared" si="46"/>
        <v>73.958333333333343</v>
      </c>
      <c r="W161" s="35">
        <f t="shared" si="47"/>
        <v>44.134078212290497</v>
      </c>
      <c r="X161" s="35">
        <f t="shared" si="48"/>
        <v>81.907588454376153</v>
      </c>
      <c r="Y161" s="35">
        <f t="shared" si="49"/>
        <v>76.315819538220737</v>
      </c>
      <c r="Z161" s="35">
        <f t="shared" si="50"/>
        <v>46.491564417177919</v>
      </c>
      <c r="AA161" s="35">
        <f t="shared" si="51"/>
        <v>-2.3574862048874081</v>
      </c>
      <c r="AB161" s="35">
        <f t="shared" si="52"/>
        <v>-2.3574862048873939</v>
      </c>
      <c r="AC161" s="35">
        <f t="shared" si="53"/>
        <v>-2.3574862048874223</v>
      </c>
      <c r="AD161" s="36"/>
      <c r="AE161" s="36"/>
      <c r="AF161">
        <v>1.68</v>
      </c>
      <c r="AG161">
        <v>2.31</v>
      </c>
      <c r="AI161" s="36"/>
      <c r="AJ161" t="s">
        <v>448</v>
      </c>
      <c r="AK161" s="35"/>
      <c r="AL161" s="35"/>
    </row>
    <row r="162" spans="1:38" ht="15" x14ac:dyDescent="0.25">
      <c r="A162">
        <v>4.8899999999999997</v>
      </c>
      <c r="B162">
        <v>3.84</v>
      </c>
      <c r="C162">
        <v>1.79</v>
      </c>
      <c r="D162" s="20">
        <f t="shared" si="41"/>
        <v>2.3574862048874046E-2</v>
      </c>
      <c r="E162" s="17">
        <f>IF(OR($A162="",$B162="",$C162=""),"",A162*'MPTO_working_3-way'!$I161)</f>
        <v>5.0052810754189938</v>
      </c>
      <c r="F162" s="21">
        <f>IF(OR($A162="",$B162="",$C162=""),"",B162*'MPTO_working_3-way'!$I161)</f>
        <v>3.930527470267676</v>
      </c>
      <c r="G162" s="22">
        <f>IF(OR($A162="",$B162="",$C162=""),"",C162*'MPTO_working_3-way'!$I161)</f>
        <v>1.8321990030674846</v>
      </c>
      <c r="H162" s="17">
        <f>IF(OR($A162="",$B162="",$C162=""),"",'MPTO_working_3-way'!E161)</f>
        <v>5.0854174647641823</v>
      </c>
      <c r="I162" s="21">
        <f>IF(OR($A162="",$B162="",$C162=""),"",'MPTO_working_3-way'!F161)</f>
        <v>3.9594805870395544</v>
      </c>
      <c r="J162" s="22">
        <f>IF(OR($A162="",$B162="",$C162=""),"",'MPTO_working_3-way'!G161)</f>
        <v>1.8155379640378562</v>
      </c>
      <c r="K162" s="17">
        <f>IF(OR($A162="",$B162="",$C162=""),"",'OddsRatio_working_3-way'!H161)</f>
        <v>5.0462418169863295</v>
      </c>
      <c r="L162" s="21">
        <f>IF(OR($A162="",$B162="",$C162=""),"",'OddsRatio_working_3-way'!I161)</f>
        <v>3.9540685758974754</v>
      </c>
      <c r="M162" s="22">
        <f>IF(OR($A162="",$B162="",$C162=""),"",'OddsRatio_working_3-way'!J161)</f>
        <v>1.8217303432954248</v>
      </c>
      <c r="N162" s="23">
        <f t="shared" si="42"/>
        <v>19.97889798658889</v>
      </c>
      <c r="O162" s="24">
        <f t="shared" si="43"/>
        <v>25.44187790479679</v>
      </c>
      <c r="P162" s="24">
        <f t="shared" si="44"/>
        <v>54.579224108614333</v>
      </c>
      <c r="Q162" t="s">
        <v>427</v>
      </c>
      <c r="R162" t="s">
        <v>373</v>
      </c>
      <c r="S162" t="s">
        <v>490</v>
      </c>
      <c r="T162" s="35">
        <v>100</v>
      </c>
      <c r="U162" s="35">
        <f t="shared" si="45"/>
        <v>65.517241379310349</v>
      </c>
      <c r="V162" s="35">
        <f t="shared" si="46"/>
        <v>71.509971509971507</v>
      </c>
      <c r="W162" s="35">
        <f t="shared" si="47"/>
        <v>60.784313725490193</v>
      </c>
      <c r="X162" s="35">
        <f t="shared" si="48"/>
        <v>67.7057147645383</v>
      </c>
      <c r="Y162" s="35">
        <f t="shared" si="49"/>
        <v>73.698444895199472</v>
      </c>
      <c r="Z162" s="35">
        <f t="shared" si="50"/>
        <v>62.972787110718144</v>
      </c>
      <c r="AA162" s="35">
        <f t="shared" si="51"/>
        <v>-2.188473385227951</v>
      </c>
      <c r="AB162" s="35">
        <f t="shared" si="52"/>
        <v>-2.1884733852279652</v>
      </c>
      <c r="AC162" s="35">
        <f t="shared" si="53"/>
        <v>-2.188473385227951</v>
      </c>
      <c r="AD162" s="36"/>
      <c r="AE162" s="36"/>
      <c r="AF162">
        <v>1.81</v>
      </c>
      <c r="AG162">
        <v>2.09</v>
      </c>
      <c r="AI162" s="36"/>
      <c r="AJ162" t="s">
        <v>448</v>
      </c>
      <c r="AK162" s="35"/>
      <c r="AL162" s="35"/>
    </row>
    <row r="163" spans="1:38" ht="15" x14ac:dyDescent="0.25">
      <c r="A163">
        <v>2.9</v>
      </c>
      <c r="B163">
        <v>3.51</v>
      </c>
      <c r="C163">
        <v>2.5499999999999998</v>
      </c>
      <c r="D163" s="20">
        <f t="shared" si="41"/>
        <v>2.1884733852279403E-2</v>
      </c>
      <c r="E163" s="17">
        <f>IF(OR($A163="",$B163="",$C163=""),"",A163*'MPTO_working_3-way'!$I162)</f>
        <v>2.9634657281716104</v>
      </c>
      <c r="F163" s="21">
        <f>IF(OR($A163="",$B163="",$C163=""),"",B163*'MPTO_working_3-way'!$I162)</f>
        <v>3.5868154158215004</v>
      </c>
      <c r="G163" s="22">
        <f>IF(OR($A163="",$B163="",$C163=""),"",C163*'MPTO_working_3-way'!$I162)</f>
        <v>2.6058060713233124</v>
      </c>
      <c r="H163" s="17">
        <f>IF(OR($A163="",$B163="",$C163=""),"",'MPTO_working_3-way'!E162)</f>
        <v>2.9626761326994742</v>
      </c>
      <c r="I163" s="21">
        <f>IF(OR($A163="",$B163="",$C163=""),"",'MPTO_working_3-way'!F162)</f>
        <v>3.6022357455607747</v>
      </c>
      <c r="J163" s="22">
        <f>IF(OR($A163="",$B163="",$C163=""),"",'MPTO_working_3-way'!G162)</f>
        <v>2.5983342759756347</v>
      </c>
      <c r="K163" s="17">
        <f>IF(OR($A163="",$B163="",$C163=""),"",'OddsRatio_working_3-way'!H162)</f>
        <v>2.9636129427761841</v>
      </c>
      <c r="L163" s="21">
        <f>IF(OR($A163="",$B163="",$C163=""),"",'OddsRatio_working_3-way'!I162)</f>
        <v>3.5940360454569591</v>
      </c>
      <c r="M163" s="22">
        <f>IF(OR($A163="",$B163="",$C163=""),"",'OddsRatio_working_3-way'!J162)</f>
        <v>2.6018947691068868</v>
      </c>
      <c r="N163" s="23">
        <f t="shared" si="42"/>
        <v>33.744274161624162</v>
      </c>
      <c r="O163" s="24">
        <f t="shared" si="43"/>
        <v>27.879884634960135</v>
      </c>
      <c r="P163" s="24">
        <f t="shared" si="44"/>
        <v>38.37584120341571</v>
      </c>
      <c r="Q163" t="s">
        <v>262</v>
      </c>
      <c r="R163" t="s">
        <v>264</v>
      </c>
      <c r="S163" t="s">
        <v>490</v>
      </c>
      <c r="T163" s="35">
        <v>100</v>
      </c>
      <c r="U163" s="35">
        <f t="shared" si="45"/>
        <v>56.896551724137922</v>
      </c>
      <c r="V163" s="35">
        <f t="shared" si="46"/>
        <v>66.442953020134226</v>
      </c>
      <c r="W163" s="35">
        <f t="shared" si="47"/>
        <v>73.890339425587456</v>
      </c>
      <c r="X163" s="35">
        <f t="shared" si="48"/>
        <v>59.666707554278297</v>
      </c>
      <c r="Y163" s="35">
        <f t="shared" si="49"/>
        <v>69.213108850274608</v>
      </c>
      <c r="Z163" s="35">
        <f t="shared" si="50"/>
        <v>76.660495255727852</v>
      </c>
      <c r="AA163" s="35">
        <f t="shared" si="51"/>
        <v>-2.770155830140375</v>
      </c>
      <c r="AB163" s="35">
        <f t="shared" si="52"/>
        <v>-2.7701558301403821</v>
      </c>
      <c r="AC163" s="35">
        <f t="shared" si="53"/>
        <v>-2.7701558301403963</v>
      </c>
      <c r="AD163" s="36"/>
      <c r="AE163" s="36"/>
      <c r="AF163">
        <v>1.94</v>
      </c>
      <c r="AG163">
        <v>1.96</v>
      </c>
      <c r="AI163" s="36"/>
      <c r="AJ163" t="s">
        <v>448</v>
      </c>
      <c r="AK163" s="35"/>
      <c r="AL163" s="35"/>
    </row>
    <row r="164" spans="1:38" ht="15" x14ac:dyDescent="0.25">
      <c r="A164">
        <v>2.3199999999999998</v>
      </c>
      <c r="B164">
        <v>2.98</v>
      </c>
      <c r="C164">
        <v>3.83</v>
      </c>
      <c r="D164" s="20">
        <f t="shared" si="41"/>
        <v>2.770155830140375E-2</v>
      </c>
      <c r="E164" s="17">
        <f>IF(OR($A164="",$B164="",$C164=""),"",A164*'MPTO_working_3-way'!$I163)</f>
        <v>2.3842676152592563</v>
      </c>
      <c r="F164" s="21">
        <f>IF(OR($A164="",$B164="",$C164=""),"",B164*'MPTO_working_3-way'!$I163)</f>
        <v>3.0625506437381831</v>
      </c>
      <c r="G164" s="22">
        <f>IF(OR($A164="",$B164="",$C164=""),"",C164*'MPTO_working_3-way'!$I163)</f>
        <v>3.9360969682943763</v>
      </c>
      <c r="H164" s="17">
        <f>IF(OR($A164="",$B164="",$C164=""),"",'MPTO_working_3-way'!E163)</f>
        <v>2.3707883035171959</v>
      </c>
      <c r="I164" s="21">
        <f>IF(OR($A164="",$B164="",$C164=""),"",'MPTO_working_3-way'!F163)</f>
        <v>3.0643205445235187</v>
      </c>
      <c r="J164" s="22">
        <f>IF(OR($A164="",$B164="",$C164=""),"",'MPTO_working_3-way'!G163)</f>
        <v>3.9704163802710291</v>
      </c>
      <c r="K164" s="17">
        <f>IF(OR($A164="",$B164="",$C164=""),"",'OddsRatio_working_3-way'!H163)</f>
        <v>2.3768581108763125</v>
      </c>
      <c r="L164" s="21">
        <f>IF(OR($A164="",$B164="",$C164=""),"",'OddsRatio_working_3-way'!I163)</f>
        <v>3.065287166314469</v>
      </c>
      <c r="M164" s="22">
        <f>IF(OR($A164="",$B164="",$C164=""),"",'OddsRatio_working_3-way'!J163)</f>
        <v>3.9519003437727012</v>
      </c>
      <c r="N164" s="23">
        <f t="shared" si="42"/>
        <v>41.941600582083304</v>
      </c>
      <c r="O164" s="24">
        <f t="shared" si="43"/>
        <v>32.652521258534648</v>
      </c>
      <c r="P164" s="24">
        <f t="shared" si="44"/>
        <v>25.405878159382052</v>
      </c>
      <c r="Q164" t="s">
        <v>376</v>
      </c>
      <c r="R164" t="s">
        <v>281</v>
      </c>
      <c r="S164" t="s">
        <v>490</v>
      </c>
      <c r="T164" s="35">
        <v>100</v>
      </c>
      <c r="U164" s="35">
        <f t="shared" si="45"/>
        <v>65.635738831615114</v>
      </c>
      <c r="V164" s="35">
        <f t="shared" si="46"/>
        <v>67.21311475409837</v>
      </c>
      <c r="W164" s="35">
        <f t="shared" si="47"/>
        <v>64.412811387900362</v>
      </c>
      <c r="X164" s="35">
        <f t="shared" si="48"/>
        <v>68.374073858001296</v>
      </c>
      <c r="Y164" s="35">
        <f t="shared" si="49"/>
        <v>69.951449780484538</v>
      </c>
      <c r="Z164" s="35">
        <f t="shared" si="50"/>
        <v>67.151146414286529</v>
      </c>
      <c r="AA164" s="35">
        <f t="shared" si="51"/>
        <v>-2.7383350263861814</v>
      </c>
      <c r="AB164" s="35">
        <f t="shared" si="52"/>
        <v>-2.7383350263861672</v>
      </c>
      <c r="AC164" s="35">
        <f t="shared" si="53"/>
        <v>-2.7383350263861672</v>
      </c>
      <c r="AD164" s="36"/>
      <c r="AE164" s="36"/>
      <c r="AF164">
        <v>2.31</v>
      </c>
      <c r="AG164">
        <v>1.67</v>
      </c>
      <c r="AI164" s="36"/>
      <c r="AJ164" t="s">
        <v>449</v>
      </c>
      <c r="AK164" s="35"/>
      <c r="AL164" s="35"/>
    </row>
    <row r="165" spans="1:38" ht="15" x14ac:dyDescent="0.25">
      <c r="A165">
        <v>2.91</v>
      </c>
      <c r="B165">
        <v>3.05</v>
      </c>
      <c r="C165">
        <v>2.81</v>
      </c>
      <c r="D165" s="20">
        <f t="shared" si="41"/>
        <v>2.7383350263861628E-2</v>
      </c>
      <c r="E165" s="17">
        <f>IF(OR($A165="",$B165="",$C165=""),"",A165*'MPTO_working_3-way'!$I164)</f>
        <v>2.9896855492678376</v>
      </c>
      <c r="F165" s="21">
        <f>IF(OR($A165="",$B165="",$C165=""),"",B165*'MPTO_working_3-way'!$I164)</f>
        <v>3.133519218304778</v>
      </c>
      <c r="G165" s="22">
        <f>IF(OR($A165="",$B165="",$C165=""),"",C165*'MPTO_working_3-way'!$I164)</f>
        <v>2.8869472142414514</v>
      </c>
      <c r="H165" s="17">
        <f>IF(OR($A165="",$B165="",$C165=""),"",'MPTO_working_3-way'!E164)</f>
        <v>2.9894041026339719</v>
      </c>
      <c r="I165" s="21">
        <f>IF(OR($A165="",$B165="",$C165=""),"",'MPTO_working_3-way'!F164)</f>
        <v>3.1373428062438684</v>
      </c>
      <c r="J165" s="22">
        <f>IF(OR($A165="",$B165="",$C165=""),"",'MPTO_working_3-way'!G164)</f>
        <v>2.8839711828236338</v>
      </c>
      <c r="K165" s="17">
        <f>IF(OR($A165="",$B165="",$C165=""),"",'OddsRatio_working_3-way'!H164)</f>
        <v>2.9895894479870804</v>
      </c>
      <c r="L165" s="21">
        <f>IF(OR($A165="",$B165="",$C165=""),"",'OddsRatio_working_3-way'!I164)</f>
        <v>3.1354232295149282</v>
      </c>
      <c r="M165" s="22">
        <f>IF(OR($A165="",$B165="",$C165=""),"",'OddsRatio_working_3-way'!J164)</f>
        <v>2.8854224611814732</v>
      </c>
      <c r="N165" s="23">
        <f t="shared" si="42"/>
        <v>33.448333730110718</v>
      </c>
      <c r="O165" s="24">
        <f t="shared" si="43"/>
        <v>31.913000378564654</v>
      </c>
      <c r="P165" s="24">
        <f t="shared" si="44"/>
        <v>34.638665891324621</v>
      </c>
      <c r="Q165" t="s">
        <v>268</v>
      </c>
      <c r="R165" t="s">
        <v>279</v>
      </c>
      <c r="S165" t="s">
        <v>490</v>
      </c>
      <c r="T165" s="35">
        <v>100</v>
      </c>
      <c r="U165" s="35">
        <f t="shared" si="45"/>
        <v>58.15899581589958</v>
      </c>
      <c r="V165" s="35">
        <f t="shared" si="46"/>
        <v>71.014492753623188</v>
      </c>
      <c r="W165" s="35">
        <f t="shared" si="47"/>
        <v>68.051118210862612</v>
      </c>
      <c r="X165" s="35">
        <f t="shared" si="48"/>
        <v>60.934389035514194</v>
      </c>
      <c r="Y165" s="35">
        <f t="shared" si="49"/>
        <v>73.789885973237787</v>
      </c>
      <c r="Z165" s="35">
        <f t="shared" si="50"/>
        <v>70.826511430477225</v>
      </c>
      <c r="AA165" s="35">
        <f t="shared" si="51"/>
        <v>-2.7753932196146138</v>
      </c>
      <c r="AB165" s="35">
        <f t="shared" si="52"/>
        <v>-2.7753932196145996</v>
      </c>
      <c r="AC165" s="35">
        <f t="shared" si="53"/>
        <v>-2.7753932196146138</v>
      </c>
      <c r="AD165" s="36"/>
      <c r="AE165" s="36"/>
      <c r="AF165">
        <v>2.16</v>
      </c>
      <c r="AG165">
        <v>1.75</v>
      </c>
      <c r="AI165" s="36"/>
      <c r="AJ165" t="s">
        <v>449</v>
      </c>
      <c r="AK165" s="35"/>
      <c r="AL165" s="35"/>
    </row>
    <row r="166" spans="1:38" ht="15" x14ac:dyDescent="0.25">
      <c r="A166">
        <v>2.39</v>
      </c>
      <c r="B166">
        <v>3.45</v>
      </c>
      <c r="C166">
        <v>3.13</v>
      </c>
      <c r="D166" s="20">
        <f t="shared" si="41"/>
        <v>2.775393219614597E-2</v>
      </c>
      <c r="E166" s="17">
        <f>IF(OR($A166="",$B166="",$C166=""),"",A166*'MPTO_working_3-way'!$I165)</f>
        <v>2.4563318979487891</v>
      </c>
      <c r="F166" s="21">
        <f>IF(OR($A166="",$B166="",$C166=""),"",B166*'MPTO_working_3-way'!$I165)</f>
        <v>3.5457510660767038</v>
      </c>
      <c r="G166" s="22">
        <f>IF(OR($A166="",$B166="",$C166=""),"",C166*'MPTO_working_3-way'!$I165)</f>
        <v>3.2168698077739366</v>
      </c>
      <c r="H166" s="17">
        <f>IF(OR($A166="",$B166="",$C166=""),"",'MPTO_working_3-way'!E165)</f>
        <v>2.4440392541292453</v>
      </c>
      <c r="I166" s="21">
        <f>IF(OR($A166="",$B166="",$C166=""),"",'MPTO_working_3-way'!F165)</f>
        <v>3.5637440988980158</v>
      </c>
      <c r="J166" s="22">
        <f>IF(OR($A166="",$B166="",$C166=""),"",'MPTO_working_3-way'!G165)</f>
        <v>3.223336885202734</v>
      </c>
      <c r="K166" s="17">
        <f>IF(OR($A166="",$B166="",$C166=""),"",'OddsRatio_working_3-way'!H165)</f>
        <v>2.4494913987835814</v>
      </c>
      <c r="L166" s="21">
        <f>IF(OR($A166="",$B166="",$C166=""),"",'OddsRatio_working_3-way'!I165)</f>
        <v>3.5548589403019957</v>
      </c>
      <c r="M166" s="22">
        <f>IF(OR($A166="",$B166="",$C166=""),"",'OddsRatio_working_3-way'!J165)</f>
        <v>3.2211630787115308</v>
      </c>
      <c r="N166" s="23">
        <f t="shared" si="42"/>
        <v>40.711110775993696</v>
      </c>
      <c r="O166" s="24">
        <f t="shared" si="43"/>
        <v>28.202769494094188</v>
      </c>
      <c r="P166" s="24">
        <f t="shared" si="44"/>
        <v>31.086119729912127</v>
      </c>
      <c r="Q166" t="s">
        <v>270</v>
      </c>
      <c r="R166" t="s">
        <v>380</v>
      </c>
      <c r="S166" t="s">
        <v>490</v>
      </c>
      <c r="T166" s="35">
        <v>100</v>
      </c>
      <c r="U166" s="35">
        <f t="shared" si="45"/>
        <v>73.118279569892465</v>
      </c>
      <c r="V166" s="35">
        <f t="shared" si="46"/>
        <v>67.741935483870961</v>
      </c>
      <c r="W166" s="35">
        <f t="shared" si="47"/>
        <v>56.331877729257641</v>
      </c>
      <c r="X166" s="35">
        <f t="shared" si="48"/>
        <v>75.926186786871398</v>
      </c>
      <c r="Y166" s="35">
        <f t="shared" si="49"/>
        <v>70.549842700849879</v>
      </c>
      <c r="Z166" s="35">
        <f t="shared" si="50"/>
        <v>59.139784946236553</v>
      </c>
      <c r="AA166" s="35">
        <f t="shared" si="51"/>
        <v>-2.8079072169789328</v>
      </c>
      <c r="AB166" s="35">
        <f t="shared" si="52"/>
        <v>-2.8079072169789185</v>
      </c>
      <c r="AC166" s="35">
        <f t="shared" si="53"/>
        <v>-2.8079072169789114</v>
      </c>
      <c r="AD166" s="36"/>
      <c r="AE166" s="36"/>
      <c r="AF166">
        <v>2.11</v>
      </c>
      <c r="AG166">
        <v>1.79</v>
      </c>
      <c r="AI166" s="36"/>
      <c r="AJ166" t="s">
        <v>449</v>
      </c>
      <c r="AK166" s="35"/>
      <c r="AL166" s="35"/>
    </row>
    <row r="167" spans="1:38" ht="15" x14ac:dyDescent="0.25">
      <c r="A167">
        <v>3.72</v>
      </c>
      <c r="B167">
        <v>3.1</v>
      </c>
      <c r="C167">
        <v>2.29</v>
      </c>
      <c r="D167" s="20">
        <f t="shared" si="41"/>
        <v>2.8079072169789221E-2</v>
      </c>
      <c r="E167" s="17">
        <f>IF(OR($A167="",$B167="",$C167=""),"",A167*'MPTO_working_3-way'!$I166)</f>
        <v>3.8244541484716161</v>
      </c>
      <c r="F167" s="21">
        <f>IF(OR($A167="",$B167="",$C167=""),"",B167*'MPTO_working_3-way'!$I166)</f>
        <v>3.1870451237263469</v>
      </c>
      <c r="G167" s="22">
        <f>IF(OR($A167="",$B167="",$C167=""),"",C167*'MPTO_working_3-way'!$I166)</f>
        <v>2.3543010752688174</v>
      </c>
      <c r="H167" s="17">
        <f>IF(OR($A167="",$B167="",$C167=""),"",'MPTO_working_3-way'!E166)</f>
        <v>3.8541955721783197</v>
      </c>
      <c r="I167" s="21">
        <f>IF(OR($A167="",$B167="",$C167=""),"",'MPTO_working_3-way'!F166)</f>
        <v>3.1926344193483915</v>
      </c>
      <c r="J167" s="22">
        <f>IF(OR($A167="",$B167="",$C167=""),"",'MPTO_working_3-way'!G166)</f>
        <v>2.3401582301662884</v>
      </c>
      <c r="K167" s="17">
        <f>IF(OR($A167="",$B167="",$C167=""),"",'OddsRatio_working_3-way'!H166)</f>
        <v>3.838817046566164</v>
      </c>
      <c r="L167" s="21">
        <f>IF(OR($A167="",$B167="",$C167=""),"",'OddsRatio_working_3-way'!I166)</f>
        <v>3.1917337491871112</v>
      </c>
      <c r="M167" s="22">
        <f>IF(OR($A167="",$B167="",$C167=""),"",'OddsRatio_working_3-way'!J166)</f>
        <v>2.3463507316435117</v>
      </c>
      <c r="N167" s="23">
        <f t="shared" si="42"/>
        <v>26.147522265357388</v>
      </c>
      <c r="O167" s="24">
        <f t="shared" si="43"/>
        <v>31.377026718428862</v>
      </c>
      <c r="P167" s="24">
        <f t="shared" si="44"/>
        <v>42.475451016213746</v>
      </c>
      <c r="Q167" t="s">
        <v>280</v>
      </c>
      <c r="R167" t="s">
        <v>274</v>
      </c>
      <c r="S167" t="s">
        <v>490</v>
      </c>
      <c r="T167" s="35">
        <v>100</v>
      </c>
      <c r="U167" s="35">
        <f t="shared" si="45"/>
        <v>64.412811387900362</v>
      </c>
      <c r="V167" s="35">
        <f t="shared" si="46"/>
        <v>71.590909090909093</v>
      </c>
      <c r="W167" s="35">
        <f t="shared" si="47"/>
        <v>61.240310077519375</v>
      </c>
      <c r="X167" s="35">
        <f t="shared" si="48"/>
        <v>67.168780831571524</v>
      </c>
      <c r="Y167" s="35">
        <f t="shared" si="49"/>
        <v>74.34687853458027</v>
      </c>
      <c r="Z167" s="35">
        <f t="shared" si="50"/>
        <v>63.996279521190559</v>
      </c>
      <c r="AA167" s="35">
        <f t="shared" si="51"/>
        <v>-2.7559694436711624</v>
      </c>
      <c r="AB167" s="35">
        <f t="shared" si="52"/>
        <v>-2.7559694436711766</v>
      </c>
      <c r="AC167" s="35">
        <f t="shared" si="53"/>
        <v>-2.7559694436711837</v>
      </c>
      <c r="AD167" s="36"/>
      <c r="AE167" s="36"/>
      <c r="AF167">
        <v>2.2999999999999998</v>
      </c>
      <c r="AG167">
        <v>1.67</v>
      </c>
      <c r="AI167" s="36"/>
      <c r="AJ167" t="s">
        <v>449</v>
      </c>
      <c r="AK167" s="35"/>
      <c r="AL167" s="35"/>
    </row>
    <row r="168" spans="1:38" ht="15" x14ac:dyDescent="0.25">
      <c r="A168">
        <v>2.81</v>
      </c>
      <c r="B168">
        <v>3.52</v>
      </c>
      <c r="C168">
        <v>2.58</v>
      </c>
      <c r="D168" s="20">
        <f t="shared" si="41"/>
        <v>2.7559694436711801E-2</v>
      </c>
      <c r="E168" s="17">
        <f>IF(OR($A168="",$B168="",$C168=""),"",A168*'MPTO_working_3-way'!$I167)</f>
        <v>2.8874427413671602</v>
      </c>
      <c r="F168" s="21">
        <f>IF(OR($A168="",$B168="",$C168=""),"",B168*'MPTO_working_3-way'!$I167)</f>
        <v>3.6170101244172255</v>
      </c>
      <c r="G168" s="22">
        <f>IF(OR($A168="",$B168="",$C168=""),"",C168*'MPTO_working_3-way'!$I167)</f>
        <v>2.6511040116467166</v>
      </c>
      <c r="H168" s="17">
        <f>IF(OR($A168="",$B168="",$C168=""),"",'MPTO_working_3-way'!E167)</f>
        <v>2.8844601675806065</v>
      </c>
      <c r="I168" s="21">
        <f>IF(OR($A168="",$B168="",$C168=""),"",'MPTO_working_3-way'!F167)</f>
        <v>3.6376289455298507</v>
      </c>
      <c r="J168" s="22">
        <f>IF(OR($A168="",$B168="",$C168=""),"",'MPTO_working_3-way'!G167)</f>
        <v>2.6426339585898608</v>
      </c>
      <c r="K168" s="17">
        <f>IF(OR($A168="",$B168="",$C168=""),"",'OddsRatio_working_3-way'!H167)</f>
        <v>2.8865153453852082</v>
      </c>
      <c r="L168" s="21">
        <f>IF(OR($A168="",$B168="",$C168=""),"",'OddsRatio_working_3-way'!I167)</f>
        <v>3.6265296521385224</v>
      </c>
      <c r="M168" s="22">
        <f>IF(OR($A168="",$B168="",$C168=""),"",'OddsRatio_working_3-way'!J167)</f>
        <v>2.646792400943994</v>
      </c>
      <c r="N168" s="23">
        <f t="shared" si="42"/>
        <v>34.632721392996878</v>
      </c>
      <c r="O168" s="24">
        <f t="shared" si="43"/>
        <v>27.647144066568529</v>
      </c>
      <c r="P168" s="24">
        <f t="shared" si="44"/>
        <v>37.720134540434579</v>
      </c>
      <c r="Q168" t="s">
        <v>383</v>
      </c>
      <c r="R168" t="s">
        <v>388</v>
      </c>
      <c r="S168" t="s">
        <v>490</v>
      </c>
      <c r="T168" s="35">
        <v>100</v>
      </c>
      <c r="U168" s="35">
        <f t="shared" si="45"/>
        <v>44.134078212290497</v>
      </c>
      <c r="V168" s="35">
        <f t="shared" si="46"/>
        <v>75.308641975308646</v>
      </c>
      <c r="W168" s="35">
        <f t="shared" si="47"/>
        <v>77.628635346756155</v>
      </c>
      <c r="X168" s="35">
        <f t="shared" si="48"/>
        <v>47.062722677935213</v>
      </c>
      <c r="Y168" s="35">
        <f t="shared" si="49"/>
        <v>78.237286440953341</v>
      </c>
      <c r="Z168" s="35">
        <f t="shared" si="50"/>
        <v>80.55727981240085</v>
      </c>
      <c r="AA168" s="35">
        <f t="shared" si="51"/>
        <v>-2.9286444656447159</v>
      </c>
      <c r="AB168" s="35">
        <f t="shared" si="52"/>
        <v>-2.9286444656446946</v>
      </c>
      <c r="AC168" s="35">
        <f t="shared" si="53"/>
        <v>-2.9286444656446946</v>
      </c>
      <c r="AD168" s="36"/>
      <c r="AE168" s="36"/>
      <c r="AF168">
        <v>1.88</v>
      </c>
      <c r="AG168">
        <v>2.0099999999999998</v>
      </c>
      <c r="AI168" s="36"/>
      <c r="AJ168" t="s">
        <v>441</v>
      </c>
      <c r="AK168" s="35"/>
      <c r="AL168" s="35"/>
    </row>
    <row r="169" spans="1:38" ht="15" x14ac:dyDescent="0.25">
      <c r="A169">
        <v>1.79</v>
      </c>
      <c r="B169">
        <v>4.05</v>
      </c>
      <c r="C169">
        <v>4.47</v>
      </c>
      <c r="D169" s="20">
        <f t="shared" si="41"/>
        <v>2.9286444656446919E-2</v>
      </c>
      <c r="E169" s="17">
        <f>IF(OR($A169="",$B169="",$C169=""),"",A169*'MPTO_working_3-way'!$I168)</f>
        <v>1.84242273593504</v>
      </c>
      <c r="F169" s="21">
        <f>IF(OR($A169="",$B169="",$C169=""),"",B169*'MPTO_working_3-way'!$I168)</f>
        <v>4.1686101008586096</v>
      </c>
      <c r="G169" s="22">
        <f>IF(OR($A169="",$B169="",$C169=""),"",C169*'MPTO_working_3-way'!$I168)</f>
        <v>4.6009104076143172</v>
      </c>
      <c r="H169" s="17">
        <f>IF(OR($A169="",$B169="",$C169=""),"",'MPTO_working_3-way'!E168)</f>
        <v>1.8218351951169256</v>
      </c>
      <c r="I169" s="21">
        <f>IF(OR($A169="",$B169="",$C169=""),"",'MPTO_working_3-way'!F168)</f>
        <v>4.2167149970299098</v>
      </c>
      <c r="J169" s="22">
        <f>IF(OR($A169="",$B169="",$C169=""),"",'MPTO_working_3-way'!G168)</f>
        <v>4.6739565176315825</v>
      </c>
      <c r="K169" s="17">
        <f>IF(OR($A169="",$B169="",$C169=""),"",'OddsRatio_working_3-way'!H168)</f>
        <v>1.8293694136830156</v>
      </c>
      <c r="L169" s="21">
        <f>IF(OR($A169="",$B169="",$C169=""),"",'OddsRatio_working_3-way'!I168)</f>
        <v>4.2019958376369573</v>
      </c>
      <c r="M169" s="22">
        <f>IF(OR($A169="",$B169="",$C169=""),"",'OddsRatio_working_3-way'!J168)</f>
        <v>4.6429264120000804</v>
      </c>
      <c r="N169" s="23">
        <f t="shared" si="42"/>
        <v>54.276360169453419</v>
      </c>
      <c r="O169" s="24">
        <f t="shared" si="43"/>
        <v>23.988811037857193</v>
      </c>
      <c r="P169" s="24">
        <f t="shared" si="44"/>
        <v>21.734828792689402</v>
      </c>
      <c r="Q169" t="s">
        <v>285</v>
      </c>
      <c r="R169" t="s">
        <v>386</v>
      </c>
      <c r="S169" t="s">
        <v>490</v>
      </c>
      <c r="T169" s="35">
        <v>100</v>
      </c>
      <c r="U169" s="35">
        <f t="shared" si="45"/>
        <v>87.341772151898724</v>
      </c>
      <c r="V169" s="35">
        <f t="shared" si="46"/>
        <v>78.94736842105263</v>
      </c>
      <c r="W169" s="35">
        <f t="shared" si="47"/>
        <v>30.555555555555554</v>
      </c>
      <c r="X169" s="35">
        <f t="shared" si="48"/>
        <v>90.497076023391813</v>
      </c>
      <c r="Y169" s="35">
        <f t="shared" si="49"/>
        <v>82.102672292545705</v>
      </c>
      <c r="Z169" s="35">
        <f t="shared" si="50"/>
        <v>33.710859427048632</v>
      </c>
      <c r="AA169" s="35">
        <f t="shared" si="51"/>
        <v>-3.1553038714930892</v>
      </c>
      <c r="AB169" s="35">
        <f t="shared" si="52"/>
        <v>-3.155303871493075</v>
      </c>
      <c r="AC169" s="35">
        <f t="shared" si="53"/>
        <v>-3.1553038714930786</v>
      </c>
      <c r="AD169" s="36"/>
      <c r="AE169" s="36"/>
      <c r="AF169">
        <v>1.85</v>
      </c>
      <c r="AG169">
        <v>2.0499999999999998</v>
      </c>
      <c r="AI169" s="36"/>
      <c r="AJ169" t="s">
        <v>441</v>
      </c>
      <c r="AK169" s="35"/>
      <c r="AL169" s="35"/>
    </row>
    <row r="170" spans="1:38" ht="15" x14ac:dyDescent="0.25">
      <c r="A170">
        <v>7.9</v>
      </c>
      <c r="B170">
        <v>4.75</v>
      </c>
      <c r="C170">
        <v>1.44</v>
      </c>
      <c r="D170" s="20">
        <f t="shared" si="41"/>
        <v>3.1553038714930759E-2</v>
      </c>
      <c r="E170" s="17">
        <f>IF(OR($A170="",$B170="",$C170=""),"",A170*'MPTO_working_3-way'!$I169)</f>
        <v>8.1492690058479536</v>
      </c>
      <c r="F170" s="21">
        <f>IF(OR($A170="",$B170="",$C170=""),"",B170*'MPTO_working_3-way'!$I169)</f>
        <v>4.8998769338959214</v>
      </c>
      <c r="G170" s="22">
        <f>IF(OR($A170="",$B170="",$C170=""),"",C170*'MPTO_working_3-way'!$I169)</f>
        <v>1.4854363757495002</v>
      </c>
      <c r="H170" s="17">
        <f>IF(OR($A170="",$B170="",$C170=""),"",'MPTO_working_3-way'!E169)</f>
        <v>8.6158915758703181</v>
      </c>
      <c r="I170" s="21">
        <f>IF(OR($A170="",$B170="",$C170=""),"",'MPTO_working_3-way'!F169)</f>
        <v>4.9997841038768769</v>
      </c>
      <c r="J170" s="22">
        <f>IF(OR($A170="",$B170="",$C170=""),"",'MPTO_working_3-way'!G169)</f>
        <v>1.4621448543339046</v>
      </c>
      <c r="K170" s="17">
        <f>IF(OR($A170="",$B170="",$C170=""),"",'OddsRatio_working_3-way'!H169)</f>
        <v>8.3630195691677276</v>
      </c>
      <c r="L170" s="21">
        <f>IF(OR($A170="",$B170="",$C170=""),"",'OddsRatio_working_3-way'!I169)</f>
        <v>5.0016410701998515</v>
      </c>
      <c r="M170" s="22">
        <f>IF(OR($A170="",$B170="",$C170=""),"",'OddsRatio_working_3-way'!J169)</f>
        <v>1.4695258855701161</v>
      </c>
      <c r="N170" s="23">
        <f t="shared" si="42"/>
        <v>12.27103927091369</v>
      </c>
      <c r="O170" s="24">
        <f t="shared" si="43"/>
        <v>20.408675840045927</v>
      </c>
      <c r="P170" s="24">
        <f t="shared" si="44"/>
        <v>67.320284889040394</v>
      </c>
      <c r="Q170" t="s">
        <v>487</v>
      </c>
      <c r="R170" t="s">
        <v>286</v>
      </c>
      <c r="S170" t="s">
        <v>490</v>
      </c>
      <c r="T170" s="35">
        <v>100</v>
      </c>
      <c r="U170" s="35">
        <f t="shared" si="45"/>
        <v>95.034756703078443</v>
      </c>
      <c r="V170" s="35">
        <f t="shared" si="46"/>
        <v>87.699876998769994</v>
      </c>
      <c r="W170" s="35">
        <f t="shared" si="47"/>
        <v>13.793103448275851</v>
      </c>
      <c r="X170" s="35">
        <f t="shared" si="48"/>
        <v>98.507019552954162</v>
      </c>
      <c r="Y170" s="35">
        <f t="shared" si="49"/>
        <v>91.172139848645699</v>
      </c>
      <c r="Z170" s="35">
        <f t="shared" si="50"/>
        <v>17.265366298151559</v>
      </c>
      <c r="AA170" s="35">
        <f t="shared" si="51"/>
        <v>-3.4722628498757189</v>
      </c>
      <c r="AB170" s="35">
        <f t="shared" si="52"/>
        <v>-3.4722628498757047</v>
      </c>
      <c r="AC170" s="35">
        <f t="shared" si="53"/>
        <v>-3.4722628498757082</v>
      </c>
      <c r="AD170" s="36"/>
      <c r="AE170" s="36"/>
      <c r="AF170">
        <v>1.71</v>
      </c>
      <c r="AG170">
        <v>2.23</v>
      </c>
      <c r="AI170" s="36"/>
      <c r="AJ170" t="s">
        <v>441</v>
      </c>
      <c r="AK170" s="35"/>
      <c r="AL170" s="35"/>
    </row>
    <row r="171" spans="1:38" ht="15" x14ac:dyDescent="0.25">
      <c r="A171">
        <v>20.14</v>
      </c>
      <c r="B171">
        <v>8.1300000000000008</v>
      </c>
      <c r="C171">
        <v>1.1599999999999999</v>
      </c>
      <c r="D171" s="20">
        <f t="shared" si="41"/>
        <v>3.4722628498756958E-2</v>
      </c>
      <c r="E171" s="17">
        <f>IF(OR($A171="",$B171="",$C171=""),"",A171*'MPTO_working_3-way'!$I170)</f>
        <v>20.839313737964964</v>
      </c>
      <c r="F171" s="21">
        <f>IF(OR($A171="",$B171="",$C171=""),"",B171*'MPTO_working_3-way'!$I170)</f>
        <v>8.4122949696948943</v>
      </c>
      <c r="G171" s="22">
        <f>IF(OR($A171="",$B171="",$C171=""),"",C171*'MPTO_working_3-way'!$I170)</f>
        <v>1.200278249058558</v>
      </c>
      <c r="H171" s="17">
        <f>IF(OR($A171="",$B171="",$C171=""),"",'MPTO_working_3-way'!E170)</f>
        <v>26.261729379196826</v>
      </c>
      <c r="I171" s="21">
        <f>IF(OR($A171="",$B171="",$C171=""),"",'MPTO_working_3-way'!F170)</f>
        <v>8.9744838854943101</v>
      </c>
      <c r="J171" s="22">
        <f>IF(OR($A171="",$B171="",$C171=""),"",'MPTO_working_3-way'!G170)</f>
        <v>1.1757862031770605</v>
      </c>
      <c r="K171" s="17">
        <f>IF(OR($A171="",$B171="",$C171=""),"",'OddsRatio_working_3-way'!H170)</f>
        <v>22.747789773925966</v>
      </c>
      <c r="L171" s="21">
        <f>IF(OR($A171="",$B171="",$C171=""),"",'OddsRatio_working_3-way'!I170)</f>
        <v>9.1014493776432666</v>
      </c>
      <c r="M171" s="22">
        <f>IF(OR($A171="",$B171="",$C171=""),"",'OddsRatio_working_3-way'!J170)</f>
        <v>1.1817997055291618</v>
      </c>
      <c r="N171" s="23">
        <f t="shared" si="42"/>
        <v>4.7986225101943001</v>
      </c>
      <c r="O171" s="24">
        <f t="shared" si="43"/>
        <v>11.887362528328808</v>
      </c>
      <c r="P171" s="24">
        <f t="shared" si="44"/>
        <v>83.3140149614769</v>
      </c>
      <c r="Q171" t="s">
        <v>382</v>
      </c>
      <c r="R171" t="s">
        <v>389</v>
      </c>
      <c r="S171" t="s">
        <v>490</v>
      </c>
      <c r="T171" s="35">
        <v>100</v>
      </c>
      <c r="U171" s="35">
        <f t="shared" si="45"/>
        <v>73.890339425587456</v>
      </c>
      <c r="V171" s="35">
        <f t="shared" si="46"/>
        <v>74.874371859296474</v>
      </c>
      <c r="W171" s="35">
        <f t="shared" si="47"/>
        <v>48.186528497409334</v>
      </c>
      <c r="X171" s="35">
        <f t="shared" si="48"/>
        <v>76.939099643294199</v>
      </c>
      <c r="Y171" s="35">
        <f t="shared" si="49"/>
        <v>77.923132077003203</v>
      </c>
      <c r="Z171" s="35">
        <f t="shared" si="50"/>
        <v>51.235288715116042</v>
      </c>
      <c r="AA171" s="35">
        <f t="shared" si="51"/>
        <v>-3.048760217706743</v>
      </c>
      <c r="AB171" s="35">
        <f t="shared" si="52"/>
        <v>-3.0487602177067288</v>
      </c>
      <c r="AC171" s="35">
        <f t="shared" si="53"/>
        <v>-3.0487602177067075</v>
      </c>
      <c r="AD171" s="36"/>
      <c r="AE171" s="36"/>
      <c r="AF171">
        <v>1.42</v>
      </c>
      <c r="AG171">
        <v>2.95</v>
      </c>
      <c r="AI171" s="36"/>
      <c r="AJ171" t="s">
        <v>441</v>
      </c>
      <c r="AK171" s="35"/>
      <c r="AL171" s="35"/>
    </row>
    <row r="172" spans="1:38" ht="15" x14ac:dyDescent="0.25">
      <c r="A172">
        <v>3.83</v>
      </c>
      <c r="B172">
        <v>3.98</v>
      </c>
      <c r="C172">
        <v>1.93</v>
      </c>
      <c r="D172" s="20">
        <f t="shared" si="41"/>
        <v>3.0487602177067252E-2</v>
      </c>
      <c r="E172" s="17">
        <f>IF(OR($A172="",$B172="",$C172=""),"",A172*'MPTO_working_3-way'!$I171)</f>
        <v>3.9467675163381677</v>
      </c>
      <c r="F172" s="21">
        <f>IF(OR($A172="",$B172="",$C172=""),"",B172*'MPTO_working_3-way'!$I171)</f>
        <v>4.1013406566647275</v>
      </c>
      <c r="G172" s="22">
        <f>IF(OR($A172="",$B172="",$C172=""),"",C172*'MPTO_working_3-way'!$I171)</f>
        <v>1.9888410722017398</v>
      </c>
      <c r="H172" s="17">
        <f>IF(OR($A172="",$B172="",$C172=""),"",'MPTO_working_3-way'!E171)</f>
        <v>3.9851104845375471</v>
      </c>
      <c r="I172" s="21">
        <f>IF(OR($A172="",$B172="",$C172=""),"",'MPTO_working_3-way'!F171)</f>
        <v>4.1477641415416926</v>
      </c>
      <c r="J172" s="22">
        <f>IF(OR($A172="",$B172="",$C172=""),"",'MPTO_working_3-way'!G171)</f>
        <v>1.9686117418803923</v>
      </c>
      <c r="K172" s="17">
        <f>IF(OR($A172="",$B172="",$C172=""),"",'OddsRatio_working_3-way'!H171)</f>
        <v>3.9711573197715637</v>
      </c>
      <c r="L172" s="21">
        <f>IF(OR($A172="",$B172="",$C172=""),"",'OddsRatio_working_3-way'!I171)</f>
        <v>4.1286391565085729</v>
      </c>
      <c r="M172" s="22">
        <f>IF(OR($A172="",$B172="",$C172=""),"",'OddsRatio_working_3-way'!J171)</f>
        <v>1.9763873877694533</v>
      </c>
      <c r="N172" s="23">
        <f t="shared" si="42"/>
        <v>25.337190393413529</v>
      </c>
      <c r="O172" s="24">
        <f t="shared" si="43"/>
        <v>24.382271157480861</v>
      </c>
      <c r="P172" s="24">
        <f t="shared" si="44"/>
        <v>50.280538449105606</v>
      </c>
      <c r="Q172" t="s">
        <v>385</v>
      </c>
      <c r="R172" t="s">
        <v>195</v>
      </c>
      <c r="S172" t="s">
        <v>490</v>
      </c>
      <c r="T172" s="35">
        <v>100</v>
      </c>
      <c r="U172" s="35">
        <f t="shared" si="45"/>
        <v>55.947136563876647</v>
      </c>
      <c r="V172" s="35">
        <f t="shared" si="46"/>
        <v>67.637540453074436</v>
      </c>
      <c r="W172" s="35">
        <f t="shared" si="47"/>
        <v>73.68421052631578</v>
      </c>
      <c r="X172" s="35">
        <f t="shared" si="48"/>
        <v>58.678249020609783</v>
      </c>
      <c r="Y172" s="35">
        <f t="shared" si="49"/>
        <v>70.368652909807565</v>
      </c>
      <c r="Z172" s="35">
        <f t="shared" si="50"/>
        <v>76.415322983048924</v>
      </c>
      <c r="AA172" s="35">
        <f t="shared" si="51"/>
        <v>-2.7311124567331362</v>
      </c>
      <c r="AB172" s="35">
        <f t="shared" si="52"/>
        <v>-2.7311124567331291</v>
      </c>
      <c r="AC172" s="35">
        <f t="shared" si="53"/>
        <v>-2.7311124567331433</v>
      </c>
      <c r="AD172" s="36"/>
      <c r="AE172" s="36"/>
      <c r="AF172">
        <v>1.73</v>
      </c>
      <c r="AG172">
        <v>2.2000000000000002</v>
      </c>
      <c r="AI172" s="36"/>
      <c r="AJ172" t="s">
        <v>441</v>
      </c>
      <c r="AK172" s="35"/>
      <c r="AL172" s="35"/>
    </row>
    <row r="173" spans="1:38" ht="15" x14ac:dyDescent="0.25">
      <c r="A173">
        <v>2.27</v>
      </c>
      <c r="B173">
        <v>3.09</v>
      </c>
      <c r="C173">
        <v>3.8</v>
      </c>
      <c r="D173" s="20">
        <f t="shared" si="41"/>
        <v>2.7311124567331202E-2</v>
      </c>
      <c r="E173" s="17">
        <f>IF(OR($A173="",$B173="",$C173=""),"",A173*'MPTO_working_3-way'!$I172)</f>
        <v>2.3319962527678419</v>
      </c>
      <c r="F173" s="21">
        <f>IF(OR($A173="",$B173="",$C173=""),"",B173*'MPTO_working_3-way'!$I172)</f>
        <v>3.1743913749130535</v>
      </c>
      <c r="G173" s="22">
        <f>IF(OR($A173="",$B173="",$C173=""),"",C173*'MPTO_working_3-way'!$I172)</f>
        <v>3.9037822733558585</v>
      </c>
      <c r="H173" s="17">
        <f>IF(OR($A173="",$B173="",$C173=""),"",'MPTO_working_3-way'!E172)</f>
        <v>2.3179003792679236</v>
      </c>
      <c r="I173" s="21">
        <f>IF(OR($A173="",$B173="",$C173=""),"",'MPTO_working_3-way'!F172)</f>
        <v>3.1794390784269129</v>
      </c>
      <c r="J173" s="22">
        <f>IF(OR($A173="",$B173="",$C173=""),"",'MPTO_working_3-way'!G172)</f>
        <v>3.93616815998472</v>
      </c>
      <c r="K173" s="17">
        <f>IF(OR($A173="",$B173="",$C173=""),"",'OddsRatio_working_3-way'!H172)</f>
        <v>2.3240685995366417</v>
      </c>
      <c r="L173" s="21">
        <f>IF(OR($A173="",$B173="",$C173=""),"",'OddsRatio_working_3-way'!I172)</f>
        <v>3.1789790338831341</v>
      </c>
      <c r="M173" s="22">
        <f>IF(OR($A173="",$B173="",$C173=""),"",'OddsRatio_working_3-way'!J172)</f>
        <v>3.9192063611831465</v>
      </c>
      <c r="N173" s="23">
        <f t="shared" si="42"/>
        <v>42.881715560781963</v>
      </c>
      <c r="O173" s="24">
        <f t="shared" si="43"/>
        <v>31.502101722645655</v>
      </c>
      <c r="P173" s="24">
        <f t="shared" si="44"/>
        <v>25.616182716572389</v>
      </c>
      <c r="Q173" t="s">
        <v>395</v>
      </c>
      <c r="R173" t="s">
        <v>291</v>
      </c>
      <c r="S173" t="s">
        <v>490</v>
      </c>
      <c r="T173" s="35">
        <v>100</v>
      </c>
      <c r="U173" s="35">
        <f t="shared" si="45"/>
        <v>24.81203007518797</v>
      </c>
      <c r="V173" s="35">
        <f t="shared" si="46"/>
        <v>81.949458483754512</v>
      </c>
      <c r="W173" s="35">
        <f t="shared" si="47"/>
        <v>89.878542510121463</v>
      </c>
      <c r="X173" s="35">
        <f t="shared" si="48"/>
        <v>28.171999006124032</v>
      </c>
      <c r="Y173" s="35">
        <f t="shared" si="49"/>
        <v>85.30942741469056</v>
      </c>
      <c r="Z173" s="35">
        <f t="shared" si="50"/>
        <v>93.238511441057511</v>
      </c>
      <c r="AA173" s="35">
        <f t="shared" si="51"/>
        <v>-3.3599689309360627</v>
      </c>
      <c r="AB173" s="35">
        <f t="shared" si="52"/>
        <v>-3.3599689309360485</v>
      </c>
      <c r="AC173" s="35">
        <f t="shared" si="53"/>
        <v>-3.3599689309360485</v>
      </c>
      <c r="AD173" s="36"/>
      <c r="AE173" s="36"/>
      <c r="AF173">
        <v>2.2599999999999998</v>
      </c>
      <c r="AG173">
        <v>1.69</v>
      </c>
      <c r="AI173" s="36"/>
      <c r="AJ173" t="s">
        <v>442</v>
      </c>
      <c r="AK173" s="35"/>
      <c r="AL173" s="35"/>
    </row>
    <row r="174" spans="1:38" ht="15" x14ac:dyDescent="0.25">
      <c r="A174">
        <v>1.33</v>
      </c>
      <c r="B174">
        <v>5.54</v>
      </c>
      <c r="C174">
        <v>9.8800000000000008</v>
      </c>
      <c r="D174" s="20">
        <f t="shared" si="41"/>
        <v>3.3599689309360636E-2</v>
      </c>
      <c r="E174" s="17">
        <f>IF(OR($A174="",$B174="",$C174=""),"",A174*'MPTO_working_3-way'!$I173)</f>
        <v>1.3746875867814496</v>
      </c>
      <c r="F174" s="21">
        <f>IF(OR($A174="",$B174="",$C174=""),"",B174*'MPTO_working_3-way'!$I173)</f>
        <v>5.7261422787738576</v>
      </c>
      <c r="G174" s="22">
        <f>IF(OR($A174="",$B174="",$C174=""),"",C174*'MPTO_working_3-way'!$I173)</f>
        <v>10.211964930376483</v>
      </c>
      <c r="H174" s="17">
        <f>IF(OR($A174="",$B174="",$C174=""),"",'MPTO_working_3-way'!E173)</f>
        <v>1.3501110685129225</v>
      </c>
      <c r="I174" s="21">
        <f>IF(OR($A174="",$B174="",$C174=""),"",'MPTO_working_3-way'!F173)</f>
        <v>5.9064820067582575</v>
      </c>
      <c r="J174" s="22">
        <f>IF(OR($A174="",$B174="",$C174=""),"",'MPTO_working_3-way'!G173)</f>
        <v>11.109299250771267</v>
      </c>
      <c r="K174" s="17">
        <f>IF(OR($A174="",$B174="",$C174=""),"",'OddsRatio_working_3-way'!H173)</f>
        <v>1.3573098545985087</v>
      </c>
      <c r="L174" s="21">
        <f>IF(OR($A174="",$B174="",$C174=""),"",'OddsRatio_working_3-way'!I173)</f>
        <v>5.9157173935673617</v>
      </c>
      <c r="M174" s="22">
        <f>IF(OR($A174="",$B174="",$C174=""),"",'OddsRatio_working_3-way'!J173)</f>
        <v>10.614883360105328</v>
      </c>
      <c r="N174" s="23">
        <f t="shared" si="42"/>
        <v>72.743800818140485</v>
      </c>
      <c r="O174" s="24">
        <f t="shared" si="43"/>
        <v>17.463764456340588</v>
      </c>
      <c r="P174" s="24">
        <f t="shared" si="44"/>
        <v>9.7924347255189126</v>
      </c>
      <c r="Q174" t="s">
        <v>289</v>
      </c>
      <c r="R174" t="s">
        <v>394</v>
      </c>
      <c r="S174" t="s">
        <v>490</v>
      </c>
      <c r="T174" s="35">
        <v>100</v>
      </c>
      <c r="U174" s="35">
        <f t="shared" si="45"/>
        <v>57.627118644067799</v>
      </c>
      <c r="V174" s="35">
        <f t="shared" si="46"/>
        <v>70.674486803519059</v>
      </c>
      <c r="W174" s="35">
        <f t="shared" si="47"/>
        <v>68.944099378881987</v>
      </c>
      <c r="X174" s="35">
        <f t="shared" si="48"/>
        <v>60.38141381759894</v>
      </c>
      <c r="Y174" s="35">
        <f t="shared" si="49"/>
        <v>73.428781977050221</v>
      </c>
      <c r="Z174" s="35">
        <f t="shared" si="50"/>
        <v>71.698394552413134</v>
      </c>
      <c r="AA174" s="35">
        <f t="shared" si="51"/>
        <v>-2.7542951735311405</v>
      </c>
      <c r="AB174" s="35">
        <f t="shared" si="52"/>
        <v>-2.7542951735311618</v>
      </c>
      <c r="AC174" s="35">
        <f t="shared" si="53"/>
        <v>-2.7542951735311476</v>
      </c>
      <c r="AD174" s="36"/>
      <c r="AE174" s="36"/>
      <c r="AF174">
        <v>1.63</v>
      </c>
      <c r="AG174">
        <v>2.39</v>
      </c>
      <c r="AI174" s="36"/>
      <c r="AJ174" t="s">
        <v>442</v>
      </c>
      <c r="AK174" s="35"/>
      <c r="AL174" s="35"/>
    </row>
    <row r="175" spans="1:38" ht="15" x14ac:dyDescent="0.25">
      <c r="A175">
        <v>2.36</v>
      </c>
      <c r="B175">
        <v>3.41</v>
      </c>
      <c r="C175">
        <v>3.22</v>
      </c>
      <c r="D175" s="20">
        <f t="shared" si="41"/>
        <v>2.7542951735311405E-2</v>
      </c>
      <c r="E175" s="17">
        <f>IF(OR($A175="",$B175="",$C175=""),"",A175*'MPTO_working_3-way'!$I174)</f>
        <v>2.4250013660953349</v>
      </c>
      <c r="F175" s="21">
        <f>IF(OR($A175="",$B175="",$C175=""),"",B175*'MPTO_working_3-way'!$I174)</f>
        <v>3.5039214654174122</v>
      </c>
      <c r="G175" s="22">
        <f>IF(OR($A175="",$B175="",$C175=""),"",C175*'MPTO_working_3-way'!$I174)</f>
        <v>3.3086883045877031</v>
      </c>
      <c r="H175" s="17">
        <f>IF(OR($A175="",$B175="",$C175=""),"",'MPTO_working_3-way'!E174)</f>
        <v>2.4122668808812717</v>
      </c>
      <c r="I175" s="21">
        <f>IF(OR($A175="",$B175="",$C175=""),"",'MPTO_working_3-way'!F174)</f>
        <v>3.5202076882169937</v>
      </c>
      <c r="J175" s="22">
        <f>IF(OR($A175="",$B175="",$C175=""),"",'MPTO_working_3-way'!G174)</f>
        <v>3.3180919841810206</v>
      </c>
      <c r="K175" s="17">
        <f>IF(OR($A175="",$B175="",$C175=""),"",'OddsRatio_working_3-way'!H174)</f>
        <v>2.4178453567314162</v>
      </c>
      <c r="L175" s="21">
        <f>IF(OR($A175="",$B175="",$C175=""),"",'OddsRatio_working_3-way'!I174)</f>
        <v>3.512505374796115</v>
      </c>
      <c r="M175" s="22">
        <f>IF(OR($A175="",$B175="",$C175=""),"",'OddsRatio_working_3-way'!J174)</f>
        <v>3.3144240381939309</v>
      </c>
      <c r="N175" s="23">
        <f t="shared" si="42"/>
        <v>41.237090171630307</v>
      </c>
      <c r="O175" s="24">
        <f t="shared" si="43"/>
        <v>28.539452435497804</v>
      </c>
      <c r="P175" s="24">
        <f t="shared" si="44"/>
        <v>30.2234573928719</v>
      </c>
      <c r="Q175" t="s">
        <v>293</v>
      </c>
      <c r="R175" t="s">
        <v>292</v>
      </c>
      <c r="S175" t="s">
        <v>490</v>
      </c>
      <c r="T175" s="35">
        <v>100</v>
      </c>
      <c r="U175" s="35">
        <f t="shared" si="45"/>
        <v>22.480620155038757</v>
      </c>
      <c r="V175" s="35">
        <f t="shared" si="46"/>
        <v>82.964224872231682</v>
      </c>
      <c r="W175" s="35">
        <f t="shared" si="47"/>
        <v>91.296779808529152</v>
      </c>
      <c r="X175" s="35">
        <f t="shared" si="48"/>
        <v>25.738995319239155</v>
      </c>
      <c r="Y175" s="35">
        <f t="shared" si="49"/>
        <v>86.22260003643207</v>
      </c>
      <c r="Z175" s="35">
        <f t="shared" si="50"/>
        <v>94.555154972729554</v>
      </c>
      <c r="AA175" s="35">
        <f t="shared" si="51"/>
        <v>-3.2583751642003982</v>
      </c>
      <c r="AB175" s="35">
        <f t="shared" si="52"/>
        <v>-3.2583751642003875</v>
      </c>
      <c r="AC175" s="35">
        <f t="shared" si="53"/>
        <v>-3.2583751642004017</v>
      </c>
      <c r="AD175" s="36"/>
      <c r="AE175" s="36"/>
      <c r="AF175">
        <v>2.23</v>
      </c>
      <c r="AG175">
        <v>1.71</v>
      </c>
      <c r="AI175" s="36"/>
      <c r="AJ175" t="s">
        <v>442</v>
      </c>
      <c r="AK175" s="35"/>
      <c r="AL175" s="35"/>
    </row>
    <row r="176" spans="1:38" ht="15" x14ac:dyDescent="0.25">
      <c r="A176">
        <v>1.29</v>
      </c>
      <c r="B176">
        <v>5.87</v>
      </c>
      <c r="C176">
        <v>11.49</v>
      </c>
      <c r="D176" s="20">
        <f t="shared" si="41"/>
        <v>3.2583751642004E-2</v>
      </c>
      <c r="E176" s="17">
        <f>IF(OR($A176="",$B176="",$C176=""),"",A176*'MPTO_working_3-way'!$I175)</f>
        <v>1.3320330396181852</v>
      </c>
      <c r="F176" s="21">
        <f>IF(OR($A176="",$B176="",$C176=""),"",B176*'MPTO_working_3-way'!$I175)</f>
        <v>6.0612666221385636</v>
      </c>
      <c r="G176" s="22">
        <f>IF(OR($A176="",$B176="",$C176=""),"",C176*'MPTO_working_3-way'!$I175)</f>
        <v>11.864387306366627</v>
      </c>
      <c r="H176" s="17">
        <f>IF(OR($A176="",$B176="",$C176=""),"",'MPTO_working_3-way'!E175)</f>
        <v>1.3083310435287823</v>
      </c>
      <c r="I176" s="21">
        <f>IF(OR($A176="",$B176="",$C176=""),"",'MPTO_working_3-way'!F175)</f>
        <v>6.2697300280627619</v>
      </c>
      <c r="J176" s="22">
        <f>IF(OR($A176="",$B176="",$C176=""),"",'MPTO_working_3-way'!G175)</f>
        <v>13.128364318005996</v>
      </c>
      <c r="K176" s="17">
        <f>IF(OR($A176="",$B176="",$C176=""),"",'OddsRatio_working_3-way'!H175)</f>
        <v>1.3151012313474877</v>
      </c>
      <c r="L176" s="21">
        <f>IF(OR($A176="",$B176="",$C176=""),"",'OddsRatio_working_3-way'!I175)</f>
        <v>6.2915275746974615</v>
      </c>
      <c r="M176" s="22">
        <f>IF(OR($A176="",$B176="",$C176=""),"",'OddsRatio_working_3-way'!J175)</f>
        <v>12.397972127017736</v>
      </c>
      <c r="N176" s="23">
        <f t="shared" si="42"/>
        <v>75.073212920202096</v>
      </c>
      <c r="O176" s="24">
        <f t="shared" si="43"/>
        <v>16.498201817216472</v>
      </c>
      <c r="P176" s="24">
        <f t="shared" si="44"/>
        <v>8.4285852625814357</v>
      </c>
      <c r="Q176" t="s">
        <v>196</v>
      </c>
      <c r="R176" t="s">
        <v>396</v>
      </c>
      <c r="S176" t="s">
        <v>490</v>
      </c>
      <c r="T176" s="35">
        <v>100</v>
      </c>
      <c r="U176" s="35">
        <f t="shared" si="45"/>
        <v>86.09179415855354</v>
      </c>
      <c r="V176" s="35">
        <f t="shared" si="46"/>
        <v>78.260869565217391</v>
      </c>
      <c r="W176" s="35">
        <f t="shared" si="47"/>
        <v>32.432432432432435</v>
      </c>
      <c r="X176" s="35">
        <f t="shared" si="48"/>
        <v>89.306698002350188</v>
      </c>
      <c r="Y176" s="35">
        <f t="shared" si="49"/>
        <v>81.475773409014025</v>
      </c>
      <c r="Z176" s="35">
        <f t="shared" si="50"/>
        <v>35.647336276229062</v>
      </c>
      <c r="AA176" s="35">
        <f t="shared" si="51"/>
        <v>-3.2149038437966482</v>
      </c>
      <c r="AB176" s="35">
        <f t="shared" si="52"/>
        <v>-3.214903843796634</v>
      </c>
      <c r="AC176" s="35">
        <f t="shared" si="53"/>
        <v>-3.2149038437966269</v>
      </c>
      <c r="AD176" s="36"/>
      <c r="AE176" s="36"/>
      <c r="AF176">
        <v>1.75</v>
      </c>
      <c r="AG176">
        <v>2.16</v>
      </c>
      <c r="AI176" s="36"/>
      <c r="AJ176" t="s">
        <v>442</v>
      </c>
      <c r="AK176" s="35"/>
      <c r="AL176" s="35"/>
    </row>
    <row r="177" spans="1:38" ht="15" x14ac:dyDescent="0.25">
      <c r="A177">
        <v>7.19</v>
      </c>
      <c r="B177">
        <v>4.5999999999999996</v>
      </c>
      <c r="C177">
        <v>1.48</v>
      </c>
      <c r="D177" s="20">
        <f t="shared" si="41"/>
        <v>3.2149038437966349E-2</v>
      </c>
      <c r="E177" s="17">
        <f>IF(OR($A177="",$B177="",$C177=""),"",A177*'MPTO_working_3-way'!$I176)</f>
        <v>7.4211515863689783</v>
      </c>
      <c r="F177" s="21">
        <f>IF(OR($A177="",$B177="",$C177=""),"",B177*'MPTO_working_3-way'!$I176)</f>
        <v>4.7478855768146451</v>
      </c>
      <c r="G177" s="22">
        <f>IF(OR($A177="",$B177="",$C177=""),"",C177*'MPTO_working_3-way'!$I176)</f>
        <v>1.5275805768881903</v>
      </c>
      <c r="H177" s="17">
        <f>IF(OR($A177="",$B177="",$C177=""),"",'MPTO_working_3-way'!E176)</f>
        <v>7.7902422876640829</v>
      </c>
      <c r="I177" s="21">
        <f>IF(OR($A177="",$B177="",$C177=""),"",'MPTO_working_3-way'!F176)</f>
        <v>4.8385155545714786</v>
      </c>
      <c r="J177" s="22">
        <f>IF(OR($A177="",$B177="",$C177=""),"",'MPTO_working_3-way'!G176)</f>
        <v>1.5038513719437261</v>
      </c>
      <c r="K177" s="17">
        <f>IF(OR($A177="",$B177="",$C177=""),"",'OddsRatio_working_3-way'!H176)</f>
        <v>7.5963588022435884</v>
      </c>
      <c r="L177" s="21">
        <f>IF(OR($A177="",$B177="",$C177=""),"",'OddsRatio_working_3-way'!I176)</f>
        <v>4.8363314520318106</v>
      </c>
      <c r="M177" s="22">
        <f>IF(OR($A177="",$B177="",$C177=""),"",'OddsRatio_working_3-way'!J176)</f>
        <v>1.5115108602709084</v>
      </c>
      <c r="N177" s="23">
        <f t="shared" si="42"/>
        <v>13.474997624853533</v>
      </c>
      <c r="O177" s="24">
        <f t="shared" si="43"/>
        <v>21.06200715710802</v>
      </c>
      <c r="P177" s="24">
        <f t="shared" si="44"/>
        <v>65.462995218038444</v>
      </c>
      <c r="Q177" t="s">
        <v>462</v>
      </c>
      <c r="R177" t="s">
        <v>479</v>
      </c>
      <c r="S177" t="s">
        <v>490</v>
      </c>
      <c r="T177" s="35">
        <v>100</v>
      </c>
      <c r="U177" s="35">
        <f t="shared" si="45"/>
        <v>18.032786885245901</v>
      </c>
      <c r="V177" s="35">
        <f t="shared" si="46"/>
        <v>84.779299847792998</v>
      </c>
      <c r="W177" s="35">
        <f t="shared" si="47"/>
        <v>93.726474278544543</v>
      </c>
      <c r="X177" s="35">
        <f t="shared" si="48"/>
        <v>21.494225873662458</v>
      </c>
      <c r="Y177" s="35">
        <f t="shared" si="49"/>
        <v>88.240738836209559</v>
      </c>
      <c r="Z177" s="35">
        <f t="shared" si="50"/>
        <v>97.187913266961104</v>
      </c>
      <c r="AA177" s="35">
        <f t="shared" si="51"/>
        <v>-3.4614389884165568</v>
      </c>
      <c r="AB177" s="35">
        <f t="shared" si="52"/>
        <v>-3.4614389884165604</v>
      </c>
      <c r="AC177" s="35">
        <f t="shared" si="53"/>
        <v>-3.4614389884165604</v>
      </c>
      <c r="AD177" s="36"/>
      <c r="AE177" s="36"/>
      <c r="AF177">
        <v>1.83</v>
      </c>
      <c r="AG177">
        <v>2.0499999999999998</v>
      </c>
      <c r="AI177" s="36"/>
      <c r="AJ177" t="s">
        <v>458</v>
      </c>
      <c r="AK177" s="35"/>
      <c r="AL177" s="35"/>
    </row>
    <row r="178" spans="1:38" s="35" customFormat="1" ht="15" x14ac:dyDescent="0.25">
      <c r="A178">
        <v>1.22</v>
      </c>
      <c r="B178">
        <v>6.57</v>
      </c>
      <c r="C178">
        <v>15.94</v>
      </c>
      <c r="D178" s="20">
        <f t="shared" si="41"/>
        <v>3.4614389884165542E-2</v>
      </c>
      <c r="E178" s="17">
        <f>IF(OR($A178="",$B178="",$C178=""),"",A178*'MPTO_working_3-way'!$I177)</f>
        <v>1.262229555658682</v>
      </c>
      <c r="F178" s="21">
        <f>IF(OR($A178="",$B178="",$C178=""),"",B178*'MPTO_working_3-way'!$I177)</f>
        <v>6.7974165415389676</v>
      </c>
      <c r="G178" s="22">
        <f>IF(OR($A178="",$B178="",$C178=""),"",C178*'MPTO_working_3-way'!$I177)</f>
        <v>16.4917533747536</v>
      </c>
      <c r="H178" s="17">
        <f>IF(OR($A178="",$B178="",$C178=""),"",'MPTO_working_3-way'!E177)</f>
        <v>1.2374185451079065</v>
      </c>
      <c r="I178" s="21">
        <f>IF(OR($A178="",$B178="",$C178=""),"",'MPTO_working_3-way'!F177)</f>
        <v>7.1088933102631859</v>
      </c>
      <c r="J178" s="22">
        <f>IF(OR($A178="",$B178="",$C178=""),"",'MPTO_working_3-way'!G177)</f>
        <v>19.532345927439888</v>
      </c>
      <c r="K178" s="17">
        <f>IF(OR($A178="",$B178="",$C178=""),"",'OddsRatio_working_3-way'!H177)</f>
        <v>1.2440706770427936</v>
      </c>
      <c r="L178" s="21">
        <f>IF(OR($A178="",$B178="",$C178=""),"",'OddsRatio_working_3-way'!I177)</f>
        <v>7.1794257778561885</v>
      </c>
      <c r="M178" s="22">
        <f>IF(OR($A178="",$B178="",$C178=""),"",'OddsRatio_working_3-way'!J177)</f>
        <v>17.574617795542448</v>
      </c>
      <c r="N178" s="23">
        <f t="shared" si="42"/>
        <v>79.224891820740169</v>
      </c>
      <c r="O178" s="24">
        <f t="shared" si="43"/>
        <v>14.71147154053318</v>
      </c>
      <c r="P178" s="24">
        <f t="shared" si="44"/>
        <v>6.0636366387266616</v>
      </c>
      <c r="Q178" t="s">
        <v>478</v>
      </c>
      <c r="R178" t="s">
        <v>466</v>
      </c>
      <c r="S178" t="s">
        <v>490</v>
      </c>
      <c r="T178" s="35">
        <v>100</v>
      </c>
      <c r="U178" s="35">
        <f t="shared" si="45"/>
        <v>33.333333333333329</v>
      </c>
      <c r="V178" s="35">
        <f t="shared" si="46"/>
        <v>77.27272727272728</v>
      </c>
      <c r="W178" s="35">
        <f t="shared" si="47"/>
        <v>86.928104575163403</v>
      </c>
      <c r="X178" s="35">
        <f t="shared" si="48"/>
        <v>35.799168152109331</v>
      </c>
      <c r="Y178" s="35">
        <f t="shared" si="49"/>
        <v>79.738562091503269</v>
      </c>
      <c r="Z178" s="35">
        <f t="shared" si="50"/>
        <v>89.393939393939391</v>
      </c>
      <c r="AA178" s="35">
        <f t="shared" si="51"/>
        <v>-2.4658348187760026</v>
      </c>
      <c r="AB178" s="35">
        <f t="shared" si="52"/>
        <v>-2.4658348187759884</v>
      </c>
      <c r="AC178" s="35">
        <f t="shared" si="53"/>
        <v>-2.4658348187759884</v>
      </c>
      <c r="AD178" s="36"/>
      <c r="AE178" s="36"/>
      <c r="AF178">
        <v>1.7</v>
      </c>
      <c r="AG178">
        <v>2.2200000000000002</v>
      </c>
      <c r="AH178" s="36"/>
      <c r="AI178" s="36"/>
      <c r="AJ178" t="s">
        <v>458</v>
      </c>
    </row>
    <row r="179" spans="1:38" ht="15" x14ac:dyDescent="0.25">
      <c r="A179">
        <v>1.5</v>
      </c>
      <c r="B179">
        <v>4.4000000000000004</v>
      </c>
      <c r="C179">
        <v>7.65</v>
      </c>
      <c r="D179" s="20">
        <f t="shared" si="41"/>
        <v>2.4658348187760026E-2</v>
      </c>
      <c r="E179" s="17">
        <f>IF(OR($A179="",$B179="",$C179=""),"",A179*'MPTO_working_3-way'!$I178)</f>
        <v>1.53698752228164</v>
      </c>
      <c r="F179" s="21">
        <f>IF(OR($A179="",$B179="",$C179=""),"",B179*'MPTO_working_3-way'!$I178)</f>
        <v>4.5084967320261446</v>
      </c>
      <c r="G179" s="22">
        <f>IF(OR($A179="",$B179="",$C179=""),"",C179*'MPTO_working_3-way'!$I178)</f>
        <v>7.8386363636363647</v>
      </c>
      <c r="H179" s="17">
        <f>IF(OR($A179="",$B179="",$C179=""),"",'MPTO_working_3-way'!E178)</f>
        <v>1.5187246202436457</v>
      </c>
      <c r="I179" s="21">
        <f>IF(OR($A179="",$B179="",$C179=""),"",'MPTO_working_3-way'!F178)</f>
        <v>4.5650994575045223</v>
      </c>
      <c r="J179" s="22">
        <f>IF(OR($A179="",$B179="",$C179=""),"",'MPTO_working_3-way'!G178)</f>
        <v>8.1632983023443852</v>
      </c>
      <c r="K179" s="17">
        <f>IF(OR($A179="",$B179="",$C179=""),"",'OddsRatio_working_3-way'!H178)</f>
        <v>1.5248238712789646</v>
      </c>
      <c r="L179" s="21">
        <f>IF(OR($A179="",$B179="",$C179=""),"",'OddsRatio_working_3-way'!I178)</f>
        <v>4.5688023246969598</v>
      </c>
      <c r="M179" s="22">
        <f>IF(OR($A179="",$B179="",$C179=""),"",'OddsRatio_working_3-way'!J178)</f>
        <v>7.980157488010228</v>
      </c>
      <c r="N179" s="23">
        <f t="shared" si="42"/>
        <v>65.062336909249055</v>
      </c>
      <c r="O179" s="24">
        <f t="shared" si="43"/>
        <v>22.180342128153082</v>
      </c>
      <c r="P179" s="24">
        <f t="shared" si="44"/>
        <v>12.757320962597854</v>
      </c>
      <c r="Q179" t="s">
        <v>308</v>
      </c>
      <c r="R179" t="s">
        <v>403</v>
      </c>
      <c r="S179" t="s">
        <v>490</v>
      </c>
      <c r="T179" s="35">
        <v>100</v>
      </c>
      <c r="U179" s="35">
        <f t="shared" si="45"/>
        <v>56.331877729257641</v>
      </c>
      <c r="V179" s="35">
        <f t="shared" si="46"/>
        <v>68.944099378881987</v>
      </c>
      <c r="W179" s="35">
        <f t="shared" si="47"/>
        <v>72.451790633608823</v>
      </c>
      <c r="X179" s="35">
        <f t="shared" si="48"/>
        <v>58.604109987509204</v>
      </c>
      <c r="Y179" s="35">
        <f t="shared" si="49"/>
        <v>71.21633163713355</v>
      </c>
      <c r="Z179" s="35">
        <f t="shared" si="50"/>
        <v>74.724022891860372</v>
      </c>
      <c r="AA179" s="35">
        <f t="shared" si="51"/>
        <v>-2.2722322582515631</v>
      </c>
      <c r="AB179" s="35">
        <f t="shared" si="52"/>
        <v>-2.2722322582515631</v>
      </c>
      <c r="AC179" s="35">
        <f t="shared" si="53"/>
        <v>-2.2722322582515488</v>
      </c>
      <c r="AD179" s="36"/>
      <c r="AE179" s="36"/>
      <c r="AF179">
        <v>1.8</v>
      </c>
      <c r="AG179">
        <v>2.11</v>
      </c>
      <c r="AI179" s="36"/>
      <c r="AJ179" t="s">
        <v>444</v>
      </c>
      <c r="AK179" s="35"/>
      <c r="AL179" s="35"/>
    </row>
    <row r="180" spans="1:38" ht="15" x14ac:dyDescent="0.25">
      <c r="A180">
        <v>2.29</v>
      </c>
      <c r="B180">
        <v>3.22</v>
      </c>
      <c r="C180">
        <v>3.63</v>
      </c>
      <c r="D180" s="20">
        <f t="shared" si="41"/>
        <v>2.2722322582515719E-2</v>
      </c>
      <c r="E180" s="17">
        <f>IF(OR($A180="",$B180="",$C180=""),"",A180*'MPTO_working_3-way'!$I179)</f>
        <v>2.3420341187139608</v>
      </c>
      <c r="F180" s="21">
        <f>IF(OR($A180="",$B180="",$C180=""),"",B180*'MPTO_working_3-way'!$I179)</f>
        <v>3.2931658787157008</v>
      </c>
      <c r="G180" s="22">
        <f>IF(OR($A180="",$B180="",$C180=""),"",C180*'MPTO_working_3-way'!$I179)</f>
        <v>3.7124820309745319</v>
      </c>
      <c r="H180" s="17">
        <f>IF(OR($A180="",$B180="",$C180=""),"",'MPTO_working_3-way'!E179)</f>
        <v>2.3304204582595061</v>
      </c>
      <c r="I180" s="21">
        <f>IF(OR($A180="",$B180="",$C180=""),"",'MPTO_working_3-way'!F179)</f>
        <v>3.3004945274319737</v>
      </c>
      <c r="J180" s="22">
        <f>IF(OR($A180="",$B180="",$C180=""),"",'MPTO_working_3-way'!G179)</f>
        <v>3.7326248254908134</v>
      </c>
      <c r="K180" s="17">
        <f>IF(OR($A180="",$B180="",$C180=""),"",'OddsRatio_working_3-way'!H179)</f>
        <v>2.3354544957068124</v>
      </c>
      <c r="L180" s="21">
        <f>IF(OR($A180="",$B180="",$C180=""),"",'OddsRatio_working_3-way'!I179)</f>
        <v>3.2982240158675382</v>
      </c>
      <c r="M180" s="22">
        <f>IF(OR($A180="",$B180="",$C180=""),"",'OddsRatio_working_3-way'!J179)</f>
        <v>3.7226707935728043</v>
      </c>
      <c r="N180" s="23">
        <f t="shared" si="42"/>
        <v>42.697926217621117</v>
      </c>
      <c r="O180" s="24">
        <f t="shared" si="43"/>
        <v>30.365916471537997</v>
      </c>
      <c r="P180" s="24">
        <f t="shared" si="44"/>
        <v>26.936157310840869</v>
      </c>
      <c r="Q180" t="s">
        <v>200</v>
      </c>
      <c r="R180" t="s">
        <v>400</v>
      </c>
      <c r="S180" t="s">
        <v>490</v>
      </c>
      <c r="T180" s="35">
        <v>100</v>
      </c>
      <c r="U180" s="35">
        <f t="shared" si="45"/>
        <v>47.643979057591622</v>
      </c>
      <c r="V180" s="35">
        <f t="shared" si="46"/>
        <v>69.418960244648318</v>
      </c>
      <c r="W180" s="35">
        <f t="shared" si="47"/>
        <v>80.54474708171206</v>
      </c>
      <c r="X180" s="35">
        <f t="shared" si="48"/>
        <v>50.036292673639615</v>
      </c>
      <c r="Y180" s="35">
        <f t="shared" si="49"/>
        <v>71.811273860696318</v>
      </c>
      <c r="Z180" s="35">
        <f t="shared" si="50"/>
        <v>82.93706069776006</v>
      </c>
      <c r="AA180" s="35">
        <f t="shared" si="51"/>
        <v>-2.3923136160479928</v>
      </c>
      <c r="AB180" s="35">
        <f t="shared" si="52"/>
        <v>-2.3923136160479999</v>
      </c>
      <c r="AC180" s="35">
        <f t="shared" si="53"/>
        <v>-2.3923136160479999</v>
      </c>
      <c r="AD180" s="36"/>
      <c r="AE180" s="36"/>
      <c r="AF180">
        <v>2.16</v>
      </c>
      <c r="AG180">
        <v>1.77</v>
      </c>
      <c r="AI180" s="36"/>
      <c r="AJ180" t="s">
        <v>444</v>
      </c>
      <c r="AK180" s="35"/>
      <c r="AL180" s="35"/>
    </row>
    <row r="181" spans="1:38" s="35" customFormat="1" ht="15" x14ac:dyDescent="0.25">
      <c r="A181">
        <v>1.91</v>
      </c>
      <c r="B181">
        <v>3.27</v>
      </c>
      <c r="C181">
        <v>5.14</v>
      </c>
      <c r="D181" s="20">
        <f t="shared" si="41"/>
        <v>2.3923136160479919E-2</v>
      </c>
      <c r="E181" s="17">
        <f>IF(OR($A181="",$B181="",$C181=""),"",A181*'MPTO_working_3-way'!$I180)</f>
        <v>1.9556931900665167</v>
      </c>
      <c r="F181" s="21">
        <f>IF(OR($A181="",$B181="",$C181=""),"",B181*'MPTO_working_3-way'!$I180)</f>
        <v>3.3482286552447693</v>
      </c>
      <c r="G181" s="22">
        <f>IF(OR($A181="",$B181="",$C181=""),"",C181*'MPTO_working_3-way'!$I180)</f>
        <v>5.2629649198648663</v>
      </c>
      <c r="H181" s="17">
        <f>IF(OR($A181="",$B181="",$C181=""),"",'MPTO_working_3-way'!E180)</f>
        <v>1.9395412760562305</v>
      </c>
      <c r="I181" s="21">
        <f>IF(OR($A181="",$B181="",$C181=""),"",'MPTO_working_3-way'!F180)</f>
        <v>3.3575522662338337</v>
      </c>
      <c r="J181" s="22">
        <f>IF(OR($A181="",$B181="",$C181=""),"",'MPTO_working_3-way'!G180)</f>
        <v>5.3596843870515913</v>
      </c>
      <c r="K181" s="17">
        <f>IF(OR($A181="",$B181="",$C181=""),"",'OddsRatio_working_3-way'!H180)</f>
        <v>1.9460865106235392</v>
      </c>
      <c r="L181" s="21">
        <f>IF(OR($A181="",$B181="",$C181=""),"",'OddsRatio_working_3-way'!I180)</f>
        <v>3.3600179990279497</v>
      </c>
      <c r="M181" s="22">
        <f>IF(OR($A181="",$B181="",$C181=""),"",'OddsRatio_working_3-way'!J180)</f>
        <v>5.3041737955840143</v>
      </c>
      <c r="N181" s="23">
        <f t="shared" si="42"/>
        <v>51.132764846718523</v>
      </c>
      <c r="O181" s="24">
        <f t="shared" si="43"/>
        <v>29.866538488450274</v>
      </c>
      <c r="P181" s="24">
        <f t="shared" si="44"/>
        <v>19.000696664831207</v>
      </c>
      <c r="Q181" t="s">
        <v>401</v>
      </c>
      <c r="R181" t="s">
        <v>311</v>
      </c>
      <c r="S181" t="s">
        <v>490</v>
      </c>
      <c r="T181" s="35">
        <v>100</v>
      </c>
      <c r="U181" s="35">
        <f t="shared" si="45"/>
        <v>36.30573248407643</v>
      </c>
      <c r="V181" s="35">
        <f t="shared" si="46"/>
        <v>76.798143851508115</v>
      </c>
      <c r="W181" s="35">
        <f t="shared" si="47"/>
        <v>84.276729559748418</v>
      </c>
      <c r="X181" s="35">
        <f t="shared" si="48"/>
        <v>38.925126588743453</v>
      </c>
      <c r="Y181" s="35">
        <f t="shared" si="49"/>
        <v>79.417537956175138</v>
      </c>
      <c r="Z181" s="35">
        <f t="shared" si="50"/>
        <v>86.896123664415441</v>
      </c>
      <c r="AA181" s="35">
        <f t="shared" si="51"/>
        <v>-2.6193941046670233</v>
      </c>
      <c r="AB181" s="35">
        <f t="shared" si="52"/>
        <v>-2.6193941046670233</v>
      </c>
      <c r="AC181" s="35">
        <f t="shared" si="53"/>
        <v>-2.6193941046670233</v>
      </c>
      <c r="AD181" s="36"/>
      <c r="AE181" s="36"/>
      <c r="AF181">
        <v>2.33</v>
      </c>
      <c r="AG181">
        <v>1.67</v>
      </c>
      <c r="AH181" s="36"/>
      <c r="AI181" s="36"/>
      <c r="AJ181" t="s">
        <v>444</v>
      </c>
    </row>
    <row r="182" spans="1:38" s="50" customFormat="1" ht="15" x14ac:dyDescent="0.25">
      <c r="A182">
        <v>1.57</v>
      </c>
      <c r="B182">
        <v>4.3099999999999996</v>
      </c>
      <c r="C182">
        <v>6.36</v>
      </c>
      <c r="D182" s="20">
        <f t="shared" si="41"/>
        <v>2.6193941046670277E-2</v>
      </c>
      <c r="E182" s="17">
        <f>IF(OR($A182="",$B182="",$C182=""),"",A182*'MPTO_working_3-way'!$I181)</f>
        <v>1.6111244874432724</v>
      </c>
      <c r="F182" s="21">
        <f>IF(OR($A182="",$B182="",$C182=""),"",B182*'MPTO_working_3-way'!$I181)</f>
        <v>4.4228958859111485</v>
      </c>
      <c r="G182" s="22">
        <f>IF(OR($A182="",$B182="",$C182=""),"",C182*'MPTO_working_3-way'!$I181)</f>
        <v>6.5265934650568234</v>
      </c>
      <c r="H182" s="17">
        <f>IF(OR($A182="",$B182="",$C182=""),"",'MPTO_working_3-way'!E181)</f>
        <v>1.5918209400875225</v>
      </c>
      <c r="I182" s="21">
        <f>IF(OR($A182="",$B182="",$C182=""),"",'MPTO_working_3-way'!F181)</f>
        <v>4.478536100205937</v>
      </c>
      <c r="J182" s="22">
        <f>IF(OR($A182="",$B182="",$C182=""),"",'MPTO_working_3-way'!G181)</f>
        <v>6.7339436698174504</v>
      </c>
      <c r="K182" s="17">
        <f>IF(OR($A182="",$B182="",$C182=""),"",'OddsRatio_working_3-way'!H181)</f>
        <v>1.598388639855838</v>
      </c>
      <c r="L182" s="21">
        <f>IF(OR($A182="",$B182="",$C182=""),"",'OddsRatio_working_3-way'!I181)</f>
        <v>4.4748533296891644</v>
      </c>
      <c r="M182" s="22">
        <f>IF(OR($A182="",$B182="",$C182=""),"",'OddsRatio_working_3-way'!J181)</f>
        <v>6.6269528239075308</v>
      </c>
      <c r="N182" s="23">
        <f t="shared" si="42"/>
        <v>62.068450190768388</v>
      </c>
      <c r="O182" s="24">
        <f t="shared" si="43"/>
        <v>22.609621067170853</v>
      </c>
      <c r="P182" s="24">
        <f t="shared" si="44"/>
        <v>15.32192874206075</v>
      </c>
      <c r="Q182" t="s">
        <v>404</v>
      </c>
      <c r="R182" t="s">
        <v>432</v>
      </c>
      <c r="S182" t="s">
        <v>490</v>
      </c>
      <c r="T182" s="35">
        <v>100</v>
      </c>
      <c r="U182" s="35">
        <f t="shared" si="45"/>
        <v>38.650306748466257</v>
      </c>
      <c r="V182" s="35">
        <f t="shared" si="46"/>
        <v>72.602739726027394</v>
      </c>
      <c r="W182" s="35">
        <f t="shared" si="47"/>
        <v>84.251968503937007</v>
      </c>
      <c r="X182" s="35">
        <f t="shared" si="48"/>
        <v>43.145291770035591</v>
      </c>
      <c r="Y182" s="35">
        <f t="shared" si="49"/>
        <v>77.097724747596729</v>
      </c>
      <c r="Z182" s="35">
        <f t="shared" si="50"/>
        <v>88.746953525506342</v>
      </c>
      <c r="AA182" s="35">
        <f t="shared" si="51"/>
        <v>-4.4949850215693345</v>
      </c>
      <c r="AB182" s="35">
        <f t="shared" si="52"/>
        <v>-4.4949850215693345</v>
      </c>
      <c r="AC182" s="35">
        <f t="shared" si="53"/>
        <v>-4.4949850215693345</v>
      </c>
      <c r="AD182" s="51"/>
      <c r="AE182" s="51"/>
      <c r="AF182">
        <v>1.93</v>
      </c>
      <c r="AG182">
        <v>1.97</v>
      </c>
      <c r="AH182" s="51"/>
      <c r="AI182" s="51"/>
      <c r="AJ182" t="s">
        <v>444</v>
      </c>
    </row>
    <row r="183" spans="1:38" ht="15" x14ac:dyDescent="0.25">
      <c r="A183">
        <v>1.63</v>
      </c>
      <c r="B183">
        <v>3.65</v>
      </c>
      <c r="C183">
        <v>6.35</v>
      </c>
      <c r="D183" s="20">
        <f t="shared" si="41"/>
        <v>4.494985021569331E-2</v>
      </c>
      <c r="E183" s="17">
        <f>IF(OR($A183="",$B183="",$C183=""),"",A183*'MPTO_working_3-way'!$I182)</f>
        <v>1.7032682558515799</v>
      </c>
      <c r="F183" s="21">
        <f>IF(OR($A183="",$B183="",$C183=""),"",B183*'MPTO_working_3-way'!$I182)</f>
        <v>3.8140669532872806</v>
      </c>
      <c r="G183" s="22">
        <f>IF(OR($A183="",$B183="",$C183=""),"",C183*'MPTO_working_3-way'!$I182)</f>
        <v>6.6354315488696525</v>
      </c>
      <c r="H183" s="17">
        <f>IF(OR($A183="",$B183="",$C183=""),"",'MPTO_working_3-way'!E182)</f>
        <v>1.6708056724969251</v>
      </c>
      <c r="I183" s="21">
        <f>IF(OR($A183="",$B183="",$C183=""),"",'MPTO_working_3-way'!F182)</f>
        <v>3.8611630879976966</v>
      </c>
      <c r="J183" s="22">
        <f>IF(OR($A183="",$B183="",$C183=""),"",'MPTO_working_3-way'!G182)</f>
        <v>7.0176900464851304</v>
      </c>
      <c r="K183" s="17">
        <f>IF(OR($A183="",$B183="",$C183=""),"",'OddsRatio_working_3-way'!H182)</f>
        <v>1.6823104329121514</v>
      </c>
      <c r="L183" s="21">
        <f>IF(OR($A183="",$B183="",$C183=""),"",'OddsRatio_working_3-way'!I182)</f>
        <v>3.8700359479638111</v>
      </c>
      <c r="M183" s="22">
        <f>IF(OR($A183="",$B183="",$C183=""),"",'OddsRatio_working_3-way'!J182)</f>
        <v>6.7942235175873149</v>
      </c>
      <c r="N183" s="23">
        <f t="shared" si="42"/>
        <v>58.71065796972961</v>
      </c>
      <c r="O183" s="24">
        <f t="shared" si="43"/>
        <v>26.218732189221711</v>
      </c>
      <c r="P183" s="24">
        <f t="shared" si="44"/>
        <v>15.070609841048698</v>
      </c>
      <c r="Q183" t="s">
        <v>405</v>
      </c>
      <c r="R183" t="s">
        <v>414</v>
      </c>
      <c r="S183" t="s">
        <v>490</v>
      </c>
      <c r="T183" s="35">
        <v>100</v>
      </c>
      <c r="U183" s="35">
        <f t="shared" si="45"/>
        <v>51.456310679611654</v>
      </c>
      <c r="V183" s="35">
        <f t="shared" si="46"/>
        <v>68.051118210862612</v>
      </c>
      <c r="W183" s="35">
        <f t="shared" si="47"/>
        <v>76.525821596244128</v>
      </c>
      <c r="X183" s="35">
        <f t="shared" si="48"/>
        <v>55.423060192893246</v>
      </c>
      <c r="Y183" s="35">
        <f t="shared" si="49"/>
        <v>72.017867724144224</v>
      </c>
      <c r="Z183" s="35">
        <f t="shared" si="50"/>
        <v>80.492571109525727</v>
      </c>
      <c r="AA183" s="35">
        <f t="shared" si="51"/>
        <v>-3.9667495132815915</v>
      </c>
      <c r="AB183" s="35">
        <f t="shared" si="52"/>
        <v>-3.9667495132816128</v>
      </c>
      <c r="AC183" s="35">
        <f t="shared" si="53"/>
        <v>-3.9667495132815986</v>
      </c>
      <c r="AD183" s="36"/>
      <c r="AE183" s="36"/>
      <c r="AF183">
        <v>2.21</v>
      </c>
      <c r="AG183">
        <v>1.69</v>
      </c>
      <c r="AI183" s="36"/>
      <c r="AJ183" t="s">
        <v>445</v>
      </c>
      <c r="AK183" s="35"/>
      <c r="AL183" s="35"/>
    </row>
    <row r="184" spans="1:38" ht="15" x14ac:dyDescent="0.25">
      <c r="A184">
        <v>2.06</v>
      </c>
      <c r="B184">
        <v>3.13</v>
      </c>
      <c r="C184">
        <v>4.26</v>
      </c>
      <c r="D184" s="20">
        <f t="shared" si="41"/>
        <v>3.9667495132815977E-2</v>
      </c>
      <c r="E184" s="17">
        <f>IF(OR($A184="",$B184="",$C184=""),"",A184*'MPTO_working_3-way'!$I183)</f>
        <v>2.1417150399736009</v>
      </c>
      <c r="F184" s="21">
        <f>IF(OR($A184="",$B184="",$C184=""),"",B184*'MPTO_working_3-way'!$I183)</f>
        <v>3.2541592597657139</v>
      </c>
      <c r="G184" s="22">
        <f>IF(OR($A184="",$B184="",$C184=""),"",C184*'MPTO_working_3-way'!$I183)</f>
        <v>4.4289835292657962</v>
      </c>
      <c r="H184" s="17">
        <f>IF(OR($A184="",$B184="",$C184=""),"",'MPTO_working_3-way'!E183)</f>
        <v>2.1176821608072487</v>
      </c>
      <c r="I184" s="21">
        <f>IF(OR($A184="",$B184="",$C184=""),"",'MPTO_working_3-way'!F183)</f>
        <v>3.2651321294081903</v>
      </c>
      <c r="J184" s="22">
        <f>IF(OR($A184="",$B184="",$C184=""),"",'MPTO_working_3-way'!G183)</f>
        <v>4.5142796349346552</v>
      </c>
      <c r="K184" s="17">
        <f>IF(OR($A184="",$B184="",$C184=""),"",'OddsRatio_working_3-way'!H183)</f>
        <v>2.1276568210585372</v>
      </c>
      <c r="L184" s="21">
        <f>IF(OR($A184="",$B184="",$C184=""),"",'OddsRatio_working_3-way'!I183)</f>
        <v>3.2659519140138538</v>
      </c>
      <c r="M184" s="22">
        <f>IF(OR($A184="",$B184="",$C184=""),"",'OddsRatio_working_3-way'!J183)</f>
        <v>4.4680766383498423</v>
      </c>
      <c r="N184" s="23">
        <f t="shared" si="42"/>
        <v>46.691552393091762</v>
      </c>
      <c r="O184" s="24">
        <f t="shared" si="43"/>
        <v>30.729903491938988</v>
      </c>
      <c r="P184" s="24">
        <f t="shared" si="44"/>
        <v>22.578544114969255</v>
      </c>
      <c r="Q184" t="s">
        <v>315</v>
      </c>
      <c r="R184" t="s">
        <v>203</v>
      </c>
      <c r="S184" t="s">
        <v>490</v>
      </c>
      <c r="T184" s="35">
        <v>100</v>
      </c>
      <c r="U184" s="35">
        <f t="shared" si="45"/>
        <v>60.317460317460316</v>
      </c>
      <c r="V184" s="35">
        <f t="shared" si="46"/>
        <v>65.397923875432525</v>
      </c>
      <c r="W184" s="35">
        <f t="shared" si="47"/>
        <v>70.501474926253692</v>
      </c>
      <c r="X184" s="35">
        <f t="shared" si="48"/>
        <v>64.100601198313782</v>
      </c>
      <c r="Y184" s="35">
        <f t="shared" si="49"/>
        <v>69.181064756285991</v>
      </c>
      <c r="Z184" s="35">
        <f t="shared" si="50"/>
        <v>74.284615807107144</v>
      </c>
      <c r="AA184" s="35">
        <f t="shared" si="51"/>
        <v>-3.7831408808534661</v>
      </c>
      <c r="AB184" s="35">
        <f t="shared" si="52"/>
        <v>-3.7831408808534661</v>
      </c>
      <c r="AC184" s="35">
        <f t="shared" si="53"/>
        <v>-3.7831408808534519</v>
      </c>
      <c r="AD184" s="36"/>
      <c r="AE184" s="36"/>
      <c r="AF184">
        <v>2.4900000000000002</v>
      </c>
      <c r="AG184">
        <v>1.56</v>
      </c>
      <c r="AI184" s="36"/>
      <c r="AJ184" t="s">
        <v>445</v>
      </c>
      <c r="AK184" s="35"/>
      <c r="AL184" s="35"/>
    </row>
    <row r="185" spans="1:38" s="35" customFormat="1" ht="17.25" customHeight="1" x14ac:dyDescent="0.25">
      <c r="A185">
        <v>2.52</v>
      </c>
      <c r="B185">
        <v>2.89</v>
      </c>
      <c r="C185">
        <v>3.39</v>
      </c>
      <c r="D185" s="20">
        <f t="shared" si="41"/>
        <v>3.7831408808534528E-2</v>
      </c>
      <c r="E185" s="17">
        <f>IF(OR($A185="",$B185="",$C185=""),"",A185*'MPTO_working_3-way'!$I184)</f>
        <v>2.6153351501975068</v>
      </c>
      <c r="F185" s="21">
        <f>IF(OR($A185="",$B185="",$C185=""),"",B185*'MPTO_working_3-way'!$I184)</f>
        <v>2.9993327714566651</v>
      </c>
      <c r="G185" s="22">
        <f>IF(OR($A185="",$B185="",$C185=""),"",C185*'MPTO_working_3-way'!$I184)</f>
        <v>3.5182484758609323</v>
      </c>
      <c r="H185" s="17">
        <f>IF(OR($A185="",$B185="",$C185=""),"",'MPTO_working_3-way'!E184)</f>
        <v>2.6027099135082841</v>
      </c>
      <c r="I185" s="21">
        <f>IF(OR($A185="",$B185="",$C185=""),"",'MPTO_working_3-way'!F184)</f>
        <v>2.9993075350873184</v>
      </c>
      <c r="J185" s="22">
        <f>IF(OR($A185="",$B185="",$C185=""),"",'MPTO_working_3-way'!G184)</f>
        <v>3.5413927404631216</v>
      </c>
      <c r="K185" s="17">
        <f>IF(OR($A185="",$B185="",$C185=""),"",'OddsRatio_working_3-way'!H184)</f>
        <v>2.6086085373008037</v>
      </c>
      <c r="L185" s="21">
        <f>IF(OR($A185="",$B185="",$C185=""),"",'OddsRatio_working_3-way'!I184)</f>
        <v>3.0001777207227098</v>
      </c>
      <c r="M185" s="22">
        <f>IF(OR($A185="",$B185="",$C185=""),"",'OddsRatio_working_3-way'!J184)</f>
        <v>3.5293252658874477</v>
      </c>
      <c r="N185" s="23">
        <f t="shared" si="42"/>
        <v>38.236017281551135</v>
      </c>
      <c r="O185" s="24">
        <f t="shared" si="43"/>
        <v>33.340748633048037</v>
      </c>
      <c r="P185" s="24">
        <f t="shared" si="44"/>
        <v>28.423234085400839</v>
      </c>
      <c r="Q185" t="s">
        <v>202</v>
      </c>
      <c r="R185" t="s">
        <v>319</v>
      </c>
      <c r="S185" t="s">
        <v>490</v>
      </c>
      <c r="T185" s="35">
        <v>100</v>
      </c>
      <c r="U185" s="35">
        <f t="shared" si="45"/>
        <v>30.069930069930074</v>
      </c>
      <c r="V185" s="35">
        <f t="shared" si="46"/>
        <v>77.876106194690252</v>
      </c>
      <c r="W185" s="35">
        <f t="shared" si="47"/>
        <v>87.730061349693244</v>
      </c>
      <c r="X185" s="35">
        <f t="shared" si="48"/>
        <v>34.393832455616483</v>
      </c>
      <c r="Y185" s="35">
        <f t="shared" si="49"/>
        <v>82.200008580376675</v>
      </c>
      <c r="Z185" s="35">
        <f t="shared" si="50"/>
        <v>92.053963735379668</v>
      </c>
      <c r="AA185" s="35">
        <f t="shared" si="51"/>
        <v>-4.3239023856864094</v>
      </c>
      <c r="AB185" s="35">
        <f t="shared" si="52"/>
        <v>-4.3239023856864236</v>
      </c>
      <c r="AC185" s="35">
        <f t="shared" si="53"/>
        <v>-4.3239023856864236</v>
      </c>
      <c r="AD185" s="36"/>
      <c r="AE185" s="36"/>
      <c r="AF185">
        <v>2.68</v>
      </c>
      <c r="AG185">
        <v>1.49</v>
      </c>
      <c r="AH185" s="36"/>
      <c r="AI185" s="36"/>
      <c r="AJ185" t="s">
        <v>445</v>
      </c>
    </row>
    <row r="186" spans="1:38" s="50" customFormat="1" ht="15" x14ac:dyDescent="0.25">
      <c r="A186">
        <v>1.43</v>
      </c>
      <c r="B186">
        <v>4.5199999999999996</v>
      </c>
      <c r="C186">
        <v>8.15</v>
      </c>
      <c r="D186" s="20">
        <f t="shared" si="41"/>
        <v>4.3239023856864289E-2</v>
      </c>
      <c r="E186" s="17">
        <f>IF(OR($A186="",$B186="",$C186=""),"",A186*'MPTO_working_3-way'!$I185)</f>
        <v>1.4918318041153158</v>
      </c>
      <c r="F186" s="21">
        <f>IF(OR($A186="",$B186="",$C186=""),"",B186*'MPTO_working_3-way'!$I185)</f>
        <v>4.7154403878330262</v>
      </c>
      <c r="G186" s="22">
        <f>IF(OR($A186="",$B186="",$C186=""),"",C186*'MPTO_working_3-way'!$I185)</f>
        <v>8.5023980444334448</v>
      </c>
      <c r="H186" s="17">
        <f>IF(OR($A186="",$B186="",$C186=""),"",'MPTO_working_3-way'!E185)</f>
        <v>1.4600934030967818</v>
      </c>
      <c r="I186" s="21">
        <f>IF(OR($A186="",$B186="",$C186=""),"",'MPTO_working_3-way'!F185)</f>
        <v>4.8349836962540857</v>
      </c>
      <c r="J186" s="22">
        <f>IF(OR($A186="",$B186="",$C186=""),"",'MPTO_working_3-way'!G185)</f>
        <v>9.234771846498349</v>
      </c>
      <c r="K186" s="17">
        <f>IF(OR($A186="",$B186="",$C186=""),"",'OddsRatio_working_3-way'!H185)</f>
        <v>1.470007788941976</v>
      </c>
      <c r="L186" s="21">
        <f>IF(OR($A186="",$B186="",$C186=""),"",'OddsRatio_working_3-way'!I185)</f>
        <v>4.8475056211064063</v>
      </c>
      <c r="M186" s="22">
        <f>IF(OR($A186="",$B186="",$C186=""),"",'OddsRatio_working_3-way'!J185)</f>
        <v>8.8152457928723891</v>
      </c>
      <c r="N186" s="23">
        <f t="shared" si="42"/>
        <v>67.031685290622875</v>
      </c>
      <c r="O186" s="24">
        <f t="shared" si="43"/>
        <v>21.20692698353777</v>
      </c>
      <c r="P186" s="24">
        <f t="shared" si="44"/>
        <v>11.761387725839349</v>
      </c>
      <c r="Q186" t="s">
        <v>318</v>
      </c>
      <c r="R186" t="s">
        <v>412</v>
      </c>
      <c r="S186" t="s">
        <v>490</v>
      </c>
      <c r="T186" s="35">
        <v>100</v>
      </c>
      <c r="U186" s="35">
        <f t="shared" si="45"/>
        <v>70.588235294117652</v>
      </c>
      <c r="V186" s="35">
        <f t="shared" si="46"/>
        <v>66.666666666666657</v>
      </c>
      <c r="W186" s="35">
        <f t="shared" si="47"/>
        <v>58.847736625514408</v>
      </c>
      <c r="X186" s="35">
        <f t="shared" si="48"/>
        <v>74.485596707818928</v>
      </c>
      <c r="Y186" s="35">
        <f t="shared" si="49"/>
        <v>70.564028080367947</v>
      </c>
      <c r="Z186" s="35">
        <f t="shared" si="50"/>
        <v>62.745098039215684</v>
      </c>
      <c r="AA186" s="35">
        <f t="shared" si="51"/>
        <v>-3.897361413701276</v>
      </c>
      <c r="AB186" s="35">
        <f t="shared" si="52"/>
        <v>-3.8973614137012902</v>
      </c>
      <c r="AC186" s="35">
        <f t="shared" si="53"/>
        <v>-3.897361413701276</v>
      </c>
      <c r="AD186" s="51"/>
      <c r="AE186" s="51"/>
      <c r="AF186">
        <v>1.89</v>
      </c>
      <c r="AG186">
        <v>1.96</v>
      </c>
      <c r="AH186" s="51"/>
      <c r="AI186" s="51"/>
      <c r="AJ186" t="s">
        <v>445</v>
      </c>
    </row>
    <row r="187" spans="1:38" ht="15" x14ac:dyDescent="0.25">
      <c r="A187">
        <v>3.4</v>
      </c>
      <c r="B187">
        <v>3</v>
      </c>
      <c r="C187">
        <v>2.4300000000000002</v>
      </c>
      <c r="D187" s="20">
        <f t="shared" si="41"/>
        <v>3.8973614137012724E-2</v>
      </c>
      <c r="E187" s="17">
        <f>IF(OR($A187="",$B187="",$C187=""),"",A187*'MPTO_working_3-way'!$I186)</f>
        <v>3.532510288065843</v>
      </c>
      <c r="F187" s="21">
        <f>IF(OR($A187="",$B187="",$C187=""),"",B187*'MPTO_working_3-way'!$I186)</f>
        <v>3.1169208424110382</v>
      </c>
      <c r="G187" s="22">
        <f>IF(OR($A187="",$B187="",$C187=""),"",C187*'MPTO_working_3-way'!$I186)</f>
        <v>2.5247058823529409</v>
      </c>
      <c r="H187" s="17">
        <f>IF(OR($A187="",$B187="",$C187=""),"",'MPTO_working_3-way'!E186)</f>
        <v>3.5571182548794482</v>
      </c>
      <c r="I187" s="21">
        <f>IF(OR($A187="",$B187="",$C187=""),"",'MPTO_working_3-way'!F186)</f>
        <v>3.1216624685138536</v>
      </c>
      <c r="J187" s="22">
        <f>IF(OR($A187="",$B187="",$C187=""),"",'MPTO_working_3-way'!G186)</f>
        <v>2.5092123911723019</v>
      </c>
      <c r="K187" s="17">
        <f>IF(OR($A187="",$B187="",$C187=""),"",'OddsRatio_working_3-way'!H186)</f>
        <v>3.5446468426662192</v>
      </c>
      <c r="L187" s="21">
        <f>IF(OR($A187="",$B187="",$C187=""),"",'OddsRatio_working_3-way'!I186)</f>
        <v>3.1205390355551823</v>
      </c>
      <c r="M187" s="22">
        <f>IF(OR($A187="",$B187="",$C187=""),"",'OddsRatio_working_3-way'!J186)</f>
        <v>2.5161854104219561</v>
      </c>
      <c r="N187" s="23">
        <f t="shared" si="42"/>
        <v>28.308480894687797</v>
      </c>
      <c r="O187" s="24">
        <f t="shared" si="43"/>
        <v>32.082945013979504</v>
      </c>
      <c r="P187" s="24">
        <f t="shared" si="44"/>
        <v>39.608574091332713</v>
      </c>
      <c r="Q187" t="s">
        <v>409</v>
      </c>
      <c r="R187" t="s">
        <v>433</v>
      </c>
      <c r="S187" t="s">
        <v>490</v>
      </c>
      <c r="T187" s="35">
        <v>100</v>
      </c>
      <c r="U187" s="35">
        <f t="shared" si="45"/>
        <v>64.664310954063609</v>
      </c>
      <c r="V187" s="35">
        <f t="shared" si="46"/>
        <v>68.75</v>
      </c>
      <c r="W187" s="35">
        <f t="shared" si="47"/>
        <v>63.898916967509031</v>
      </c>
      <c r="X187" s="35">
        <f t="shared" si="48"/>
        <v>67.351083032490976</v>
      </c>
      <c r="Y187" s="35">
        <f t="shared" si="49"/>
        <v>71.436772078427381</v>
      </c>
      <c r="Z187" s="35">
        <f t="shared" si="50"/>
        <v>66.585689045936405</v>
      </c>
      <c r="AA187" s="35">
        <f t="shared" si="51"/>
        <v>-2.6867720784273672</v>
      </c>
      <c r="AB187" s="35">
        <f t="shared" si="52"/>
        <v>-2.6867720784273814</v>
      </c>
      <c r="AC187" s="35">
        <f t="shared" si="53"/>
        <v>-2.6867720784273743</v>
      </c>
      <c r="AD187" s="36"/>
      <c r="AE187" s="36"/>
      <c r="AF187">
        <v>2.57</v>
      </c>
      <c r="AG187">
        <v>1.53</v>
      </c>
      <c r="AH187" s="41"/>
      <c r="AI187" s="36"/>
      <c r="AJ187" t="s">
        <v>445</v>
      </c>
      <c r="AK187" s="35"/>
      <c r="AL187" s="35"/>
    </row>
    <row r="188" spans="1:38" s="35" customFormat="1" ht="15" x14ac:dyDescent="0.25">
      <c r="A188">
        <v>2.83</v>
      </c>
      <c r="B188">
        <v>3.2</v>
      </c>
      <c r="C188">
        <v>2.77</v>
      </c>
      <c r="D188" s="20">
        <f t="shared" si="41"/>
        <v>2.6867720784273796E-2</v>
      </c>
      <c r="E188" s="17">
        <f>IF(OR($A188="",$B188="",$C188=""),"",A188*'MPTO_working_3-way'!$I187)</f>
        <v>2.9060356498194948</v>
      </c>
      <c r="F188" s="21">
        <f>IF(OR($A188="",$B188="",$C188=""),"",B188*'MPTO_working_3-way'!$I187)</f>
        <v>3.2859767065096763</v>
      </c>
      <c r="G188" s="22">
        <f>IF(OR($A188="",$B188="",$C188=""),"",C188*'MPTO_working_3-way'!$I187)</f>
        <v>2.8444235865724385</v>
      </c>
      <c r="H188" s="17">
        <f>IF(OR($A188="",$B188="",$C188=""),"",'MPTO_working_3-way'!E187)</f>
        <v>2.9035921725502183</v>
      </c>
      <c r="I188" s="21">
        <f>IF(OR($A188="",$B188="",$C188=""),"",'MPTO_working_3-way'!F187)</f>
        <v>3.2944142970461394</v>
      </c>
      <c r="J188" s="22">
        <f>IF(OR($A188="",$B188="",$C188=""),"",'MPTO_working_3-way'!G187)</f>
        <v>2.8404658862641461</v>
      </c>
      <c r="K188" s="17">
        <f>IF(OR($A188="",$B188="",$C188=""),"",'OddsRatio_working_3-way'!H187)</f>
        <v>2.9049090106538906</v>
      </c>
      <c r="L188" s="21">
        <f>IF(OR($A188="",$B188="",$C188=""),"",'OddsRatio_working_3-way'!I187)</f>
        <v>3.290054548327082</v>
      </c>
      <c r="M188" s="22">
        <f>IF(OR($A188="",$B188="",$C188=""),"",'OddsRatio_working_3-way'!J187)</f>
        <v>2.8424529775176977</v>
      </c>
      <c r="N188" s="23">
        <f t="shared" si="42"/>
        <v>34.411140140765781</v>
      </c>
      <c r="O188" s="24">
        <f t="shared" si="43"/>
        <v>30.432352061989736</v>
      </c>
      <c r="P188" s="24">
        <f t="shared" si="44"/>
        <v>35.156507797244466</v>
      </c>
      <c r="Q188" t="s">
        <v>204</v>
      </c>
      <c r="R188" t="s">
        <v>323</v>
      </c>
      <c r="S188" t="s">
        <v>490</v>
      </c>
      <c r="T188" s="35">
        <v>100</v>
      </c>
      <c r="U188" s="35">
        <f t="shared" si="45"/>
        <v>60.317460317460316</v>
      </c>
      <c r="V188" s="35">
        <f t="shared" si="46"/>
        <v>68.051118210862612</v>
      </c>
      <c r="W188" s="35">
        <f t="shared" si="47"/>
        <v>68.847352024922117</v>
      </c>
      <c r="X188" s="35">
        <f t="shared" si="48"/>
        <v>63.101529764215258</v>
      </c>
      <c r="Y188" s="35">
        <f t="shared" si="49"/>
        <v>70.835187657617553</v>
      </c>
      <c r="Z188" s="35">
        <f t="shared" si="50"/>
        <v>71.631421471677058</v>
      </c>
      <c r="AA188" s="35">
        <f t="shared" si="51"/>
        <v>-2.7840694467549412</v>
      </c>
      <c r="AB188" s="35">
        <f t="shared" si="52"/>
        <v>-2.7840694467549412</v>
      </c>
      <c r="AC188" s="35">
        <f t="shared" si="53"/>
        <v>-2.7840694467549412</v>
      </c>
      <c r="AD188" s="36"/>
      <c r="AE188" s="36"/>
      <c r="AF188">
        <v>2.09</v>
      </c>
      <c r="AG188">
        <v>1.8</v>
      </c>
      <c r="AH188" s="41"/>
      <c r="AI188" s="36"/>
      <c r="AJ188" t="s">
        <v>446</v>
      </c>
    </row>
    <row r="189" spans="1:38" ht="15" x14ac:dyDescent="0.25">
      <c r="A189">
        <v>2.52</v>
      </c>
      <c r="B189">
        <v>3.13</v>
      </c>
      <c r="C189">
        <v>3.21</v>
      </c>
      <c r="D189" s="20">
        <f t="shared" si="41"/>
        <v>2.7840694467549332E-2</v>
      </c>
      <c r="E189" s="17">
        <f>IF(OR($A189="",$B189="",$C189=""),"",A189*'MPTO_working_3-way'!$I188)</f>
        <v>2.5901585500582245</v>
      </c>
      <c r="F189" s="21">
        <f>IF(OR($A189="",$B189="",$C189=""),"",B189*'MPTO_working_3-way'!$I188)</f>
        <v>3.2171413736834293</v>
      </c>
      <c r="G189" s="22">
        <f>IF(OR($A189="",$B189="",$C189=""),"",C189*'MPTO_working_3-way'!$I188)</f>
        <v>3.2993686292408335</v>
      </c>
      <c r="H189" s="17">
        <f>IF(OR($A189="",$B189="",$C189=""),"",'MPTO_working_3-way'!E188)</f>
        <v>2.5803444074252684</v>
      </c>
      <c r="I189" s="21">
        <f>IF(OR($A189="",$B189="",$C189=""),"",'MPTO_working_3-way'!F188)</f>
        <v>3.2236373970109362</v>
      </c>
      <c r="J189" s="22">
        <f>IF(OR($A189="",$B189="",$C189=""),"",'MPTO_working_3-way'!G188)</f>
        <v>3.3085605057188161</v>
      </c>
      <c r="K189" s="17">
        <f>IF(OR($A189="",$B189="",$C189=""),"",'OddsRatio_working_3-way'!H188)</f>
        <v>2.5848051693861809</v>
      </c>
      <c r="L189" s="21">
        <f>IF(OR($A189="",$B189="",$C189=""),"",'OddsRatio_working_3-way'!I188)</f>
        <v>3.2208125071003719</v>
      </c>
      <c r="M189" s="22">
        <f>IF(OR($A189="",$B189="",$C189=""),"",'OddsRatio_working_3-way'!J188)</f>
        <v>3.3042233054891192</v>
      </c>
      <c r="N189" s="23">
        <f t="shared" si="42"/>
        <v>38.607675193378448</v>
      </c>
      <c r="O189" s="24">
        <f t="shared" si="43"/>
        <v>31.083495682847829</v>
      </c>
      <c r="P189" s="24">
        <f t="shared" si="44"/>
        <v>30.308829123773734</v>
      </c>
      <c r="Q189" t="s">
        <v>324</v>
      </c>
      <c r="R189" t="s">
        <v>438</v>
      </c>
      <c r="S189" t="s">
        <v>490</v>
      </c>
      <c r="T189" s="35">
        <v>100</v>
      </c>
      <c r="U189" s="35">
        <f t="shared" si="45"/>
        <v>60.317460317460316</v>
      </c>
      <c r="V189" s="35">
        <f t="shared" si="46"/>
        <v>69.230769230769241</v>
      </c>
      <c r="W189" s="35">
        <f t="shared" si="47"/>
        <v>67.637540453074436</v>
      </c>
      <c r="X189" s="35">
        <f t="shared" si="48"/>
        <v>63.131690316156345</v>
      </c>
      <c r="Y189" s="35">
        <f t="shared" si="49"/>
        <v>72.044999229465262</v>
      </c>
      <c r="Z189" s="35">
        <f t="shared" si="50"/>
        <v>70.451770451770443</v>
      </c>
      <c r="AA189" s="35">
        <f t="shared" si="51"/>
        <v>-2.8142299986960282</v>
      </c>
      <c r="AB189" s="35">
        <f t="shared" si="52"/>
        <v>-2.8142299986960211</v>
      </c>
      <c r="AC189" s="35">
        <f t="shared" si="53"/>
        <v>-2.8142299986960069</v>
      </c>
      <c r="AD189" s="36"/>
      <c r="AE189" s="36"/>
      <c r="AF189">
        <v>2.2200000000000002</v>
      </c>
      <c r="AG189">
        <v>1.71</v>
      </c>
      <c r="AH189" s="41"/>
      <c r="AI189" s="36"/>
      <c r="AJ189" t="s">
        <v>446</v>
      </c>
      <c r="AK189" s="35"/>
      <c r="AL189" s="35"/>
    </row>
    <row r="190" spans="1:38" ht="15" x14ac:dyDescent="0.25">
      <c r="A190">
        <v>2.52</v>
      </c>
      <c r="B190">
        <v>3.25</v>
      </c>
      <c r="C190">
        <v>3.09</v>
      </c>
      <c r="D190" s="20">
        <f t="shared" si="41"/>
        <v>2.8142299986960051E-2</v>
      </c>
      <c r="E190" s="17">
        <f>IF(OR($A190="",$B190="",$C190=""),"",A190*'MPTO_working_3-way'!$I189)</f>
        <v>2.5909185959671395</v>
      </c>
      <c r="F190" s="21">
        <f>IF(OR($A190="",$B190="",$C190=""),"",B190*'MPTO_working_3-way'!$I189)</f>
        <v>3.3414624749576203</v>
      </c>
      <c r="G190" s="22">
        <f>IF(OR($A190="",$B190="",$C190=""),"",C190*'MPTO_working_3-way'!$I189)</f>
        <v>3.1769597069597064</v>
      </c>
      <c r="H190" s="17">
        <f>IF(OR($A190="",$B190="",$C190=""),"",'MPTO_working_3-way'!E189)</f>
        <v>2.5810139621217529</v>
      </c>
      <c r="I190" s="21">
        <f>IF(OR($A190="",$B190="",$C190=""),"",'MPTO_working_3-way'!F189)</f>
        <v>3.3522001748483321</v>
      </c>
      <c r="J190" s="22">
        <f>IF(OR($A190="",$B190="",$C190=""),"",'MPTO_working_3-way'!G189)</f>
        <v>3.1822422855418346</v>
      </c>
      <c r="K190" s="17">
        <f>IF(OR($A190="",$B190="",$C190=""),"",'OddsRatio_working_3-way'!H189)</f>
        <v>2.5855250244649106</v>
      </c>
      <c r="L190" s="21">
        <f>IF(OR($A190="",$B190="",$C190=""),"",'OddsRatio_working_3-way'!I189)</f>
        <v>3.3469942796355574</v>
      </c>
      <c r="M190" s="22">
        <f>IF(OR($A190="",$B190="",$C190=""),"",'OddsRatio_working_3-way'!J189)</f>
        <v>3.1800969086392517</v>
      </c>
      <c r="N190" s="23">
        <f t="shared" si="42"/>
        <v>38.596349632772601</v>
      </c>
      <c r="O190" s="24">
        <f t="shared" si="43"/>
        <v>29.927015715257522</v>
      </c>
      <c r="P190" s="24">
        <f t="shared" si="44"/>
        <v>31.476634651969889</v>
      </c>
      <c r="Q190" t="s">
        <v>420</v>
      </c>
      <c r="R190" t="s">
        <v>422</v>
      </c>
      <c r="S190" t="s">
        <v>490</v>
      </c>
      <c r="T190" s="35">
        <v>100</v>
      </c>
      <c r="U190" s="35">
        <f t="shared" si="45"/>
        <v>40.119760479041922</v>
      </c>
      <c r="V190" s="35">
        <f t="shared" si="46"/>
        <v>74.093264248704671</v>
      </c>
      <c r="W190" s="35">
        <f t="shared" si="47"/>
        <v>82.698961937716263</v>
      </c>
      <c r="X190" s="35">
        <f t="shared" si="48"/>
        <v>43.207773813579074</v>
      </c>
      <c r="Y190" s="35">
        <f t="shared" si="49"/>
        <v>77.181277583241823</v>
      </c>
      <c r="Z190" s="35">
        <f t="shared" si="50"/>
        <v>85.786975272253429</v>
      </c>
      <c r="AA190" s="35">
        <f t="shared" si="51"/>
        <v>-3.0880133345371519</v>
      </c>
      <c r="AB190" s="35">
        <f t="shared" si="52"/>
        <v>-3.0880133345371519</v>
      </c>
      <c r="AC190" s="35">
        <f t="shared" si="53"/>
        <v>-3.0880133345371661</v>
      </c>
      <c r="AD190" s="36"/>
      <c r="AE190" s="36"/>
      <c r="AF190">
        <v>1.92</v>
      </c>
      <c r="AG190">
        <v>1.97</v>
      </c>
      <c r="AH190" s="41"/>
      <c r="AI190" s="36"/>
      <c r="AJ190" t="s">
        <v>446</v>
      </c>
      <c r="AK190" s="35"/>
      <c r="AL190" s="35"/>
    </row>
    <row r="191" spans="1:38" ht="15" x14ac:dyDescent="0.25">
      <c r="A191">
        <v>1.67</v>
      </c>
      <c r="B191">
        <v>3.86</v>
      </c>
      <c r="C191">
        <v>5.78</v>
      </c>
      <c r="D191" s="20">
        <f t="shared" si="41"/>
        <v>3.0880133345371652E-2</v>
      </c>
      <c r="E191" s="17">
        <f>IF(OR($A191="",$B191="",$C191=""),"",A191*'MPTO_working_3-way'!$I190)</f>
        <v>1.7215698226867706</v>
      </c>
      <c r="F191" s="21">
        <f>IF(OR($A191="",$B191="",$C191=""),"",B191*'MPTO_working_3-way'!$I190)</f>
        <v>3.9791973147131343</v>
      </c>
      <c r="G191" s="22">
        <f>IF(OR($A191="",$B191="",$C191=""),"",C191*'MPTO_working_3-way'!$I190)</f>
        <v>5.9584871707362481</v>
      </c>
      <c r="H191" s="17">
        <f>IF(OR($A191="",$B191="",$C191=""),"",'MPTO_working_3-way'!E190)</f>
        <v>1.6992093075663013</v>
      </c>
      <c r="I191" s="21">
        <f>IF(OR($A191="",$B191="",$C191=""),"",'MPTO_working_3-way'!F190)</f>
        <v>4.0197129984440023</v>
      </c>
      <c r="J191" s="22">
        <f>IF(OR($A191="",$B191="",$C191=""),"",'MPTO_working_3-way'!G190)</f>
        <v>6.1456392542878202</v>
      </c>
      <c r="K191" s="17">
        <f>IF(OR($A191="",$B191="",$C191=""),"",'OddsRatio_working_3-way'!H190)</f>
        <v>1.7072005307997316</v>
      </c>
      <c r="L191" s="21">
        <f>IF(OR($A191="",$B191="",$C191=""),"",'OddsRatio_working_3-way'!I190)</f>
        <v>4.0187962956525869</v>
      </c>
      <c r="M191" s="22">
        <f>IF(OR($A191="",$B191="",$C191=""),"",'OddsRatio_working_3-way'!J190)</f>
        <v>6.0454008018249548</v>
      </c>
      <c r="N191" s="23">
        <f t="shared" si="42"/>
        <v>58.086520036657497</v>
      </c>
      <c r="O191" s="24">
        <f t="shared" si="43"/>
        <v>25.130696492543532</v>
      </c>
      <c r="P191" s="24">
        <f t="shared" si="44"/>
        <v>16.782783470798964</v>
      </c>
      <c r="Q191" t="s">
        <v>437</v>
      </c>
      <c r="R191" t="s">
        <v>416</v>
      </c>
      <c r="S191" t="s">
        <v>490</v>
      </c>
      <c r="T191" s="35">
        <v>100</v>
      </c>
      <c r="U191" s="35">
        <f t="shared" si="45"/>
        <v>31.972789115646258</v>
      </c>
      <c r="V191" s="35">
        <f t="shared" si="46"/>
        <v>76.851851851851848</v>
      </c>
      <c r="W191" s="35">
        <f t="shared" si="47"/>
        <v>88.038277511961738</v>
      </c>
      <c r="X191" s="35">
        <f t="shared" si="48"/>
        <v>35.109870636186422</v>
      </c>
      <c r="Y191" s="35">
        <f t="shared" si="49"/>
        <v>79.988933372392012</v>
      </c>
      <c r="Z191" s="35">
        <f t="shared" si="50"/>
        <v>91.175359032501888</v>
      </c>
      <c r="AA191" s="35">
        <f t="shared" si="51"/>
        <v>-3.1370815205401641</v>
      </c>
      <c r="AB191" s="35">
        <f t="shared" si="52"/>
        <v>-3.1370815205401641</v>
      </c>
      <c r="AC191" s="35">
        <f t="shared" si="53"/>
        <v>-3.1370815205401499</v>
      </c>
      <c r="AD191" s="36"/>
      <c r="AE191" s="36"/>
      <c r="AF191">
        <v>1.88</v>
      </c>
      <c r="AG191">
        <v>2.0099999999999998</v>
      </c>
      <c r="AH191" s="41"/>
      <c r="AI191" s="36"/>
      <c r="AJ191" t="s">
        <v>446</v>
      </c>
      <c r="AK191" s="35"/>
      <c r="AL191" s="35"/>
    </row>
    <row r="192" spans="1:38" ht="15" x14ac:dyDescent="0.25">
      <c r="A192">
        <v>1.47</v>
      </c>
      <c r="B192">
        <v>4.32</v>
      </c>
      <c r="C192">
        <v>8.36</v>
      </c>
      <c r="D192" s="20">
        <f t="shared" si="41"/>
        <v>3.1370815205401748E-2</v>
      </c>
      <c r="E192" s="17">
        <f>IF(OR($A192="",$B192="",$C192=""),"",A192*'MPTO_working_3-way'!$I191)</f>
        <v>1.5161150983519405</v>
      </c>
      <c r="F192" s="21">
        <f>IF(OR($A192="",$B192="",$C192=""),"",B192*'MPTO_working_3-way'!$I191)</f>
        <v>4.4555219216873354</v>
      </c>
      <c r="G192" s="22">
        <f>IF(OR($A192="",$B192="",$C192=""),"",C192*'MPTO_working_3-way'!$I191)</f>
        <v>8.622260015117158</v>
      </c>
      <c r="H192" s="17">
        <f>IF(OR($A192="",$B192="",$C192=""),"",'MPTO_working_3-way'!E191)</f>
        <v>1.4929491658728922</v>
      </c>
      <c r="I192" s="21">
        <f>IF(OR($A192="",$B192="",$C192=""),"",'MPTO_working_3-way'!F191)</f>
        <v>4.5243844238578204</v>
      </c>
      <c r="J192" s="22">
        <f>IF(OR($A192="",$B192="",$C192=""),"",'MPTO_working_3-way'!G191)</f>
        <v>9.1608407440026731</v>
      </c>
      <c r="K192" s="17">
        <f>IF(OR($A192="",$B192="",$C192=""),"",'OddsRatio_working_3-way'!H191)</f>
        <v>1.5005836442057248</v>
      </c>
      <c r="L192" s="21">
        <f>IF(OR($A192="",$B192="",$C192=""),"",'OddsRatio_working_3-way'!I191)</f>
        <v>4.5360376569425656</v>
      </c>
      <c r="M192" s="22">
        <f>IF(OR($A192="",$B192="",$C192=""),"",'OddsRatio_working_3-way'!J191)</f>
        <v>8.8389268539449652</v>
      </c>
      <c r="N192" s="23">
        <f t="shared" si="42"/>
        <v>65.958052992614341</v>
      </c>
      <c r="O192" s="24">
        <f t="shared" si="43"/>
        <v>22.444059698875716</v>
      </c>
      <c r="P192" s="24">
        <f t="shared" si="44"/>
        <v>11.597887308509938</v>
      </c>
      <c r="Q192" t="s">
        <v>326</v>
      </c>
      <c r="R192" t="s">
        <v>205</v>
      </c>
      <c r="S192" t="s">
        <v>490</v>
      </c>
      <c r="T192" s="35">
        <v>100</v>
      </c>
      <c r="U192" s="35">
        <f t="shared" si="45"/>
        <v>42.857142857142854</v>
      </c>
      <c r="V192" s="35">
        <f t="shared" si="46"/>
        <v>73.045822102425873</v>
      </c>
      <c r="W192" s="35">
        <f t="shared" si="47"/>
        <v>80.392156862745097</v>
      </c>
      <c r="X192" s="35">
        <f t="shared" si="48"/>
        <v>46.56202103482903</v>
      </c>
      <c r="Y192" s="35">
        <f t="shared" si="49"/>
        <v>76.750700280112042</v>
      </c>
      <c r="Z192" s="35">
        <f t="shared" si="50"/>
        <v>84.097035040431265</v>
      </c>
      <c r="AA192" s="35">
        <f t="shared" si="51"/>
        <v>-3.7048781776861759</v>
      </c>
      <c r="AB192" s="35">
        <f t="shared" si="52"/>
        <v>-3.7048781776861688</v>
      </c>
      <c r="AC192" s="35">
        <f t="shared" si="53"/>
        <v>-3.7048781776861688</v>
      </c>
      <c r="AD192" s="36"/>
      <c r="AE192" s="36"/>
      <c r="AF192">
        <v>1.71</v>
      </c>
      <c r="AG192">
        <v>2.23</v>
      </c>
      <c r="AH192" s="41"/>
      <c r="AI192" s="36"/>
      <c r="AJ192" t="s">
        <v>446</v>
      </c>
      <c r="AK192" s="35"/>
      <c r="AL192" s="35"/>
    </row>
    <row r="193" spans="1:38" s="35" customFormat="1" ht="15" x14ac:dyDescent="0.25">
      <c r="A193">
        <v>1.75</v>
      </c>
      <c r="B193">
        <v>3.71</v>
      </c>
      <c r="C193">
        <v>5.0999999999999996</v>
      </c>
      <c r="D193" s="20">
        <f t="shared" si="41"/>
        <v>3.7048781776861661E-2</v>
      </c>
      <c r="E193" s="17">
        <f>IF(OR($A193="",$B193="",$C193=""),"",A193*'MPTO_working_3-way'!$I192)</f>
        <v>1.814835368109508</v>
      </c>
      <c r="F193" s="21">
        <f>IF(OR($A193="",$B193="",$C193=""),"",B193*'MPTO_working_3-way'!$I192)</f>
        <v>3.8474509803921566</v>
      </c>
      <c r="G193" s="22">
        <f>IF(OR($A193="",$B193="",$C193=""),"",C193*'MPTO_working_3-way'!$I192)</f>
        <v>5.2889487870619938</v>
      </c>
      <c r="H193" s="17">
        <f>IF(OR($A193="",$B193="",$C193=""),"",'MPTO_working_3-way'!E192)</f>
        <v>1.788656057980148</v>
      </c>
      <c r="I193" s="21">
        <f>IF(OR($A193="",$B193="",$C193=""),"",'MPTO_working_3-way'!F192)</f>
        <v>3.8881430234947594</v>
      </c>
      <c r="J193" s="22">
        <f>IF(OR($A193="",$B193="",$C193=""),"",'MPTO_working_3-way'!G192)</f>
        <v>5.4428037203950517</v>
      </c>
      <c r="K193" s="17">
        <f>IF(OR($A193="",$B193="",$C193=""),"",'OddsRatio_working_3-way'!H192)</f>
        <v>1.7982176828737226</v>
      </c>
      <c r="L193" s="21">
        <f>IF(OR($A193="",$B193="",$C193=""),"",'OddsRatio_working_3-way'!I192)</f>
        <v>3.8842265607837181</v>
      </c>
      <c r="M193" s="22">
        <f>IF(OR($A193="",$B193="",$C193=""),"",'OddsRatio_working_3-way'!J192)</f>
        <v>5.3635899997096832</v>
      </c>
      <c r="N193" s="23">
        <f t="shared" si="42"/>
        <v>55.101416777086939</v>
      </c>
      <c r="O193" s="24">
        <f t="shared" si="43"/>
        <v>25.991234328814599</v>
      </c>
      <c r="P193" s="24">
        <f t="shared" si="44"/>
        <v>18.907348894098462</v>
      </c>
      <c r="Q193" t="s">
        <v>182</v>
      </c>
      <c r="R193" t="s">
        <v>99</v>
      </c>
      <c r="S193" t="s">
        <v>491</v>
      </c>
      <c r="T193" s="35">
        <v>100</v>
      </c>
      <c r="U193" s="35">
        <f t="shared" si="45"/>
        <v>79.508196721311478</v>
      </c>
      <c r="V193" s="35">
        <f t="shared" si="46"/>
        <v>70.238095238095241</v>
      </c>
      <c r="W193" s="35">
        <f t="shared" si="47"/>
        <v>45.355191256830594</v>
      </c>
      <c r="X193" s="35">
        <f t="shared" si="48"/>
        <v>84.406713505074165</v>
      </c>
      <c r="Y193" s="35">
        <f t="shared" si="49"/>
        <v>75.136612021857914</v>
      </c>
      <c r="Z193" s="35">
        <f t="shared" si="50"/>
        <v>50.253708040593281</v>
      </c>
      <c r="AA193" s="35">
        <f t="shared" si="51"/>
        <v>-4.8985167837626875</v>
      </c>
      <c r="AB193" s="35">
        <f t="shared" si="52"/>
        <v>-4.8985167837626733</v>
      </c>
      <c r="AC193" s="35">
        <f t="shared" si="53"/>
        <v>-4.8985167837626875</v>
      </c>
      <c r="AD193" s="36"/>
      <c r="AE193" s="36"/>
      <c r="AF193">
        <v>2.0499999999999998</v>
      </c>
      <c r="AG193">
        <v>1.83</v>
      </c>
      <c r="AH193" s="41"/>
      <c r="AI193" s="36"/>
      <c r="AJ193" t="s">
        <v>94</v>
      </c>
    </row>
    <row r="194" spans="1:38" ht="15" x14ac:dyDescent="0.25">
      <c r="A194">
        <v>4.88</v>
      </c>
      <c r="B194">
        <v>3.36</v>
      </c>
      <c r="C194">
        <v>1.83</v>
      </c>
      <c r="D194" s="20">
        <f t="shared" si="41"/>
        <v>4.8985167837626742E-2</v>
      </c>
      <c r="E194" s="17">
        <f>IF(OR($A194="",$B194="",$C194=""),"",A194*'MPTO_working_3-way'!$I193)</f>
        <v>5.1190476190476186</v>
      </c>
      <c r="F194" s="21">
        <f>IF(OR($A194="",$B194="",$C194=""),"",B194*'MPTO_working_3-way'!$I193)</f>
        <v>3.5245901639344259</v>
      </c>
      <c r="G194" s="22">
        <f>IF(OR($A194="",$B194="",$C194=""),"",C194*'MPTO_working_3-way'!$I193)</f>
        <v>1.919642857142857</v>
      </c>
      <c r="H194" s="17">
        <f>IF(OR($A194="",$B194="",$C194=""),"",'MPTO_working_3-way'!E193)</f>
        <v>5.3025181096929961</v>
      </c>
      <c r="I194" s="21">
        <f>IF(OR($A194="",$B194="",$C194=""),"",'MPTO_working_3-way'!F193)</f>
        <v>3.5550416281221091</v>
      </c>
      <c r="J194" s="22">
        <f>IF(OR($A194="",$B194="",$C194=""),"",'MPTO_working_3-way'!G193)</f>
        <v>1.8863664253282613</v>
      </c>
      <c r="K194" s="17">
        <f>IF(OR($A194="",$B194="",$C194=""),"",'OddsRatio_working_3-way'!H193)</f>
        <v>5.2025945737739079</v>
      </c>
      <c r="L194" s="21">
        <f>IF(OR($A194="",$B194="",$C194=""),"",'OddsRatio_working_3-way'!I193)</f>
        <v>3.5562173180686658</v>
      </c>
      <c r="M194" s="22">
        <f>IF(OR($A194="",$B194="",$C194=""),"",'OddsRatio_working_3-way'!J193)</f>
        <v>1.8990086330495732</v>
      </c>
      <c r="N194" s="23">
        <f t="shared" si="42"/>
        <v>19.534883720930235</v>
      </c>
      <c r="O194" s="24">
        <f t="shared" si="43"/>
        <v>28.372093023255818</v>
      </c>
      <c r="P194" s="24">
        <f t="shared" si="44"/>
        <v>52.093023255813954</v>
      </c>
      <c r="Q194" t="s">
        <v>254</v>
      </c>
      <c r="R194" t="s">
        <v>241</v>
      </c>
      <c r="S194" t="s">
        <v>491</v>
      </c>
      <c r="T194" s="35">
        <v>100</v>
      </c>
      <c r="U194" s="35">
        <f t="shared" si="45"/>
        <v>44.134078212290497</v>
      </c>
      <c r="V194" s="35">
        <f t="shared" si="46"/>
        <v>71.83098591549296</v>
      </c>
      <c r="W194" s="35">
        <f t="shared" si="47"/>
        <v>78.118161925601754</v>
      </c>
      <c r="X194" s="35">
        <f t="shared" si="48"/>
        <v>50.050852158905293</v>
      </c>
      <c r="Y194" s="35">
        <f t="shared" si="49"/>
        <v>77.747759862107742</v>
      </c>
      <c r="Z194" s="35">
        <f t="shared" si="50"/>
        <v>84.034935872216536</v>
      </c>
      <c r="AA194" s="35">
        <f t="shared" si="51"/>
        <v>-5.9167739466147964</v>
      </c>
      <c r="AB194" s="35">
        <f t="shared" si="52"/>
        <v>-5.9167739466147822</v>
      </c>
      <c r="AC194" s="35">
        <f t="shared" si="53"/>
        <v>-5.9167739466147822</v>
      </c>
      <c r="AD194" s="36"/>
      <c r="AE194" s="36"/>
      <c r="AF194">
        <v>2.19</v>
      </c>
      <c r="AG194">
        <v>1.69</v>
      </c>
      <c r="AH194" s="41"/>
      <c r="AI194" s="36"/>
      <c r="AJ194" t="s">
        <v>447</v>
      </c>
      <c r="AK194" s="35"/>
      <c r="AL194" s="35"/>
    </row>
    <row r="195" spans="1:38" ht="15" x14ac:dyDescent="0.25">
      <c r="A195">
        <v>1.79</v>
      </c>
      <c r="B195">
        <v>3.55</v>
      </c>
      <c r="C195">
        <v>4.57</v>
      </c>
      <c r="D195" s="20">
        <f t="shared" si="41"/>
        <v>5.916773946614784E-2</v>
      </c>
      <c r="E195" s="17">
        <f>IF(OR($A195="",$B195="",$C195=""),"",A195*'MPTO_working_3-way'!$I194)</f>
        <v>1.8959102536444046</v>
      </c>
      <c r="F195" s="21">
        <f>IF(OR($A195="",$B195="",$C195=""),"",B195*'MPTO_working_3-way'!$I194)</f>
        <v>3.7600454751048247</v>
      </c>
      <c r="G195" s="22">
        <f>IF(OR($A195="",$B195="",$C195=""),"",C195*'MPTO_working_3-way'!$I194)</f>
        <v>4.8403965693602959</v>
      </c>
      <c r="H195" s="17">
        <f>IF(OR($A195="",$B195="",$C195=""),"",'MPTO_working_3-way'!E194)</f>
        <v>1.8555056928563511</v>
      </c>
      <c r="I195" s="21">
        <f>IF(OR($A195="",$B195="",$C195=""),"",'MPTO_working_3-way'!F194)</f>
        <v>3.8172665199265721</v>
      </c>
      <c r="J195" s="22">
        <f>IF(OR($A195="",$B195="",$C195=""),"",'MPTO_working_3-way'!G194)</f>
        <v>5.0227076380787494</v>
      </c>
      <c r="K195" s="17">
        <f>IF(OR($A195="",$B195="",$C195=""),"",'OddsRatio_working_3-way'!H194)</f>
        <v>1.8701814410661957</v>
      </c>
      <c r="L195" s="21">
        <f>IF(OR($A195="",$B195="",$C195=""),"",'OddsRatio_working_3-way'!I194)</f>
        <v>3.8088135123022755</v>
      </c>
      <c r="M195" s="22">
        <f>IF(OR($A195="",$B195="",$C195=""),"",'OddsRatio_working_3-way'!J194)</f>
        <v>4.932338917223186</v>
      </c>
      <c r="N195" s="23">
        <f t="shared" si="42"/>
        <v>52.745112701287134</v>
      </c>
      <c r="O195" s="24">
        <f t="shared" si="43"/>
        <v>26.595423024029291</v>
      </c>
      <c r="P195" s="24">
        <f t="shared" si="44"/>
        <v>20.659464274683582</v>
      </c>
      <c r="Q195" t="s">
        <v>425</v>
      </c>
      <c r="R195" t="s">
        <v>110</v>
      </c>
      <c r="S195" t="s">
        <v>491</v>
      </c>
      <c r="T195" s="35">
        <v>100</v>
      </c>
      <c r="U195" s="35">
        <f t="shared" si="45"/>
        <v>61.389961389961393</v>
      </c>
      <c r="V195" s="35">
        <f t="shared" si="46"/>
        <v>68.35443037974683</v>
      </c>
      <c r="W195" s="35">
        <f t="shared" si="47"/>
        <v>64.912280701754383</v>
      </c>
      <c r="X195" s="35">
        <f t="shared" si="48"/>
        <v>66.733288918498772</v>
      </c>
      <c r="Y195" s="35">
        <f t="shared" si="49"/>
        <v>73.697757908284217</v>
      </c>
      <c r="Z195" s="35">
        <f t="shared" si="50"/>
        <v>70.255608230291784</v>
      </c>
      <c r="AA195" s="35">
        <f t="shared" si="51"/>
        <v>-5.3433275285373796</v>
      </c>
      <c r="AB195" s="35">
        <f t="shared" si="52"/>
        <v>-5.3433275285373867</v>
      </c>
      <c r="AC195" s="35">
        <f t="shared" si="53"/>
        <v>-5.3433275285374009</v>
      </c>
      <c r="AD195" s="36"/>
      <c r="AE195" s="36"/>
      <c r="AF195">
        <v>2.35</v>
      </c>
      <c r="AG195">
        <v>1.58</v>
      </c>
      <c r="AH195" s="41"/>
      <c r="AI195" s="36"/>
      <c r="AJ195" t="s">
        <v>86</v>
      </c>
      <c r="AK195" s="35"/>
      <c r="AL195" s="35"/>
    </row>
    <row r="196" spans="1:38" ht="15" x14ac:dyDescent="0.25">
      <c r="A196">
        <v>2.59</v>
      </c>
      <c r="B196">
        <v>3.16</v>
      </c>
      <c r="C196">
        <v>2.85</v>
      </c>
      <c r="D196" s="20">
        <f t="shared" ref="D196:D201" si="54">IF(OR($A196="",$B196="",$C196=""),"",(1/A196)+(1/B196)+(1/C196)-1)</f>
        <v>5.3433275285373893E-2</v>
      </c>
      <c r="E196" s="17">
        <f>IF(OR($A196="",$B196="",$C196=""),"",A196*'MPTO_working_3-way'!$I195)</f>
        <v>2.7283921829891185</v>
      </c>
      <c r="F196" s="21">
        <f>IF(OR($A196="",$B196="",$C196=""),"",B196*'MPTO_working_3-way'!$I195)</f>
        <v>3.3288491499017816</v>
      </c>
      <c r="G196" s="22">
        <f>IF(OR($A196="",$B196="",$C196=""),"",C196*'MPTO_working_3-way'!$I195)</f>
        <v>3.0022848345633157</v>
      </c>
      <c r="H196" s="17">
        <f>IF(OR($A196="",$B196="",$C196=""),"",'MPTO_working_3-way'!E195)</f>
        <v>2.7152567706207291</v>
      </c>
      <c r="I196" s="21">
        <f>IF(OR($A196="",$B196="",$C196=""),"",'MPTO_working_3-way'!F195)</f>
        <v>3.348461633427664</v>
      </c>
      <c r="J196" s="22">
        <f>IF(OR($A196="",$B196="",$C196=""),"",'MPTO_working_3-way'!G195)</f>
        <v>3.0024070187121037</v>
      </c>
      <c r="K196" s="17">
        <f>IF(OR($A196="",$B196="",$C196=""),"",'OddsRatio_working_3-way'!H195)</f>
        <v>2.7214156107401513</v>
      </c>
      <c r="L196" s="21">
        <f>IF(OR($A196="",$B196="",$C196=""),"",'OddsRatio_working_3-way'!I195)</f>
        <v>3.3385268674205841</v>
      </c>
      <c r="M196" s="22">
        <f>IF(OR($A196="",$B196="",$C196=""),"",'OddsRatio_working_3-way'!J195)</f>
        <v>3.0029049558926308</v>
      </c>
      <c r="N196" s="23">
        <f t="shared" si="42"/>
        <v>36.651622381663607</v>
      </c>
      <c r="O196" s="24">
        <f t="shared" si="43"/>
        <v>30.040412015350864</v>
      </c>
      <c r="P196" s="24">
        <f t="shared" si="44"/>
        <v>33.307965602985526</v>
      </c>
      <c r="Q196" t="s">
        <v>258</v>
      </c>
      <c r="R196" t="s">
        <v>111</v>
      </c>
      <c r="S196" t="s">
        <v>491</v>
      </c>
      <c r="T196" s="35">
        <v>100</v>
      </c>
      <c r="U196" s="35">
        <f t="shared" si="45"/>
        <v>32.432432432432435</v>
      </c>
      <c r="V196" s="35">
        <f t="shared" si="46"/>
        <v>78.540772532188839</v>
      </c>
      <c r="W196" s="35">
        <f t="shared" si="47"/>
        <v>86.613119143239629</v>
      </c>
      <c r="X196" s="35">
        <f t="shared" si="48"/>
        <v>34.846108324571532</v>
      </c>
      <c r="Y196" s="35">
        <f t="shared" si="49"/>
        <v>80.954448424327936</v>
      </c>
      <c r="Z196" s="35">
        <f t="shared" si="50"/>
        <v>89.026795035378726</v>
      </c>
      <c r="AA196" s="35">
        <f t="shared" si="51"/>
        <v>-2.4136758921390964</v>
      </c>
      <c r="AB196" s="35">
        <f t="shared" si="52"/>
        <v>-2.4136758921390964</v>
      </c>
      <c r="AC196" s="35">
        <f t="shared" si="53"/>
        <v>-2.4136758921390964</v>
      </c>
      <c r="AD196" s="36"/>
      <c r="AE196" s="36"/>
      <c r="AF196">
        <v>2.41</v>
      </c>
      <c r="AG196">
        <v>1.56</v>
      </c>
      <c r="AH196" s="41"/>
      <c r="AI196" s="36"/>
      <c r="AJ196" t="s">
        <v>86</v>
      </c>
      <c r="AK196" s="35"/>
      <c r="AL196" s="35"/>
    </row>
    <row r="197" spans="1:38" ht="15" x14ac:dyDescent="0.25">
      <c r="A197">
        <v>1.48</v>
      </c>
      <c r="B197">
        <v>4.66</v>
      </c>
      <c r="C197">
        <v>7.47</v>
      </c>
      <c r="D197" s="20">
        <f t="shared" si="54"/>
        <v>2.4136758921390999E-2</v>
      </c>
      <c r="E197" s="17">
        <f>IF(OR($A197="",$B197="",$C197=""),"",A197*'MPTO_working_3-way'!$I196)</f>
        <v>1.5157224032036587</v>
      </c>
      <c r="F197" s="21">
        <f>IF(OR($A197="",$B197="",$C197=""),"",B197*'MPTO_working_3-way'!$I196)</f>
        <v>4.7724772965736824</v>
      </c>
      <c r="G197" s="22">
        <f>IF(OR($A197="",$B197="",$C197=""),"",C197*'MPTO_working_3-way'!$I196)</f>
        <v>7.6503015891427903</v>
      </c>
      <c r="H197" s="17">
        <f>IF(OR($A197="",$B197="",$C197=""),"",'MPTO_working_3-way'!E196)</f>
        <v>1.4978354270188976</v>
      </c>
      <c r="I197" s="21">
        <f>IF(OR($A197="",$B197="",$C197=""),"",'MPTO_working_3-way'!F196)</f>
        <v>4.8415203743372865</v>
      </c>
      <c r="J197" s="22">
        <f>IF(OR($A197="",$B197="",$C197=""),"",'MPTO_working_3-way'!G196)</f>
        <v>7.9476584849325045</v>
      </c>
      <c r="K197" s="17">
        <f>IF(OR($A197="",$B197="",$C197=""),"",'OddsRatio_working_3-way'!H196)</f>
        <v>1.5036859506599738</v>
      </c>
      <c r="L197" s="21">
        <f>IF(OR($A197="",$B197="",$C197=""),"",'OddsRatio_working_3-way'!I196)</f>
        <v>4.8406053737822985</v>
      </c>
      <c r="M197" s="22">
        <f>IF(OR($A197="",$B197="",$C197=""),"",'OddsRatio_working_3-way'!J196)</f>
        <v>7.7892668766042279</v>
      </c>
      <c r="N197" s="23">
        <f t="shared" ref="N197:N201" si="55">(1/E197)* 100</f>
        <v>65.975141482792736</v>
      </c>
      <c r="O197" s="24">
        <f t="shared" ref="O197:O201" si="56">(1/F197)* 100</f>
        <v>20.953478410844042</v>
      </c>
      <c r="P197" s="24">
        <f t="shared" ref="P197:P201" si="57">(1/G197)* 100</f>
        <v>13.07138010636322</v>
      </c>
      <c r="Q197" t="s">
        <v>374</v>
      </c>
      <c r="R197" t="s">
        <v>365</v>
      </c>
      <c r="S197" t="s">
        <v>491</v>
      </c>
      <c r="T197" s="35">
        <v>100</v>
      </c>
      <c r="U197" s="35">
        <f t="shared" ref="U197:U201" si="58">(1/A198)*((T197*A198)-T197)</f>
        <v>34.640522875816991</v>
      </c>
      <c r="V197" s="35">
        <f t="shared" ref="V197:V201" si="59">(1/B198)*((T197*B198)-T197)</f>
        <v>76.415094339622627</v>
      </c>
      <c r="W197" s="35">
        <f t="shared" ref="W197:W201" si="60">(1/C198)*((T197*C198)-T197)</f>
        <v>85.228951255539144</v>
      </c>
      <c r="X197" s="35">
        <f t="shared" ref="X197:X201" si="61">((1/B198)+(1/C198))*T197</f>
        <v>38.355954404838208</v>
      </c>
      <c r="Y197" s="35">
        <f t="shared" ref="Y197:Y201" si="62">((1/A198)+(1/C198))*T197</f>
        <v>80.130525868643872</v>
      </c>
      <c r="Z197" s="35">
        <f t="shared" ref="Z197:Z201" si="63">((1/A198)+(1/B198))*T197</f>
        <v>88.944382784560361</v>
      </c>
      <c r="AA197" s="35">
        <f t="shared" ref="AA197:AA201" si="64">U197-X197</f>
        <v>-3.7154315290212168</v>
      </c>
      <c r="AB197" s="35">
        <f t="shared" ref="AB197:AB201" si="65">V197-Y197</f>
        <v>-3.7154315290212452</v>
      </c>
      <c r="AC197" s="35">
        <f t="shared" ref="AC197:AC201" si="66">W197-Z197</f>
        <v>-3.7154315290212168</v>
      </c>
      <c r="AD197" s="36"/>
      <c r="AE197" s="36"/>
      <c r="AF197">
        <v>1.68</v>
      </c>
      <c r="AG197">
        <v>2.31</v>
      </c>
      <c r="AH197" s="41"/>
      <c r="AI197" s="36"/>
      <c r="AJ197" t="s">
        <v>448</v>
      </c>
      <c r="AK197" s="35"/>
      <c r="AL197" s="35"/>
    </row>
    <row r="198" spans="1:38" s="35" customFormat="1" ht="15" x14ac:dyDescent="0.25">
      <c r="A198">
        <v>1.53</v>
      </c>
      <c r="B198">
        <v>4.24</v>
      </c>
      <c r="C198">
        <v>6.77</v>
      </c>
      <c r="D198" s="20">
        <f t="shared" si="54"/>
        <v>3.7154315290212292E-2</v>
      </c>
      <c r="E198" s="17">
        <f>IF(OR($A198="",$B198="",$C198=""),"",A198*'MPTO_working_3-way'!$I197)</f>
        <v>1.5868461023940248</v>
      </c>
      <c r="F198" s="21">
        <f>IF(OR($A198="",$B198="",$C198=""),"",B198*'MPTO_working_3-way'!$I197)</f>
        <v>4.3975342968305</v>
      </c>
      <c r="G198" s="22">
        <f>IF(OR($A198="",$B198="",$C198=""),"",C198*'MPTO_working_3-way'!$I197)</f>
        <v>7.0215347145147371</v>
      </c>
      <c r="H198" s="17">
        <f>IF(OR($A198="",$B198="",$C198=""),"",'MPTO_working_3-way'!E197)</f>
        <v>1.559551474264939</v>
      </c>
      <c r="I198" s="21">
        <f>IF(OR($A198="",$B198="",$C198=""),"",'MPTO_working_3-way'!F197)</f>
        <v>4.4749880309255898</v>
      </c>
      <c r="J198" s="22">
        <f>IF(OR($A198="",$B198="",$C198=""),"",'MPTO_working_3-way'!G197)</f>
        <v>7.3895785066880011</v>
      </c>
      <c r="K198" s="17">
        <f>IF(OR($A198="",$B198="",$C198=""),"",'OddsRatio_working_3-way'!H197)</f>
        <v>1.5686043718274796</v>
      </c>
      <c r="L198" s="21">
        <f>IF(OR($A198="",$B198="",$C198=""),"",'OddsRatio_working_3-way'!I197)</f>
        <v>4.4759965372094994</v>
      </c>
      <c r="M198" s="22">
        <f>IF(OR($A198="",$B198="",$C198=""),"",'OddsRatio_working_3-way'!J197)</f>
        <v>7.1902777838576535</v>
      </c>
      <c r="N198" s="23">
        <f t="shared" si="55"/>
        <v>63.018083385107829</v>
      </c>
      <c r="O198" s="24">
        <f t="shared" si="56"/>
        <v>22.740015938494096</v>
      </c>
      <c r="P198" s="24">
        <f t="shared" si="57"/>
        <v>14.241900676398075</v>
      </c>
      <c r="Q198" t="s">
        <v>287</v>
      </c>
      <c r="R198" t="s">
        <v>290</v>
      </c>
      <c r="S198" t="s">
        <v>491</v>
      </c>
      <c r="T198" s="35">
        <v>100</v>
      </c>
      <c r="U198" s="35">
        <f t="shared" si="58"/>
        <v>50.495049504950494</v>
      </c>
      <c r="V198" s="35">
        <f t="shared" si="59"/>
        <v>70.588235294117652</v>
      </c>
      <c r="W198" s="35">
        <f t="shared" si="60"/>
        <v>76.580796252927385</v>
      </c>
      <c r="X198" s="35">
        <f t="shared" si="61"/>
        <v>52.830968452954949</v>
      </c>
      <c r="Y198" s="35">
        <f t="shared" si="62"/>
        <v>72.924154242122114</v>
      </c>
      <c r="Z198" s="35">
        <f t="shared" si="63"/>
        <v>78.916715200931861</v>
      </c>
      <c r="AA198" s="35">
        <f t="shared" si="64"/>
        <v>-2.3359189480044549</v>
      </c>
      <c r="AB198" s="35">
        <f t="shared" si="65"/>
        <v>-2.335918948004462</v>
      </c>
      <c r="AC198" s="35">
        <f t="shared" si="66"/>
        <v>-2.3359189480044762</v>
      </c>
      <c r="AD198" s="36"/>
      <c r="AF198">
        <v>1.86</v>
      </c>
      <c r="AG198">
        <v>2.02</v>
      </c>
      <c r="AH198" s="41"/>
      <c r="AI198" s="36"/>
      <c r="AJ198" t="s">
        <v>442</v>
      </c>
    </row>
    <row r="199" spans="1:38" ht="15" x14ac:dyDescent="0.25">
      <c r="A199">
        <v>2.02</v>
      </c>
      <c r="B199">
        <v>3.4</v>
      </c>
      <c r="C199">
        <v>4.2699999999999996</v>
      </c>
      <c r="D199" s="20">
        <f t="shared" si="54"/>
        <v>2.3359189480044673E-2</v>
      </c>
      <c r="E199" s="17">
        <f>IF(OR($A199="",$B199="",$C199=""),"",A199*'MPTO_working_3-way'!$I198)</f>
        <v>2.0671855627496902</v>
      </c>
      <c r="F199" s="21">
        <f>IF(OR($A199="",$B199="",$C199=""),"",B199*'MPTO_working_3-way'!$I198)</f>
        <v>3.4794212442321517</v>
      </c>
      <c r="G199" s="22">
        <f>IF(OR($A199="",$B199="",$C199=""),"",C199*'MPTO_working_3-way'!$I198)</f>
        <v>4.36974373907979</v>
      </c>
      <c r="H199" s="17">
        <f>IF(OR($A199="",$B199="",$C199=""),"",'MPTO_working_3-way'!E198)</f>
        <v>2.0522793181826668</v>
      </c>
      <c r="I199" s="21">
        <f>IF(OR($A199="",$B199="",$C199=""),"",'MPTO_working_3-way'!F198)</f>
        <v>3.4924584655887223</v>
      </c>
      <c r="J199" s="22">
        <f>IF(OR($A199="",$B199="",$C199=""),"",'MPTO_working_3-way'!G198)</f>
        <v>4.4168510805785042</v>
      </c>
      <c r="K199" s="17">
        <f>IF(OR($A199="",$B199="",$C199=""),"",'OddsRatio_working_3-way'!H198)</f>
        <v>2.0583119591791315</v>
      </c>
      <c r="L199" s="21">
        <f>IF(OR($A199="",$B199="",$C199=""),"",'OddsRatio_working_3-way'!I198)</f>
        <v>3.4901457863038385</v>
      </c>
      <c r="M199" s="22">
        <f>IF(OR($A199="",$B199="",$C199=""),"",'OddsRatio_working_3-way'!J198)</f>
        <v>4.3928236338389794</v>
      </c>
      <c r="N199" s="23">
        <f t="shared" si="55"/>
        <v>48.374950852009562</v>
      </c>
      <c r="O199" s="24">
        <f t="shared" si="56"/>
        <v>28.740411976782156</v>
      </c>
      <c r="P199" s="24">
        <f t="shared" si="57"/>
        <v>22.884637171208276</v>
      </c>
      <c r="Q199" t="s">
        <v>402</v>
      </c>
      <c r="R199" t="s">
        <v>306</v>
      </c>
      <c r="S199" t="s">
        <v>491</v>
      </c>
      <c r="T199" s="35">
        <v>100</v>
      </c>
      <c r="U199" s="35">
        <f t="shared" si="58"/>
        <v>62.406015037593981</v>
      </c>
      <c r="V199" s="35">
        <f t="shared" si="59"/>
        <v>67.10526315789474</v>
      </c>
      <c r="W199" s="35">
        <f t="shared" si="60"/>
        <v>66.666666666666657</v>
      </c>
      <c r="X199" s="35">
        <f t="shared" si="61"/>
        <v>66.228070175438589</v>
      </c>
      <c r="Y199" s="35">
        <f t="shared" si="62"/>
        <v>70.927318295739354</v>
      </c>
      <c r="Z199" s="35">
        <f t="shared" si="63"/>
        <v>70.488721804511272</v>
      </c>
      <c r="AA199" s="35">
        <f t="shared" si="64"/>
        <v>-3.8220551378446075</v>
      </c>
      <c r="AB199" s="35">
        <f t="shared" si="65"/>
        <v>-3.8220551378446146</v>
      </c>
      <c r="AC199" s="35">
        <f t="shared" si="66"/>
        <v>-3.8220551378446146</v>
      </c>
      <c r="AD199" s="36"/>
      <c r="AE199" s="36"/>
      <c r="AF199">
        <v>2.2999999999999998</v>
      </c>
      <c r="AG199">
        <v>1.68</v>
      </c>
      <c r="AH199" s="41"/>
      <c r="AI199" s="36"/>
      <c r="AJ199" t="s">
        <v>444</v>
      </c>
      <c r="AK199" s="35"/>
      <c r="AL199" s="35"/>
    </row>
    <row r="200" spans="1:38" s="50" customFormat="1" ht="15" x14ac:dyDescent="0.25">
      <c r="A200">
        <v>2.66</v>
      </c>
      <c r="B200">
        <v>3.04</v>
      </c>
      <c r="C200">
        <v>3</v>
      </c>
      <c r="D200" s="20">
        <f t="shared" si="54"/>
        <v>3.8220551378446155E-2</v>
      </c>
      <c r="E200" s="17">
        <f>IF(OR($A200="",$B200="",$C200=""),"",A200*'MPTO_working_3-way'!$I199)</f>
        <v>2.7616666666666667</v>
      </c>
      <c r="F200" s="21">
        <f>IF(OR($A200="",$B200="",$C200=""),"",B200*'MPTO_working_3-way'!$I199)</f>
        <v>3.1561904761904764</v>
      </c>
      <c r="G200" s="22">
        <f>IF(OR($A200="",$B200="",$C200=""),"",C200*'MPTO_working_3-way'!$I199)</f>
        <v>3.1146616541353387</v>
      </c>
      <c r="H200" s="17">
        <f>IF(OR($A200="",$B200="",$C200=""),"",'MPTO_working_3-way'!E199)</f>
        <v>2.7533064979873489</v>
      </c>
      <c r="I200" s="21">
        <f>IF(OR($A200="",$B200="",$C200=""),"",'MPTO_working_3-way'!F199)</f>
        <v>3.162483487450463</v>
      </c>
      <c r="J200" s="22">
        <f>IF(OR($A200="",$B200="",$C200=""),"",'MPTO_working_3-way'!G199)</f>
        <v>3.1192182410423457</v>
      </c>
      <c r="K200" s="17">
        <f>IF(OR($A200="",$B200="",$C200=""),"",'OddsRatio_working_3-way'!H199)</f>
        <v>2.7572202052061296</v>
      </c>
      <c r="L200" s="21">
        <f>IF(OR($A200="",$B200="",$C200=""),"",'OddsRatio_working_3-way'!I199)</f>
        <v>3.1594754329039181</v>
      </c>
      <c r="M200" s="22">
        <f>IF(OR($A200="",$B200="",$C200=""),"",'OddsRatio_working_3-way'!J199)</f>
        <v>3.1171327773567818</v>
      </c>
      <c r="N200" s="23">
        <f t="shared" si="55"/>
        <v>36.210018105009048</v>
      </c>
      <c r="O200" s="24">
        <f t="shared" si="56"/>
        <v>31.683765841882916</v>
      </c>
      <c r="P200" s="24">
        <f t="shared" si="57"/>
        <v>32.106216053108021</v>
      </c>
      <c r="Q200" t="s">
        <v>320</v>
      </c>
      <c r="R200" t="s">
        <v>317</v>
      </c>
      <c r="S200" t="s">
        <v>491</v>
      </c>
      <c r="T200" s="35">
        <v>100</v>
      </c>
      <c r="U200" s="35">
        <f t="shared" si="58"/>
        <v>61.389961389961393</v>
      </c>
      <c r="V200" s="35">
        <f t="shared" si="59"/>
        <v>72.29916897506925</v>
      </c>
      <c r="W200" s="35">
        <f t="shared" si="60"/>
        <v>62.962962962962962</v>
      </c>
      <c r="X200" s="35">
        <f t="shared" si="61"/>
        <v>64.737868061967788</v>
      </c>
      <c r="Y200" s="35">
        <f t="shared" si="62"/>
        <v>75.647075647075638</v>
      </c>
      <c r="Z200" s="35">
        <f t="shared" si="63"/>
        <v>66.310869634969364</v>
      </c>
      <c r="AA200" s="35">
        <f t="shared" si="64"/>
        <v>-3.3479066720063955</v>
      </c>
      <c r="AB200" s="35">
        <f t="shared" si="65"/>
        <v>-3.3479066720063884</v>
      </c>
      <c r="AC200" s="35">
        <f t="shared" si="66"/>
        <v>-3.3479066720064026</v>
      </c>
      <c r="AD200" s="51"/>
      <c r="AE200" s="51"/>
      <c r="AF200">
        <v>2.29</v>
      </c>
      <c r="AG200">
        <v>1.65</v>
      </c>
      <c r="AH200" s="52"/>
      <c r="AI200" s="51"/>
      <c r="AJ200" t="s">
        <v>445</v>
      </c>
    </row>
    <row r="201" spans="1:38" s="35" customFormat="1" ht="15" x14ac:dyDescent="0.25">
      <c r="A201">
        <v>2.59</v>
      </c>
      <c r="B201">
        <v>3.61</v>
      </c>
      <c r="C201">
        <v>2.7</v>
      </c>
      <c r="D201" s="20">
        <f t="shared" si="54"/>
        <v>3.3479066720063955E-2</v>
      </c>
      <c r="E201" s="17">
        <f>IF(OR($A201="",$B201="",$C201=""),"",A201*'MPTO_working_3-way'!$I200)</f>
        <v>2.6767107828049657</v>
      </c>
      <c r="F201" s="21">
        <f>IF(OR($A201="",$B201="",$C201=""),"",B201*'MPTO_working_3-way'!$I200)</f>
        <v>3.7308594308594309</v>
      </c>
      <c r="G201" s="22">
        <f>IF(OR($A201="",$B201="",$C201=""),"",C201*'MPTO_working_3-way'!$I200)</f>
        <v>2.7903934801441728</v>
      </c>
      <c r="H201" s="17">
        <f>IF(OR($A201="",$B201="",$C201=""),"",'MPTO_working_3-way'!E200)</f>
        <v>2.6670884422114094</v>
      </c>
      <c r="I201" s="21">
        <f>IF(OR($A201="",$B201="",$C201=""),"",'MPTO_working_3-way'!F200)</f>
        <v>3.761539160706135</v>
      </c>
      <c r="J201" s="22">
        <f>IF(OR($A201="",$B201="",$C201=""),"",'MPTO_working_3-way'!G200)</f>
        <v>2.7838815814866131</v>
      </c>
      <c r="K201" s="17">
        <f>IF(OR($A201="",$B201="",$C201=""),"",'OddsRatio_working_3-way'!H200)</f>
        <v>2.6720622878342377</v>
      </c>
      <c r="L201" s="21">
        <f>IF(OR($A201="",$B201="",$C201=""),"",'OddsRatio_working_3-way'!I200)</f>
        <v>3.744706019652428</v>
      </c>
      <c r="M201" s="22">
        <f>IF(OR($A201="",$B201="",$C201=""),"",'OddsRatio_working_3-way'!J200)</f>
        <v>2.7877395530303168</v>
      </c>
      <c r="N201" s="23">
        <f t="shared" si="55"/>
        <v>37.35928462738454</v>
      </c>
      <c r="O201" s="24">
        <f t="shared" si="56"/>
        <v>26.803475674494727</v>
      </c>
      <c r="P201" s="24">
        <f t="shared" si="57"/>
        <v>35.837239698120726</v>
      </c>
      <c r="Q201" t="s">
        <v>419</v>
      </c>
      <c r="R201" t="s">
        <v>325</v>
      </c>
      <c r="S201" t="s">
        <v>491</v>
      </c>
      <c r="T201" s="35">
        <v>100</v>
      </c>
      <c r="U201" s="35" t="e">
        <f t="shared" si="58"/>
        <v>#DIV/0!</v>
      </c>
      <c r="V201" s="35" t="e">
        <f t="shared" si="59"/>
        <v>#DIV/0!</v>
      </c>
      <c r="W201" s="35" t="e">
        <f t="shared" si="60"/>
        <v>#DIV/0!</v>
      </c>
      <c r="X201" s="35" t="e">
        <f t="shared" si="61"/>
        <v>#DIV/0!</v>
      </c>
      <c r="Y201" s="35" t="e">
        <f t="shared" si="62"/>
        <v>#DIV/0!</v>
      </c>
      <c r="Z201" s="35" t="e">
        <f t="shared" si="63"/>
        <v>#DIV/0!</v>
      </c>
      <c r="AA201" s="35" t="e">
        <f t="shared" si="64"/>
        <v>#DIV/0!</v>
      </c>
      <c r="AB201" s="35" t="e">
        <f t="shared" si="65"/>
        <v>#DIV/0!</v>
      </c>
      <c r="AC201" s="35" t="e">
        <f t="shared" si="66"/>
        <v>#DIV/0!</v>
      </c>
      <c r="AD201" s="36"/>
      <c r="AE201" s="36"/>
      <c r="AF201">
        <v>1.96</v>
      </c>
      <c r="AG201">
        <v>1.91</v>
      </c>
      <c r="AH201" s="41"/>
      <c r="AI201" s="36"/>
      <c r="AJ201" t="s">
        <v>446</v>
      </c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2022-02-25T17:21:56Z</dcterms:modified>
</cp:coreProperties>
</file>